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j01\Public\Finance\Edsouth Services - All Indentures\Investor Reports\To publish S&amp;P and info form\01.2026\"/>
    </mc:Choice>
  </mc:AlternateContent>
  <xr:revisionPtr revIDLastSave="0" documentId="13_ncr:1_{2B4D9BE9-4450-4008-AC99-071380FA2472}" xr6:coauthVersionLast="47" xr6:coauthVersionMax="47" xr10:uidLastSave="{00000000-0000-0000-0000-000000000000}"/>
  <bookViews>
    <workbookView xWindow="-120" yWindow="-120" windowWidth="29040" windowHeight="15840" xr2:uid="{C523F685-3ED2-4950-A01A-87E9600A0C70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_xlnm.Print_Area" localSheetId="3">'class B note'!$A$1:$E$40</definedName>
    <definedName name="_xlnm.Print_Area" localSheetId="1">'Collection and Waterfall'!$A$1:$P$90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2" i="3"/>
  <c r="B36" i="3" s="1"/>
  <c r="B14" i="3"/>
  <c r="B21" i="3"/>
  <c r="A3" i="2"/>
  <c r="A99" i="1"/>
  <c r="A98" i="1"/>
  <c r="A97" i="1"/>
  <c r="A96" i="1"/>
  <c r="A95" i="1"/>
  <c r="A94" i="1"/>
  <c r="A93" i="1"/>
  <c r="A84" i="1"/>
  <c r="G64" i="1"/>
  <c r="G50" i="1"/>
  <c r="G46" i="1"/>
  <c r="L34" i="1"/>
  <c r="H21" i="1"/>
  <c r="D18" i="1"/>
  <c r="K21" i="1"/>
  <c r="J21" i="1"/>
  <c r="I21" i="1"/>
  <c r="D17" i="1"/>
  <c r="A3" i="3"/>
  <c r="H73" i="1" l="1"/>
  <c r="H72" i="1"/>
  <c r="L21" i="1"/>
  <c r="M18" i="1" s="1"/>
  <c r="G47" i="1"/>
  <c r="H66" i="1" s="1"/>
  <c r="H53" i="1"/>
  <c r="G66" i="1" l="1"/>
  <c r="G68" i="1" s="1"/>
  <c r="H68" i="1"/>
  <c r="G53" i="1"/>
  <c r="H74" i="1"/>
  <c r="G72" i="1"/>
  <c r="G73" i="1"/>
  <c r="M17" i="1"/>
  <c r="M21" i="1" s="1"/>
  <c r="G74" i="1" l="1"/>
  <c r="H79" i="1"/>
  <c r="H78" i="1"/>
</calcChain>
</file>

<file path=xl/sharedStrings.xml><?xml version="1.0" encoding="utf-8"?>
<sst xmlns="http://schemas.openxmlformats.org/spreadsheetml/2006/main" count="365" uniqueCount="272">
  <si>
    <t>Student Loan Backed Reporting - FFELP</t>
  </si>
  <si>
    <t>Monthly Distribution Report</t>
  </si>
  <si>
    <t>Issuer</t>
  </si>
  <si>
    <t>ELFI, Inc</t>
  </si>
  <si>
    <t>Deal Name</t>
  </si>
  <si>
    <t>Indenture No. 9,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</si>
  <si>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</si>
  <si>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</si>
  <si>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</si>
  <si>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</si>
  <si>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</si>
  <si>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</si>
  <si>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</si>
  <si>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</si>
  <si>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</si>
  <si>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</si>
  <si>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</si>
  <si>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</si>
  <si>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</si>
  <si>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</si>
  <si>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</si>
  <si>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</si>
  <si>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</si>
  <si>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</si>
  <si>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</si>
  <si>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</si>
  <si>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</si>
  <si>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</si>
  <si>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</si>
  <si>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</si>
  <si>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</si>
  <si>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</si>
  <si>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2015-1 A</t>
  </si>
  <si>
    <t>281378 AA7</t>
  </si>
  <si>
    <t>monthly</t>
  </si>
  <si>
    <t>2015-1 B</t>
  </si>
  <si>
    <t>281378 AB5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</si>
  <si>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</si>
  <si>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</si>
  <si>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</si>
  <si>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</si>
  <si>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</si>
  <si>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</si>
  <si>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</si>
  <si>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</si>
  <si>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</si>
  <si>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</si>
  <si>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</si>
  <si>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</si>
  <si>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</si>
  <si>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</si>
  <si>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</si>
  <si>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</si>
  <si>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</si>
  <si>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</si>
  <si>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</si>
  <si>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</si>
  <si>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</si>
  <si>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</si>
  <si>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</si>
  <si>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</si>
  <si>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</si>
  <si>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</si>
  <si>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</si>
  <si>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</si>
  <si>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</si>
  <si>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</si>
  <si>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</si>
  <si>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</si>
  <si>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</si>
  <si>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</si>
  <si>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</si>
  <si>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</si>
  <si>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</si>
  <si>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</si>
  <si>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</si>
  <si>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</si>
  <si>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</si>
  <si>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</si>
  <si>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</si>
  <si>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</si>
  <si>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</si>
  <si>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</si>
  <si>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</si>
  <si>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</si>
  <si>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</si>
  <si>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</si>
  <si>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</si>
  <si>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</si>
  <si>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</si>
  <si>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</si>
  <si>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</si>
  <si>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</si>
  <si>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</si>
  <si>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</si>
  <si>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</si>
  <si>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</si>
  <si>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</si>
  <si>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</si>
  <si>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</si>
  <si>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</si>
  <si>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</si>
  <si>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</si>
  <si>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</si>
  <si>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</si>
  <si>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</si>
  <si>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</si>
  <si>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Current</t>
  </si>
  <si>
    <t>31-60 Days Delinquent</t>
  </si>
  <si>
    <t>61-90 Days Delinquent</t>
  </si>
  <si>
    <t>91-120 Days Delinquent</t>
  </si>
  <si>
    <t>121-180 Days Delinquent</t>
  </si>
  <si>
    <t>181-270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</si>
  <si>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</si>
  <si>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</si>
  <si>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</si>
  <si>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</si>
  <si>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</si>
  <si>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</si>
  <si>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</si>
  <si>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</si>
  <si>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</si>
  <si>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</si>
  <si>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</si>
  <si>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</si>
  <si>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</si>
  <si>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</si>
  <si>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</si>
  <si>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</si>
  <si>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</si>
  <si>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</si>
  <si>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</si>
  <si>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</si>
  <si>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</si>
  <si>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</si>
  <si>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</si>
  <si>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</si>
  <si>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</si>
  <si>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</si>
  <si>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</si>
  <si>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</si>
  <si>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</si>
  <si>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</si>
  <si>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</si>
  <si>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</si>
  <si>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</si>
  <si>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</si>
  <si>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</si>
  <si>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</si>
  <si>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</si>
  <si>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</si>
  <si>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</si>
  <si>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</si>
  <si>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</si>
  <si>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</si>
  <si>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</si>
  <si>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</si>
  <si>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</si>
  <si>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</si>
  <si>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</si>
  <si>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</si>
  <si>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</si>
  <si>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</si>
  <si>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</si>
  <si>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</si>
  <si>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</si>
  <si>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</si>
  <si>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</si>
  <si>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</si>
  <si>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</si>
  <si>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</si>
  <si>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</si>
  <si>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</si>
  <si>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</si>
  <si>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</si>
  <si>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</si>
  <si>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</si>
  <si>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</si>
  <si>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</si>
  <si>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</si>
  <si>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</si>
  <si>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</si>
  <si>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</si>
  <si>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</si>
  <si>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</si>
  <si>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</si>
  <si>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</si>
  <si>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</si>
  <si>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</si>
  <si>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</si>
  <si>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</si>
  <si>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</si>
  <si>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</si>
  <si>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</si>
  <si>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</si>
  <si>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</si>
  <si>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</si>
  <si>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</si>
  <si>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</si>
  <si>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Accelerated Payments to Noteholders</t>
  </si>
  <si>
    <t>Tenth: Class B Noteholders Carry-Over</t>
  </si>
  <si>
    <t>Eleventh: Residual Revenue Fund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</si>
  <si>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</si>
  <si>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</si>
  <si>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</si>
  <si>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</si>
  <si>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</si>
  <si>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</si>
  <si>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</si>
  <si>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</si>
  <si>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</si>
  <si>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</si>
  <si>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</si>
  <si>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</si>
  <si>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</si>
  <si>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</si>
  <si>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9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</si>
  <si>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</si>
  <si>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</si>
  <si>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</si>
  <si>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</si>
  <si>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</si>
  <si>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</si>
  <si>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</si>
  <si>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</si>
  <si>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</si>
  <si>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</si>
  <si>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</si>
  <si>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</si>
  <si>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</si>
  <si>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</si>
  <si>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</si>
  <si>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</si>
  <si>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</si>
  <si>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</si>
  <si>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</si>
  <si>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</si>
  <si>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</si>
  <si>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</si>
  <si>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</si>
  <si>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</si>
  <si>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</si>
  <si>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</si>
  <si>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</si>
  <si>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</si>
  <si>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</si>
  <si>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</si>
  <si>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</si>
  <si>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</si>
  <si>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</si>
  <si>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</si>
  <si>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</si>
  <si>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</si>
  <si>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</si>
  <si>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</si>
  <si>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</si>
  <si>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</si>
  <si>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</si>
  <si>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</si>
  <si>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</si>
  <si>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</si>
  <si>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</si>
  <si>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</si>
  <si>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</si>
  <si>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</si>
  <si>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</si>
  <si>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</si>
  <si>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</si>
  <si>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</si>
  <si>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</si>
  <si>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</si>
  <si>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1/26/26-2/24/26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</si>
</sst>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"/>
    <numFmt numFmtId="166" formatCode="_(* #,##0_);_(* \(#,##0\);_(* &quot;-&quot;??_);_(@_)"/>
    <numFmt numFmtId="167" formatCode="0.000000"/>
    <numFmt numFmtId="168" formatCode="_(* #,##0.00_);_(* \(#,##0.00\);_(* &quot;-&quot;_);_(@_)"/>
    <numFmt numFmtId="169" formatCode="_(* #,##0.0_);_(* \(#,##0.0\);_(* &quot;-&quot;??_);_(@_)"/>
    <numFmt numFmtId="170" formatCode="_(* #,##0.0000_);_(* \(#,##0.0000\);_(* &quot;-&quot;??_);_(@_)"/>
    <numFmt numFmtId="171" formatCode="_(* #,##0.0000_);_(* \(#,##0.0000\);_(* &quot;-&quot;????_);_(@_)"/>
    <numFmt numFmtId="172" formatCode="0.000%"/>
    <numFmt numFmtId="173" formatCode="mmmm\ d\,\ yyyy"/>
    <numFmt numFmtId="174" formatCode="_(&quot;$&quot;* #,##0_);_(&quot;$&quot;* \(#,##0\);_(&quot;$&quot;* &quot;-&quot;??_);_(@_)"/>
    <numFmt numFmtId="175" formatCode="0.000000%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0" tint="-0.49998474074526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8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4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/>
    <xf numFmtId="14" fontId="3" fillId="0" borderId="5" xfId="0" applyNumberFormat="1" applyFont="1" applyBorder="1"/>
    <xf numFmtId="164" fontId="3" fillId="0" borderId="0" xfId="0" applyNumberFormat="1" applyFont="1" applyAlignment="1">
      <alignment horizontal="center"/>
    </xf>
    <xf numFmtId="0" fontId="7" fillId="0" borderId="0" xfId="3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7" fillId="0" borderId="7" xfId="3" applyFill="1" applyBorder="1" applyAlignment="1" applyProtection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4" fillId="0" borderId="2" xfId="0" applyFont="1" applyBorder="1"/>
    <xf numFmtId="0" fontId="3" fillId="0" borderId="4" xfId="0" applyFont="1" applyBorder="1"/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18" xfId="0" applyNumberFormat="1" applyFont="1" applyBorder="1"/>
    <xf numFmtId="10" fontId="3" fillId="0" borderId="13" xfId="0" applyNumberFormat="1" applyFont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43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/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10" fontId="3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3" fontId="3" fillId="0" borderId="20" xfId="0" applyNumberFormat="1" applyFont="1" applyBorder="1" applyAlignment="1">
      <alignment horizontal="center"/>
    </xf>
    <xf numFmtId="43" fontId="3" fillId="0" borderId="20" xfId="0" applyNumberFormat="1" applyFont="1" applyBorder="1"/>
    <xf numFmtId="43" fontId="3" fillId="0" borderId="22" xfId="0" applyNumberFormat="1" applyFont="1" applyBorder="1"/>
    <xf numFmtId="10" fontId="8" fillId="0" borderId="20" xfId="0" applyNumberFormat="1" applyFont="1" applyBorder="1" applyAlignment="1">
      <alignment horizontal="center"/>
    </xf>
    <xf numFmtId="10" fontId="3" fillId="0" borderId="23" xfId="0" applyNumberFormat="1" applyFont="1" applyBorder="1"/>
    <xf numFmtId="0" fontId="4" fillId="0" borderId="24" xfId="0" applyFont="1" applyBorder="1"/>
    <xf numFmtId="0" fontId="3" fillId="0" borderId="20" xfId="0" applyFont="1" applyBorder="1"/>
    <xf numFmtId="10" fontId="3" fillId="0" borderId="20" xfId="0" applyNumberFormat="1" applyFont="1" applyBorder="1"/>
    <xf numFmtId="43" fontId="4" fillId="0" borderId="20" xfId="0" applyNumberFormat="1" applyFont="1" applyBorder="1"/>
    <xf numFmtId="9" fontId="4" fillId="0" borderId="20" xfId="0" applyNumberFormat="1" applyFont="1" applyBorder="1" applyAlignment="1">
      <alignment horizontal="center"/>
    </xf>
    <xf numFmtId="10" fontId="4" fillId="0" borderId="20" xfId="0" applyNumberFormat="1" applyFont="1" applyBorder="1" applyAlignment="1">
      <alignment horizontal="center"/>
    </xf>
    <xf numFmtId="10" fontId="4" fillId="0" borderId="23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25" xfId="0" applyFont="1" applyBorder="1"/>
    <xf numFmtId="0" fontId="9" fillId="0" borderId="0" xfId="0" applyFont="1"/>
    <xf numFmtId="0" fontId="9" fillId="0" borderId="16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4" fillId="0" borderId="9" xfId="0" applyFont="1" applyBorder="1"/>
    <xf numFmtId="0" fontId="4" fillId="0" borderId="26" xfId="0" applyFont="1" applyBorder="1"/>
    <xf numFmtId="0" fontId="4" fillId="0" borderId="11" xfId="0" applyFont="1" applyBorder="1"/>
    <xf numFmtId="0" fontId="3" fillId="0" borderId="27" xfId="0" applyFont="1" applyBorder="1"/>
    <xf numFmtId="0" fontId="3" fillId="0" borderId="15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/>
    <xf numFmtId="0" fontId="3" fillId="0" borderId="25" xfId="0" applyFont="1" applyBorder="1"/>
    <xf numFmtId="43" fontId="3" fillId="0" borderId="12" xfId="0" applyNumberFormat="1" applyFont="1" applyBorder="1" applyAlignment="1">
      <alignment horizontal="right"/>
    </xf>
    <xf numFmtId="43" fontId="3" fillId="0" borderId="28" xfId="0" applyNumberFormat="1" applyFont="1" applyBorder="1" applyAlignment="1">
      <alignment horizontal="right"/>
    </xf>
    <xf numFmtId="43" fontId="3" fillId="0" borderId="0" xfId="0" applyNumberFormat="1" applyFont="1"/>
    <xf numFmtId="0" fontId="3" fillId="0" borderId="22" xfId="0" applyFont="1" applyBorder="1"/>
    <xf numFmtId="0" fontId="4" fillId="0" borderId="20" xfId="0" applyFont="1" applyBorder="1" applyAlignment="1">
      <alignment horizontal="center"/>
    </xf>
    <xf numFmtId="43" fontId="3" fillId="0" borderId="13" xfId="0" applyNumberFormat="1" applyFont="1" applyBorder="1" applyAlignment="1">
      <alignment horizontal="right"/>
    </xf>
    <xf numFmtId="43" fontId="3" fillId="0" borderId="29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3"/>
    </xf>
    <xf numFmtId="0" fontId="3" fillId="0" borderId="18" xfId="0" applyFont="1" applyBorder="1"/>
    <xf numFmtId="2" fontId="3" fillId="0" borderId="14" xfId="0" applyNumberFormat="1" applyFont="1" applyBorder="1"/>
    <xf numFmtId="2" fontId="3" fillId="0" borderId="25" xfId="0" applyNumberFormat="1" applyFont="1" applyBorder="1" applyAlignment="1">
      <alignment horizontal="center"/>
    </xf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0" xfId="0" applyNumberFormat="1" applyFont="1" applyAlignment="1">
      <alignment horizontal="center"/>
    </xf>
    <xf numFmtId="2" fontId="3" fillId="0" borderId="5" xfId="0" applyNumberFormat="1" applyFont="1" applyBorder="1"/>
    <xf numFmtId="2" fontId="3" fillId="0" borderId="21" xfId="0" applyNumberFormat="1" applyFont="1" applyBorder="1"/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/>
    <xf numFmtId="0" fontId="3" fillId="0" borderId="9" xfId="0" applyFont="1" applyBorder="1" applyAlignment="1">
      <alignment horizontal="left" indent="3"/>
    </xf>
    <xf numFmtId="0" fontId="3" fillId="0" borderId="30" xfId="0" applyFont="1" applyBorder="1"/>
    <xf numFmtId="10" fontId="4" fillId="0" borderId="31" xfId="0" applyNumberFormat="1" applyFont="1" applyBorder="1"/>
    <xf numFmtId="10" fontId="4" fillId="0" borderId="26" xfId="0" applyNumberFormat="1" applyFont="1" applyBorder="1" applyAlignment="1">
      <alignment horizontal="center"/>
    </xf>
    <xf numFmtId="10" fontId="4" fillId="0" borderId="32" xfId="0" applyNumberFormat="1" applyFont="1" applyBorder="1"/>
    <xf numFmtId="37" fontId="3" fillId="0" borderId="13" xfId="0" applyNumberFormat="1" applyFont="1" applyBorder="1" applyAlignment="1">
      <alignment horizontal="right"/>
    </xf>
    <xf numFmtId="37" fontId="3" fillId="0" borderId="29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4" xfId="0" applyFont="1" applyBorder="1"/>
    <xf numFmtId="2" fontId="4" fillId="0" borderId="3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/>
    <xf numFmtId="0" fontId="4" fillId="0" borderId="34" xfId="0" applyFont="1" applyBorder="1"/>
    <xf numFmtId="0" fontId="3" fillId="0" borderId="35" xfId="0" applyFont="1" applyBorder="1"/>
    <xf numFmtId="10" fontId="4" fillId="0" borderId="36" xfId="0" applyNumberFormat="1" applyFont="1" applyBorder="1"/>
    <xf numFmtId="2" fontId="4" fillId="0" borderId="0" xfId="0" applyNumberFormat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3" fillId="0" borderId="24" xfId="0" applyFont="1" applyBorder="1"/>
    <xf numFmtId="4" fontId="3" fillId="0" borderId="20" xfId="0" applyNumberFormat="1" applyFont="1" applyBorder="1" applyAlignment="1">
      <alignment horizontal="right"/>
    </xf>
    <xf numFmtId="4" fontId="3" fillId="0" borderId="37" xfId="0" applyNumberFormat="1" applyFont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43" fontId="0" fillId="0" borderId="0" xfId="1" applyFont="1" applyFill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4" fontId="3" fillId="0" borderId="0" xfId="0" applyNumberFormat="1" applyFont="1"/>
    <xf numFmtId="43" fontId="3" fillId="0" borderId="5" xfId="0" applyNumberFormat="1" applyFont="1" applyBorder="1"/>
    <xf numFmtId="9" fontId="3" fillId="0" borderId="0" xfId="2" applyFont="1" applyFill="1"/>
    <xf numFmtId="166" fontId="3" fillId="0" borderId="0" xfId="0" applyNumberFormat="1" applyFont="1"/>
    <xf numFmtId="167" fontId="3" fillId="0" borderId="0" xfId="0" applyNumberFormat="1" applyFont="1"/>
    <xf numFmtId="0" fontId="9" fillId="0" borderId="5" xfId="0" applyFont="1" applyBorder="1"/>
    <xf numFmtId="0" fontId="3" fillId="0" borderId="6" xfId="0" applyFont="1" applyBorder="1"/>
    <xf numFmtId="0" fontId="2" fillId="0" borderId="34" xfId="0" applyFont="1" applyBorder="1"/>
    <xf numFmtId="0" fontId="3" fillId="0" borderId="40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5" xfId="0" applyFont="1" applyBorder="1"/>
    <xf numFmtId="43" fontId="3" fillId="0" borderId="23" xfId="0" applyNumberFormat="1" applyFont="1" applyBorder="1"/>
    <xf numFmtId="0" fontId="3" fillId="0" borderId="26" xfId="0" applyFont="1" applyBorder="1"/>
    <xf numFmtId="43" fontId="3" fillId="0" borderId="13" xfId="4" quotePrefix="1" applyFont="1" applyFill="1" applyBorder="1" applyAlignment="1">
      <alignment horizontal="right"/>
    </xf>
    <xf numFmtId="10" fontId="3" fillId="0" borderId="13" xfId="5" applyNumberFormat="1" applyFont="1" applyFill="1" applyBorder="1" applyAlignment="1">
      <alignment horizontal="right"/>
    </xf>
    <xf numFmtId="166" fontId="3" fillId="0" borderId="13" xfId="4" quotePrefix="1" applyNumberFormat="1" applyFont="1" applyFill="1" applyBorder="1" applyAlignment="1">
      <alignment horizontal="right"/>
    </xf>
    <xf numFmtId="43" fontId="3" fillId="0" borderId="29" xfId="4" quotePrefix="1" applyFont="1" applyFill="1" applyBorder="1" applyAlignment="1">
      <alignment horizontal="right"/>
    </xf>
    <xf numFmtId="0" fontId="4" fillId="0" borderId="19" xfId="0" applyFont="1" applyBorder="1"/>
    <xf numFmtId="10" fontId="3" fillId="0" borderId="20" xfId="5" applyNumberFormat="1" applyFont="1" applyFill="1" applyBorder="1" applyAlignment="1">
      <alignment horizontal="right"/>
    </xf>
    <xf numFmtId="43" fontId="3" fillId="0" borderId="0" xfId="1" applyFont="1" applyFill="1"/>
    <xf numFmtId="10" fontId="3" fillId="0" borderId="22" xfId="0" applyNumberFormat="1" applyFont="1" applyBorder="1"/>
    <xf numFmtId="0" fontId="9" fillId="0" borderId="27" xfId="0" applyFont="1" applyBorder="1"/>
    <xf numFmtId="0" fontId="4" fillId="0" borderId="30" xfId="0" applyFont="1" applyBorder="1"/>
    <xf numFmtId="0" fontId="4" fillId="0" borderId="31" xfId="0" applyFont="1" applyBorder="1" applyAlignment="1">
      <alignment horizontal="centerContinuous"/>
    </xf>
    <xf numFmtId="0" fontId="4" fillId="0" borderId="30" xfId="0" applyFont="1" applyBorder="1" applyAlignment="1">
      <alignment horizontal="centerContinuous"/>
    </xf>
    <xf numFmtId="43" fontId="4" fillId="0" borderId="10" xfId="0" applyNumberFormat="1" applyFont="1" applyBorder="1" applyAlignment="1">
      <alignment horizontal="center"/>
    </xf>
    <xf numFmtId="43" fontId="4" fillId="0" borderId="30" xfId="0" applyNumberFormat="1" applyFont="1" applyBorder="1" applyAlignment="1">
      <alignment horizontal="center"/>
    </xf>
    <xf numFmtId="0" fontId="13" fillId="0" borderId="4" xfId="0" applyFont="1" applyBorder="1"/>
    <xf numFmtId="41" fontId="3" fillId="0" borderId="13" xfId="0" applyNumberFormat="1" applyFont="1" applyBorder="1" applyAlignment="1">
      <alignment horizontal="right"/>
    </xf>
    <xf numFmtId="10" fontId="3" fillId="0" borderId="13" xfId="0" applyNumberFormat="1" applyFont="1" applyBorder="1" applyAlignment="1">
      <alignment horizontal="right"/>
    </xf>
    <xf numFmtId="10" fontId="3" fillId="0" borderId="12" xfId="5" applyNumberFormat="1" applyFont="1" applyFill="1" applyBorder="1" applyAlignment="1">
      <alignment horizontal="right"/>
    </xf>
    <xf numFmtId="168" fontId="3" fillId="0" borderId="12" xfId="0" applyNumberFormat="1" applyFont="1" applyBorder="1" applyAlignment="1">
      <alignment horizontal="right"/>
    </xf>
    <xf numFmtId="168" fontId="3" fillId="0" borderId="28" xfId="0" applyNumberFormat="1" applyFont="1" applyBorder="1" applyAlignment="1">
      <alignment horizontal="right"/>
    </xf>
    <xf numFmtId="168" fontId="3" fillId="0" borderId="13" xfId="0" applyNumberFormat="1" applyFont="1" applyBorder="1" applyAlignment="1">
      <alignment horizontal="right"/>
    </xf>
    <xf numFmtId="168" fontId="3" fillId="0" borderId="29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0" fontId="14" fillId="0" borderId="4" xfId="0" applyFont="1" applyBorder="1"/>
    <xf numFmtId="0" fontId="8" fillId="0" borderId="0" xfId="0" applyFont="1"/>
    <xf numFmtId="41" fontId="8" fillId="0" borderId="13" xfId="0" applyNumberFormat="1" applyFont="1" applyBorder="1" applyAlignment="1">
      <alignment horizontal="right"/>
    </xf>
    <xf numFmtId="43" fontId="8" fillId="0" borderId="13" xfId="0" applyNumberFormat="1" applyFont="1" applyBorder="1" applyAlignment="1">
      <alignment horizontal="right"/>
    </xf>
    <xf numFmtId="10" fontId="8" fillId="0" borderId="13" xfId="0" applyNumberFormat="1" applyFont="1" applyBorder="1" applyAlignment="1">
      <alignment horizontal="right"/>
    </xf>
    <xf numFmtId="10" fontId="8" fillId="0" borderId="13" xfId="5" applyNumberFormat="1" applyFont="1" applyFill="1" applyBorder="1" applyAlignment="1">
      <alignment horizontal="right"/>
    </xf>
    <xf numFmtId="168" fontId="8" fillId="0" borderId="13" xfId="0" applyNumberFormat="1" applyFont="1" applyBorder="1" applyAlignment="1">
      <alignment horizontal="right"/>
    </xf>
    <xf numFmtId="168" fontId="8" fillId="0" borderId="29" xfId="0" applyNumberFormat="1" applyFont="1" applyBorder="1" applyAlignment="1">
      <alignment horizontal="right"/>
    </xf>
    <xf numFmtId="10" fontId="3" fillId="0" borderId="13" xfId="4" applyNumberFormat="1" applyFont="1" applyFill="1" applyBorder="1" applyAlignment="1">
      <alignment horizontal="right"/>
    </xf>
    <xf numFmtId="41" fontId="3" fillId="0" borderId="0" xfId="0" applyNumberFormat="1" applyFont="1"/>
    <xf numFmtId="10" fontId="3" fillId="0" borderId="0" xfId="0" applyNumberFormat="1" applyFont="1"/>
    <xf numFmtId="41" fontId="4" fillId="0" borderId="22" xfId="4" applyNumberFormat="1" applyFont="1" applyFill="1" applyBorder="1" applyAlignment="1">
      <alignment horizontal="right"/>
    </xf>
    <xf numFmtId="43" fontId="4" fillId="0" borderId="20" xfId="4" applyFont="1" applyFill="1" applyBorder="1" applyAlignment="1">
      <alignment horizontal="right"/>
    </xf>
    <xf numFmtId="10" fontId="4" fillId="0" borderId="20" xfId="5" applyNumberFormat="1" applyFont="1" applyFill="1" applyBorder="1" applyAlignment="1">
      <alignment horizontal="right"/>
    </xf>
    <xf numFmtId="168" fontId="4" fillId="0" borderId="20" xfId="0" applyNumberFormat="1" applyFont="1" applyBorder="1" applyAlignment="1">
      <alignment horizontal="right"/>
    </xf>
    <xf numFmtId="168" fontId="4" fillId="0" borderId="37" xfId="0" applyNumberFormat="1" applyFont="1" applyBorder="1" applyAlignment="1">
      <alignment horizontal="right"/>
    </xf>
    <xf numFmtId="10" fontId="9" fillId="0" borderId="25" xfId="5" applyNumberFormat="1" applyFont="1" applyFill="1" applyBorder="1"/>
    <xf numFmtId="169" fontId="9" fillId="0" borderId="16" xfId="4" applyNumberFormat="1" applyFont="1" applyFill="1" applyBorder="1"/>
    <xf numFmtId="10" fontId="9" fillId="0" borderId="7" xfId="5" applyNumberFormat="1" applyFont="1" applyFill="1" applyBorder="1"/>
    <xf numFmtId="169" fontId="9" fillId="0" borderId="8" xfId="4" applyNumberFormat="1" applyFont="1" applyFill="1" applyBorder="1"/>
    <xf numFmtId="43" fontId="4" fillId="0" borderId="10" xfId="4" applyFont="1" applyFill="1" applyBorder="1" applyAlignment="1">
      <alignment horizontal="center"/>
    </xf>
    <xf numFmtId="43" fontId="4" fillId="0" borderId="30" xfId="4" applyFont="1" applyFill="1" applyBorder="1" applyAlignment="1">
      <alignment horizontal="center"/>
    </xf>
    <xf numFmtId="41" fontId="3" fillId="0" borderId="13" xfId="4" applyNumberFormat="1" applyFont="1" applyFill="1" applyBorder="1" applyAlignment="1">
      <alignment horizontal="right"/>
    </xf>
    <xf numFmtId="43" fontId="3" fillId="0" borderId="13" xfId="4" applyFont="1" applyFill="1" applyBorder="1" applyAlignment="1">
      <alignment horizontal="right"/>
    </xf>
    <xf numFmtId="43" fontId="3" fillId="0" borderId="15" xfId="4" applyFont="1" applyFill="1" applyBorder="1" applyAlignment="1">
      <alignment horizontal="right"/>
    </xf>
    <xf numFmtId="43" fontId="3" fillId="0" borderId="13" xfId="5" applyNumberFormat="1" applyFont="1" applyFill="1" applyBorder="1" applyAlignment="1">
      <alignment horizontal="right"/>
    </xf>
    <xf numFmtId="43" fontId="3" fillId="0" borderId="28" xfId="4" applyFont="1" applyFill="1" applyBorder="1" applyAlignment="1">
      <alignment horizontal="right"/>
    </xf>
    <xf numFmtId="43" fontId="3" fillId="0" borderId="18" xfId="4" applyFont="1" applyFill="1" applyBorder="1" applyAlignment="1">
      <alignment horizontal="right"/>
    </xf>
    <xf numFmtId="43" fontId="3" fillId="0" borderId="29" xfId="4" applyFont="1" applyFill="1" applyBorder="1" applyAlignment="1">
      <alignment horizontal="right"/>
    </xf>
    <xf numFmtId="43" fontId="3" fillId="0" borderId="17" xfId="5" applyNumberFormat="1" applyFont="1" applyFill="1" applyBorder="1" applyAlignment="1">
      <alignment horizontal="right"/>
    </xf>
    <xf numFmtId="41" fontId="4" fillId="0" borderId="20" xfId="4" applyNumberFormat="1" applyFont="1" applyFill="1" applyBorder="1" applyAlignment="1">
      <alignment horizontal="right"/>
    </xf>
    <xf numFmtId="43" fontId="4" fillId="0" borderId="20" xfId="5" applyNumberFormat="1" applyFont="1" applyFill="1" applyBorder="1" applyAlignment="1">
      <alignment horizontal="right"/>
    </xf>
    <xf numFmtId="43" fontId="4" fillId="0" borderId="21" xfId="5" applyNumberFormat="1" applyFont="1" applyFill="1" applyBorder="1" applyAlignment="1">
      <alignment horizontal="right"/>
    </xf>
    <xf numFmtId="43" fontId="4" fillId="0" borderId="37" xfId="4" applyFont="1" applyFill="1" applyBorder="1" applyAlignment="1">
      <alignment horizontal="right"/>
    </xf>
    <xf numFmtId="10" fontId="9" fillId="0" borderId="0" xfId="5" applyNumberFormat="1" applyFont="1" applyFill="1" applyBorder="1"/>
    <xf numFmtId="169" fontId="9" fillId="0" borderId="5" xfId="4" applyNumberFormat="1" applyFont="1" applyFill="1" applyBorder="1"/>
    <xf numFmtId="0" fontId="3" fillId="0" borderId="1" xfId="0" applyFont="1" applyBorder="1"/>
    <xf numFmtId="0" fontId="15" fillId="0" borderId="0" xfId="0" applyFont="1"/>
    <xf numFmtId="0" fontId="3" fillId="0" borderId="11" xfId="0" applyFont="1" applyBorder="1"/>
    <xf numFmtId="10" fontId="3" fillId="0" borderId="12" xfId="4" applyNumberFormat="1" applyFont="1" applyFill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171" fontId="3" fillId="0" borderId="5" xfId="0" applyNumberFormat="1" applyFont="1" applyBorder="1" applyAlignment="1">
      <alignment horizontal="right"/>
    </xf>
    <xf numFmtId="0" fontId="4" fillId="0" borderId="7" xfId="0" applyFont="1" applyBorder="1"/>
    <xf numFmtId="41" fontId="4" fillId="0" borderId="38" xfId="4" applyNumberFormat="1" applyFont="1" applyFill="1" applyBorder="1" applyAlignment="1">
      <alignment horizontal="right"/>
    </xf>
    <xf numFmtId="43" fontId="4" fillId="0" borderId="38" xfId="4" applyFont="1" applyFill="1" applyBorder="1" applyAlignment="1">
      <alignment horizontal="right"/>
    </xf>
    <xf numFmtId="10" fontId="4" fillId="0" borderId="38" xfId="5" applyNumberFormat="1" applyFont="1" applyFill="1" applyBorder="1" applyAlignment="1">
      <alignment horizontal="right"/>
    </xf>
    <xf numFmtId="10" fontId="4" fillId="0" borderId="38" xfId="4" applyNumberFormat="1" applyFont="1" applyFill="1" applyBorder="1" applyAlignment="1">
      <alignment horizontal="right"/>
    </xf>
    <xf numFmtId="170" fontId="4" fillId="0" borderId="8" xfId="0" applyNumberFormat="1" applyFont="1" applyBorder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3" fillId="0" borderId="8" xfId="0" applyNumberFormat="1" applyFont="1" applyBorder="1"/>
    <xf numFmtId="0" fontId="4" fillId="0" borderId="0" xfId="0" applyFont="1" applyAlignment="1">
      <alignment horizontal="center"/>
    </xf>
    <xf numFmtId="43" fontId="4" fillId="0" borderId="0" xfId="0" applyNumberFormat="1" applyFont="1"/>
    <xf numFmtId="43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1" fontId="3" fillId="0" borderId="0" xfId="0" applyNumberFormat="1" applyFont="1" applyAlignment="1">
      <alignment vertical="top"/>
    </xf>
    <xf numFmtId="43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0" fillId="0" borderId="2" xfId="0" applyBorder="1"/>
    <xf numFmtId="0" fontId="0" fillId="0" borderId="3" xfId="0" applyBorder="1"/>
    <xf numFmtId="0" fontId="16" fillId="0" borderId="34" xfId="0" applyFont="1" applyBorder="1"/>
    <xf numFmtId="0" fontId="0" fillId="0" borderId="41" xfId="0" applyBorder="1"/>
    <xf numFmtId="0" fontId="0" fillId="0" borderId="40" xfId="0" applyBorder="1"/>
    <xf numFmtId="14" fontId="4" fillId="0" borderId="23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4" xfId="0" applyBorder="1"/>
    <xf numFmtId="43" fontId="0" fillId="0" borderId="0" xfId="0" applyNumberFormat="1"/>
    <xf numFmtId="0" fontId="18" fillId="0" borderId="0" xfId="0" applyFont="1"/>
    <xf numFmtId="8" fontId="0" fillId="0" borderId="0" xfId="0" applyNumberFormat="1"/>
    <xf numFmtId="0" fontId="0" fillId="0" borderId="6" xfId="0" applyBorder="1"/>
    <xf numFmtId="0" fontId="0" fillId="0" borderId="7" xfId="0" applyBorder="1"/>
    <xf numFmtId="44" fontId="0" fillId="0" borderId="8" xfId="0" applyNumberFormat="1" applyBorder="1"/>
    <xf numFmtId="49" fontId="19" fillId="0" borderId="0" xfId="0" applyNumberFormat="1" applyFont="1" applyAlignment="1">
      <alignment horizontal="center"/>
    </xf>
    <xf numFmtId="0" fontId="20" fillId="0" borderId="0" xfId="0" applyFont="1"/>
    <xf numFmtId="43" fontId="20" fillId="0" borderId="0" xfId="0" applyNumberFormat="1" applyFont="1" applyAlignment="1">
      <alignment horizontal="center"/>
    </xf>
    <xf numFmtId="49" fontId="3" fillId="0" borderId="4" xfId="0" applyNumberFormat="1" applyFont="1" applyBorder="1"/>
    <xf numFmtId="10" fontId="20" fillId="0" borderId="0" xfId="0" applyNumberFormat="1" applyFont="1" applyAlignment="1">
      <alignment horizontal="center"/>
    </xf>
    <xf numFmtId="0" fontId="0" fillId="0" borderId="5" xfId="0" applyBorder="1"/>
    <xf numFmtId="49" fontId="0" fillId="0" borderId="4" xfId="0" applyNumberFormat="1" applyBorder="1"/>
    <xf numFmtId="0" fontId="9" fillId="0" borderId="1" xfId="0" applyFont="1" applyBorder="1"/>
    <xf numFmtId="0" fontId="5" fillId="0" borderId="2" xfId="0" applyFont="1" applyBorder="1"/>
    <xf numFmtId="0" fontId="22" fillId="0" borderId="2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43" fontId="5" fillId="0" borderId="7" xfId="0" applyNumberFormat="1" applyFont="1" applyBorder="1"/>
    <xf numFmtId="0" fontId="5" fillId="0" borderId="8" xfId="0" applyFont="1" applyBorder="1"/>
    <xf numFmtId="43" fontId="5" fillId="0" borderId="0" xfId="0" applyNumberFormat="1" applyFont="1"/>
    <xf numFmtId="10" fontId="3" fillId="0" borderId="6" xfId="0" applyNumberFormat="1" applyFont="1" applyBorder="1"/>
    <xf numFmtId="10" fontId="3" fillId="0" borderId="7" xfId="0" applyNumberFormat="1" applyFont="1" applyBorder="1"/>
    <xf numFmtId="44" fontId="5" fillId="0" borderId="0" xfId="0" applyNumberFormat="1" applyFont="1"/>
    <xf numFmtId="0" fontId="9" fillId="0" borderId="27" xfId="0" applyFont="1" applyBorder="1" applyAlignment="1">
      <alignment vertical="top"/>
    </xf>
    <xf numFmtId="0" fontId="0" fillId="0" borderId="25" xfId="0" applyBorder="1"/>
    <xf numFmtId="43" fontId="0" fillId="0" borderId="0" xfId="1" applyFont="1" applyFill="1"/>
    <xf numFmtId="0" fontId="16" fillId="0" borderId="4" xfId="0" applyFont="1" applyBorder="1"/>
    <xf numFmtId="0" fontId="0" fillId="0" borderId="1" xfId="0" applyBorder="1"/>
    <xf numFmtId="0" fontId="0" fillId="0" borderId="24" xfId="0" applyBorder="1"/>
    <xf numFmtId="0" fontId="4" fillId="0" borderId="0" xfId="0" applyFont="1" applyAlignment="1">
      <alignment horizontal="right"/>
    </xf>
    <xf numFmtId="40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23" fillId="0" borderId="0" xfId="0" applyNumberFormat="1" applyFont="1"/>
    <xf numFmtId="0" fontId="21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43" fontId="24" fillId="0" borderId="0" xfId="0" applyNumberFormat="1" applyFont="1"/>
    <xf numFmtId="0" fontId="3" fillId="0" borderId="4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/>
    <xf numFmtId="43" fontId="11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Continuous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6" fontId="3" fillId="0" borderId="0" xfId="1" applyNumberFormat="1" applyFont="1" applyFill="1"/>
    <xf numFmtId="0" fontId="25" fillId="0" borderId="0" xfId="0" applyFont="1" applyAlignment="1">
      <alignment horizontal="left"/>
    </xf>
    <xf numFmtId="40" fontId="3" fillId="0" borderId="0" xfId="0" applyNumberFormat="1" applyFont="1"/>
    <xf numFmtId="0" fontId="23" fillId="0" borderId="0" xfId="0" applyFont="1"/>
    <xf numFmtId="14" fontId="0" fillId="0" borderId="0" xfId="0" applyNumberFormat="1"/>
    <xf numFmtId="44" fontId="0" fillId="0" borderId="0" xfId="0" applyNumberFormat="1"/>
    <xf numFmtId="14" fontId="3" fillId="0" borderId="0" xfId="0" applyNumberFormat="1" applyFont="1" applyAlignment="1">
      <alignment horizontal="left"/>
    </xf>
    <xf numFmtId="0" fontId="3" fillId="0" borderId="1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/>
    <xf numFmtId="43" fontId="3" fillId="0" borderId="15" xfId="0" applyNumberFormat="1" applyFont="1" applyBorder="1"/>
    <xf numFmtId="43" fontId="3" fillId="0" borderId="17" xfId="0" applyNumberFormat="1" applyFont="1" applyBorder="1"/>
    <xf numFmtId="10" fontId="3" fillId="0" borderId="17" xfId="0" applyNumberFormat="1" applyFont="1" applyBorder="1" applyAlignment="1">
      <alignment horizontal="center"/>
    </xf>
    <xf numFmtId="43" fontId="3" fillId="0" borderId="10" xfId="0" applyNumberFormat="1" applyFont="1" applyBorder="1" applyAlignment="1">
      <alignment horizontal="center"/>
    </xf>
    <xf numFmtId="10" fontId="4" fillId="0" borderId="17" xfId="0" applyNumberFormat="1" applyFont="1" applyBorder="1"/>
    <xf numFmtId="43" fontId="3" fillId="0" borderId="18" xfId="0" applyNumberFormat="1" applyFont="1" applyBorder="1" applyAlignment="1">
      <alignment horizontal="right"/>
    </xf>
    <xf numFmtId="43" fontId="4" fillId="0" borderId="13" xfId="0" applyNumberFormat="1" applyFont="1" applyBorder="1" applyAlignment="1">
      <alignment horizontal="center"/>
    </xf>
    <xf numFmtId="43" fontId="4" fillId="0" borderId="18" xfId="0" applyNumberFormat="1" applyFont="1" applyBorder="1" applyAlignment="1">
      <alignment horizontal="right"/>
    </xf>
    <xf numFmtId="43" fontId="4" fillId="0" borderId="5" xfId="0" applyNumberFormat="1" applyFont="1" applyBorder="1"/>
    <xf numFmtId="0" fontId="3" fillId="0" borderId="13" xfId="0" applyFont="1" applyBorder="1"/>
    <xf numFmtId="0" fontId="9" fillId="0" borderId="13" xfId="0" applyFont="1" applyBorder="1"/>
    <xf numFmtId="0" fontId="9" fillId="0" borderId="18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12" xfId="0" applyFont="1" applyBorder="1"/>
    <xf numFmtId="166" fontId="3" fillId="0" borderId="16" xfId="0" applyNumberFormat="1" applyFont="1" applyBorder="1"/>
    <xf numFmtId="8" fontId="3" fillId="0" borderId="13" xfId="0" applyNumberFormat="1" applyFont="1" applyBorder="1"/>
    <xf numFmtId="43" fontId="3" fillId="0" borderId="20" xfId="0" applyNumberFormat="1" applyFont="1" applyBorder="1" applyAlignment="1">
      <alignment horizontal="right"/>
    </xf>
    <xf numFmtId="43" fontId="4" fillId="0" borderId="13" xfId="0" applyNumberFormat="1" applyFont="1" applyBorder="1"/>
    <xf numFmtId="43" fontId="4" fillId="0" borderId="18" xfId="0" applyNumberFormat="1" applyFont="1" applyBorder="1"/>
    <xf numFmtId="43" fontId="4" fillId="0" borderId="12" xfId="0" applyNumberFormat="1" applyFont="1" applyBorder="1" applyAlignment="1">
      <alignment horizontal="center"/>
    </xf>
    <xf numFmtId="166" fontId="3" fillId="0" borderId="5" xfId="0" applyNumberFormat="1" applyFont="1" applyBorder="1"/>
    <xf numFmtId="166" fontId="4" fillId="0" borderId="13" xfId="0" applyNumberFormat="1" applyFont="1" applyBorder="1"/>
    <xf numFmtId="166" fontId="4" fillId="0" borderId="18" xfId="0" applyNumberFormat="1" applyFont="1" applyBorder="1"/>
    <xf numFmtId="166" fontId="4" fillId="0" borderId="5" xfId="0" applyNumberFormat="1" applyFont="1" applyBorder="1"/>
    <xf numFmtId="10" fontId="3" fillId="0" borderId="18" xfId="0" applyNumberFormat="1" applyFont="1" applyBorder="1"/>
    <xf numFmtId="10" fontId="3" fillId="0" borderId="29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66" fontId="4" fillId="0" borderId="20" xfId="4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43" fontId="0" fillId="0" borderId="5" xfId="0" applyNumberFormat="1" applyBorder="1"/>
    <xf numFmtId="44" fontId="0" fillId="0" borderId="5" xfId="0" applyNumberFormat="1" applyBorder="1"/>
    <xf numFmtId="14" fontId="4" fillId="0" borderId="42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43" fontId="0" fillId="0" borderId="5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10" fontId="3" fillId="0" borderId="5" xfId="0" applyNumberFormat="1" applyFont="1" applyBorder="1" applyAlignment="1">
      <alignment horizontal="right"/>
    </xf>
    <xf numFmtId="10" fontId="3" fillId="0" borderId="8" xfId="0" applyNumberFormat="1" applyFont="1" applyBorder="1" applyAlignment="1">
      <alignment horizontal="right"/>
    </xf>
    <xf numFmtId="0" fontId="0" fillId="0" borderId="16" xfId="0" applyBorder="1" applyAlignment="1">
      <alignment horizontal="right"/>
    </xf>
    <xf numFmtId="0" fontId="21" fillId="0" borderId="0" xfId="0" applyFont="1" applyAlignment="1">
      <alignment horizontal="center"/>
    </xf>
    <xf numFmtId="4" fontId="21" fillId="0" borderId="0" xfId="0" applyNumberFormat="1" applyFont="1"/>
    <xf numFmtId="10" fontId="21" fillId="0" borderId="0" xfId="0" applyNumberFormat="1" applyFont="1"/>
    <xf numFmtId="172" fontId="0" fillId="0" borderId="0" xfId="0" applyNumberFormat="1"/>
    <xf numFmtId="43" fontId="0" fillId="0" borderId="0" xfId="1" applyFont="1" applyFill="1" applyBorder="1"/>
    <xf numFmtId="43" fontId="22" fillId="0" borderId="0" xfId="0" applyNumberFormat="1" applyFont="1"/>
    <xf numFmtId="0" fontId="4" fillId="0" borderId="24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43" fontId="0" fillId="0" borderId="13" xfId="0" applyNumberFormat="1" applyBorder="1"/>
    <xf numFmtId="43" fontId="0" fillId="0" borderId="20" xfId="0" applyNumberFormat="1" applyBorder="1"/>
    <xf numFmtId="43" fontId="0" fillId="0" borderId="23" xfId="0" applyNumberFormat="1" applyBorder="1"/>
    <xf numFmtId="0" fontId="0" fillId="0" borderId="38" xfId="0" applyBorder="1"/>
    <xf numFmtId="41" fontId="0" fillId="0" borderId="5" xfId="0" applyNumberFormat="1" applyBorder="1"/>
    <xf numFmtId="0" fontId="4" fillId="0" borderId="0" xfId="0" applyFont="1" applyAlignment="1">
      <alignment horizontal="centerContinuous"/>
    </xf>
    <xf numFmtId="173" fontId="4" fillId="0" borderId="0" xfId="0" applyNumberFormat="1" applyFont="1" applyAlignment="1">
      <alignment horizontal="centerContinuous"/>
    </xf>
    <xf numFmtId="166" fontId="3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5" xfId="0" applyNumberFormat="1" applyFont="1" applyBorder="1" applyAlignment="1" applyProtection="1">
      <alignment horizontal="fill"/>
      <protection locked="0"/>
    </xf>
    <xf numFmtId="174" fontId="4" fillId="0" borderId="44" xfId="0" applyNumberFormat="1" applyFont="1" applyBorder="1" applyAlignment="1">
      <alignment horizontal="right"/>
    </xf>
    <xf numFmtId="44" fontId="3" fillId="0" borderId="0" xfId="0" applyNumberFormat="1" applyFont="1" applyAlignment="1">
      <alignment horizontal="right"/>
    </xf>
    <xf numFmtId="174" fontId="3" fillId="0" borderId="44" xfId="0" applyNumberFormat="1" applyFont="1" applyBorder="1" applyAlignment="1">
      <alignment horizontal="right"/>
    </xf>
    <xf numFmtId="166" fontId="3" fillId="0" borderId="0" xfId="0" applyNumberFormat="1" applyFont="1" applyAlignment="1" applyProtection="1">
      <alignment horizontal="fill"/>
      <protection locked="0"/>
    </xf>
    <xf numFmtId="174" fontId="4" fillId="0" borderId="24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75" fontId="1" fillId="0" borderId="0" xfId="0" applyNumberFormat="1" applyFont="1" applyAlignment="1">
      <alignment horizontal="right"/>
    </xf>
    <xf numFmtId="44" fontId="26" fillId="0" borderId="0" xfId="0" applyNumberFormat="1" applyFont="1"/>
    <xf numFmtId="44" fontId="27" fillId="0" borderId="0" xfId="0" applyNumberFormat="1" applyFont="1"/>
    <xf numFmtId="44" fontId="27" fillId="0" borderId="24" xfId="0" applyNumberFormat="1" applyFont="1" applyBorder="1"/>
    <xf numFmtId="0" fontId="27" fillId="0" borderId="0" xfId="0" applyFont="1"/>
    <xf numFmtId="43" fontId="1" fillId="0" borderId="0" xfId="0" applyNumberFormat="1" applyFont="1"/>
    <xf numFmtId="43" fontId="1" fillId="0" borderId="24" xfId="0" applyNumberFormat="1" applyFont="1" applyBorder="1"/>
    <xf numFmtId="43" fontId="1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24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</cellXfs>
  <cellStyles count="6">
    <cellStyle name="Comma" xfId="1" builtinId="3"/>
    <cellStyle name="Comma 10" xfId="4" xr:uid="{C0EEC79B-8AEF-461C-B6B9-96E70D6B855E}"/>
    <cellStyle name="Hyperlink" xfId="3" builtinId="8"/>
    <cellStyle name="Normal" xfId="0" builtinId="0"/>
    <cellStyle name="Percent" xfId="2" builtinId="5"/>
    <cellStyle name="Percent 10 2" xfId="5" xr:uid="{4D27E31A-5BBD-43A7-BBCF-7AD334A8C8C9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2C18CEA-F34A-4587-9F5D-9D7B6553CA2E}"/>
            </a:ext>
          </a:extLst>
        </xdr:cNvPr>
        <xdr:cNvSpPr>
          <a:spLocks noChangeArrowheads="1"/>
        </xdr:cNvSpPr>
      </xdr:nvSpPr>
      <xdr:spPr bwMode="auto">
        <a:xfrm rot="-5400000">
          <a:off x="88106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281516</xdr:colOff>
      <xdr:row>28</xdr:row>
      <xdr:rowOff>134938</xdr:rowOff>
    </xdr:from>
    <xdr:to>
      <xdr:col>8</xdr:col>
      <xdr:colOff>662516</xdr:colOff>
      <xdr:row>28</xdr:row>
      <xdr:rowOff>134938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5970ACC-4CEC-4ED7-A8F0-435E9FFE06F9}"/>
            </a:ext>
          </a:extLst>
        </xdr:cNvPr>
        <xdr:cNvSpPr>
          <a:spLocks noChangeArrowheads="1"/>
        </xdr:cNvSpPr>
      </xdr:nvSpPr>
      <xdr:spPr bwMode="auto">
        <a:xfrm rot="-5400000">
          <a:off x="9054041" y="4592638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26194</xdr:colOff>
      <xdr:row>30</xdr:row>
      <xdr:rowOff>35719</xdr:rowOff>
    </xdr:from>
    <xdr:to>
      <xdr:col>8</xdr:col>
      <xdr:colOff>407194</xdr:colOff>
      <xdr:row>30</xdr:row>
      <xdr:rowOff>35719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C781CD8F-F04F-463F-99DC-0DCD008DFEB0}"/>
            </a:ext>
          </a:extLst>
        </xdr:cNvPr>
        <xdr:cNvSpPr>
          <a:spLocks noChangeArrowheads="1"/>
        </xdr:cNvSpPr>
      </xdr:nvSpPr>
      <xdr:spPr bwMode="auto">
        <a:xfrm rot="-5400000">
          <a:off x="8798719" y="481726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E0B28355-439C-4EAF-95FF-729E061F6D37}"/>
            </a:ext>
          </a:extLst>
        </xdr:cNvPr>
        <xdr:cNvSpPr>
          <a:spLocks noChangeArrowheads="1"/>
        </xdr:cNvSpPr>
      </xdr:nvSpPr>
      <xdr:spPr bwMode="auto">
        <a:xfrm rot="-5400000">
          <a:off x="12915900" y="258508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A916CEF6-52CC-49E0-A418-C0C5DAE3B818}"/>
            </a:ext>
          </a:extLst>
        </xdr:cNvPr>
        <xdr:cNvSpPr>
          <a:spLocks noChangeArrowheads="1"/>
        </xdr:cNvSpPr>
      </xdr:nvSpPr>
      <xdr:spPr bwMode="auto">
        <a:xfrm rot="-5400000">
          <a:off x="12915900" y="258508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EE59208D-9A4A-4F8B-8CEB-5A58D79407CE}"/>
            </a:ext>
          </a:extLst>
        </xdr:cNvPr>
        <xdr:cNvSpPr>
          <a:spLocks noChangeArrowheads="1"/>
        </xdr:cNvSpPr>
      </xdr:nvSpPr>
      <xdr:spPr bwMode="auto">
        <a:xfrm rot="-5400000">
          <a:off x="18221325" y="198310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4C8F-A580-4148-91C6-B454811EF8CA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2" customWidth="1"/>
    <col min="2" max="2" width="13.85546875" style="2" customWidth="1"/>
    <col min="3" max="5" width="16" style="2" customWidth="1"/>
    <col min="6" max="6" width="23.42578125" style="2" customWidth="1"/>
    <col min="7" max="7" width="18.5703125" style="2" customWidth="1"/>
    <col min="8" max="8" width="21.85546875" style="2" bestFit="1" customWidth="1"/>
    <col min="9" max="9" width="28.42578125" style="2" bestFit="1" customWidth="1"/>
    <col min="10" max="10" width="16" style="2" customWidth="1"/>
    <col min="11" max="11" width="17.140625" style="2" bestFit="1" customWidth="1"/>
    <col min="12" max="12" width="21.85546875" style="2" bestFit="1" customWidth="1"/>
    <col min="13" max="13" width="18.42578125" style="2" customWidth="1"/>
    <col min="14" max="14" width="20.85546875" style="2" customWidth="1"/>
    <col min="15" max="15" width="18.42578125" style="2" customWidth="1"/>
    <col min="16" max="20" width="15.85546875" style="2" customWidth="1"/>
    <col min="21" max="16384" width="9.140625" style="2"/>
  </cols>
  <sheetData>
    <row r="1" spans="1:15" ht="15.75" x14ac:dyDescent="0.25">
      <c r="A1" s="1" t="s">
        <v>0</v>
      </c>
      <c r="H1" s="3"/>
    </row>
    <row r="2" spans="1:15" ht="15.75" x14ac:dyDescent="0.25">
      <c r="A2" s="1" t="s">
        <v>1</v>
      </c>
    </row>
    <row r="3" spans="1:15" ht="13.5" thickBot="1" x14ac:dyDescent="0.25"/>
    <row r="4" spans="1:15" x14ac:dyDescent="0.2">
      <c r="B4" s="371" t="s">
        <v>2</v>
      </c>
      <c r="C4" s="372"/>
      <c r="D4" s="4" t="s">
        <v>3</v>
      </c>
      <c r="E4" s="4"/>
      <c r="F4" s="4"/>
      <c r="G4" s="5"/>
      <c r="I4" s="373"/>
      <c r="J4" s="373"/>
    </row>
    <row r="5" spans="1:15" x14ac:dyDescent="0.2">
      <c r="B5" s="374" t="s">
        <v>4</v>
      </c>
      <c r="C5" s="375"/>
      <c r="D5" s="2" t="s">
        <v>5</v>
      </c>
      <c r="G5" s="8"/>
      <c r="I5" s="373"/>
      <c r="J5" s="373"/>
      <c r="L5" s="376"/>
      <c r="M5" s="376"/>
    </row>
    <row r="6" spans="1:15" ht="13.9" customHeight="1" x14ac:dyDescent="0.2">
      <c r="B6" s="374" t="s">
        <v>6</v>
      </c>
      <c r="C6" s="375"/>
      <c r="D6" s="278">
        <v>46078</v>
      </c>
      <c r="F6" s="3"/>
      <c r="G6" s="8"/>
      <c r="I6" s="373"/>
      <c r="J6" s="373"/>
      <c r="L6" s="376"/>
      <c r="M6" s="376"/>
    </row>
    <row r="7" spans="1:15" x14ac:dyDescent="0.2">
      <c r="B7" s="374" t="s">
        <v>7</v>
      </c>
      <c r="C7" s="375"/>
      <c r="D7" s="278">
        <v>46053</v>
      </c>
      <c r="E7" s="3"/>
      <c r="F7" s="3"/>
      <c r="G7" s="9"/>
      <c r="I7" s="10" t="s">
        <v>8</v>
      </c>
      <c r="J7" s="10"/>
      <c r="L7" s="376"/>
      <c r="M7" s="376"/>
    </row>
    <row r="8" spans="1:15" x14ac:dyDescent="0.2">
      <c r="B8" s="374" t="s">
        <v>9</v>
      </c>
      <c r="C8" s="375"/>
      <c r="D8" s="2" t="s">
        <v>10</v>
      </c>
      <c r="G8" s="8"/>
      <c r="I8" s="10"/>
      <c r="J8" s="10"/>
    </row>
    <row r="9" spans="1:15" x14ac:dyDescent="0.2">
      <c r="B9" s="374" t="s">
        <v>11</v>
      </c>
      <c r="C9" s="375"/>
      <c r="D9" s="2" t="s">
        <v>12</v>
      </c>
      <c r="G9" s="8"/>
      <c r="I9" s="10"/>
      <c r="J9" s="10"/>
    </row>
    <row r="10" spans="1:15" x14ac:dyDescent="0.2">
      <c r="B10" s="6" t="s">
        <v>13</v>
      </c>
      <c r="C10" s="7"/>
      <c r="D10" s="11" t="s">
        <v>14</v>
      </c>
      <c r="E10" s="12"/>
      <c r="F10" s="12"/>
      <c r="G10" s="13"/>
    </row>
    <row r="11" spans="1:15" ht="13.5" thickBot="1" x14ac:dyDescent="0.25">
      <c r="B11" s="377" t="s">
        <v>15</v>
      </c>
      <c r="C11" s="378"/>
      <c r="D11" s="14" t="s">
        <v>16</v>
      </c>
      <c r="E11" s="15"/>
      <c r="F11" s="15"/>
      <c r="G11" s="16"/>
    </row>
    <row r="13" spans="1:15" ht="13.5" thickBot="1" x14ac:dyDescent="0.25"/>
    <row r="14" spans="1:15" ht="15.75" x14ac:dyDescent="0.25">
      <c r="A14" s="17" t="s">
        <v>17</v>
      </c>
      <c r="B14" s="1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</row>
    <row r="15" spans="1:15" ht="6.75" customHeight="1" x14ac:dyDescent="0.2">
      <c r="A15" s="19"/>
      <c r="O15" s="8"/>
    </row>
    <row r="16" spans="1:15" x14ac:dyDescent="0.2">
      <c r="A16" s="20"/>
      <c r="B16" s="21" t="s">
        <v>18</v>
      </c>
      <c r="C16" s="21" t="s">
        <v>19</v>
      </c>
      <c r="D16" s="22" t="s">
        <v>20</v>
      </c>
      <c r="E16" s="21" t="s">
        <v>21</v>
      </c>
      <c r="F16" s="21" t="s">
        <v>22</v>
      </c>
      <c r="G16" s="21" t="s">
        <v>23</v>
      </c>
      <c r="H16" s="21" t="s">
        <v>24</v>
      </c>
      <c r="I16" s="21" t="s">
        <v>25</v>
      </c>
      <c r="J16" s="21" t="s">
        <v>26</v>
      </c>
      <c r="K16" s="21" t="s">
        <v>27</v>
      </c>
      <c r="L16" s="21" t="s">
        <v>28</v>
      </c>
      <c r="M16" s="21" t="s">
        <v>29</v>
      </c>
      <c r="N16" s="21" t="s">
        <v>30</v>
      </c>
      <c r="O16" s="23" t="s">
        <v>31</v>
      </c>
    </row>
    <row r="17" spans="1:17" x14ac:dyDescent="0.2">
      <c r="A17" s="19"/>
      <c r="B17" s="279" t="s">
        <v>32</v>
      </c>
      <c r="C17" s="26" t="s">
        <v>33</v>
      </c>
      <c r="D17" s="280">
        <f>E17+F17</f>
        <v>4.6117600000000002E-2</v>
      </c>
      <c r="E17" s="281">
        <v>3.8117600000000001E-2</v>
      </c>
      <c r="F17" s="282">
        <v>8.0000000000000002E-3</v>
      </c>
      <c r="G17" s="279"/>
      <c r="H17" s="283">
        <v>496500000</v>
      </c>
      <c r="I17" s="283">
        <v>52154555.219999999</v>
      </c>
      <c r="J17" s="284">
        <v>200428.89</v>
      </c>
      <c r="K17" s="285">
        <v>491958.48</v>
      </c>
      <c r="L17" s="284">
        <v>51662596.740000002</v>
      </c>
      <c r="M17" s="24">
        <f>L17/L21</f>
        <v>0.8337706851890081</v>
      </c>
      <c r="N17" s="24" t="s">
        <v>34</v>
      </c>
      <c r="O17" s="25">
        <v>57278</v>
      </c>
      <c r="Q17" s="3"/>
    </row>
    <row r="18" spans="1:17" x14ac:dyDescent="0.2">
      <c r="A18" s="19"/>
      <c r="B18" s="26" t="s">
        <v>35</v>
      </c>
      <c r="C18" s="26" t="s">
        <v>36</v>
      </c>
      <c r="D18" s="31">
        <f>E18+F18</f>
        <v>5.3117600000000001E-2</v>
      </c>
      <c r="E18" s="32">
        <v>3.8117600000000001E-2</v>
      </c>
      <c r="F18" s="33">
        <v>1.4999999999999999E-2</v>
      </c>
      <c r="G18" s="26"/>
      <c r="H18" s="34">
        <v>10300000</v>
      </c>
      <c r="I18" s="34">
        <v>10300000</v>
      </c>
      <c r="J18" s="35">
        <v>45590.78</v>
      </c>
      <c r="K18" s="27">
        <v>0</v>
      </c>
      <c r="L18" s="286">
        <v>10300000</v>
      </c>
      <c r="M18" s="28">
        <f>L18/L21</f>
        <v>0.16622931481099187</v>
      </c>
      <c r="N18" s="29" t="s">
        <v>34</v>
      </c>
      <c r="O18" s="30">
        <v>57278</v>
      </c>
      <c r="Q18" s="3"/>
    </row>
    <row r="19" spans="1:17" x14ac:dyDescent="0.2">
      <c r="A19" s="19"/>
      <c r="B19" s="26"/>
      <c r="C19" s="26"/>
      <c r="D19" s="31"/>
      <c r="E19" s="32"/>
      <c r="F19" s="33"/>
      <c r="G19" s="26"/>
      <c r="H19" s="34"/>
      <c r="I19" s="34"/>
      <c r="J19" s="35"/>
      <c r="K19" s="27"/>
      <c r="L19" s="35"/>
      <c r="M19" s="28"/>
      <c r="N19" s="28"/>
      <c r="O19" s="30"/>
      <c r="Q19" s="3"/>
    </row>
    <row r="20" spans="1:17" x14ac:dyDescent="0.2">
      <c r="A20" s="36"/>
      <c r="B20" s="37"/>
      <c r="C20" s="37"/>
      <c r="D20" s="38"/>
      <c r="E20" s="37"/>
      <c r="F20" s="39"/>
      <c r="G20" s="37"/>
      <c r="H20" s="40"/>
      <c r="I20" s="41"/>
      <c r="J20" s="41"/>
      <c r="K20" s="42"/>
      <c r="L20" s="41"/>
      <c r="M20" s="43"/>
      <c r="N20" s="43"/>
      <c r="O20" s="44"/>
    </row>
    <row r="21" spans="1:17" x14ac:dyDescent="0.2">
      <c r="A21" s="36"/>
      <c r="B21" s="45" t="s">
        <v>37</v>
      </c>
      <c r="C21" s="46"/>
      <c r="D21" s="47"/>
      <c r="E21" s="37"/>
      <c r="F21" s="37"/>
      <c r="G21" s="37"/>
      <c r="H21" s="48">
        <f>SUM(H17:H20)</f>
        <v>506800000</v>
      </c>
      <c r="I21" s="48">
        <f>SUM(I17:I20)</f>
        <v>62454555.219999999</v>
      </c>
      <c r="J21" s="48">
        <f>SUM(J17:J19)</f>
        <v>246019.67</v>
      </c>
      <c r="K21" s="48">
        <f>SUM(K17:K19)</f>
        <v>491958.48</v>
      </c>
      <c r="L21" s="48">
        <f>SUM(L17:L19)</f>
        <v>61962596.740000002</v>
      </c>
      <c r="M21" s="49">
        <f>SUM(M17:M19)</f>
        <v>1</v>
      </c>
      <c r="N21" s="50"/>
      <c r="O21" s="51"/>
    </row>
    <row r="22" spans="1:17" s="54" customFormat="1" ht="11.25" x14ac:dyDescent="0.2">
      <c r="A22" s="52" t="s">
        <v>38</v>
      </c>
      <c r="B22" s="53"/>
      <c r="C22" s="53"/>
      <c r="D22" s="53"/>
      <c r="E22" s="53"/>
      <c r="F22" s="53"/>
      <c r="G22" s="53"/>
      <c r="H22" s="53"/>
      <c r="I22" s="53"/>
      <c r="J22" s="53"/>
      <c r="O22" s="55"/>
    </row>
    <row r="23" spans="1:17" s="54" customFormat="1" ht="13.5" thickBot="1" x14ac:dyDescent="0.2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15"/>
      <c r="L23" s="15"/>
      <c r="M23" s="15"/>
      <c r="N23" s="15"/>
      <c r="O23" s="58"/>
    </row>
    <row r="24" spans="1:17" ht="13.5" thickBot="1" x14ac:dyDescent="0.25"/>
    <row r="25" spans="1:17" ht="15.75" x14ac:dyDescent="0.25">
      <c r="A25" s="17" t="s">
        <v>39</v>
      </c>
      <c r="B25" s="18"/>
      <c r="C25" s="4"/>
      <c r="D25" s="4"/>
      <c r="E25" s="4"/>
      <c r="F25" s="4"/>
      <c r="G25" s="4"/>
      <c r="H25" s="5"/>
      <c r="J25" s="17" t="s">
        <v>40</v>
      </c>
      <c r="K25" s="4"/>
      <c r="L25" s="4"/>
      <c r="M25" s="4"/>
      <c r="N25" s="4"/>
      <c r="O25" s="5"/>
    </row>
    <row r="26" spans="1:17" x14ac:dyDescent="0.2">
      <c r="A26" s="19"/>
      <c r="H26" s="8"/>
      <c r="J26" s="19"/>
      <c r="O26" s="8"/>
    </row>
    <row r="27" spans="1:17" s="65" customFormat="1" x14ac:dyDescent="0.2">
      <c r="A27" s="59"/>
      <c r="B27" s="60"/>
      <c r="C27" s="60"/>
      <c r="D27" s="60"/>
      <c r="E27" s="60"/>
      <c r="F27" s="60" t="s">
        <v>41</v>
      </c>
      <c r="G27" s="60" t="s">
        <v>42</v>
      </c>
      <c r="H27" s="61" t="s">
        <v>43</v>
      </c>
      <c r="I27" s="2"/>
      <c r="J27" s="62"/>
      <c r="K27" s="63"/>
      <c r="L27" s="64" t="s">
        <v>44</v>
      </c>
      <c r="M27" s="379" t="s">
        <v>45</v>
      </c>
      <c r="N27" s="379"/>
      <c r="O27" s="380"/>
    </row>
    <row r="28" spans="1:17" x14ac:dyDescent="0.2">
      <c r="A28" s="62"/>
      <c r="B28" s="66" t="s">
        <v>46</v>
      </c>
      <c r="C28" s="66"/>
      <c r="D28" s="66"/>
      <c r="E28" s="66"/>
      <c r="F28" s="67">
        <v>62485909.960000001</v>
      </c>
      <c r="G28" s="67">
        <v>-362726.9</v>
      </c>
      <c r="H28" s="68">
        <v>62123183.060000002</v>
      </c>
      <c r="I28" s="69"/>
      <c r="J28" s="36"/>
      <c r="K28" s="70"/>
      <c r="L28" s="71"/>
      <c r="M28" s="381" t="s">
        <v>47</v>
      </c>
      <c r="N28" s="382"/>
      <c r="O28" s="383"/>
    </row>
    <row r="29" spans="1:17" x14ac:dyDescent="0.2">
      <c r="A29" s="19"/>
      <c r="B29" s="2" t="s">
        <v>48</v>
      </c>
      <c r="F29" s="72">
        <v>581755.68999999994</v>
      </c>
      <c r="G29" s="72">
        <v>-68358.679999999993</v>
      </c>
      <c r="H29" s="73">
        <v>513397.01</v>
      </c>
      <c r="I29" s="69"/>
      <c r="J29" s="74" t="s">
        <v>49</v>
      </c>
      <c r="K29" s="75"/>
      <c r="L29" s="287">
        <v>0</v>
      </c>
      <c r="M29" s="76"/>
      <c r="N29" s="77">
        <v>0</v>
      </c>
      <c r="O29" s="78"/>
    </row>
    <row r="30" spans="1:17" x14ac:dyDescent="0.2">
      <c r="A30" s="19"/>
      <c r="B30" s="65" t="s">
        <v>50</v>
      </c>
      <c r="C30" s="65"/>
      <c r="D30" s="65"/>
      <c r="E30" s="65"/>
      <c r="F30" s="72">
        <v>63067665.649999999</v>
      </c>
      <c r="G30" s="72">
        <v>-431085.58</v>
      </c>
      <c r="H30" s="73">
        <v>62636580.07</v>
      </c>
      <c r="I30" s="69"/>
      <c r="J30" s="74" t="s">
        <v>51</v>
      </c>
      <c r="K30" s="75"/>
      <c r="L30" s="287">
        <v>0</v>
      </c>
      <c r="M30" s="79"/>
      <c r="N30" s="80">
        <v>0</v>
      </c>
      <c r="O30" s="81"/>
    </row>
    <row r="31" spans="1:17" x14ac:dyDescent="0.2">
      <c r="A31" s="19"/>
      <c r="F31" s="72">
        <v>0</v>
      </c>
      <c r="G31" s="72">
        <v>0</v>
      </c>
      <c r="H31" s="73">
        <v>0</v>
      </c>
      <c r="I31" s="69"/>
      <c r="J31" s="74" t="s">
        <v>52</v>
      </c>
      <c r="K31" s="75"/>
      <c r="L31" s="287">
        <v>3.9899999999999998E-2</v>
      </c>
      <c r="M31" s="79"/>
      <c r="N31" s="80">
        <v>-13</v>
      </c>
      <c r="O31" s="81"/>
    </row>
    <row r="32" spans="1:17" x14ac:dyDescent="0.2">
      <c r="A32" s="19"/>
      <c r="F32" s="72">
        <v>0</v>
      </c>
      <c r="G32" s="72">
        <v>0</v>
      </c>
      <c r="H32" s="73">
        <v>0</v>
      </c>
      <c r="I32" s="69"/>
      <c r="J32" s="74" t="s">
        <v>53</v>
      </c>
      <c r="K32" s="75"/>
      <c r="L32" s="287">
        <v>6.3399999999999998E-2</v>
      </c>
      <c r="M32" s="82"/>
      <c r="N32" s="83">
        <v>-8.57</v>
      </c>
      <c r="O32" s="84"/>
    </row>
    <row r="33" spans="1:16" ht="15.75" customHeight="1" x14ac:dyDescent="0.2">
      <c r="A33" s="19"/>
      <c r="F33" s="72">
        <v>0</v>
      </c>
      <c r="G33" s="72">
        <v>0</v>
      </c>
      <c r="H33" s="73">
        <v>0</v>
      </c>
      <c r="I33" s="69"/>
      <c r="J33" s="85"/>
      <c r="K33" s="86"/>
      <c r="L33" s="288"/>
      <c r="M33" s="87"/>
      <c r="N33" s="88" t="s">
        <v>54</v>
      </c>
      <c r="O33" s="89"/>
    </row>
    <row r="34" spans="1:16" x14ac:dyDescent="0.2">
      <c r="A34" s="19"/>
      <c r="B34" s="2" t="s">
        <v>55</v>
      </c>
      <c r="F34" s="72">
        <v>5.18</v>
      </c>
      <c r="G34" s="72">
        <v>0</v>
      </c>
      <c r="H34" s="73">
        <v>5.18</v>
      </c>
      <c r="I34" s="69"/>
      <c r="J34" s="74" t="s">
        <v>56</v>
      </c>
      <c r="K34" s="75"/>
      <c r="L34" s="287">
        <f>88.81%+0.01%</f>
        <v>0.88819999999999999</v>
      </c>
      <c r="M34" s="76"/>
      <c r="N34" s="77">
        <v>231.12</v>
      </c>
      <c r="O34" s="78"/>
    </row>
    <row r="35" spans="1:16" x14ac:dyDescent="0.2">
      <c r="A35" s="19"/>
      <c r="B35" s="2" t="s">
        <v>57</v>
      </c>
      <c r="F35" s="72">
        <v>196.77</v>
      </c>
      <c r="G35" s="72">
        <v>-0.56000000000000005</v>
      </c>
      <c r="H35" s="73">
        <v>196.21</v>
      </c>
      <c r="I35" s="69"/>
      <c r="J35" s="74" t="s">
        <v>58</v>
      </c>
      <c r="K35" s="75"/>
      <c r="L35" s="287">
        <v>8.5000000000000006E-3</v>
      </c>
      <c r="M35" s="79"/>
      <c r="N35" s="80">
        <v>236.72</v>
      </c>
      <c r="O35" s="81"/>
    </row>
    <row r="36" spans="1:16" ht="12.75" customHeight="1" x14ac:dyDescent="0.2">
      <c r="A36" s="19"/>
      <c r="B36" s="2" t="s">
        <v>59</v>
      </c>
      <c r="F36" s="90">
        <v>5907</v>
      </c>
      <c r="G36" s="90">
        <v>-82</v>
      </c>
      <c r="H36" s="91">
        <v>5825</v>
      </c>
      <c r="I36" s="69"/>
      <c r="J36" s="74" t="s">
        <v>60</v>
      </c>
      <c r="K36" s="75"/>
      <c r="L36" s="287">
        <v>0</v>
      </c>
      <c r="M36" s="79"/>
      <c r="N36" s="80">
        <v>0</v>
      </c>
      <c r="O36" s="81"/>
      <c r="P36" s="92"/>
    </row>
    <row r="37" spans="1:16" ht="13.5" thickBot="1" x14ac:dyDescent="0.25">
      <c r="A37" s="19"/>
      <c r="B37" s="2" t="s">
        <v>61</v>
      </c>
      <c r="F37" s="90">
        <v>2302</v>
      </c>
      <c r="G37" s="90">
        <v>-27</v>
      </c>
      <c r="H37" s="91">
        <v>2275</v>
      </c>
      <c r="I37" s="69"/>
      <c r="J37" s="93" t="s">
        <v>62</v>
      </c>
      <c r="K37" s="75"/>
      <c r="L37" s="289"/>
      <c r="M37" s="94"/>
      <c r="N37" s="95">
        <v>206.22</v>
      </c>
      <c r="O37" s="96"/>
    </row>
    <row r="38" spans="1:16" ht="13.5" thickBot="1" x14ac:dyDescent="0.25">
      <c r="A38" s="19"/>
      <c r="B38" s="2" t="s">
        <v>63</v>
      </c>
      <c r="F38" s="72">
        <v>10676.77</v>
      </c>
      <c r="G38" s="72">
        <v>76.290000000000006</v>
      </c>
      <c r="H38" s="73">
        <v>10753.06</v>
      </c>
      <c r="I38" s="69"/>
      <c r="J38" s="97"/>
      <c r="K38" s="98"/>
      <c r="L38" s="99"/>
      <c r="M38" s="100"/>
      <c r="N38" s="100"/>
      <c r="O38" s="101"/>
    </row>
    <row r="39" spans="1:16" ht="12.75" customHeight="1" x14ac:dyDescent="0.2">
      <c r="A39" s="36"/>
      <c r="B39" s="102" t="s">
        <v>64</v>
      </c>
      <c r="C39" s="102"/>
      <c r="D39" s="102"/>
      <c r="E39" s="102"/>
      <c r="F39" s="103">
        <v>27396.9</v>
      </c>
      <c r="G39" s="72">
        <v>135.66</v>
      </c>
      <c r="H39" s="104">
        <v>27532.560000000001</v>
      </c>
      <c r="I39" s="69"/>
      <c r="J39" s="362" t="s">
        <v>65</v>
      </c>
      <c r="K39" s="363"/>
      <c r="L39" s="363"/>
      <c r="M39" s="363"/>
      <c r="N39" s="363"/>
      <c r="O39" s="364"/>
    </row>
    <row r="40" spans="1:16" s="54" customFormat="1" x14ac:dyDescent="0.2">
      <c r="A40" s="52"/>
      <c r="B40" s="53"/>
      <c r="C40" s="53"/>
      <c r="D40" s="53"/>
      <c r="E40" s="53"/>
      <c r="F40" s="53"/>
      <c r="G40" s="53"/>
      <c r="H40" s="55"/>
      <c r="I40" s="69"/>
      <c r="J40" s="365"/>
      <c r="K40" s="366"/>
      <c r="L40" s="366"/>
      <c r="M40" s="366"/>
      <c r="N40" s="366"/>
      <c r="O40" s="367"/>
    </row>
    <row r="41" spans="1:16" s="54" customFormat="1" ht="13.5" thickBot="1" x14ac:dyDescent="0.25">
      <c r="A41" s="56"/>
      <c r="B41" s="57"/>
      <c r="C41" s="57"/>
      <c r="D41" s="57"/>
      <c r="E41" s="57"/>
      <c r="F41" s="57"/>
      <c r="G41" s="57"/>
      <c r="H41" s="58"/>
      <c r="I41" s="69"/>
      <c r="J41" s="368"/>
      <c r="K41" s="369"/>
      <c r="L41" s="369"/>
      <c r="M41" s="369"/>
      <c r="N41" s="369"/>
      <c r="O41" s="370"/>
    </row>
    <row r="42" spans="1:16" ht="13.5" thickBot="1" x14ac:dyDescent="0.25">
      <c r="I42" s="69"/>
      <c r="K42" s="106"/>
    </row>
    <row r="43" spans="1:16" ht="15.75" x14ac:dyDescent="0.25">
      <c r="A43" s="17" t="s">
        <v>66</v>
      </c>
      <c r="B43" s="4"/>
      <c r="C43" s="4"/>
      <c r="D43" s="4"/>
      <c r="E43" s="4"/>
      <c r="F43" s="4"/>
      <c r="G43" s="4"/>
      <c r="H43" s="5"/>
      <c r="I43" s="69"/>
    </row>
    <row r="44" spans="1:16" x14ac:dyDescent="0.2">
      <c r="A44" s="19"/>
      <c r="H44" s="8"/>
      <c r="I44" s="69"/>
      <c r="L44" s="107"/>
    </row>
    <row r="45" spans="1:16" x14ac:dyDescent="0.2">
      <c r="A45" s="59"/>
      <c r="B45" s="60"/>
      <c r="C45" s="60"/>
      <c r="D45" s="60"/>
      <c r="E45" s="60"/>
      <c r="F45" s="21" t="s">
        <v>67</v>
      </c>
      <c r="G45" s="108" t="s">
        <v>42</v>
      </c>
      <c r="H45" s="109" t="s">
        <v>43</v>
      </c>
      <c r="I45" s="69"/>
      <c r="J45" s="110"/>
      <c r="L45" s="111"/>
    </row>
    <row r="46" spans="1:16" x14ac:dyDescent="0.2">
      <c r="A46" s="19"/>
      <c r="B46" s="2" t="s">
        <v>68</v>
      </c>
      <c r="E46" s="63"/>
      <c r="F46" s="35">
        <v>752265.7</v>
      </c>
      <c r="G46" s="290">
        <f>+H46-F46</f>
        <v>0</v>
      </c>
      <c r="H46" s="113">
        <v>752265.7</v>
      </c>
      <c r="I46" s="69"/>
      <c r="J46" s="112"/>
      <c r="L46" s="111"/>
    </row>
    <row r="47" spans="1:16" x14ac:dyDescent="0.2">
      <c r="A47" s="19"/>
      <c r="B47" s="2" t="s">
        <v>69</v>
      </c>
      <c r="E47" s="75"/>
      <c r="F47" s="35">
        <v>752265.7</v>
      </c>
      <c r="G47" s="290">
        <f>+H47-F47</f>
        <v>0</v>
      </c>
      <c r="H47" s="113">
        <v>752265.7</v>
      </c>
      <c r="I47" s="69"/>
      <c r="J47" s="69"/>
      <c r="N47" s="114"/>
    </row>
    <row r="48" spans="1:16" x14ac:dyDescent="0.2">
      <c r="A48" s="19"/>
      <c r="B48" s="2" t="s">
        <v>70</v>
      </c>
      <c r="E48" s="75"/>
      <c r="F48" s="35"/>
      <c r="G48" s="290">
        <v>0</v>
      </c>
      <c r="H48" s="113"/>
      <c r="I48" s="69"/>
      <c r="J48" s="115"/>
      <c r="L48" s="112"/>
    </row>
    <row r="49" spans="1:13" x14ac:dyDescent="0.2">
      <c r="A49" s="19"/>
      <c r="B49" s="2" t="s">
        <v>71</v>
      </c>
      <c r="E49" s="75"/>
      <c r="F49" s="35">
        <v>0</v>
      </c>
      <c r="G49" s="290">
        <v>0</v>
      </c>
      <c r="H49" s="113">
        <v>0</v>
      </c>
      <c r="I49" s="69"/>
      <c r="J49" s="69"/>
      <c r="L49" s="112"/>
    </row>
    <row r="50" spans="1:13" x14ac:dyDescent="0.2">
      <c r="A50" s="19"/>
      <c r="B50" s="2" t="s">
        <v>72</v>
      </c>
      <c r="E50" s="75"/>
      <c r="F50" s="35">
        <v>705305.77</v>
      </c>
      <c r="G50" s="290">
        <f>+H50-F50</f>
        <v>238696.24</v>
      </c>
      <c r="H50" s="113">
        <v>944002.01</v>
      </c>
      <c r="I50" s="69"/>
      <c r="J50" s="112"/>
    </row>
    <row r="51" spans="1:13" x14ac:dyDescent="0.2">
      <c r="A51" s="19"/>
      <c r="B51" s="2" t="s">
        <v>73</v>
      </c>
      <c r="F51" s="34">
        <v>0</v>
      </c>
      <c r="G51" s="290">
        <v>0</v>
      </c>
      <c r="H51" s="113">
        <v>0</v>
      </c>
      <c r="I51" s="69"/>
      <c r="J51" s="112"/>
      <c r="K51" s="112"/>
      <c r="L51" s="112"/>
      <c r="M51" s="116"/>
    </row>
    <row r="52" spans="1:13" x14ac:dyDescent="0.2">
      <c r="A52" s="19"/>
      <c r="B52" s="2" t="s">
        <v>74</v>
      </c>
      <c r="F52" s="34"/>
      <c r="G52" s="290"/>
      <c r="H52" s="113"/>
      <c r="I52" s="69"/>
    </row>
    <row r="53" spans="1:13" x14ac:dyDescent="0.2">
      <c r="A53" s="19"/>
      <c r="B53" s="65" t="s">
        <v>75</v>
      </c>
      <c r="F53" s="291">
        <v>1457571.47</v>
      </c>
      <c r="G53" s="292">
        <f>+H53-F53</f>
        <v>238696.24</v>
      </c>
      <c r="H53" s="293">
        <f>H47+H49+H50+H51</f>
        <v>1696267.71</v>
      </c>
      <c r="I53" s="69"/>
      <c r="J53" s="112"/>
      <c r="K53" s="115"/>
      <c r="L53" s="112"/>
    </row>
    <row r="54" spans="1:13" x14ac:dyDescent="0.2">
      <c r="A54" s="19"/>
      <c r="F54" s="294"/>
      <c r="G54" s="75"/>
      <c r="H54" s="8"/>
      <c r="I54" s="69"/>
    </row>
    <row r="55" spans="1:13" x14ac:dyDescent="0.2">
      <c r="A55" s="52"/>
      <c r="B55" s="54"/>
      <c r="C55" s="54"/>
      <c r="D55" s="54"/>
      <c r="E55" s="54"/>
      <c r="F55" s="295"/>
      <c r="G55" s="296"/>
      <c r="H55" s="117"/>
      <c r="I55" s="69"/>
    </row>
    <row r="56" spans="1:13" x14ac:dyDescent="0.2">
      <c r="A56" s="52"/>
      <c r="B56" s="54"/>
      <c r="C56" s="54"/>
      <c r="D56" s="54"/>
      <c r="E56" s="54"/>
      <c r="F56" s="295"/>
      <c r="G56" s="296"/>
      <c r="H56" s="117"/>
      <c r="I56" s="69"/>
      <c r="L56" s="69"/>
      <c r="M56" s="69"/>
    </row>
    <row r="57" spans="1:13" ht="13.5" thickBot="1" x14ac:dyDescent="0.25">
      <c r="A57" s="118"/>
      <c r="B57" s="15"/>
      <c r="C57" s="15"/>
      <c r="D57" s="15"/>
      <c r="E57" s="15"/>
      <c r="F57" s="297"/>
      <c r="G57" s="298"/>
      <c r="H57" s="16"/>
      <c r="I57" s="69"/>
    </row>
    <row r="58" spans="1:13" x14ac:dyDescent="0.2">
      <c r="I58" s="69"/>
    </row>
    <row r="59" spans="1:13" ht="13.5" thickBot="1" x14ac:dyDescent="0.25">
      <c r="F59" s="15"/>
      <c r="G59" s="15"/>
      <c r="I59" s="69"/>
    </row>
    <row r="60" spans="1:13" ht="16.5" thickBot="1" x14ac:dyDescent="0.3">
      <c r="A60" s="17" t="s">
        <v>76</v>
      </c>
      <c r="B60" s="4"/>
      <c r="C60" s="4"/>
      <c r="D60" s="4"/>
      <c r="E60" s="4"/>
      <c r="H60" s="5"/>
      <c r="I60" s="69"/>
      <c r="J60" s="119" t="s">
        <v>77</v>
      </c>
      <c r="K60" s="120"/>
    </row>
    <row r="61" spans="1:13" ht="6.75" customHeight="1" thickBot="1" x14ac:dyDescent="0.25">
      <c r="A61" s="19"/>
      <c r="H61" s="8"/>
      <c r="I61" s="69"/>
      <c r="J61" s="19"/>
      <c r="K61" s="8"/>
    </row>
    <row r="62" spans="1:13" s="65" customFormat="1" x14ac:dyDescent="0.2">
      <c r="A62" s="59"/>
      <c r="B62" s="60"/>
      <c r="C62" s="60"/>
      <c r="D62" s="60"/>
      <c r="E62" s="60"/>
      <c r="F62" s="21" t="s">
        <v>67</v>
      </c>
      <c r="G62" s="21" t="s">
        <v>42</v>
      </c>
      <c r="H62" s="109" t="s">
        <v>43</v>
      </c>
      <c r="I62" s="69"/>
      <c r="J62" s="121"/>
      <c r="K62" s="122"/>
    </row>
    <row r="63" spans="1:13" x14ac:dyDescent="0.2">
      <c r="A63" s="62"/>
      <c r="B63" s="123" t="s">
        <v>78</v>
      </c>
      <c r="C63" s="66"/>
      <c r="D63" s="66"/>
      <c r="E63" s="66"/>
      <c r="F63" s="299"/>
      <c r="G63" s="63"/>
      <c r="H63" s="300"/>
      <c r="I63" s="69"/>
      <c r="J63" s="19" t="s">
        <v>79</v>
      </c>
      <c r="K63" s="312">
        <v>9.3299999999999994E-2</v>
      </c>
      <c r="M63" s="65"/>
    </row>
    <row r="64" spans="1:13" ht="15" thickBot="1" x14ac:dyDescent="0.25">
      <c r="A64" s="19"/>
      <c r="B64" s="2" t="s">
        <v>80</v>
      </c>
      <c r="E64" s="75"/>
      <c r="F64" s="301">
        <v>66892025.469999999</v>
      </c>
      <c r="G64" s="27">
        <f>-F64+H64</f>
        <v>-384665.5</v>
      </c>
      <c r="H64" s="113">
        <v>66507359.969999999</v>
      </c>
      <c r="I64" s="69"/>
      <c r="J64" s="118"/>
      <c r="K64" s="16"/>
      <c r="M64" s="65"/>
    </row>
    <row r="65" spans="1:16" x14ac:dyDescent="0.2">
      <c r="A65" s="19"/>
      <c r="B65" s="2" t="s">
        <v>81</v>
      </c>
      <c r="F65" s="35">
        <v>0</v>
      </c>
      <c r="G65" s="27">
        <v>0</v>
      </c>
      <c r="H65" s="113">
        <v>0</v>
      </c>
      <c r="I65" s="69"/>
      <c r="J65" s="54"/>
    </row>
    <row r="66" spans="1:16" x14ac:dyDescent="0.2">
      <c r="A66" s="19"/>
      <c r="B66" s="2" t="s">
        <v>82</v>
      </c>
      <c r="F66" s="35">
        <v>752265.7</v>
      </c>
      <c r="G66" s="27">
        <f>(-F66+H66)</f>
        <v>0</v>
      </c>
      <c r="H66" s="113">
        <f>H46+G47</f>
        <v>752265.7</v>
      </c>
      <c r="I66" s="69"/>
    </row>
    <row r="67" spans="1:16" x14ac:dyDescent="0.2">
      <c r="A67" s="19"/>
      <c r="B67" s="2" t="s">
        <v>73</v>
      </c>
      <c r="F67" s="302">
        <v>0</v>
      </c>
      <c r="G67" s="42"/>
      <c r="H67" s="124">
        <v>0</v>
      </c>
      <c r="I67" s="69"/>
    </row>
    <row r="68" spans="1:16" ht="13.5" thickBot="1" x14ac:dyDescent="0.25">
      <c r="A68" s="19"/>
      <c r="B68" s="65" t="s">
        <v>83</v>
      </c>
      <c r="F68" s="303">
        <v>67644291.170000002</v>
      </c>
      <c r="G68" s="304">
        <f>SUM(G64:G67)</f>
        <v>-384665.5</v>
      </c>
      <c r="H68" s="293">
        <f>SUM(H64:H67)</f>
        <v>67259625.670000002</v>
      </c>
      <c r="I68" s="69"/>
      <c r="J68" s="69"/>
    </row>
    <row r="69" spans="1:16" ht="15.75" x14ac:dyDescent="0.25">
      <c r="A69" s="19"/>
      <c r="F69" s="35"/>
      <c r="G69" s="27"/>
      <c r="H69" s="293"/>
      <c r="I69" s="69"/>
      <c r="J69" s="17" t="s">
        <v>84</v>
      </c>
      <c r="K69" s="4"/>
      <c r="L69" s="4"/>
      <c r="M69" s="4"/>
      <c r="N69" s="4"/>
      <c r="O69" s="5"/>
    </row>
    <row r="70" spans="1:16" ht="6.75" customHeight="1" x14ac:dyDescent="0.2">
      <c r="A70" s="19"/>
      <c r="B70" s="65"/>
      <c r="F70" s="35"/>
      <c r="G70" s="27"/>
      <c r="H70" s="113"/>
      <c r="I70" s="69"/>
      <c r="J70" s="19"/>
      <c r="O70" s="8"/>
    </row>
    <row r="71" spans="1:16" x14ac:dyDescent="0.2">
      <c r="A71" s="19"/>
      <c r="B71" s="65" t="s">
        <v>85</v>
      </c>
      <c r="F71" s="35"/>
      <c r="G71" s="27"/>
      <c r="H71" s="113"/>
      <c r="I71" s="69"/>
      <c r="J71" s="20"/>
      <c r="K71" s="125"/>
      <c r="L71" s="21" t="s">
        <v>86</v>
      </c>
      <c r="M71" s="21" t="s">
        <v>87</v>
      </c>
      <c r="N71" s="21" t="s">
        <v>88</v>
      </c>
      <c r="O71" s="109" t="s">
        <v>89</v>
      </c>
    </row>
    <row r="72" spans="1:16" x14ac:dyDescent="0.2">
      <c r="A72" s="19"/>
      <c r="B72" s="2" t="s">
        <v>90</v>
      </c>
      <c r="F72" s="35">
        <v>52154555.219999999</v>
      </c>
      <c r="G72" s="27">
        <f>(-F72+H72)</f>
        <v>-491958.47999999672</v>
      </c>
      <c r="H72" s="113">
        <f>L17</f>
        <v>51662596.740000002</v>
      </c>
      <c r="I72" s="69"/>
      <c r="J72" s="19" t="s">
        <v>91</v>
      </c>
      <c r="L72" s="126">
        <v>62636580.07</v>
      </c>
      <c r="M72" s="127">
        <v>1</v>
      </c>
      <c r="N72" s="128">
        <v>5825</v>
      </c>
      <c r="O72" s="129">
        <v>532743.48</v>
      </c>
    </row>
    <row r="73" spans="1:16" x14ac:dyDescent="0.2">
      <c r="A73" s="19"/>
      <c r="B73" s="2" t="s">
        <v>92</v>
      </c>
      <c r="F73" s="41">
        <v>10300000</v>
      </c>
      <c r="G73" s="42">
        <f>-F73+H73</f>
        <v>0</v>
      </c>
      <c r="H73" s="124">
        <f>L18</f>
        <v>10300000</v>
      </c>
      <c r="I73" s="69"/>
      <c r="J73" s="19" t="s">
        <v>93</v>
      </c>
      <c r="L73" s="126">
        <v>0</v>
      </c>
      <c r="M73" s="127">
        <v>0</v>
      </c>
      <c r="N73" s="128">
        <v>0</v>
      </c>
      <c r="O73" s="129">
        <v>0</v>
      </c>
    </row>
    <row r="74" spans="1:16" x14ac:dyDescent="0.2">
      <c r="A74" s="19"/>
      <c r="B74" s="65" t="s">
        <v>94</v>
      </c>
      <c r="F74" s="305">
        <v>62454555.219999999</v>
      </c>
      <c r="G74" s="304">
        <f>SUM(G72:G73)</f>
        <v>-491958.47999999672</v>
      </c>
      <c r="H74" s="293">
        <f>SUM(H72:H73)</f>
        <v>61962596.740000002</v>
      </c>
      <c r="I74" s="69"/>
      <c r="J74" s="19" t="s">
        <v>95</v>
      </c>
      <c r="L74" s="126">
        <v>0</v>
      </c>
      <c r="M74" s="127">
        <v>0</v>
      </c>
      <c r="N74" s="128">
        <v>0</v>
      </c>
      <c r="O74" s="129">
        <v>0</v>
      </c>
    </row>
    <row r="75" spans="1:16" x14ac:dyDescent="0.2">
      <c r="A75" s="19"/>
      <c r="F75" s="26"/>
      <c r="G75" s="75"/>
      <c r="H75" s="306"/>
      <c r="I75" s="69"/>
      <c r="J75" s="130" t="s">
        <v>96</v>
      </c>
      <c r="K75" s="102"/>
      <c r="L75" s="161">
        <v>62636580.07</v>
      </c>
      <c r="M75" s="131"/>
      <c r="N75" s="313">
        <v>5825</v>
      </c>
      <c r="O75" s="182">
        <v>532743.48</v>
      </c>
      <c r="P75" s="132"/>
    </row>
    <row r="76" spans="1:16" ht="13.5" thickBot="1" x14ac:dyDescent="0.25">
      <c r="A76" s="19"/>
      <c r="C76" s="65"/>
      <c r="D76" s="65"/>
      <c r="E76" s="65"/>
      <c r="F76" s="307"/>
      <c r="G76" s="308"/>
      <c r="H76" s="309"/>
      <c r="I76" s="69"/>
      <c r="J76" s="118"/>
      <c r="K76" s="15"/>
      <c r="L76" s="15"/>
      <c r="M76" s="15"/>
      <c r="N76" s="15"/>
      <c r="O76" s="16"/>
    </row>
    <row r="77" spans="1:16" x14ac:dyDescent="0.2">
      <c r="A77" s="19"/>
      <c r="F77" s="294"/>
      <c r="G77" s="75"/>
      <c r="H77" s="306"/>
      <c r="I77" s="69"/>
      <c r="J77" s="54"/>
    </row>
    <row r="78" spans="1:16" x14ac:dyDescent="0.2">
      <c r="A78" s="19"/>
      <c r="B78" s="2" t="s">
        <v>97</v>
      </c>
      <c r="F78" s="28">
        <v>1.2969999999999999</v>
      </c>
      <c r="G78" s="310"/>
      <c r="H78" s="311">
        <f>+H68/H72</f>
        <v>1.3019017609295649</v>
      </c>
      <c r="I78" s="69"/>
    </row>
    <row r="79" spans="1:16" x14ac:dyDescent="0.2">
      <c r="A79" s="19"/>
      <c r="B79" s="2" t="s">
        <v>98</v>
      </c>
      <c r="F79" s="28">
        <v>1.0831</v>
      </c>
      <c r="G79" s="310"/>
      <c r="H79" s="311">
        <f>+H68/H74</f>
        <v>1.0854875232590195</v>
      </c>
      <c r="I79" s="69"/>
    </row>
    <row r="80" spans="1:16" x14ac:dyDescent="0.2">
      <c r="A80" s="36"/>
      <c r="B80" s="102"/>
      <c r="C80" s="102"/>
      <c r="D80" s="102"/>
      <c r="E80" s="102"/>
      <c r="F80" s="37"/>
      <c r="G80" s="133"/>
      <c r="H80" s="44"/>
    </row>
    <row r="81" spans="1:15" s="54" customFormat="1" ht="11.25" x14ac:dyDescent="0.2">
      <c r="A81" s="134" t="s">
        <v>99</v>
      </c>
      <c r="B81" s="53"/>
      <c r="C81" s="53"/>
      <c r="D81" s="53"/>
      <c r="E81" s="53"/>
      <c r="F81" s="53"/>
      <c r="G81" s="53"/>
      <c r="H81" s="55"/>
    </row>
    <row r="82" spans="1:15" s="54" customFormat="1" ht="12" thickBot="1" x14ac:dyDescent="0.25">
      <c r="A82" s="56"/>
      <c r="B82" s="57"/>
      <c r="C82" s="57"/>
      <c r="D82" s="57"/>
      <c r="E82" s="57"/>
      <c r="F82" s="57"/>
      <c r="G82" s="57"/>
      <c r="H82" s="58"/>
    </row>
    <row r="83" spans="1:15" ht="12.75" customHeight="1" x14ac:dyDescent="0.2"/>
    <row r="84" spans="1:15" ht="15.75" x14ac:dyDescent="0.25">
      <c r="A84" s="1" t="str">
        <f>+D4&amp;" - "&amp;D5</f>
        <v>ELFI, Inc - Indenture No. 9, LLC</v>
      </c>
      <c r="E84" s="3"/>
    </row>
    <row r="85" spans="1:15" ht="12.75" customHeight="1" thickBot="1" x14ac:dyDescent="0.25"/>
    <row r="86" spans="1:15" ht="15.75" x14ac:dyDescent="0.25">
      <c r="A86" s="17" t="s">
        <v>100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"/>
    </row>
    <row r="87" spans="1:15" ht="6.75" customHeight="1" x14ac:dyDescent="0.2">
      <c r="A87" s="19"/>
      <c r="O87" s="8"/>
    </row>
    <row r="88" spans="1:15" s="65" customFormat="1" x14ac:dyDescent="0.2">
      <c r="A88" s="59"/>
      <c r="B88" s="60"/>
      <c r="C88" s="60"/>
      <c r="D88" s="60"/>
      <c r="E88" s="135"/>
      <c r="F88" s="384" t="s">
        <v>88</v>
      </c>
      <c r="G88" s="384"/>
      <c r="H88" s="136" t="s">
        <v>101</v>
      </c>
      <c r="I88" s="137"/>
      <c r="J88" s="384" t="s">
        <v>102</v>
      </c>
      <c r="K88" s="384"/>
      <c r="L88" s="384" t="s">
        <v>103</v>
      </c>
      <c r="M88" s="384"/>
      <c r="N88" s="384" t="s">
        <v>104</v>
      </c>
      <c r="O88" s="385"/>
    </row>
    <row r="89" spans="1:15" s="65" customFormat="1" x14ac:dyDescent="0.2">
      <c r="A89" s="59"/>
      <c r="B89" s="60"/>
      <c r="C89" s="60"/>
      <c r="D89" s="60"/>
      <c r="E89" s="135"/>
      <c r="F89" s="21" t="s">
        <v>105</v>
      </c>
      <c r="G89" s="21" t="s">
        <v>106</v>
      </c>
      <c r="H89" s="138" t="s">
        <v>105</v>
      </c>
      <c r="I89" s="139" t="s">
        <v>106</v>
      </c>
      <c r="J89" s="21" t="s">
        <v>105</v>
      </c>
      <c r="K89" s="21" t="s">
        <v>106</v>
      </c>
      <c r="L89" s="21" t="s">
        <v>105</v>
      </c>
      <c r="M89" s="21" t="s">
        <v>106</v>
      </c>
      <c r="N89" s="21" t="s">
        <v>105</v>
      </c>
      <c r="O89" s="23" t="s">
        <v>106</v>
      </c>
    </row>
    <row r="90" spans="1:15" x14ac:dyDescent="0.2">
      <c r="A90" s="140" t="s">
        <v>49</v>
      </c>
      <c r="B90" s="2" t="s">
        <v>49</v>
      </c>
      <c r="F90" s="141">
        <v>0</v>
      </c>
      <c r="G90" s="141">
        <v>0</v>
      </c>
      <c r="H90" s="72">
        <v>0</v>
      </c>
      <c r="I90" s="72">
        <v>0</v>
      </c>
      <c r="J90" s="142">
        <v>0</v>
      </c>
      <c r="K90" s="143">
        <v>0</v>
      </c>
      <c r="L90" s="144">
        <v>0</v>
      </c>
      <c r="M90" s="144">
        <v>0</v>
      </c>
      <c r="N90" s="144">
        <v>0</v>
      </c>
      <c r="O90" s="145">
        <v>0</v>
      </c>
    </row>
    <row r="91" spans="1:15" x14ac:dyDescent="0.2">
      <c r="A91" s="140" t="s">
        <v>51</v>
      </c>
      <c r="B91" s="2" t="s">
        <v>51</v>
      </c>
      <c r="F91" s="141">
        <v>0</v>
      </c>
      <c r="G91" s="141">
        <v>0</v>
      </c>
      <c r="H91" s="72">
        <v>0</v>
      </c>
      <c r="I91" s="72">
        <v>0</v>
      </c>
      <c r="J91" s="142">
        <v>0</v>
      </c>
      <c r="K91" s="127">
        <v>0</v>
      </c>
      <c r="L91" s="146">
        <v>0</v>
      </c>
      <c r="M91" s="146">
        <v>0</v>
      </c>
      <c r="N91" s="146">
        <v>0</v>
      </c>
      <c r="O91" s="147">
        <v>0</v>
      </c>
    </row>
    <row r="92" spans="1:15" x14ac:dyDescent="0.2">
      <c r="A92" s="140" t="s">
        <v>56</v>
      </c>
      <c r="B92" s="2" t="s">
        <v>56</v>
      </c>
      <c r="F92" s="141"/>
      <c r="G92" s="141"/>
      <c r="H92" s="72"/>
      <c r="I92" s="72"/>
      <c r="J92" s="127"/>
      <c r="K92" s="127"/>
      <c r="L92" s="146"/>
      <c r="M92" s="146"/>
      <c r="N92" s="146"/>
      <c r="O92" s="147"/>
    </row>
    <row r="93" spans="1:15" x14ac:dyDescent="0.2">
      <c r="A93" s="140" t="str">
        <f t="shared" ref="A93:A99" si="0">+$B$92&amp;B93</f>
        <v>RepaymentCurrent</v>
      </c>
      <c r="B93" s="2" t="s">
        <v>107</v>
      </c>
      <c r="F93" s="141">
        <v>4622</v>
      </c>
      <c r="G93" s="141">
        <v>4593</v>
      </c>
      <c r="H93" s="72">
        <v>49927514.409999996</v>
      </c>
      <c r="I93" s="72">
        <v>50497527.189999998</v>
      </c>
      <c r="J93" s="142">
        <v>0.79159999999999997</v>
      </c>
      <c r="K93" s="127">
        <v>0.80620000000000003</v>
      </c>
      <c r="L93" s="146">
        <v>5.05</v>
      </c>
      <c r="M93" s="146">
        <v>5.05</v>
      </c>
      <c r="N93" s="146">
        <v>195.1</v>
      </c>
      <c r="O93" s="147">
        <v>194.1</v>
      </c>
    </row>
    <row r="94" spans="1:15" x14ac:dyDescent="0.2">
      <c r="A94" s="140" t="str">
        <f t="shared" si="0"/>
        <v>Repayment31-60 Days Delinquent</v>
      </c>
      <c r="B94" s="148" t="s">
        <v>108</v>
      </c>
      <c r="F94" s="141">
        <v>207</v>
      </c>
      <c r="G94" s="141">
        <v>129</v>
      </c>
      <c r="H94" s="72">
        <v>2254547.7799999998</v>
      </c>
      <c r="I94" s="72">
        <v>1002794.04</v>
      </c>
      <c r="J94" s="142">
        <v>3.5700000000000003E-2</v>
      </c>
      <c r="K94" s="127">
        <v>1.6E-2</v>
      </c>
      <c r="L94" s="146">
        <v>5.81</v>
      </c>
      <c r="M94" s="146">
        <v>5.78</v>
      </c>
      <c r="N94" s="146">
        <v>217.02</v>
      </c>
      <c r="O94" s="147">
        <v>190.03</v>
      </c>
    </row>
    <row r="95" spans="1:15" x14ac:dyDescent="0.2">
      <c r="A95" s="140" t="str">
        <f t="shared" si="0"/>
        <v>Repayment61-90 Days Delinquent</v>
      </c>
      <c r="B95" s="148" t="s">
        <v>109</v>
      </c>
      <c r="F95" s="141">
        <v>83</v>
      </c>
      <c r="G95" s="141">
        <v>91</v>
      </c>
      <c r="H95" s="72">
        <v>736115.99</v>
      </c>
      <c r="I95" s="72">
        <v>1278546.44</v>
      </c>
      <c r="J95" s="142">
        <v>1.17E-2</v>
      </c>
      <c r="K95" s="127">
        <v>2.0400000000000001E-2</v>
      </c>
      <c r="L95" s="146">
        <v>5.49</v>
      </c>
      <c r="M95" s="146">
        <v>5.75</v>
      </c>
      <c r="N95" s="146">
        <v>188.46</v>
      </c>
      <c r="O95" s="147">
        <v>222.65</v>
      </c>
    </row>
    <row r="96" spans="1:15" x14ac:dyDescent="0.2">
      <c r="A96" s="140" t="str">
        <f t="shared" si="0"/>
        <v>Repayment91-120 Days Delinquent</v>
      </c>
      <c r="B96" s="148" t="s">
        <v>110</v>
      </c>
      <c r="F96" s="141">
        <v>56</v>
      </c>
      <c r="G96" s="141">
        <v>65</v>
      </c>
      <c r="H96" s="72">
        <v>574463.51</v>
      </c>
      <c r="I96" s="72">
        <v>666193.56999999995</v>
      </c>
      <c r="J96" s="142">
        <v>9.1000000000000004E-3</v>
      </c>
      <c r="K96" s="127">
        <v>1.06E-2</v>
      </c>
      <c r="L96" s="146">
        <v>5.84</v>
      </c>
      <c r="M96" s="146">
        <v>5.44</v>
      </c>
      <c r="N96" s="146">
        <v>207.95</v>
      </c>
      <c r="O96" s="147">
        <v>198.17</v>
      </c>
    </row>
    <row r="97" spans="1:25" x14ac:dyDescent="0.2">
      <c r="A97" s="140" t="str">
        <f t="shared" si="0"/>
        <v>Repayment121-180 Days Delinquent</v>
      </c>
      <c r="B97" s="148" t="s">
        <v>111</v>
      </c>
      <c r="F97" s="141">
        <v>103</v>
      </c>
      <c r="G97" s="141">
        <v>82</v>
      </c>
      <c r="H97" s="72">
        <v>897966.53</v>
      </c>
      <c r="I97" s="72">
        <v>978663.16</v>
      </c>
      <c r="J97" s="142">
        <v>1.4200000000000001E-2</v>
      </c>
      <c r="K97" s="127">
        <v>1.5599999999999999E-2</v>
      </c>
      <c r="L97" s="146">
        <v>5.51</v>
      </c>
      <c r="M97" s="146">
        <v>5.41</v>
      </c>
      <c r="N97" s="146">
        <v>171.25</v>
      </c>
      <c r="O97" s="147">
        <v>203.93</v>
      </c>
    </row>
    <row r="98" spans="1:25" x14ac:dyDescent="0.2">
      <c r="A98" s="140" t="str">
        <f t="shared" si="0"/>
        <v>Repayment181-270 Days Delinquent</v>
      </c>
      <c r="B98" s="148" t="s">
        <v>112</v>
      </c>
      <c r="F98" s="141">
        <v>106</v>
      </c>
      <c r="G98" s="141">
        <v>109</v>
      </c>
      <c r="H98" s="72">
        <v>1116309.23</v>
      </c>
      <c r="I98" s="72">
        <v>937109.94</v>
      </c>
      <c r="J98" s="142">
        <v>1.77E-2</v>
      </c>
      <c r="K98" s="127">
        <v>1.4999999999999999E-2</v>
      </c>
      <c r="L98" s="146">
        <v>5.95</v>
      </c>
      <c r="M98" s="146">
        <v>5.93</v>
      </c>
      <c r="N98" s="146">
        <v>222.17</v>
      </c>
      <c r="O98" s="147">
        <v>198.23</v>
      </c>
    </row>
    <row r="99" spans="1:25" x14ac:dyDescent="0.2">
      <c r="A99" s="140" t="str">
        <f t="shared" si="0"/>
        <v>Repayment271+ Days Delinquent</v>
      </c>
      <c r="B99" s="148" t="s">
        <v>113</v>
      </c>
      <c r="F99" s="141">
        <v>27</v>
      </c>
      <c r="G99" s="141">
        <v>25</v>
      </c>
      <c r="H99" s="72">
        <v>155769.54999999999</v>
      </c>
      <c r="I99" s="72">
        <v>268786.84999999998</v>
      </c>
      <c r="J99" s="142">
        <v>2.5000000000000001E-3</v>
      </c>
      <c r="K99" s="127">
        <v>4.3E-3</v>
      </c>
      <c r="L99" s="146">
        <v>5.19</v>
      </c>
      <c r="M99" s="146">
        <v>6.16</v>
      </c>
      <c r="N99" s="146">
        <v>166.05</v>
      </c>
      <c r="O99" s="147">
        <v>217.54</v>
      </c>
    </row>
    <row r="100" spans="1:25" x14ac:dyDescent="0.2">
      <c r="A100" s="149" t="s">
        <v>114</v>
      </c>
      <c r="B100" s="150" t="s">
        <v>114</v>
      </c>
      <c r="C100" s="150"/>
      <c r="D100" s="150"/>
      <c r="E100" s="150"/>
      <c r="F100" s="151">
        <v>5204</v>
      </c>
      <c r="G100" s="151">
        <v>5094</v>
      </c>
      <c r="H100" s="152">
        <v>55662687</v>
      </c>
      <c r="I100" s="152">
        <v>55629621.189999998</v>
      </c>
      <c r="J100" s="153">
        <v>0.88260000000000005</v>
      </c>
      <c r="K100" s="154">
        <v>0.8881</v>
      </c>
      <c r="L100" s="155">
        <v>5.12</v>
      </c>
      <c r="M100" s="155">
        <v>5.1100000000000003</v>
      </c>
      <c r="N100" s="155">
        <v>196.11</v>
      </c>
      <c r="O100" s="156">
        <v>195.09</v>
      </c>
    </row>
    <row r="101" spans="1:25" x14ac:dyDescent="0.2">
      <c r="A101" s="140" t="s">
        <v>53</v>
      </c>
      <c r="B101" s="2" t="s">
        <v>53</v>
      </c>
      <c r="F101" s="141">
        <v>415</v>
      </c>
      <c r="G101" s="141">
        <v>419</v>
      </c>
      <c r="H101" s="72">
        <v>4573221.59</v>
      </c>
      <c r="I101" s="72">
        <v>3973723.55</v>
      </c>
      <c r="J101" s="142">
        <v>7.2499999999999995E-2</v>
      </c>
      <c r="K101" s="127">
        <v>6.3399999999999998E-2</v>
      </c>
      <c r="L101" s="146">
        <v>5.7</v>
      </c>
      <c r="M101" s="146">
        <v>5.92</v>
      </c>
      <c r="N101" s="146">
        <v>197.43</v>
      </c>
      <c r="O101" s="147">
        <v>202.44</v>
      </c>
    </row>
    <row r="102" spans="1:25" x14ac:dyDescent="0.2">
      <c r="A102" s="140" t="s">
        <v>52</v>
      </c>
      <c r="B102" s="2" t="s">
        <v>52</v>
      </c>
      <c r="F102" s="141">
        <v>222</v>
      </c>
      <c r="G102" s="141">
        <v>236</v>
      </c>
      <c r="H102" s="72">
        <v>2285852.7400000002</v>
      </c>
      <c r="I102" s="72">
        <v>2500491.85</v>
      </c>
      <c r="J102" s="142">
        <v>3.6200000000000003E-2</v>
      </c>
      <c r="K102" s="127">
        <v>3.9899999999999998E-2</v>
      </c>
      <c r="L102" s="146">
        <v>5.4</v>
      </c>
      <c r="M102" s="146">
        <v>5.48</v>
      </c>
      <c r="N102" s="146">
        <v>209.49</v>
      </c>
      <c r="O102" s="147">
        <v>211.91</v>
      </c>
    </row>
    <row r="103" spans="1:25" x14ac:dyDescent="0.2">
      <c r="A103" s="140" t="s">
        <v>58</v>
      </c>
      <c r="B103" s="2" t="s">
        <v>58</v>
      </c>
      <c r="F103" s="141">
        <v>66</v>
      </c>
      <c r="G103" s="141">
        <v>76</v>
      </c>
      <c r="H103" s="72">
        <v>545904.31999999995</v>
      </c>
      <c r="I103" s="72">
        <v>532743.48</v>
      </c>
      <c r="J103" s="157">
        <v>8.6999999999999994E-3</v>
      </c>
      <c r="K103" s="127">
        <v>8.5000000000000006E-3</v>
      </c>
      <c r="L103" s="146">
        <v>5.7</v>
      </c>
      <c r="M103" s="146">
        <v>5.5</v>
      </c>
      <c r="N103" s="146">
        <v>205.67</v>
      </c>
      <c r="O103" s="147">
        <v>193.29</v>
      </c>
      <c r="P103" s="158"/>
      <c r="Q103" s="158"/>
      <c r="R103" s="158"/>
      <c r="S103" s="158"/>
      <c r="T103" s="159"/>
      <c r="U103" s="159"/>
      <c r="V103" s="69"/>
      <c r="W103" s="69"/>
      <c r="X103" s="69"/>
      <c r="Y103" s="69"/>
    </row>
    <row r="104" spans="1:25" x14ac:dyDescent="0.2">
      <c r="A104" s="140" t="s">
        <v>60</v>
      </c>
      <c r="B104" s="2" t="s">
        <v>60</v>
      </c>
      <c r="F104" s="141">
        <v>0</v>
      </c>
      <c r="G104" s="141">
        <v>0</v>
      </c>
      <c r="H104" s="72">
        <v>0</v>
      </c>
      <c r="I104" s="72">
        <v>0</v>
      </c>
      <c r="J104" s="157">
        <v>0</v>
      </c>
      <c r="K104" s="127">
        <v>0</v>
      </c>
      <c r="L104" s="146">
        <v>0</v>
      </c>
      <c r="M104" s="146">
        <v>0</v>
      </c>
      <c r="N104" s="146">
        <v>0</v>
      </c>
      <c r="O104" s="147">
        <v>0</v>
      </c>
    </row>
    <row r="105" spans="1:25" x14ac:dyDescent="0.2">
      <c r="A105" s="36"/>
      <c r="B105" s="45" t="s">
        <v>96</v>
      </c>
      <c r="C105" s="102"/>
      <c r="D105" s="102"/>
      <c r="E105" s="70"/>
      <c r="F105" s="160">
        <v>5907</v>
      </c>
      <c r="G105" s="160">
        <v>5825</v>
      </c>
      <c r="H105" s="161">
        <v>63067665.649999999</v>
      </c>
      <c r="I105" s="161">
        <v>62636580.07</v>
      </c>
      <c r="J105" s="162"/>
      <c r="K105" s="162"/>
      <c r="L105" s="163">
        <v>5.18</v>
      </c>
      <c r="M105" s="163">
        <v>5.18</v>
      </c>
      <c r="N105" s="163">
        <v>196.77</v>
      </c>
      <c r="O105" s="164">
        <v>196.21</v>
      </c>
    </row>
    <row r="106" spans="1:25" s="54" customFormat="1" ht="11.25" x14ac:dyDescent="0.2">
      <c r="A106" s="134"/>
      <c r="B106" s="53"/>
      <c r="C106" s="53"/>
      <c r="D106" s="53"/>
      <c r="E106" s="53"/>
      <c r="F106" s="53"/>
      <c r="G106" s="53"/>
      <c r="H106" s="53"/>
      <c r="I106" s="53"/>
      <c r="J106" s="165"/>
      <c r="K106" s="165"/>
      <c r="L106" s="53"/>
      <c r="M106" s="53"/>
      <c r="N106" s="53"/>
      <c r="O106" s="166"/>
    </row>
    <row r="107" spans="1:25" s="54" customFormat="1" ht="12" thickBot="1" x14ac:dyDescent="0.25">
      <c r="A107" s="56"/>
      <c r="B107" s="57"/>
      <c r="C107" s="57"/>
      <c r="D107" s="57"/>
      <c r="E107" s="57"/>
      <c r="F107" s="57"/>
      <c r="G107" s="57"/>
      <c r="H107" s="57"/>
      <c r="I107" s="57"/>
      <c r="J107" s="167"/>
      <c r="K107" s="167"/>
      <c r="L107" s="57"/>
      <c r="M107" s="57"/>
      <c r="N107" s="57"/>
      <c r="O107" s="168"/>
    </row>
    <row r="108" spans="1:25" ht="12.75" customHeight="1" thickBot="1" x14ac:dyDescent="0.25">
      <c r="A108" s="15"/>
    </row>
    <row r="109" spans="1:25" ht="15.75" x14ac:dyDescent="0.25">
      <c r="A109" s="17" t="s">
        <v>115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5"/>
    </row>
    <row r="110" spans="1:25" ht="6.75" customHeight="1" x14ac:dyDescent="0.2">
      <c r="A110" s="19"/>
      <c r="O110" s="8"/>
    </row>
    <row r="111" spans="1:25" s="65" customFormat="1" x14ac:dyDescent="0.2">
      <c r="A111" s="59"/>
      <c r="B111" s="60"/>
      <c r="C111" s="60"/>
      <c r="D111" s="60"/>
      <c r="E111" s="135"/>
      <c r="F111" s="384" t="s">
        <v>88</v>
      </c>
      <c r="G111" s="384"/>
      <c r="H111" s="136" t="s">
        <v>101</v>
      </c>
      <c r="I111" s="137"/>
      <c r="J111" s="384" t="s">
        <v>102</v>
      </c>
      <c r="K111" s="384"/>
      <c r="L111" s="384" t="s">
        <v>103</v>
      </c>
      <c r="M111" s="384"/>
      <c r="N111" s="384" t="s">
        <v>104</v>
      </c>
      <c r="O111" s="385"/>
    </row>
    <row r="112" spans="1:25" s="65" customFormat="1" x14ac:dyDescent="0.2">
      <c r="A112" s="59"/>
      <c r="B112" s="60"/>
      <c r="C112" s="60"/>
      <c r="D112" s="60"/>
      <c r="E112" s="135"/>
      <c r="F112" s="21" t="s">
        <v>105</v>
      </c>
      <c r="G112" s="21" t="s">
        <v>106</v>
      </c>
      <c r="H112" s="169" t="s">
        <v>105</v>
      </c>
      <c r="I112" s="170" t="s">
        <v>106</v>
      </c>
      <c r="J112" s="21" t="s">
        <v>105</v>
      </c>
      <c r="K112" s="21" t="s">
        <v>106</v>
      </c>
      <c r="L112" s="21" t="s">
        <v>105</v>
      </c>
      <c r="M112" s="21" t="s">
        <v>106</v>
      </c>
      <c r="N112" s="21" t="s">
        <v>105</v>
      </c>
      <c r="O112" s="23" t="s">
        <v>106</v>
      </c>
    </row>
    <row r="113" spans="1:16" x14ac:dyDescent="0.2">
      <c r="A113" s="19"/>
      <c r="B113" s="2" t="s">
        <v>116</v>
      </c>
      <c r="F113" s="171">
        <v>4622</v>
      </c>
      <c r="G113" s="171">
        <v>4593</v>
      </c>
      <c r="H113" s="172">
        <v>49927514.409999996</v>
      </c>
      <c r="I113" s="173">
        <v>50497527.189999998</v>
      </c>
      <c r="J113" s="127">
        <v>0.89700000000000002</v>
      </c>
      <c r="K113" s="127">
        <v>0.90769999999999995</v>
      </c>
      <c r="L113" s="174">
        <v>5.05</v>
      </c>
      <c r="M113" s="174">
        <v>5.05</v>
      </c>
      <c r="N113" s="172">
        <v>195.1</v>
      </c>
      <c r="O113" s="175">
        <v>194.1</v>
      </c>
    </row>
    <row r="114" spans="1:16" x14ac:dyDescent="0.2">
      <c r="A114" s="19"/>
      <c r="B114" s="2" t="s">
        <v>117</v>
      </c>
      <c r="F114" s="171">
        <v>207</v>
      </c>
      <c r="G114" s="171">
        <v>129</v>
      </c>
      <c r="H114" s="172">
        <v>2254547.7799999998</v>
      </c>
      <c r="I114" s="176">
        <v>1002794.04</v>
      </c>
      <c r="J114" s="127">
        <v>4.0500000000000001E-2</v>
      </c>
      <c r="K114" s="127">
        <v>1.7999999999999999E-2</v>
      </c>
      <c r="L114" s="174">
        <v>5.81</v>
      </c>
      <c r="M114" s="174">
        <v>5.78</v>
      </c>
      <c r="N114" s="172">
        <v>217.02</v>
      </c>
      <c r="O114" s="177">
        <v>190.03</v>
      </c>
    </row>
    <row r="115" spans="1:16" x14ac:dyDescent="0.2">
      <c r="A115" s="19"/>
      <c r="B115" s="2" t="s">
        <v>118</v>
      </c>
      <c r="F115" s="171">
        <v>83</v>
      </c>
      <c r="G115" s="171">
        <v>91</v>
      </c>
      <c r="H115" s="172">
        <v>736115.99</v>
      </c>
      <c r="I115" s="176">
        <v>1278546.44</v>
      </c>
      <c r="J115" s="127">
        <v>1.32E-2</v>
      </c>
      <c r="K115" s="127">
        <v>2.3E-2</v>
      </c>
      <c r="L115" s="174">
        <v>5.49</v>
      </c>
      <c r="M115" s="174">
        <v>5.75</v>
      </c>
      <c r="N115" s="172">
        <v>188.46</v>
      </c>
      <c r="O115" s="177">
        <v>222.65</v>
      </c>
    </row>
    <row r="116" spans="1:16" x14ac:dyDescent="0.2">
      <c r="A116" s="19"/>
      <c r="B116" s="2" t="s">
        <v>119</v>
      </c>
      <c r="F116" s="171">
        <v>56</v>
      </c>
      <c r="G116" s="171">
        <v>65</v>
      </c>
      <c r="H116" s="172">
        <v>574463.51</v>
      </c>
      <c r="I116" s="176">
        <v>666193.56999999995</v>
      </c>
      <c r="J116" s="127">
        <v>1.03E-2</v>
      </c>
      <c r="K116" s="127">
        <v>1.2E-2</v>
      </c>
      <c r="L116" s="174">
        <v>5.84</v>
      </c>
      <c r="M116" s="174">
        <v>5.44</v>
      </c>
      <c r="N116" s="172">
        <v>207.95</v>
      </c>
      <c r="O116" s="177">
        <v>198.17</v>
      </c>
    </row>
    <row r="117" spans="1:16" x14ac:dyDescent="0.2">
      <c r="A117" s="19"/>
      <c r="B117" s="2" t="s">
        <v>120</v>
      </c>
      <c r="F117" s="171">
        <v>103</v>
      </c>
      <c r="G117" s="171">
        <v>82</v>
      </c>
      <c r="H117" s="172">
        <v>897966.53</v>
      </c>
      <c r="I117" s="176">
        <v>978663.16</v>
      </c>
      <c r="J117" s="127">
        <v>1.61E-2</v>
      </c>
      <c r="K117" s="127">
        <v>1.7600000000000001E-2</v>
      </c>
      <c r="L117" s="174">
        <v>5.51</v>
      </c>
      <c r="M117" s="174">
        <v>5.41</v>
      </c>
      <c r="N117" s="172">
        <v>171.25</v>
      </c>
      <c r="O117" s="177">
        <v>203.93</v>
      </c>
    </row>
    <row r="118" spans="1:16" x14ac:dyDescent="0.2">
      <c r="A118" s="19"/>
      <c r="B118" s="2" t="s">
        <v>121</v>
      </c>
      <c r="F118" s="171">
        <v>106</v>
      </c>
      <c r="G118" s="171">
        <v>109</v>
      </c>
      <c r="H118" s="172">
        <v>1116309.23</v>
      </c>
      <c r="I118" s="176">
        <v>937109.94</v>
      </c>
      <c r="J118" s="127">
        <v>2.01E-2</v>
      </c>
      <c r="K118" s="127">
        <v>1.6799999999999999E-2</v>
      </c>
      <c r="L118" s="174">
        <v>5.95</v>
      </c>
      <c r="M118" s="178">
        <v>5.93</v>
      </c>
      <c r="N118" s="172">
        <v>222.17</v>
      </c>
      <c r="O118" s="177">
        <v>198.23</v>
      </c>
    </row>
    <row r="119" spans="1:16" x14ac:dyDescent="0.2">
      <c r="A119" s="19"/>
      <c r="B119" s="2" t="s">
        <v>122</v>
      </c>
      <c r="F119" s="171">
        <v>27</v>
      </c>
      <c r="G119" s="171">
        <v>25</v>
      </c>
      <c r="H119" s="172">
        <v>155769.54999999999</v>
      </c>
      <c r="I119" s="176">
        <v>268786.84999999998</v>
      </c>
      <c r="J119" s="127">
        <v>2.8E-3</v>
      </c>
      <c r="K119" s="127">
        <v>4.7999999999999996E-3</v>
      </c>
      <c r="L119" s="174">
        <v>5.19</v>
      </c>
      <c r="M119" s="174">
        <v>6.16</v>
      </c>
      <c r="N119" s="172">
        <v>166.05</v>
      </c>
      <c r="O119" s="177">
        <v>217.54</v>
      </c>
    </row>
    <row r="120" spans="1:16" x14ac:dyDescent="0.2">
      <c r="A120" s="36"/>
      <c r="B120" s="45" t="s">
        <v>123</v>
      </c>
      <c r="C120" s="102"/>
      <c r="D120" s="102"/>
      <c r="E120" s="70"/>
      <c r="F120" s="179">
        <v>5204</v>
      </c>
      <c r="G120" s="179">
        <v>5094</v>
      </c>
      <c r="H120" s="161">
        <v>55662687</v>
      </c>
      <c r="I120" s="161">
        <v>55629621.189999998</v>
      </c>
      <c r="J120" s="162"/>
      <c r="K120" s="162"/>
      <c r="L120" s="180">
        <v>5.12</v>
      </c>
      <c r="M120" s="181">
        <v>5.1100000000000003</v>
      </c>
      <c r="N120" s="161">
        <v>196.11</v>
      </c>
      <c r="O120" s="182">
        <v>195.09</v>
      </c>
    </row>
    <row r="121" spans="1:16" s="54" customFormat="1" ht="11.25" x14ac:dyDescent="0.2">
      <c r="A121" s="52"/>
      <c r="J121" s="183"/>
      <c r="K121" s="183"/>
      <c r="O121" s="184"/>
    </row>
    <row r="122" spans="1:16" s="54" customFormat="1" ht="12" thickBot="1" x14ac:dyDescent="0.25">
      <c r="A122" s="56"/>
      <c r="B122" s="57"/>
      <c r="C122" s="57"/>
      <c r="D122" s="57"/>
      <c r="E122" s="57"/>
      <c r="F122" s="57"/>
      <c r="G122" s="57"/>
      <c r="H122" s="57"/>
      <c r="I122" s="57"/>
      <c r="J122" s="167"/>
      <c r="K122" s="167"/>
      <c r="L122" s="57"/>
      <c r="M122" s="57"/>
      <c r="N122" s="57"/>
      <c r="O122" s="168"/>
    </row>
    <row r="123" spans="1:16" ht="12.75" customHeight="1" thickBot="1" x14ac:dyDescent="0.25">
      <c r="A123" s="185"/>
      <c r="B123" s="4"/>
      <c r="C123" s="4"/>
      <c r="D123" s="4"/>
      <c r="E123" s="4"/>
      <c r="P123" s="69"/>
    </row>
    <row r="124" spans="1:16" ht="15.75" x14ac:dyDescent="0.25">
      <c r="A124" s="17" t="s">
        <v>124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5"/>
    </row>
    <row r="125" spans="1:16" ht="6.75" customHeight="1" x14ac:dyDescent="0.2">
      <c r="A125" s="19"/>
      <c r="O125" s="8"/>
    </row>
    <row r="126" spans="1:16" ht="12.75" customHeight="1" x14ac:dyDescent="0.2">
      <c r="A126" s="20"/>
      <c r="B126" s="125"/>
      <c r="C126" s="125"/>
      <c r="D126" s="125"/>
      <c r="E126" s="125"/>
      <c r="F126" s="386" t="s">
        <v>88</v>
      </c>
      <c r="G126" s="388"/>
      <c r="H126" s="136" t="s">
        <v>101</v>
      </c>
      <c r="I126" s="137"/>
      <c r="J126" s="386" t="s">
        <v>102</v>
      </c>
      <c r="K126" s="388"/>
      <c r="L126" s="386" t="s">
        <v>103</v>
      </c>
      <c r="M126" s="388"/>
      <c r="N126" s="386" t="s">
        <v>104</v>
      </c>
      <c r="O126" s="387"/>
    </row>
    <row r="127" spans="1:16" x14ac:dyDescent="0.2">
      <c r="A127" s="20"/>
      <c r="B127" s="125"/>
      <c r="C127" s="125"/>
      <c r="D127" s="125"/>
      <c r="E127" s="125"/>
      <c r="F127" s="21" t="s">
        <v>105</v>
      </c>
      <c r="G127" s="21" t="s">
        <v>106</v>
      </c>
      <c r="H127" s="21" t="s">
        <v>105</v>
      </c>
      <c r="I127" s="108" t="s">
        <v>106</v>
      </c>
      <c r="J127" s="21" t="s">
        <v>105</v>
      </c>
      <c r="K127" s="21" t="s">
        <v>106</v>
      </c>
      <c r="L127" s="21" t="s">
        <v>105</v>
      </c>
      <c r="M127" s="21" t="s">
        <v>106</v>
      </c>
      <c r="N127" s="21" t="s">
        <v>105</v>
      </c>
      <c r="O127" s="23" t="s">
        <v>106</v>
      </c>
    </row>
    <row r="128" spans="1:16" x14ac:dyDescent="0.2">
      <c r="A128" s="19"/>
      <c r="B128" s="2" t="s">
        <v>125</v>
      </c>
      <c r="F128" s="141">
        <v>1096</v>
      </c>
      <c r="G128" s="141">
        <v>1090</v>
      </c>
      <c r="H128" s="146">
        <v>17914190.609999999</v>
      </c>
      <c r="I128" s="146">
        <v>17830776.670000002</v>
      </c>
      <c r="J128" s="127">
        <v>0.28399999999999997</v>
      </c>
      <c r="K128" s="127">
        <v>0.28470000000000001</v>
      </c>
      <c r="L128" s="146">
        <v>4.55</v>
      </c>
      <c r="M128" s="146">
        <v>4.55</v>
      </c>
      <c r="N128" s="146">
        <v>169.62</v>
      </c>
      <c r="O128" s="147">
        <v>168.88</v>
      </c>
    </row>
    <row r="129" spans="1:17" x14ac:dyDescent="0.2">
      <c r="A129" s="19"/>
      <c r="B129" s="2" t="s">
        <v>126</v>
      </c>
      <c r="F129" s="141">
        <v>1058</v>
      </c>
      <c r="G129" s="141">
        <v>1053</v>
      </c>
      <c r="H129" s="146">
        <v>25221862.859999999</v>
      </c>
      <c r="I129" s="146">
        <v>25156716.550000001</v>
      </c>
      <c r="J129" s="127">
        <v>0.39989999999999998</v>
      </c>
      <c r="K129" s="127">
        <v>0.40160000000000001</v>
      </c>
      <c r="L129" s="146">
        <v>4.58</v>
      </c>
      <c r="M129" s="146">
        <v>4.58</v>
      </c>
      <c r="N129" s="146">
        <v>187.45</v>
      </c>
      <c r="O129" s="147">
        <v>186.88</v>
      </c>
    </row>
    <row r="130" spans="1:17" x14ac:dyDescent="0.2">
      <c r="A130" s="19"/>
      <c r="B130" s="2" t="s">
        <v>127</v>
      </c>
      <c r="F130" s="141">
        <v>2039</v>
      </c>
      <c r="G130" s="141">
        <v>2000</v>
      </c>
      <c r="H130" s="146">
        <v>7509370.0899999999</v>
      </c>
      <c r="I130" s="146">
        <v>7404970.0599999996</v>
      </c>
      <c r="J130" s="127">
        <v>0.1191</v>
      </c>
      <c r="K130" s="127">
        <v>0.1182</v>
      </c>
      <c r="L130" s="146">
        <v>6.5</v>
      </c>
      <c r="M130" s="146">
        <v>6.5</v>
      </c>
      <c r="N130" s="146">
        <v>206.56</v>
      </c>
      <c r="O130" s="147">
        <v>206.69</v>
      </c>
    </row>
    <row r="131" spans="1:17" x14ac:dyDescent="0.2">
      <c r="A131" s="19"/>
      <c r="B131" s="2" t="s">
        <v>128</v>
      </c>
      <c r="F131" s="141">
        <v>1621</v>
      </c>
      <c r="G131" s="141">
        <v>1589</v>
      </c>
      <c r="H131" s="146">
        <v>11459167.91</v>
      </c>
      <c r="I131" s="146">
        <v>11286442.68</v>
      </c>
      <c r="J131" s="127">
        <v>0.1817</v>
      </c>
      <c r="K131" s="127">
        <v>0.1802</v>
      </c>
      <c r="L131" s="146">
        <v>6.36</v>
      </c>
      <c r="M131" s="146">
        <v>6.35</v>
      </c>
      <c r="N131" s="146">
        <v>254.33</v>
      </c>
      <c r="O131" s="147">
        <v>254.28</v>
      </c>
    </row>
    <row r="132" spans="1:17" x14ac:dyDescent="0.2">
      <c r="A132" s="19"/>
      <c r="B132" s="2" t="s">
        <v>129</v>
      </c>
      <c r="F132" s="141">
        <v>86</v>
      </c>
      <c r="G132" s="141">
        <v>86</v>
      </c>
      <c r="H132" s="146">
        <v>933601.95</v>
      </c>
      <c r="I132" s="146">
        <v>928256.79</v>
      </c>
      <c r="J132" s="127">
        <v>1.4800000000000001E-2</v>
      </c>
      <c r="K132" s="127">
        <v>1.4800000000000001E-2</v>
      </c>
      <c r="L132" s="146">
        <v>8.24</v>
      </c>
      <c r="M132" s="146">
        <v>8.24</v>
      </c>
      <c r="N132" s="146">
        <v>184.36</v>
      </c>
      <c r="O132" s="147">
        <v>184.15</v>
      </c>
    </row>
    <row r="133" spans="1:17" x14ac:dyDescent="0.2">
      <c r="A133" s="19"/>
      <c r="B133" s="2" t="s">
        <v>130</v>
      </c>
      <c r="F133" s="141">
        <v>7</v>
      </c>
      <c r="G133" s="141">
        <v>7</v>
      </c>
      <c r="H133" s="146">
        <v>29472.23</v>
      </c>
      <c r="I133" s="146">
        <v>29417.32</v>
      </c>
      <c r="J133" s="127">
        <v>5.0000000000000001E-4</v>
      </c>
      <c r="K133" s="127">
        <v>5.0000000000000001E-4</v>
      </c>
      <c r="L133" s="146">
        <v>7.24</v>
      </c>
      <c r="M133" s="146">
        <v>7.24</v>
      </c>
      <c r="N133" s="146">
        <v>205.18</v>
      </c>
      <c r="O133" s="147">
        <v>204.22</v>
      </c>
    </row>
    <row r="134" spans="1:17" x14ac:dyDescent="0.2">
      <c r="A134" s="36"/>
      <c r="B134" s="45" t="s">
        <v>131</v>
      </c>
      <c r="C134" s="102"/>
      <c r="D134" s="102"/>
      <c r="E134" s="102"/>
      <c r="F134" s="179">
        <v>5907</v>
      </c>
      <c r="G134" s="179">
        <v>5825</v>
      </c>
      <c r="H134" s="161">
        <v>63067665.649999999</v>
      </c>
      <c r="I134" s="161">
        <v>62636580.07</v>
      </c>
      <c r="J134" s="162"/>
      <c r="K134" s="162"/>
      <c r="L134" s="180">
        <v>5.18</v>
      </c>
      <c r="M134" s="181">
        <v>5.18</v>
      </c>
      <c r="N134" s="161">
        <v>196.77</v>
      </c>
      <c r="O134" s="182">
        <v>196.21</v>
      </c>
    </row>
    <row r="135" spans="1:17" s="54" customFormat="1" ht="11.25" x14ac:dyDescent="0.2">
      <c r="A135" s="52"/>
      <c r="F135" s="53"/>
      <c r="G135" s="53"/>
      <c r="H135" s="53"/>
      <c r="I135" s="53"/>
      <c r="J135" s="53"/>
      <c r="K135" s="53"/>
      <c r="L135" s="53"/>
      <c r="M135" s="53"/>
      <c r="N135" s="165"/>
      <c r="O135" s="117"/>
    </row>
    <row r="136" spans="1:17" s="54" customFormat="1" ht="12" thickBot="1" x14ac:dyDescent="0.25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8"/>
    </row>
    <row r="137" spans="1:17" ht="13.5" thickBot="1" x14ac:dyDescent="0.25">
      <c r="D137" s="15"/>
      <c r="E137" s="15"/>
    </row>
    <row r="138" spans="1:17" ht="15.75" x14ac:dyDescent="0.25">
      <c r="A138" s="17" t="s">
        <v>132</v>
      </c>
      <c r="B138" s="4"/>
      <c r="C138" s="4"/>
      <c r="D138" s="186"/>
      <c r="F138" s="4"/>
      <c r="G138" s="4"/>
      <c r="H138" s="4"/>
      <c r="I138" s="4"/>
      <c r="J138" s="4"/>
      <c r="K138" s="4"/>
      <c r="L138" s="4"/>
      <c r="M138" s="4"/>
      <c r="N138" s="4"/>
      <c r="O138" s="5"/>
    </row>
    <row r="139" spans="1:17" ht="6.75" customHeight="1" x14ac:dyDescent="0.2">
      <c r="A139" s="19"/>
      <c r="O139" s="8"/>
    </row>
    <row r="140" spans="1:17" ht="12.75" customHeight="1" x14ac:dyDescent="0.2">
      <c r="A140" s="20"/>
      <c r="B140" s="125"/>
      <c r="C140" s="125"/>
      <c r="D140" s="125"/>
      <c r="E140" s="125"/>
      <c r="F140" s="386" t="s">
        <v>88</v>
      </c>
      <c r="G140" s="388"/>
      <c r="H140" s="136" t="s">
        <v>101</v>
      </c>
      <c r="I140" s="137"/>
      <c r="J140" s="386" t="s">
        <v>133</v>
      </c>
      <c r="K140" s="388"/>
      <c r="L140" s="386" t="s">
        <v>103</v>
      </c>
      <c r="M140" s="388"/>
      <c r="N140" s="386" t="s">
        <v>104</v>
      </c>
      <c r="O140" s="387"/>
    </row>
    <row r="141" spans="1:17" x14ac:dyDescent="0.2">
      <c r="A141" s="20"/>
      <c r="B141" s="125"/>
      <c r="C141" s="125"/>
      <c r="D141" s="125"/>
      <c r="E141" s="125"/>
      <c r="F141" s="21" t="s">
        <v>105</v>
      </c>
      <c r="G141" s="21" t="s">
        <v>106</v>
      </c>
      <c r="H141" s="21" t="s">
        <v>105</v>
      </c>
      <c r="I141" s="108" t="s">
        <v>106</v>
      </c>
      <c r="J141" s="21" t="s">
        <v>105</v>
      </c>
      <c r="K141" s="21" t="s">
        <v>106</v>
      </c>
      <c r="L141" s="21" t="s">
        <v>105</v>
      </c>
      <c r="M141" s="21" t="s">
        <v>106</v>
      </c>
      <c r="N141" s="21" t="s">
        <v>105</v>
      </c>
      <c r="O141" s="23" t="s">
        <v>106</v>
      </c>
    </row>
    <row r="142" spans="1:17" x14ac:dyDescent="0.2">
      <c r="A142" s="19"/>
      <c r="B142" s="2" t="s">
        <v>134</v>
      </c>
      <c r="F142" s="141">
        <v>2856</v>
      </c>
      <c r="G142" s="141">
        <v>2827</v>
      </c>
      <c r="H142" s="146">
        <v>22410083.77</v>
      </c>
      <c r="I142" s="146">
        <v>22248483.289999999</v>
      </c>
      <c r="J142" s="127">
        <v>0.3553</v>
      </c>
      <c r="K142" s="127">
        <v>0.35520000000000002</v>
      </c>
      <c r="L142" s="146">
        <v>6.1</v>
      </c>
      <c r="M142" s="146">
        <v>6.09</v>
      </c>
      <c r="N142" s="172">
        <v>218.04</v>
      </c>
      <c r="O142" s="175">
        <v>217.6</v>
      </c>
    </row>
    <row r="143" spans="1:17" ht="14.25" x14ac:dyDescent="0.2">
      <c r="A143" s="19"/>
      <c r="B143" s="2" t="s">
        <v>135</v>
      </c>
      <c r="F143" s="141">
        <v>731</v>
      </c>
      <c r="G143" s="141">
        <v>714</v>
      </c>
      <c r="H143" s="146">
        <v>2385553.09</v>
      </c>
      <c r="I143" s="146">
        <v>2368918.7599999998</v>
      </c>
      <c r="J143" s="127">
        <v>3.78E-2</v>
      </c>
      <c r="K143" s="127">
        <v>3.78E-2</v>
      </c>
      <c r="L143" s="146">
        <v>6.38</v>
      </c>
      <c r="M143" s="146">
        <v>6.37</v>
      </c>
      <c r="N143" s="172">
        <v>205.27</v>
      </c>
      <c r="O143" s="177">
        <v>208.6</v>
      </c>
      <c r="Q143" s="186"/>
    </row>
    <row r="144" spans="1:17" ht="14.25" x14ac:dyDescent="0.2">
      <c r="A144" s="19"/>
      <c r="B144" s="2" t="s">
        <v>136</v>
      </c>
      <c r="F144" s="141">
        <v>659</v>
      </c>
      <c r="G144" s="141">
        <v>632</v>
      </c>
      <c r="H144" s="146">
        <v>2835664.04</v>
      </c>
      <c r="I144" s="146">
        <v>2692781.01</v>
      </c>
      <c r="J144" s="127">
        <v>4.4999999999999998E-2</v>
      </c>
      <c r="K144" s="127">
        <v>4.2999999999999997E-2</v>
      </c>
      <c r="L144" s="146">
        <v>6.55</v>
      </c>
      <c r="M144" s="146">
        <v>6.54</v>
      </c>
      <c r="N144" s="172">
        <v>218.36</v>
      </c>
      <c r="O144" s="177">
        <v>219.42</v>
      </c>
      <c r="Q144" s="186"/>
    </row>
    <row r="145" spans="1:15" x14ac:dyDescent="0.2">
      <c r="A145" s="19"/>
      <c r="B145" s="2" t="s">
        <v>137</v>
      </c>
      <c r="F145" s="141">
        <v>1661</v>
      </c>
      <c r="G145" s="141">
        <v>1652</v>
      </c>
      <c r="H145" s="146">
        <v>35436364.75</v>
      </c>
      <c r="I145" s="146">
        <v>35326397.009999998</v>
      </c>
      <c r="J145" s="127">
        <v>0.56189999999999996</v>
      </c>
      <c r="K145" s="127">
        <v>0.56399999999999995</v>
      </c>
      <c r="L145" s="146">
        <v>4.41</v>
      </c>
      <c r="M145" s="146">
        <v>4.41</v>
      </c>
      <c r="N145" s="172">
        <v>181.03</v>
      </c>
      <c r="O145" s="177">
        <v>180.14</v>
      </c>
    </row>
    <row r="146" spans="1:15" x14ac:dyDescent="0.2">
      <c r="A146" s="19"/>
      <c r="B146" s="2" t="s">
        <v>138</v>
      </c>
      <c r="F146" s="141">
        <v>0</v>
      </c>
      <c r="G146" s="141">
        <v>0</v>
      </c>
      <c r="H146" s="146">
        <v>0</v>
      </c>
      <c r="I146" s="146">
        <v>0</v>
      </c>
      <c r="J146" s="127">
        <v>0</v>
      </c>
      <c r="K146" s="127">
        <v>0</v>
      </c>
      <c r="L146" s="146">
        <v>0</v>
      </c>
      <c r="M146" s="146">
        <v>0</v>
      </c>
      <c r="N146" s="172">
        <v>0</v>
      </c>
      <c r="O146" s="177">
        <v>0</v>
      </c>
    </row>
    <row r="147" spans="1:15" x14ac:dyDescent="0.2">
      <c r="A147" s="36"/>
      <c r="B147" s="45" t="s">
        <v>96</v>
      </c>
      <c r="C147" s="102"/>
      <c r="D147" s="102"/>
      <c r="E147" s="102"/>
      <c r="F147" s="179">
        <v>5907</v>
      </c>
      <c r="G147" s="179">
        <v>5825</v>
      </c>
      <c r="H147" s="161">
        <v>63067665.649999999</v>
      </c>
      <c r="I147" s="161">
        <v>62636580.07</v>
      </c>
      <c r="J147" s="162"/>
      <c r="K147" s="162"/>
      <c r="L147" s="180">
        <v>5.18</v>
      </c>
      <c r="M147" s="180">
        <v>5.18</v>
      </c>
      <c r="N147" s="161">
        <v>196.77</v>
      </c>
      <c r="O147" s="182">
        <v>196.21</v>
      </c>
    </row>
    <row r="148" spans="1:15" s="54" customFormat="1" ht="11.25" x14ac:dyDescent="0.2">
      <c r="A148" s="134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165"/>
      <c r="O148" s="55"/>
    </row>
    <row r="149" spans="1:15" s="54" customFormat="1" ht="12" thickBot="1" x14ac:dyDescent="0.25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8"/>
    </row>
    <row r="150" spans="1:15" ht="13.5" thickBot="1" x14ac:dyDescent="0.25"/>
    <row r="151" spans="1:15" ht="15.75" x14ac:dyDescent="0.25">
      <c r="A151" s="17" t="s">
        <v>139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</row>
    <row r="152" spans="1:15" ht="6.75" customHeight="1" x14ac:dyDescent="0.2">
      <c r="A152" s="19"/>
      <c r="L152" s="8"/>
    </row>
    <row r="153" spans="1:15" x14ac:dyDescent="0.2">
      <c r="A153" s="20"/>
      <c r="B153" s="125"/>
      <c r="C153" s="125"/>
      <c r="D153" s="125"/>
      <c r="E153" s="86"/>
      <c r="F153" s="386" t="s">
        <v>88</v>
      </c>
      <c r="G153" s="388"/>
      <c r="H153" s="136" t="s">
        <v>101</v>
      </c>
      <c r="I153" s="137"/>
      <c r="J153" s="384" t="s">
        <v>140</v>
      </c>
      <c r="K153" s="384"/>
      <c r="L153" s="23" t="s">
        <v>22</v>
      </c>
    </row>
    <row r="154" spans="1:15" x14ac:dyDescent="0.2">
      <c r="A154" s="20"/>
      <c r="B154" s="125"/>
      <c r="C154" s="125"/>
      <c r="D154" s="125"/>
      <c r="E154" s="86"/>
      <c r="F154" s="108" t="s">
        <v>105</v>
      </c>
      <c r="G154" s="108" t="s">
        <v>106</v>
      </c>
      <c r="H154" s="21" t="s">
        <v>105</v>
      </c>
      <c r="I154" s="21" t="s">
        <v>106</v>
      </c>
      <c r="J154" s="21" t="s">
        <v>105</v>
      </c>
      <c r="K154" s="21" t="s">
        <v>106</v>
      </c>
      <c r="L154" s="187"/>
    </row>
    <row r="155" spans="1:15" x14ac:dyDescent="0.2">
      <c r="A155" s="62"/>
      <c r="B155" s="66" t="s">
        <v>141</v>
      </c>
      <c r="C155" s="66"/>
      <c r="D155" s="66"/>
      <c r="E155" s="66"/>
      <c r="F155" s="141">
        <v>320</v>
      </c>
      <c r="G155" s="141">
        <v>314</v>
      </c>
      <c r="H155" s="146">
        <v>1344595.86</v>
      </c>
      <c r="I155" s="172">
        <v>1340194.5900000001</v>
      </c>
      <c r="J155" s="127">
        <v>2.1299999999999999E-2</v>
      </c>
      <c r="K155" s="188">
        <v>2.1399999999999999E-2</v>
      </c>
      <c r="L155" s="189">
        <v>3.0434000000000001</v>
      </c>
    </row>
    <row r="156" spans="1:15" x14ac:dyDescent="0.2">
      <c r="A156" s="19"/>
      <c r="B156" s="2" t="s">
        <v>142</v>
      </c>
      <c r="F156" s="141">
        <v>5587</v>
      </c>
      <c r="G156" s="141">
        <v>5511</v>
      </c>
      <c r="H156" s="146">
        <v>61723069.789999999</v>
      </c>
      <c r="I156" s="172">
        <v>61296385.479999997</v>
      </c>
      <c r="J156" s="127">
        <v>0.97870000000000001</v>
      </c>
      <c r="K156" s="157">
        <v>0.97860000000000003</v>
      </c>
      <c r="L156" s="190">
        <v>2.5116999999999998</v>
      </c>
    </row>
    <row r="157" spans="1:15" x14ac:dyDescent="0.2">
      <c r="A157" s="19"/>
      <c r="B157" s="2" t="s">
        <v>143</v>
      </c>
      <c r="F157" s="141">
        <v>0</v>
      </c>
      <c r="G157" s="141">
        <v>0</v>
      </c>
      <c r="H157" s="146">
        <v>0</v>
      </c>
      <c r="I157" s="146">
        <v>0</v>
      </c>
      <c r="J157" s="127">
        <v>0</v>
      </c>
      <c r="K157" s="157">
        <v>0</v>
      </c>
      <c r="L157" s="190">
        <v>0</v>
      </c>
    </row>
    <row r="158" spans="1:15" ht="13.5" thickBot="1" x14ac:dyDescent="0.25">
      <c r="A158" s="118"/>
      <c r="B158" s="191" t="s">
        <v>50</v>
      </c>
      <c r="C158" s="15"/>
      <c r="D158" s="15"/>
      <c r="E158" s="15"/>
      <c r="F158" s="192">
        <v>5907</v>
      </c>
      <c r="G158" s="192">
        <v>5825</v>
      </c>
      <c r="H158" s="193">
        <v>63067665.649999999</v>
      </c>
      <c r="I158" s="193">
        <v>62636580.07</v>
      </c>
      <c r="J158" s="194"/>
      <c r="K158" s="195"/>
      <c r="L158" s="196">
        <v>2.5230999999999999</v>
      </c>
    </row>
    <row r="159" spans="1:15" s="197" customFormat="1" ht="11.25" x14ac:dyDescent="0.2">
      <c r="A159" s="54"/>
    </row>
    <row r="160" spans="1:15" s="197" customFormat="1" ht="11.25" x14ac:dyDescent="0.2">
      <c r="A160" s="54"/>
    </row>
    <row r="161" spans="1:15" ht="13.5" thickBot="1" x14ac:dyDescent="0.25"/>
    <row r="162" spans="1:15" ht="15.75" x14ac:dyDescent="0.25">
      <c r="A162" s="17" t="s">
        <v>144</v>
      </c>
      <c r="B162" s="185"/>
      <c r="C162" s="198"/>
      <c r="D162" s="18"/>
      <c r="E162" s="18"/>
      <c r="F162" s="122" t="s">
        <v>145</v>
      </c>
    </row>
    <row r="163" spans="1:15" ht="13.5" thickBot="1" x14ac:dyDescent="0.25">
      <c r="A163" s="118" t="s">
        <v>146</v>
      </c>
      <c r="B163" s="118"/>
      <c r="C163" s="199"/>
      <c r="D163" s="199"/>
      <c r="E163" s="199"/>
      <c r="F163" s="200">
        <v>501454780.45999998</v>
      </c>
    </row>
    <row r="164" spans="1:15" x14ac:dyDescent="0.2">
      <c r="C164" s="201"/>
      <c r="D164" s="201"/>
      <c r="E164" s="201"/>
      <c r="F164" s="202"/>
    </row>
    <row r="165" spans="1:15" x14ac:dyDescent="0.2">
      <c r="C165" s="203"/>
      <c r="D165" s="204"/>
      <c r="E165" s="204"/>
      <c r="F165" s="202"/>
    </row>
    <row r="166" spans="1:15" ht="12.75" customHeight="1" x14ac:dyDescent="0.2">
      <c r="A166" s="205"/>
      <c r="B166" s="205"/>
      <c r="C166" s="205"/>
      <c r="D166" s="205"/>
      <c r="E166" s="205"/>
      <c r="F166" s="205"/>
    </row>
    <row r="167" spans="1:15" x14ac:dyDescent="0.2">
      <c r="A167" s="206"/>
      <c r="B167" s="206"/>
      <c r="C167" s="206"/>
      <c r="D167" s="206"/>
      <c r="E167" s="206"/>
      <c r="F167" s="207"/>
      <c r="G167" s="207"/>
      <c r="H167" s="208"/>
      <c r="I167" s="208"/>
      <c r="L167" s="69"/>
      <c r="M167" s="69"/>
      <c r="N167" s="69"/>
      <c r="O167" s="69"/>
    </row>
    <row r="168" spans="1:15" x14ac:dyDescent="0.2">
      <c r="A168" s="205"/>
      <c r="B168" s="205"/>
      <c r="C168" s="205"/>
      <c r="D168" s="205"/>
      <c r="E168" s="205"/>
      <c r="F168" s="209"/>
      <c r="G168" s="209"/>
      <c r="H168" s="209"/>
      <c r="I168" s="210"/>
    </row>
    <row r="169" spans="1:15" x14ac:dyDescent="0.2">
      <c r="C169" s="203"/>
      <c r="D169" s="204"/>
      <c r="E169" s="204"/>
      <c r="F169" s="202"/>
    </row>
    <row r="170" spans="1:15" x14ac:dyDescent="0.2">
      <c r="A170" s="211"/>
      <c r="B170" s="211"/>
      <c r="C170" s="211"/>
      <c r="D170" s="211"/>
      <c r="E170" s="211"/>
      <c r="F170" s="211"/>
    </row>
    <row r="171" spans="1:15" x14ac:dyDescent="0.2">
      <c r="A171" s="211"/>
      <c r="B171" s="211"/>
      <c r="C171" s="211"/>
      <c r="D171" s="211"/>
      <c r="E171" s="211"/>
      <c r="F171" s="211"/>
    </row>
    <row r="172" spans="1:15" x14ac:dyDescent="0.2">
      <c r="A172" s="211"/>
      <c r="B172" s="211"/>
      <c r="C172" s="211"/>
      <c r="D172" s="211"/>
      <c r="E172" s="211"/>
      <c r="F172" s="211"/>
    </row>
    <row r="178" spans="6:6" x14ac:dyDescent="0.2">
      <c r="F178" s="69"/>
    </row>
    <row r="180" spans="6:6" x14ac:dyDescent="0.2">
      <c r="F180" s="69"/>
    </row>
  </sheetData>
  <mergeCells count="30">
    <mergeCell ref="F153:G153"/>
    <mergeCell ref="J153:K153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</mergeCells>
  <conditionalFormatting sqref="F168:O168">
    <cfRule type="containsText" dxfId="0" priority="1" operator="containsText" text="TRUE">
      <formula>NOT(ISERROR(SEARCH("TRUE",F168)))</formula>
    </cfRule>
  </conditionalFormatting>
  <hyperlinks>
    <hyperlink ref="D10" r:id="rId1" xr:uid="{085FA832-B4C1-4833-BA59-895FE78C0D43}"/>
    <hyperlink ref="D11" r:id="rId2" xr:uid="{1EFBCFA4-5C89-4632-9065-6CA74F010C2D}"/>
  </hyperlinks>
  <pageMargins left="0.25" right="0.25" top="0.25" bottom="0.75" header="0.3" footer="0.3"/>
  <pageSetup scale="25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4F2D-8DBF-482C-97E4-E3DB2B9FBF03}">
  <sheetPr>
    <pageSetUpPr fitToPage="1"/>
  </sheetPr>
  <dimension ref="A1:X96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21.140625" customWidth="1"/>
    <col min="16" max="16" width="26.5703125" customWidth="1"/>
    <col min="17" max="17" width="28.85546875" bestFit="1" customWidth="1"/>
    <col min="18" max="18" width="15.5703125" bestFit="1" customWidth="1"/>
    <col min="19" max="19" width="18.42578125" bestFit="1" customWidth="1"/>
    <col min="20" max="20" width="17.5703125" bestFit="1" customWidth="1"/>
    <col min="21" max="21" width="14.42578125" customWidth="1"/>
    <col min="22" max="22" width="13.5703125" bestFit="1" customWidth="1"/>
    <col min="23" max="23" width="14.140625" bestFit="1" customWidth="1"/>
    <col min="24" max="24" width="13.140625" bestFit="1" customWidth="1"/>
    <col min="25" max="38" width="10.85546875" customWidth="1"/>
    <col min="39" max="39" width="2.5703125" customWidth="1"/>
  </cols>
  <sheetData>
    <row r="1" spans="1:21" ht="15.75" x14ac:dyDescent="0.25">
      <c r="A1" s="1" t="s">
        <v>0</v>
      </c>
    </row>
    <row r="2" spans="1:21" ht="15.75" customHeight="1" x14ac:dyDescent="0.25">
      <c r="A2" s="1" t="s">
        <v>147</v>
      </c>
      <c r="S2" s="212"/>
      <c r="T2" s="212"/>
      <c r="U2" s="212"/>
    </row>
    <row r="3" spans="1:21" ht="15.75" x14ac:dyDescent="0.25">
      <c r="A3" s="1" t="str">
        <f>+FFELP!D5</f>
        <v>Indenture No. 9, LLC</v>
      </c>
      <c r="R3" s="212"/>
      <c r="S3" s="212"/>
      <c r="T3" s="212"/>
      <c r="U3" s="212"/>
    </row>
    <row r="4" spans="1:21" ht="13.5" thickBot="1" x14ac:dyDescent="0.25">
      <c r="R4" s="212"/>
      <c r="S4" s="212"/>
      <c r="T4" s="212"/>
      <c r="U4" s="212"/>
    </row>
    <row r="5" spans="1:21" x14ac:dyDescent="0.2">
      <c r="B5" s="371" t="s">
        <v>6</v>
      </c>
      <c r="C5" s="372"/>
      <c r="D5" s="372"/>
      <c r="E5" s="390">
        <v>46078</v>
      </c>
      <c r="F5" s="390"/>
      <c r="G5" s="391"/>
      <c r="R5" s="212"/>
      <c r="S5" s="212"/>
      <c r="T5" s="212"/>
      <c r="U5" s="212"/>
    </row>
    <row r="6" spans="1:21" ht="13.5" thickBot="1" x14ac:dyDescent="0.25">
      <c r="B6" s="377" t="s">
        <v>148</v>
      </c>
      <c r="C6" s="378"/>
      <c r="D6" s="378"/>
      <c r="E6" s="392">
        <v>46053</v>
      </c>
      <c r="F6" s="392"/>
      <c r="G6" s="393"/>
      <c r="R6" s="212"/>
      <c r="S6" s="212"/>
      <c r="T6" s="212"/>
      <c r="U6" s="212"/>
    </row>
    <row r="9" spans="1:21" ht="15.75" thickBot="1" x14ac:dyDescent="0.3">
      <c r="A9" s="213"/>
      <c r="S9" s="65"/>
    </row>
    <row r="10" spans="1:21" ht="6" customHeight="1" thickBot="1" x14ac:dyDescent="0.25">
      <c r="J10" s="121"/>
      <c r="K10" s="214"/>
      <c r="L10" s="214"/>
      <c r="M10" s="214"/>
      <c r="N10" s="215"/>
    </row>
    <row r="11" spans="1:21" ht="18" thickBot="1" x14ac:dyDescent="0.3">
      <c r="A11" s="216" t="s">
        <v>149</v>
      </c>
      <c r="B11" s="217"/>
      <c r="C11" s="217"/>
      <c r="D11" s="217"/>
      <c r="E11" s="217"/>
      <c r="F11" s="217"/>
      <c r="G11" s="217"/>
      <c r="H11" s="218"/>
      <c r="J11" s="93" t="s">
        <v>150</v>
      </c>
      <c r="N11" s="219">
        <v>46053</v>
      </c>
      <c r="O11" s="220"/>
    </row>
    <row r="12" spans="1:21" x14ac:dyDescent="0.2">
      <c r="A12" s="93"/>
      <c r="H12" s="314"/>
      <c r="J12" s="221" t="s">
        <v>151</v>
      </c>
      <c r="N12" s="113">
        <v>0</v>
      </c>
      <c r="O12" s="222"/>
    </row>
    <row r="13" spans="1:21" x14ac:dyDescent="0.2">
      <c r="A13" s="221"/>
      <c r="B13" t="s">
        <v>152</v>
      </c>
      <c r="H13" s="113">
        <v>777355.34000000008</v>
      </c>
      <c r="J13" s="19" t="s">
        <v>153</v>
      </c>
      <c r="N13" s="113">
        <v>9168.25</v>
      </c>
      <c r="O13" s="222"/>
    </row>
    <row r="14" spans="1:21" x14ac:dyDescent="0.2">
      <c r="A14" s="221"/>
      <c r="B14" t="s">
        <v>154</v>
      </c>
      <c r="F14" s="223"/>
      <c r="H14" s="315"/>
      <c r="J14" s="19" t="s">
        <v>155</v>
      </c>
      <c r="N14" s="113">
        <v>10353.86</v>
      </c>
      <c r="O14" s="222"/>
    </row>
    <row r="15" spans="1:21" x14ac:dyDescent="0.2">
      <c r="A15" s="221"/>
      <c r="B15" s="2" t="s">
        <v>156</v>
      </c>
      <c r="H15" s="315"/>
      <c r="J15" s="19" t="s">
        <v>157</v>
      </c>
      <c r="N15" s="113">
        <v>39327.97</v>
      </c>
      <c r="O15" s="222"/>
    </row>
    <row r="16" spans="1:21" x14ac:dyDescent="0.2">
      <c r="A16" s="221"/>
      <c r="C16" s="2" t="s">
        <v>158</v>
      </c>
      <c r="H16" s="113">
        <v>0</v>
      </c>
      <c r="J16" s="19" t="s">
        <v>159</v>
      </c>
      <c r="N16" s="124">
        <v>0</v>
      </c>
    </row>
    <row r="17" spans="1:21" ht="13.5" thickBot="1" x14ac:dyDescent="0.25">
      <c r="A17" s="221"/>
      <c r="B17" t="s">
        <v>160</v>
      </c>
      <c r="H17" s="315">
        <v>5056.6099999999997</v>
      </c>
      <c r="I17" s="224"/>
      <c r="J17" s="225"/>
      <c r="K17" s="191" t="s">
        <v>161</v>
      </c>
      <c r="L17" s="226"/>
      <c r="M17" s="226"/>
      <c r="N17" s="227">
        <v>58850.080000000002</v>
      </c>
      <c r="O17" s="69"/>
    </row>
    <row r="18" spans="1:21" x14ac:dyDescent="0.2">
      <c r="A18" s="221"/>
      <c r="B18" t="s">
        <v>162</v>
      </c>
      <c r="H18" s="315"/>
      <c r="O18" s="222"/>
    </row>
    <row r="19" spans="1:21" x14ac:dyDescent="0.2">
      <c r="A19" s="221"/>
      <c r="B19" s="2" t="s">
        <v>163</v>
      </c>
      <c r="H19" s="315"/>
      <c r="O19" s="69"/>
    </row>
    <row r="20" spans="1:21" x14ac:dyDescent="0.2">
      <c r="A20" s="221"/>
      <c r="B20" t="s">
        <v>164</v>
      </c>
      <c r="H20" s="113">
        <v>161590.06</v>
      </c>
      <c r="O20" s="222"/>
    </row>
    <row r="21" spans="1:21" x14ac:dyDescent="0.2">
      <c r="A21" s="221"/>
      <c r="B21" s="2" t="s">
        <v>165</v>
      </c>
      <c r="H21" s="315"/>
      <c r="R21" s="112"/>
    </row>
    <row r="22" spans="1:21" ht="13.5" thickBot="1" x14ac:dyDescent="0.25">
      <c r="A22" s="221"/>
      <c r="B22" t="s">
        <v>166</v>
      </c>
      <c r="H22" s="315"/>
      <c r="N22" s="222"/>
    </row>
    <row r="23" spans="1:21" x14ac:dyDescent="0.2">
      <c r="A23" s="221"/>
      <c r="B23" t="s">
        <v>167</v>
      </c>
      <c r="H23" s="315"/>
      <c r="I23" s="228"/>
      <c r="J23" s="121" t="s">
        <v>168</v>
      </c>
      <c r="K23" s="214"/>
      <c r="L23" s="214"/>
      <c r="M23" s="214"/>
      <c r="N23" s="317">
        <v>46053</v>
      </c>
      <c r="O23" s="201"/>
      <c r="Q23" s="222"/>
      <c r="U23" s="65"/>
    </row>
    <row r="24" spans="1:21" x14ac:dyDescent="0.2">
      <c r="A24" s="221"/>
      <c r="B24" t="s">
        <v>169</v>
      </c>
      <c r="H24" s="315"/>
      <c r="I24" s="229"/>
      <c r="J24" s="221"/>
      <c r="N24" s="315"/>
      <c r="O24" s="324"/>
    </row>
    <row r="25" spans="1:21" x14ac:dyDescent="0.2">
      <c r="A25" s="221"/>
      <c r="B25" t="s">
        <v>170</v>
      </c>
      <c r="H25" s="113"/>
      <c r="I25" s="230"/>
      <c r="J25" s="231" t="s">
        <v>171</v>
      </c>
      <c r="N25" s="318">
        <v>268786.84999999998</v>
      </c>
      <c r="O25" s="325"/>
    </row>
    <row r="26" spans="1:21" x14ac:dyDescent="0.2">
      <c r="A26" s="221"/>
      <c r="B26" t="s">
        <v>172</v>
      </c>
      <c r="H26" s="113"/>
      <c r="I26" s="230"/>
      <c r="J26" s="231" t="s">
        <v>173</v>
      </c>
      <c r="N26" s="319">
        <v>182872395.06</v>
      </c>
      <c r="O26" s="325"/>
    </row>
    <row r="27" spans="1:21" x14ac:dyDescent="0.2">
      <c r="A27" s="221"/>
      <c r="B27" t="s">
        <v>174</v>
      </c>
      <c r="H27" s="315"/>
      <c r="I27" s="232"/>
      <c r="J27" s="231" t="s">
        <v>175</v>
      </c>
      <c r="N27" s="320">
        <v>0.36470000000000002</v>
      </c>
      <c r="O27" s="326"/>
      <c r="P27" s="2"/>
    </row>
    <row r="28" spans="1:21" x14ac:dyDescent="0.2">
      <c r="A28" s="221"/>
      <c r="H28" s="233"/>
      <c r="I28" s="232"/>
      <c r="J28" s="231" t="s">
        <v>176</v>
      </c>
      <c r="N28" s="321">
        <v>2.9196</v>
      </c>
      <c r="O28" s="326"/>
      <c r="P28" s="2"/>
      <c r="R28" s="327"/>
    </row>
    <row r="29" spans="1:21" x14ac:dyDescent="0.2">
      <c r="A29" s="221"/>
      <c r="C29" s="65" t="s">
        <v>177</v>
      </c>
      <c r="H29" s="316">
        <v>944002.01</v>
      </c>
      <c r="I29" s="230"/>
      <c r="J29" s="234"/>
      <c r="N29" s="319"/>
      <c r="O29" s="325"/>
      <c r="P29" s="2"/>
    </row>
    <row r="30" spans="1:21" ht="13.5" thickBot="1" x14ac:dyDescent="0.25">
      <c r="A30" s="221"/>
      <c r="C30" s="65"/>
      <c r="H30" s="233"/>
      <c r="I30" s="230"/>
      <c r="J30" s="231" t="s">
        <v>178</v>
      </c>
      <c r="N30" s="318">
        <v>161590.06</v>
      </c>
      <c r="O30" s="325"/>
      <c r="P30" s="2"/>
    </row>
    <row r="31" spans="1:21" x14ac:dyDescent="0.2">
      <c r="A31" s="235" t="s">
        <v>179</v>
      </c>
      <c r="B31" s="236"/>
      <c r="C31" s="237"/>
      <c r="D31" s="236"/>
      <c r="E31" s="236"/>
      <c r="F31" s="236"/>
      <c r="G31" s="236"/>
      <c r="H31" s="238"/>
      <c r="I31" s="230"/>
      <c r="J31" s="231" t="s">
        <v>180</v>
      </c>
      <c r="N31" s="319">
        <v>0</v>
      </c>
      <c r="O31" s="325"/>
      <c r="P31" s="2"/>
    </row>
    <row r="32" spans="1:21" ht="14.25" x14ac:dyDescent="0.2">
      <c r="A32" s="52"/>
      <c r="B32" s="197"/>
      <c r="C32" s="197"/>
      <c r="D32" s="197"/>
      <c r="E32" s="197"/>
      <c r="F32" s="197"/>
      <c r="G32" s="197"/>
      <c r="H32" s="239"/>
      <c r="I32" s="230"/>
      <c r="J32" s="19" t="s">
        <v>181</v>
      </c>
      <c r="N32" s="318">
        <v>174470398.77000001</v>
      </c>
      <c r="O32" s="325"/>
      <c r="P32" s="2"/>
    </row>
    <row r="33" spans="1:19" ht="15" thickBot="1" x14ac:dyDescent="0.25">
      <c r="A33" s="56"/>
      <c r="B33" s="240"/>
      <c r="C33" s="240"/>
      <c r="D33" s="240"/>
      <c r="E33" s="240"/>
      <c r="F33" s="240"/>
      <c r="G33" s="241"/>
      <c r="H33" s="242"/>
      <c r="I33" s="232"/>
      <c r="J33" s="19" t="s">
        <v>182</v>
      </c>
      <c r="K33" s="2"/>
      <c r="L33" s="2"/>
      <c r="M33" s="2"/>
      <c r="N33" s="321">
        <v>0.95409999999999995</v>
      </c>
      <c r="O33" s="326"/>
      <c r="P33" s="2"/>
    </row>
    <row r="34" spans="1:19" s="197" customFormat="1" x14ac:dyDescent="0.2">
      <c r="A34" s="54"/>
      <c r="I34" s="232"/>
      <c r="J34" s="19" t="s">
        <v>183</v>
      </c>
      <c r="K34" s="2"/>
      <c r="L34" s="2"/>
      <c r="M34" s="2"/>
      <c r="N34" s="321">
        <v>1.6799999999999999E-2</v>
      </c>
      <c r="O34" s="326"/>
      <c r="P34" s="2"/>
    </row>
    <row r="35" spans="1:19" s="197" customFormat="1" ht="13.5" thickBot="1" x14ac:dyDescent="0.25">
      <c r="G35" s="243"/>
      <c r="I35" s="204"/>
      <c r="J35" s="244" t="s">
        <v>184</v>
      </c>
      <c r="K35" s="245"/>
      <c r="L35" s="245"/>
      <c r="M35" s="245"/>
      <c r="N35" s="322">
        <v>0</v>
      </c>
      <c r="O35" s="326"/>
      <c r="P35" s="2"/>
    </row>
    <row r="36" spans="1:19" s="197" customFormat="1" x14ac:dyDescent="0.2">
      <c r="H36" s="246"/>
      <c r="J36" s="247" t="s">
        <v>185</v>
      </c>
      <c r="K36" s="248"/>
      <c r="L36" s="248"/>
      <c r="M36" s="248"/>
      <c r="N36" s="323"/>
      <c r="P36" s="328"/>
      <c r="R36" s="243"/>
    </row>
    <row r="37" spans="1:19" s="197" customFormat="1" ht="13.5" thickBot="1" x14ac:dyDescent="0.25">
      <c r="H37" s="243"/>
      <c r="J37" s="368" t="s">
        <v>186</v>
      </c>
      <c r="K37" s="369"/>
      <c r="L37" s="369"/>
      <c r="M37" s="369"/>
      <c r="N37" s="370"/>
      <c r="O37" s="105"/>
      <c r="P37" s="328"/>
      <c r="R37" s="329"/>
    </row>
    <row r="38" spans="1:19" s="197" customFormat="1" x14ac:dyDescent="0.2">
      <c r="J38" s="54"/>
      <c r="K38" s="65"/>
      <c r="L38"/>
      <c r="M38"/>
      <c r="N38"/>
      <c r="O38"/>
      <c r="P38" s="328"/>
      <c r="R38" s="243"/>
      <c r="S38" s="243"/>
    </row>
    <row r="39" spans="1:19" ht="13.5" thickBot="1" x14ac:dyDescent="0.25">
      <c r="P39" s="328"/>
    </row>
    <row r="40" spans="1:19" ht="15.75" thickBot="1" x14ac:dyDescent="0.3">
      <c r="A40" s="216" t="s">
        <v>187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P40" s="328"/>
      <c r="R40" s="222"/>
    </row>
    <row r="41" spans="1:19" ht="15.75" thickBot="1" x14ac:dyDescent="0.3">
      <c r="A41" s="250"/>
      <c r="N41" s="233"/>
      <c r="P41" s="249"/>
      <c r="Q41" s="197"/>
      <c r="R41" s="222"/>
    </row>
    <row r="42" spans="1:19" x14ac:dyDescent="0.2">
      <c r="A42" s="251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5"/>
      <c r="S42" s="222"/>
    </row>
    <row r="43" spans="1:19" x14ac:dyDescent="0.2">
      <c r="A43" s="93" t="s">
        <v>188</v>
      </c>
      <c r="L43" s="330" t="s">
        <v>189</v>
      </c>
      <c r="M43" s="252"/>
      <c r="N43" s="331" t="s">
        <v>190</v>
      </c>
      <c r="O43" s="253"/>
      <c r="R43" s="222"/>
    </row>
    <row r="44" spans="1:19" x14ac:dyDescent="0.2">
      <c r="A44" s="221"/>
      <c r="N44" s="233"/>
    </row>
    <row r="45" spans="1:19" x14ac:dyDescent="0.2">
      <c r="A45" s="221"/>
      <c r="B45" s="65" t="s">
        <v>177</v>
      </c>
      <c r="L45" s="222">
        <v>0</v>
      </c>
      <c r="M45" s="222"/>
      <c r="N45" s="315">
        <v>944002.01</v>
      </c>
      <c r="Q45" s="222"/>
    </row>
    <row r="46" spans="1:19" x14ac:dyDescent="0.2">
      <c r="A46" s="221"/>
      <c r="L46" s="222"/>
      <c r="M46" s="222"/>
      <c r="N46" s="315"/>
      <c r="O46" s="222"/>
      <c r="P46" s="254"/>
    </row>
    <row r="47" spans="1:19" x14ac:dyDescent="0.2">
      <c r="A47" s="221"/>
      <c r="B47" s="65" t="s">
        <v>191</v>
      </c>
      <c r="L47" s="69">
        <v>39327.97</v>
      </c>
      <c r="M47" s="222"/>
      <c r="N47" s="315">
        <v>904674.04</v>
      </c>
      <c r="O47" s="222"/>
      <c r="P47" s="254"/>
    </row>
    <row r="48" spans="1:19" x14ac:dyDescent="0.2">
      <c r="A48" s="221"/>
      <c r="L48" s="69"/>
      <c r="M48" s="222"/>
      <c r="N48" s="315"/>
      <c r="O48" s="222"/>
      <c r="P48" s="254"/>
    </row>
    <row r="49" spans="1:24" x14ac:dyDescent="0.2">
      <c r="A49" s="221"/>
      <c r="B49" s="65" t="s">
        <v>192</v>
      </c>
      <c r="L49" s="69">
        <v>0</v>
      </c>
      <c r="M49" s="222"/>
      <c r="N49" s="315">
        <v>904674.04</v>
      </c>
      <c r="O49" s="222"/>
      <c r="P49" s="254"/>
    </row>
    <row r="50" spans="1:24" x14ac:dyDescent="0.2">
      <c r="A50" s="221"/>
      <c r="L50" s="69"/>
      <c r="M50" s="222"/>
      <c r="N50" s="315"/>
      <c r="O50" s="222"/>
      <c r="P50" s="254"/>
    </row>
    <row r="51" spans="1:24" x14ac:dyDescent="0.2">
      <c r="A51" s="221"/>
      <c r="B51" s="65" t="s">
        <v>193</v>
      </c>
      <c r="L51" s="69">
        <v>9168.25</v>
      </c>
      <c r="M51" s="222"/>
      <c r="N51" s="315">
        <v>895505.79</v>
      </c>
      <c r="O51" s="69"/>
      <c r="P51" s="254"/>
    </row>
    <row r="52" spans="1:24" x14ac:dyDescent="0.2">
      <c r="A52" s="221"/>
      <c r="L52" s="69"/>
      <c r="M52" s="222"/>
      <c r="N52" s="315"/>
      <c r="O52" s="222"/>
      <c r="P52" s="254"/>
    </row>
    <row r="53" spans="1:24" x14ac:dyDescent="0.2">
      <c r="A53" s="221"/>
      <c r="B53" s="65" t="s">
        <v>194</v>
      </c>
      <c r="L53" s="69">
        <v>10353.86</v>
      </c>
      <c r="M53" s="222"/>
      <c r="N53" s="315">
        <v>885151.93</v>
      </c>
      <c r="O53" s="222"/>
      <c r="P53" s="254"/>
    </row>
    <row r="54" spans="1:24" x14ac:dyDescent="0.2">
      <c r="A54" s="221"/>
      <c r="L54" s="69"/>
      <c r="M54" s="222"/>
      <c r="N54" s="315"/>
      <c r="O54" s="222"/>
      <c r="P54" s="254"/>
    </row>
    <row r="55" spans="1:24" x14ac:dyDescent="0.2">
      <c r="A55" s="221"/>
      <c r="B55" s="65" t="s">
        <v>195</v>
      </c>
      <c r="L55" s="69">
        <v>200428.89</v>
      </c>
      <c r="M55" s="222"/>
      <c r="N55" s="315">
        <v>684723.04</v>
      </c>
      <c r="O55" s="222"/>
      <c r="P55" s="254"/>
    </row>
    <row r="56" spans="1:24" x14ac:dyDescent="0.2">
      <c r="A56" s="221"/>
      <c r="L56" s="69"/>
      <c r="M56" s="222"/>
      <c r="N56" s="315"/>
      <c r="O56" s="222"/>
      <c r="P56" s="254"/>
    </row>
    <row r="57" spans="1:24" x14ac:dyDescent="0.2">
      <c r="A57" s="221"/>
      <c r="B57" s="65" t="s">
        <v>196</v>
      </c>
      <c r="L57" s="222">
        <v>45590.78</v>
      </c>
      <c r="M57" s="222"/>
      <c r="N57" s="315">
        <v>639132.26</v>
      </c>
      <c r="O57" s="222"/>
      <c r="P57" s="254"/>
    </row>
    <row r="58" spans="1:24" x14ac:dyDescent="0.2">
      <c r="A58" s="221"/>
      <c r="L58" s="222"/>
      <c r="M58" s="222"/>
      <c r="N58" s="315"/>
      <c r="O58" s="222"/>
      <c r="Q58" s="255"/>
      <c r="S58" s="389"/>
      <c r="T58" s="389"/>
    </row>
    <row r="59" spans="1:24" x14ac:dyDescent="0.2">
      <c r="A59" s="221"/>
      <c r="B59" s="65" t="s">
        <v>197</v>
      </c>
      <c r="L59" s="222">
        <v>0</v>
      </c>
      <c r="M59" s="222"/>
      <c r="N59" s="315">
        <v>639132.26</v>
      </c>
      <c r="O59" s="222"/>
      <c r="S59" s="2"/>
    </row>
    <row r="60" spans="1:24" x14ac:dyDescent="0.2">
      <c r="A60" s="221"/>
      <c r="B60" s="65"/>
      <c r="L60" s="222"/>
      <c r="M60" s="222"/>
      <c r="N60" s="315"/>
      <c r="O60" s="222"/>
      <c r="P60" s="256"/>
      <c r="Q60" s="2"/>
      <c r="R60" s="2"/>
      <c r="S60" s="257"/>
      <c r="T60" s="222"/>
      <c r="V60" s="222"/>
      <c r="W60" s="222"/>
      <c r="X60" s="222"/>
    </row>
    <row r="61" spans="1:24" x14ac:dyDescent="0.2">
      <c r="A61" s="221"/>
      <c r="B61" s="65" t="s">
        <v>198</v>
      </c>
      <c r="L61" s="222">
        <v>491958.48</v>
      </c>
      <c r="M61" s="222"/>
      <c r="N61" s="315">
        <v>147173.78</v>
      </c>
      <c r="O61" s="222"/>
      <c r="P61" s="256"/>
      <c r="Q61" s="2"/>
      <c r="R61" s="2"/>
      <c r="S61" s="257"/>
      <c r="T61" s="222"/>
      <c r="V61" s="222"/>
      <c r="W61" s="222"/>
      <c r="X61" s="222"/>
    </row>
    <row r="62" spans="1:24" x14ac:dyDescent="0.2">
      <c r="A62" s="221"/>
      <c r="B62" s="65"/>
      <c r="L62" s="222"/>
      <c r="M62" s="222"/>
      <c r="N62" s="315"/>
      <c r="O62" s="222"/>
      <c r="P62" s="256"/>
      <c r="Q62" s="2"/>
      <c r="R62" s="2"/>
      <c r="S62" s="257"/>
      <c r="T62" s="222"/>
      <c r="V62" s="222"/>
      <c r="W62" s="222"/>
      <c r="X62" s="222"/>
    </row>
    <row r="63" spans="1:24" x14ac:dyDescent="0.2">
      <c r="A63" s="221"/>
      <c r="B63" s="65" t="s">
        <v>199</v>
      </c>
      <c r="L63" s="222">
        <v>0</v>
      </c>
      <c r="M63" s="222"/>
      <c r="N63" s="315">
        <v>147173.78</v>
      </c>
      <c r="O63" s="222"/>
      <c r="P63" s="256"/>
      <c r="Q63" s="2"/>
      <c r="R63" s="2"/>
      <c r="S63" s="257"/>
      <c r="T63" s="222"/>
      <c r="V63" s="222"/>
      <c r="W63" s="222"/>
      <c r="X63" s="222"/>
    </row>
    <row r="64" spans="1:24" x14ac:dyDescent="0.2">
      <c r="A64" s="221"/>
      <c r="B64" s="65"/>
      <c r="L64" s="222"/>
      <c r="M64" s="222"/>
      <c r="N64" s="315"/>
      <c r="O64" s="222"/>
      <c r="P64" s="256"/>
      <c r="Q64" s="2"/>
      <c r="R64" s="2"/>
      <c r="S64" s="257"/>
      <c r="T64" s="222"/>
      <c r="V64" s="222"/>
      <c r="W64" s="222"/>
      <c r="X64" s="222"/>
    </row>
    <row r="65" spans="1:24" x14ac:dyDescent="0.2">
      <c r="A65" s="221"/>
      <c r="B65" s="65" t="s">
        <v>200</v>
      </c>
      <c r="L65" s="222">
        <v>0</v>
      </c>
      <c r="M65" s="222"/>
      <c r="N65" s="315">
        <v>147173.78</v>
      </c>
      <c r="O65" s="222"/>
      <c r="P65" s="256"/>
      <c r="Q65" s="258"/>
      <c r="R65" s="2"/>
      <c r="S65" s="257"/>
      <c r="T65" s="222"/>
      <c r="V65" s="222"/>
      <c r="W65" s="222"/>
      <c r="X65" s="222"/>
    </row>
    <row r="66" spans="1:24" x14ac:dyDescent="0.2">
      <c r="A66" s="221"/>
      <c r="B66" s="65"/>
      <c r="N66" s="233"/>
      <c r="O66" s="222"/>
      <c r="Q66" s="258"/>
      <c r="R66" s="2"/>
      <c r="S66" s="257"/>
      <c r="T66" s="222"/>
      <c r="V66" s="222"/>
      <c r="W66" s="222"/>
      <c r="X66" s="222"/>
    </row>
    <row r="67" spans="1:24" x14ac:dyDescent="0.2">
      <c r="A67" s="221"/>
      <c r="B67" s="65" t="s">
        <v>201</v>
      </c>
      <c r="L67" s="222">
        <v>147173.78</v>
      </c>
      <c r="N67" s="336">
        <v>0</v>
      </c>
      <c r="O67" s="222"/>
      <c r="Q67" s="259"/>
      <c r="R67" s="2"/>
      <c r="S67" s="257"/>
      <c r="T67" s="222"/>
      <c r="V67" s="222"/>
      <c r="W67" s="222"/>
      <c r="X67" s="222"/>
    </row>
    <row r="68" spans="1:24" x14ac:dyDescent="0.2">
      <c r="A68" s="221"/>
      <c r="B68" s="65"/>
      <c r="N68" s="233"/>
      <c r="O68" s="222"/>
      <c r="P68" s="256"/>
      <c r="Q68" s="2"/>
      <c r="R68" s="2"/>
      <c r="S68" s="257"/>
      <c r="T68" s="222"/>
      <c r="V68" s="222"/>
      <c r="W68" s="222"/>
      <c r="X68" s="222"/>
    </row>
    <row r="69" spans="1:24" x14ac:dyDescent="0.2">
      <c r="A69" s="221"/>
      <c r="B69" s="65"/>
      <c r="N69" s="233"/>
      <c r="O69" s="222"/>
      <c r="P69" s="256"/>
      <c r="Q69" s="2"/>
      <c r="R69" s="2"/>
      <c r="S69" s="257"/>
      <c r="T69" s="222"/>
      <c r="V69" s="222"/>
      <c r="W69" s="222"/>
      <c r="X69" s="222"/>
    </row>
    <row r="70" spans="1:24" x14ac:dyDescent="0.2">
      <c r="A70" s="221"/>
      <c r="B70" s="197"/>
      <c r="C70" s="260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233"/>
      <c r="O70" s="222"/>
      <c r="P70" s="261"/>
      <c r="Q70" s="2"/>
      <c r="R70" s="2"/>
      <c r="S70" s="257"/>
      <c r="T70" s="222"/>
      <c r="V70" s="222"/>
    </row>
    <row r="71" spans="1:24" x14ac:dyDescent="0.2">
      <c r="A71" s="52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233"/>
      <c r="O71" s="222"/>
      <c r="P71" s="256"/>
      <c r="Q71" s="2"/>
      <c r="R71" s="2"/>
      <c r="S71" s="257"/>
      <c r="T71" s="222"/>
      <c r="V71" s="222"/>
    </row>
    <row r="72" spans="1:24" ht="13.5" thickBot="1" x14ac:dyDescent="0.25">
      <c r="A72" s="56"/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62"/>
      <c r="O72" s="222"/>
      <c r="P72" s="261"/>
      <c r="Q72" s="2"/>
      <c r="R72" s="2"/>
      <c r="S72" s="263"/>
      <c r="T72" s="222"/>
      <c r="V72" s="222"/>
    </row>
    <row r="73" spans="1:24" ht="13.5" thickBot="1" x14ac:dyDescent="0.25">
      <c r="A73" s="221"/>
      <c r="B73" s="65"/>
      <c r="O73" s="222"/>
      <c r="P73" s="2"/>
      <c r="Q73" s="65"/>
      <c r="R73" s="65"/>
      <c r="S73" s="202"/>
      <c r="T73" s="202"/>
    </row>
    <row r="74" spans="1:24" x14ac:dyDescent="0.2">
      <c r="A74" s="121" t="s">
        <v>202</v>
      </c>
      <c r="B74" s="214"/>
      <c r="C74" s="214"/>
      <c r="D74" s="214"/>
      <c r="E74" s="214"/>
      <c r="F74" s="214"/>
      <c r="G74" s="264" t="s">
        <v>203</v>
      </c>
      <c r="H74" s="264" t="s">
        <v>204</v>
      </c>
      <c r="I74" s="265" t="s">
        <v>205</v>
      </c>
      <c r="O74" s="222"/>
      <c r="P74" s="256"/>
      <c r="Q74" s="2"/>
      <c r="R74" s="2"/>
      <c r="S74" s="263"/>
      <c r="T74" s="222"/>
    </row>
    <row r="75" spans="1:24" x14ac:dyDescent="0.2">
      <c r="A75" s="221"/>
      <c r="G75" s="266"/>
      <c r="H75" s="266"/>
      <c r="I75" s="233"/>
      <c r="O75" s="222"/>
      <c r="P75" s="261"/>
      <c r="Q75" s="2"/>
      <c r="R75" s="2"/>
      <c r="S75" s="263"/>
      <c r="T75" s="222"/>
    </row>
    <row r="76" spans="1:24" x14ac:dyDescent="0.2">
      <c r="A76" s="221"/>
      <c r="B76" t="s">
        <v>206</v>
      </c>
      <c r="G76" s="332">
        <v>200428.89</v>
      </c>
      <c r="H76" s="332">
        <v>45590.78</v>
      </c>
      <c r="I76" s="315">
        <v>246019.67</v>
      </c>
      <c r="L76" s="222"/>
      <c r="O76" s="222"/>
      <c r="P76" s="261"/>
      <c r="Q76" s="2"/>
      <c r="R76" s="2"/>
      <c r="S76" s="263"/>
      <c r="T76" s="222"/>
    </row>
    <row r="77" spans="1:24" x14ac:dyDescent="0.2">
      <c r="A77" s="221"/>
      <c r="B77" t="s">
        <v>207</v>
      </c>
      <c r="G77" s="333">
        <v>200428.89</v>
      </c>
      <c r="H77" s="333">
        <v>45590.78</v>
      </c>
      <c r="I77" s="334">
        <v>246019.67</v>
      </c>
      <c r="L77" s="222"/>
      <c r="O77" s="222"/>
      <c r="Q77" s="65"/>
      <c r="R77" s="65"/>
      <c r="S77" s="202"/>
      <c r="T77" s="202"/>
    </row>
    <row r="78" spans="1:24" x14ac:dyDescent="0.2">
      <c r="A78" s="221"/>
      <c r="C78" s="2" t="s">
        <v>208</v>
      </c>
      <c r="G78" s="332">
        <v>0</v>
      </c>
      <c r="H78" s="332">
        <v>0</v>
      </c>
      <c r="I78" s="315">
        <v>0</v>
      </c>
      <c r="O78" s="222"/>
      <c r="Q78" s="2"/>
      <c r="S78" s="222"/>
      <c r="T78" s="222"/>
    </row>
    <row r="79" spans="1:24" x14ac:dyDescent="0.2">
      <c r="A79" s="221"/>
      <c r="G79" s="266"/>
      <c r="H79" s="266"/>
      <c r="I79" s="233"/>
      <c r="O79" s="222"/>
      <c r="Q79" s="65"/>
      <c r="R79" s="65"/>
      <c r="S79" s="202"/>
      <c r="T79" s="202"/>
      <c r="U79" s="2"/>
    </row>
    <row r="80" spans="1:24" x14ac:dyDescent="0.2">
      <c r="A80" s="221"/>
      <c r="B80" t="s">
        <v>209</v>
      </c>
      <c r="G80" s="332">
        <v>0</v>
      </c>
      <c r="H80" s="332">
        <v>0</v>
      </c>
      <c r="I80" s="315">
        <v>0</v>
      </c>
      <c r="O80" s="222"/>
      <c r="T80" s="222"/>
    </row>
    <row r="81" spans="1:21" x14ac:dyDescent="0.2">
      <c r="A81" s="221"/>
      <c r="B81" t="s">
        <v>210</v>
      </c>
      <c r="G81" s="333">
        <v>0</v>
      </c>
      <c r="H81" s="333">
        <v>0</v>
      </c>
      <c r="I81" s="334">
        <v>0</v>
      </c>
      <c r="O81" s="222"/>
      <c r="T81" s="222"/>
    </row>
    <row r="82" spans="1:21" x14ac:dyDescent="0.2">
      <c r="A82" s="221"/>
      <c r="C82" t="s">
        <v>211</v>
      </c>
      <c r="G82" s="332">
        <v>0</v>
      </c>
      <c r="H82" s="332"/>
      <c r="I82" s="315">
        <v>0</v>
      </c>
      <c r="O82" s="222"/>
    </row>
    <row r="83" spans="1:21" x14ac:dyDescent="0.2">
      <c r="A83" s="221"/>
      <c r="G83" s="266"/>
      <c r="H83" s="266"/>
      <c r="I83" s="233"/>
      <c r="O83" s="222"/>
    </row>
    <row r="84" spans="1:21" x14ac:dyDescent="0.2">
      <c r="A84" s="221"/>
      <c r="B84" t="s">
        <v>212</v>
      </c>
      <c r="G84" s="332">
        <v>491958.48</v>
      </c>
      <c r="H84" s="332">
        <v>0</v>
      </c>
      <c r="I84" s="315">
        <v>491958.48</v>
      </c>
      <c r="L84" s="222"/>
      <c r="O84" s="222"/>
    </row>
    <row r="85" spans="1:21" x14ac:dyDescent="0.2">
      <c r="A85" s="221"/>
      <c r="B85" t="s">
        <v>213</v>
      </c>
      <c r="G85" s="333">
        <v>491958.48</v>
      </c>
      <c r="H85" s="333">
        <v>0</v>
      </c>
      <c r="I85" s="334">
        <v>491958.48</v>
      </c>
      <c r="L85" s="222"/>
      <c r="O85" s="222"/>
      <c r="P85" s="2"/>
    </row>
    <row r="86" spans="1:21" x14ac:dyDescent="0.2">
      <c r="A86" s="221"/>
      <c r="C86" s="2" t="s">
        <v>214</v>
      </c>
      <c r="G86" s="332">
        <v>0</v>
      </c>
      <c r="H86" s="332">
        <v>0</v>
      </c>
      <c r="I86" s="315">
        <v>0</v>
      </c>
      <c r="O86" s="222"/>
    </row>
    <row r="87" spans="1:21" s="197" customFormat="1" x14ac:dyDescent="0.2">
      <c r="A87" s="221"/>
      <c r="B87"/>
      <c r="C87"/>
      <c r="D87"/>
      <c r="E87"/>
      <c r="F87"/>
      <c r="G87" s="266"/>
      <c r="H87" s="266"/>
      <c r="I87" s="233"/>
      <c r="O87"/>
      <c r="Q87"/>
      <c r="R87"/>
      <c r="S87"/>
      <c r="T87"/>
      <c r="U87"/>
    </row>
    <row r="88" spans="1:21" x14ac:dyDescent="0.2">
      <c r="A88" s="221"/>
      <c r="C88" s="65" t="s">
        <v>215</v>
      </c>
      <c r="G88" s="332">
        <v>692387.37</v>
      </c>
      <c r="H88" s="332">
        <v>45590.78</v>
      </c>
      <c r="I88" s="315">
        <v>737978.15</v>
      </c>
      <c r="L88" s="222"/>
      <c r="Q88" s="197"/>
      <c r="R88" s="197"/>
      <c r="S88" s="197"/>
      <c r="T88" s="197"/>
      <c r="U88" s="197"/>
    </row>
    <row r="89" spans="1:21" x14ac:dyDescent="0.2">
      <c r="A89" s="221"/>
      <c r="G89" s="266"/>
      <c r="H89" s="266"/>
      <c r="I89" s="233"/>
    </row>
    <row r="90" spans="1:21" ht="13.5" thickBot="1" x14ac:dyDescent="0.25">
      <c r="A90" s="225"/>
      <c r="B90" s="226"/>
      <c r="C90" s="226"/>
      <c r="D90" s="226"/>
      <c r="E90" s="226"/>
      <c r="F90" s="226"/>
      <c r="G90" s="335"/>
      <c r="H90" s="335"/>
      <c r="I90" s="262"/>
    </row>
    <row r="91" spans="1:21" x14ac:dyDescent="0.2">
      <c r="Q91" s="110"/>
    </row>
    <row r="92" spans="1:21" x14ac:dyDescent="0.2">
      <c r="P92" s="267"/>
      <c r="Q92" s="267"/>
    </row>
    <row r="93" spans="1:21" x14ac:dyDescent="0.2">
      <c r="O93" s="268"/>
      <c r="P93" s="267"/>
      <c r="Q93" s="267"/>
    </row>
    <row r="94" spans="1:21" x14ac:dyDescent="0.2">
      <c r="O94" s="268"/>
      <c r="P94" s="267"/>
      <c r="Q94" s="267"/>
    </row>
    <row r="95" spans="1:21" x14ac:dyDescent="0.2">
      <c r="P95" s="222"/>
      <c r="Q95" s="222"/>
    </row>
    <row r="96" spans="1:21" x14ac:dyDescent="0.2">
      <c r="P96" s="222"/>
      <c r="Q96" s="222"/>
      <c r="R96" s="222"/>
    </row>
  </sheetData>
  <mergeCells count="6">
    <mergeCell ref="S58:T58"/>
    <mergeCell ref="B5:D5"/>
    <mergeCell ref="E5:G5"/>
    <mergeCell ref="B6:D6"/>
    <mergeCell ref="E6:G6"/>
    <mergeCell ref="J37:N37"/>
  </mergeCells>
  <pageMargins left="0.25" right="0.25" top="0.25" bottom="0.75" header="0.3" footer="0.3"/>
  <pageSetup scale="43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CEB5-20FE-4588-96B8-D4D1702A446A}">
  <sheetPr>
    <pageSetUpPr fitToPage="1"/>
  </sheetPr>
  <dimension ref="A1:F46"/>
  <sheetViews>
    <sheetView zoomScaleNormal="100" workbookViewId="0">
      <selection activeCell="B17" sqref="B17"/>
    </sheetView>
  </sheetViews>
  <sheetFormatPr defaultColWidth="9.140625" defaultRowHeight="12.75" x14ac:dyDescent="0.2"/>
  <cols>
    <col min="1" max="1" width="54.42578125" style="2" customWidth="1"/>
    <col min="2" max="2" width="18.5703125" style="2" customWidth="1"/>
    <col min="3" max="3" width="9.140625" style="2"/>
    <col min="4" max="4" width="16" style="2" bestFit="1" customWidth="1"/>
    <col min="5" max="6" width="15" style="2" bestFit="1" customWidth="1"/>
    <col min="7" max="16384" width="9.140625" style="2"/>
  </cols>
  <sheetData>
    <row r="1" spans="1:4" x14ac:dyDescent="0.2">
      <c r="A1" s="337" t="s">
        <v>216</v>
      </c>
      <c r="B1" s="269"/>
    </row>
    <row r="2" spans="1:4" x14ac:dyDescent="0.2">
      <c r="A2" s="337" t="s">
        <v>217</v>
      </c>
      <c r="B2" s="269"/>
    </row>
    <row r="3" spans="1:4" x14ac:dyDescent="0.2">
      <c r="A3" s="338">
        <f>FFELP!D7</f>
        <v>46053</v>
      </c>
      <c r="B3" s="269"/>
    </row>
    <row r="4" spans="1:4" x14ac:dyDescent="0.2">
      <c r="A4" s="337" t="s">
        <v>218</v>
      </c>
      <c r="B4" s="269"/>
    </row>
    <row r="7" spans="1:4" x14ac:dyDescent="0.2">
      <c r="A7" s="270" t="s">
        <v>219</v>
      </c>
    </row>
    <row r="9" spans="1:4" x14ac:dyDescent="0.2">
      <c r="A9" s="271" t="s">
        <v>220</v>
      </c>
      <c r="B9" s="115">
        <v>1691211.1</v>
      </c>
    </row>
    <row r="10" spans="1:4" x14ac:dyDescent="0.2">
      <c r="A10" s="271" t="s">
        <v>221</v>
      </c>
      <c r="B10" s="115"/>
    </row>
    <row r="11" spans="1:4" x14ac:dyDescent="0.2">
      <c r="A11" s="271" t="s">
        <v>222</v>
      </c>
      <c r="B11" s="339"/>
    </row>
    <row r="12" spans="1:4" x14ac:dyDescent="0.2">
      <c r="A12" s="271" t="s">
        <v>223</v>
      </c>
      <c r="B12" s="339">
        <v>62123183.060000002</v>
      </c>
    </row>
    <row r="13" spans="1:4" x14ac:dyDescent="0.2">
      <c r="A13" s="271" t="s">
        <v>224</v>
      </c>
      <c r="B13" s="340">
        <v>-1426101.31</v>
      </c>
      <c r="D13" s="272"/>
    </row>
    <row r="14" spans="1:4" x14ac:dyDescent="0.2">
      <c r="A14" s="271" t="s">
        <v>225</v>
      </c>
      <c r="B14" s="341">
        <f>SUM(B12:B13)</f>
        <v>60697081.75</v>
      </c>
      <c r="D14" s="132"/>
    </row>
    <row r="15" spans="1:4" x14ac:dyDescent="0.2">
      <c r="A15" s="271"/>
      <c r="B15" s="339"/>
    </row>
    <row r="16" spans="1:4" x14ac:dyDescent="0.2">
      <c r="A16" s="271" t="s">
        <v>226</v>
      </c>
      <c r="B16" s="339">
        <v>4384176.91</v>
      </c>
    </row>
    <row r="17" spans="1:6" x14ac:dyDescent="0.2">
      <c r="A17" s="271" t="s">
        <v>227</v>
      </c>
      <c r="B17" s="339">
        <v>23847.06</v>
      </c>
      <c r="E17" s="273"/>
      <c r="F17" s="274"/>
    </row>
    <row r="18" spans="1:6" x14ac:dyDescent="0.2">
      <c r="A18" s="271" t="s">
        <v>228</v>
      </c>
      <c r="B18" s="339"/>
    </row>
    <row r="19" spans="1:6" x14ac:dyDescent="0.2">
      <c r="A19" s="271" t="s">
        <v>229</v>
      </c>
      <c r="B19" s="339"/>
    </row>
    <row r="20" spans="1:6" x14ac:dyDescent="0.2">
      <c r="B20" s="342"/>
    </row>
    <row r="21" spans="1:6" ht="13.5" thickBot="1" x14ac:dyDescent="0.25">
      <c r="A21" s="270" t="s">
        <v>83</v>
      </c>
      <c r="B21" s="343">
        <f>B9+B14+B16+B19+B17+B18</f>
        <v>66796316.820000008</v>
      </c>
      <c r="D21" s="132"/>
      <c r="E21" s="132"/>
      <c r="F21" s="132"/>
    </row>
    <row r="22" spans="1:6" ht="13.5" thickTop="1" x14ac:dyDescent="0.2">
      <c r="B22" s="115"/>
    </row>
    <row r="23" spans="1:6" x14ac:dyDescent="0.2">
      <c r="B23" s="115"/>
    </row>
    <row r="24" spans="1:6" x14ac:dyDescent="0.2">
      <c r="A24" s="270" t="s">
        <v>230</v>
      </c>
      <c r="B24" s="115"/>
    </row>
    <row r="25" spans="1:6" x14ac:dyDescent="0.2">
      <c r="B25" s="115"/>
    </row>
    <row r="26" spans="1:6" x14ac:dyDescent="0.2">
      <c r="A26" s="271" t="s">
        <v>231</v>
      </c>
      <c r="B26" s="344"/>
    </row>
    <row r="27" spans="1:6" x14ac:dyDescent="0.2">
      <c r="A27" s="271" t="s">
        <v>232</v>
      </c>
      <c r="B27" s="339">
        <v>61031505.149999999</v>
      </c>
    </row>
    <row r="28" spans="1:6" x14ac:dyDescent="0.2">
      <c r="A28" s="271" t="s">
        <v>233</v>
      </c>
      <c r="B28" s="340">
        <v>-9500.73</v>
      </c>
    </row>
    <row r="29" spans="1:6" x14ac:dyDescent="0.2">
      <c r="A29" s="271" t="s">
        <v>234</v>
      </c>
      <c r="B29" s="339"/>
    </row>
    <row r="30" spans="1:6" x14ac:dyDescent="0.2">
      <c r="A30" s="271" t="s">
        <v>235</v>
      </c>
      <c r="B30" s="339"/>
    </row>
    <row r="31" spans="1:6" x14ac:dyDescent="0.2">
      <c r="B31" s="342"/>
    </row>
    <row r="32" spans="1:6" ht="13.5" thickBot="1" x14ac:dyDescent="0.25">
      <c r="A32" s="271" t="s">
        <v>236</v>
      </c>
      <c r="B32" s="345">
        <f>SUM(B26:B31)</f>
        <v>61022004.420000002</v>
      </c>
    </row>
    <row r="33" spans="1:6" ht="13.5" thickTop="1" x14ac:dyDescent="0.2">
      <c r="B33" s="346"/>
    </row>
    <row r="34" spans="1:6" x14ac:dyDescent="0.2">
      <c r="A34" s="270" t="s">
        <v>237</v>
      </c>
      <c r="B34" s="347">
        <v>5774312.4000000004</v>
      </c>
    </row>
    <row r="35" spans="1:6" x14ac:dyDescent="0.2">
      <c r="B35" s="115"/>
    </row>
    <row r="36" spans="1:6" ht="13.5" thickBot="1" x14ac:dyDescent="0.25">
      <c r="A36" s="270" t="s">
        <v>238</v>
      </c>
      <c r="B36" s="343">
        <f>+B32+B34</f>
        <v>66796316.82</v>
      </c>
      <c r="D36" s="132"/>
      <c r="E36" s="132"/>
      <c r="F36" s="132"/>
    </row>
    <row r="37" spans="1:6" ht="13.5" thickTop="1" x14ac:dyDescent="0.2">
      <c r="B37" s="115"/>
      <c r="E37" s="132"/>
    </row>
    <row r="38" spans="1:6" x14ac:dyDescent="0.2">
      <c r="B38" s="69"/>
    </row>
    <row r="39" spans="1:6" x14ac:dyDescent="0.2">
      <c r="B39" s="115"/>
    </row>
    <row r="40" spans="1:6" x14ac:dyDescent="0.2">
      <c r="A40" s="2" t="s">
        <v>239</v>
      </c>
      <c r="B40" s="115"/>
    </row>
    <row r="41" spans="1:6" x14ac:dyDescent="0.2">
      <c r="A41" s="2" t="s">
        <v>240</v>
      </c>
      <c r="B41" s="115"/>
    </row>
    <row r="42" spans="1:6" x14ac:dyDescent="0.2">
      <c r="B42" s="115"/>
    </row>
    <row r="43" spans="1:6" x14ac:dyDescent="0.2">
      <c r="B43" s="115"/>
    </row>
    <row r="44" spans="1:6" x14ac:dyDescent="0.2">
      <c r="B44" s="115"/>
    </row>
    <row r="45" spans="1:6" x14ac:dyDescent="0.2">
      <c r="B45" s="115"/>
    </row>
    <row r="46" spans="1:6" x14ac:dyDescent="0.2">
      <c r="B46" s="115"/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461E-2D1E-42C9-8A8B-45C4E25696F1}">
  <sheetPr>
    <pageSetUpPr fitToPage="1"/>
  </sheetPr>
  <dimension ref="A1:I40"/>
  <sheetViews>
    <sheetView zoomScaleNormal="100" workbookViewId="0"/>
  </sheetViews>
  <sheetFormatPr defaultColWidth="9.140625" defaultRowHeight="12.75" x14ac:dyDescent="0.2"/>
  <cols>
    <col min="3" max="3" width="90" customWidth="1"/>
    <col min="5" max="5" width="17.42578125" customWidth="1"/>
    <col min="7" max="9" width="12.28515625" bestFit="1" customWidth="1"/>
  </cols>
  <sheetData>
    <row r="1" spans="1:7" x14ac:dyDescent="0.2">
      <c r="A1" s="65" t="s">
        <v>216</v>
      </c>
      <c r="D1" s="275"/>
    </row>
    <row r="2" spans="1:7" x14ac:dyDescent="0.2">
      <c r="A2" s="65" t="s">
        <v>241</v>
      </c>
      <c r="E2" s="106"/>
      <c r="G2" s="2"/>
    </row>
    <row r="4" spans="1:7" x14ac:dyDescent="0.2">
      <c r="B4" s="65" t="s">
        <v>242</v>
      </c>
      <c r="E4" s="3"/>
      <c r="F4" s="276"/>
    </row>
    <row r="5" spans="1:7" x14ac:dyDescent="0.2">
      <c r="C5" t="s">
        <v>243</v>
      </c>
      <c r="E5" s="348" t="s">
        <v>271</v>
      </c>
    </row>
    <row r="6" spans="1:7" x14ac:dyDescent="0.2">
      <c r="C6" t="s">
        <v>6</v>
      </c>
      <c r="E6" s="348">
        <v>46078</v>
      </c>
    </row>
    <row r="7" spans="1:7" x14ac:dyDescent="0.2">
      <c r="C7" t="s">
        <v>244</v>
      </c>
      <c r="E7" s="349">
        <v>30</v>
      </c>
    </row>
    <row r="8" spans="1:7" x14ac:dyDescent="0.2">
      <c r="C8" t="s">
        <v>245</v>
      </c>
      <c r="E8" s="350">
        <v>360</v>
      </c>
    </row>
    <row r="9" spans="1:7" ht="15" x14ac:dyDescent="0.25">
      <c r="C9" t="s">
        <v>246</v>
      </c>
      <c r="E9" s="351">
        <v>10300000</v>
      </c>
    </row>
    <row r="10" spans="1:7" ht="15" x14ac:dyDescent="0.25">
      <c r="C10" t="s">
        <v>247</v>
      </c>
      <c r="E10" s="352">
        <v>5.3117600000000001E-2</v>
      </c>
    </row>
    <row r="11" spans="1:7" ht="15" x14ac:dyDescent="0.25">
      <c r="C11" t="s">
        <v>248</v>
      </c>
      <c r="E11" s="352">
        <v>3.8117600000000001E-2</v>
      </c>
    </row>
    <row r="12" spans="1:7" x14ac:dyDescent="0.2">
      <c r="C12" t="s">
        <v>249</v>
      </c>
      <c r="E12" s="348">
        <v>46076</v>
      </c>
    </row>
    <row r="13" spans="1:7" x14ac:dyDescent="0.2">
      <c r="E13" s="102"/>
    </row>
    <row r="14" spans="1:7" x14ac:dyDescent="0.2">
      <c r="B14" s="65" t="s">
        <v>250</v>
      </c>
      <c r="E14" s="353">
        <f>E9*(E10)*(ROUND((E7)/E8,5))</f>
        <v>45590.782962400001</v>
      </c>
    </row>
    <row r="16" spans="1:7" x14ac:dyDescent="0.2">
      <c r="B16" s="65" t="s">
        <v>251</v>
      </c>
      <c r="E16" s="354"/>
    </row>
    <row r="17" spans="2:9" x14ac:dyDescent="0.2">
      <c r="C17" t="s">
        <v>252</v>
      </c>
      <c r="E17" s="354">
        <v>347742.55</v>
      </c>
    </row>
    <row r="18" spans="2:9" x14ac:dyDescent="0.2">
      <c r="C18" t="s">
        <v>253</v>
      </c>
      <c r="E18" s="354">
        <v>39874.19</v>
      </c>
    </row>
    <row r="19" spans="2:9" x14ac:dyDescent="0.2">
      <c r="C19" t="s">
        <v>254</v>
      </c>
      <c r="E19" s="354">
        <v>19522.11</v>
      </c>
    </row>
    <row r="20" spans="2:9" x14ac:dyDescent="0.2">
      <c r="C20" t="s">
        <v>255</v>
      </c>
      <c r="E20" s="354">
        <v>200428.89</v>
      </c>
    </row>
    <row r="21" spans="2:9" x14ac:dyDescent="0.2">
      <c r="C21" s="252" t="s">
        <v>256</v>
      </c>
      <c r="E21" s="355">
        <v>833.33</v>
      </c>
    </row>
    <row r="22" spans="2:9" x14ac:dyDescent="0.2">
      <c r="E22" s="356"/>
    </row>
    <row r="23" spans="2:9" x14ac:dyDescent="0.2">
      <c r="B23" s="65" t="s">
        <v>257</v>
      </c>
      <c r="E23" s="353">
        <f>E17-E18-E19-E20-E21</f>
        <v>87084.029999999984</v>
      </c>
      <c r="G23" s="277"/>
      <c r="I23" s="277"/>
    </row>
    <row r="24" spans="2:9" x14ac:dyDescent="0.2">
      <c r="E24" s="2"/>
      <c r="H24" s="277"/>
    </row>
    <row r="25" spans="2:9" ht="15" x14ac:dyDescent="0.25">
      <c r="B25" s="65" t="s">
        <v>258</v>
      </c>
      <c r="E25" s="357"/>
    </row>
    <row r="26" spans="2:9" x14ac:dyDescent="0.2">
      <c r="C26" t="s">
        <v>259</v>
      </c>
      <c r="E26" s="69">
        <v>0</v>
      </c>
    </row>
    <row r="27" spans="2:9" ht="15" x14ac:dyDescent="0.25">
      <c r="C27" t="s">
        <v>260</v>
      </c>
      <c r="E27" s="357">
        <v>0</v>
      </c>
    </row>
    <row r="28" spans="2:9" ht="15" x14ac:dyDescent="0.25">
      <c r="C28" t="s">
        <v>261</v>
      </c>
      <c r="E28" s="358">
        <v>0</v>
      </c>
    </row>
    <row r="29" spans="2:9" x14ac:dyDescent="0.2">
      <c r="B29" s="65" t="s">
        <v>262</v>
      </c>
      <c r="E29" s="353">
        <v>0</v>
      </c>
    </row>
    <row r="30" spans="2:9" x14ac:dyDescent="0.2">
      <c r="E30" s="2"/>
    </row>
    <row r="31" spans="2:9" ht="15" x14ac:dyDescent="0.25">
      <c r="B31" s="65" t="s">
        <v>263</v>
      </c>
      <c r="E31" s="357"/>
    </row>
    <row r="32" spans="2:9" ht="15" x14ac:dyDescent="0.25">
      <c r="C32" t="s">
        <v>264</v>
      </c>
      <c r="E32" s="357">
        <f>+E14</f>
        <v>45590.782962400001</v>
      </c>
    </row>
    <row r="33" spans="2:5" x14ac:dyDescent="0.2">
      <c r="E33" s="102"/>
    </row>
    <row r="34" spans="2:5" x14ac:dyDescent="0.2">
      <c r="B34" s="65" t="s">
        <v>265</v>
      </c>
      <c r="E34" s="353">
        <f>E32</f>
        <v>45590.782962400001</v>
      </c>
    </row>
    <row r="36" spans="2:5" x14ac:dyDescent="0.2">
      <c r="B36" s="65" t="s">
        <v>266</v>
      </c>
      <c r="E36" s="2"/>
    </row>
    <row r="37" spans="2:5" ht="15" x14ac:dyDescent="0.25">
      <c r="C37" t="s">
        <v>267</v>
      </c>
      <c r="E37" s="359">
        <v>0</v>
      </c>
    </row>
    <row r="38" spans="2:5" x14ac:dyDescent="0.2">
      <c r="C38" t="s">
        <v>268</v>
      </c>
      <c r="E38" s="360">
        <v>0</v>
      </c>
    </row>
    <row r="39" spans="2:5" x14ac:dyDescent="0.2">
      <c r="C39" t="s">
        <v>269</v>
      </c>
      <c r="E39" s="361">
        <v>0</v>
      </c>
    </row>
    <row r="40" spans="2:5" x14ac:dyDescent="0.2">
      <c r="B40" s="65" t="s">
        <v>270</v>
      </c>
      <c r="E40" s="353">
        <v>0</v>
      </c>
    </row>
  </sheetData>
  <pageMargins left="0.25" right="0.15" top="0.25" bottom="0.2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FFELP</vt:lpstr>
      <vt:lpstr>Collection and Waterfall</vt:lpstr>
      <vt:lpstr>ESA Balance Sheet</vt:lpstr>
      <vt:lpstr>class B note</vt:lpstr>
      <vt:lpstr>'class B note'!Print_Area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Cruze</dc:creator>
  <cp:lastModifiedBy>Terri Cruze</cp:lastModifiedBy>
  <dcterms:created xsi:type="dcterms:W3CDTF">2026-02-24T15:56:55Z</dcterms:created>
  <dcterms:modified xsi:type="dcterms:W3CDTF">2026-02-24T19:42:27Z</dcterms:modified>
</cp:coreProperties>
</file>