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1.2026\"/>
    </mc:Choice>
  </mc:AlternateContent>
  <xr:revisionPtr revIDLastSave="0" documentId="13_ncr:1_{86B4660D-BC48-4345-B170-BDA9D24A1005}" xr6:coauthVersionLast="47" xr6:coauthVersionMax="47" xr10:uidLastSave="{00000000-0000-0000-0000-000000000000}"/>
  <bookViews>
    <workbookView xWindow="-120" yWindow="-120" windowWidth="29040" windowHeight="15840" xr2:uid="{51776A5F-04BC-4941-B16A-37E845EDE6E8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78" i="1"/>
  <c r="H73" i="1" l="1"/>
  <c r="H72" i="1"/>
  <c r="L21" i="1" l="1"/>
  <c r="D17" i="1"/>
  <c r="L17" i="1"/>
  <c r="D18" i="1"/>
  <c r="L18" i="1"/>
  <c r="E23" i="4"/>
  <c r="E14" i="4"/>
  <c r="E32" i="4" s="1"/>
  <c r="E34" i="4" s="1"/>
  <c r="B33" i="3"/>
  <c r="B37" i="3" s="1"/>
  <c r="B14" i="3"/>
  <c r="A3" i="2"/>
  <c r="A84" i="1"/>
  <c r="G51" i="1"/>
  <c r="G50" i="1"/>
  <c r="G49" i="1"/>
  <c r="H53" i="1"/>
  <c r="G47" i="1"/>
  <c r="L34" i="1"/>
  <c r="J21" i="1"/>
  <c r="H21" i="1"/>
  <c r="K21" i="1"/>
  <c r="D7" i="1"/>
  <c r="D6" i="1"/>
  <c r="I21" i="1" l="1"/>
  <c r="G53" i="1"/>
  <c r="G64" i="1"/>
  <c r="G72" i="1"/>
  <c r="H66" i="1"/>
  <c r="A3" i="3"/>
  <c r="N11" i="2"/>
  <c r="N23" i="2" s="1"/>
  <c r="B22" i="3"/>
  <c r="G66" i="1" l="1"/>
  <c r="H68" i="1"/>
  <c r="G73" i="1"/>
  <c r="G74" i="1" s="1"/>
  <c r="M18" i="1"/>
  <c r="M17" i="1" l="1"/>
  <c r="M21" i="1" s="1"/>
  <c r="H74" i="1"/>
  <c r="G68" i="1"/>
</calcChain>
</file>

<file path=xl/sharedStrings.xml><?xml version="1.0" encoding="utf-8"?>
<sst xmlns="http://schemas.openxmlformats.org/spreadsheetml/2006/main" count="374" uniqueCount="280">
  <si>
    <t>Student Loan Backed Reporting - FFELP</t>
  </si>
  <si>
    <t>Monthly Distribution Report</t>
  </si>
  <si>
    <t>Issuer</t>
  </si>
  <si>
    <t>ELFI, Inc.</t>
  </si>
  <si>
    <t>Deal Name</t>
  </si>
  <si>
    <t>Indenture No. 6,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</si>
  <si>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</si>
  <si>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</si>
  <si>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</si>
  <si>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</si>
  <si>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</si>
  <si>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</si>
  <si>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</si>
  <si>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</si>
  <si>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</si>
  <si>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</si>
  <si>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</si>
  <si>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</si>
  <si>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</si>
  <si>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</si>
  <si>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</si>
  <si>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</si>
  <si>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</si>
  <si>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</si>
  <si>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</si>
  <si>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</si>
  <si>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</si>
  <si>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</si>
  <si>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</si>
  <si>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</si>
  <si>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</si>
  <si>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</si>
  <si>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2014-2 A</t>
  </si>
  <si>
    <t>28137TAA1</t>
  </si>
  <si>
    <t>monthly</t>
  </si>
  <si>
    <t>2014-2 B</t>
  </si>
  <si>
    <t>28137TAB9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</si>
  <si>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</si>
  <si>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</si>
  <si>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</si>
  <si>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</si>
  <si>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</si>
  <si>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</si>
  <si>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</si>
  <si>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</si>
  <si>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</si>
  <si>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</si>
  <si>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</si>
  <si>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</si>
  <si>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</si>
  <si>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</si>
  <si>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</si>
  <si>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</si>
  <si>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</si>
  <si>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</si>
  <si>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</si>
  <si>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</si>
  <si>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</si>
  <si>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</si>
  <si>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</si>
  <si>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</si>
  <si>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</si>
  <si>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</si>
  <si>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</si>
  <si>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</si>
  <si>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</si>
  <si>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</si>
  <si>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</si>
  <si>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</si>
  <si>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</si>
  <si>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</si>
  <si>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</si>
  <si>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</si>
  <si>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</si>
  <si>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</si>
  <si>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</si>
  <si>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</si>
  <si>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</si>
  <si>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</si>
  <si>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</si>
  <si>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</si>
  <si>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</si>
  <si>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</si>
  <si>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</si>
  <si>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</si>
  <si>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</si>
  <si>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</si>
  <si>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</si>
  <si>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</si>
  <si>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</si>
  <si>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</si>
  <si>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</si>
  <si>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</si>
  <si>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Total Liabilities</t>
  </si>
  <si>
    <t>Great Lakes</t>
  </si>
  <si>
    <t>Total Portfolio</t>
  </si>
  <si>
    <t xml:space="preserve">Class A Parity % </t>
  </si>
  <si>
    <t xml:space="preserve">Total Parity %, Including Class B 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</si>
  <si>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</si>
  <si>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</si>
  <si>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</si>
  <si>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</si>
  <si>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</si>
  <si>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</si>
  <si>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</si>
  <si>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</si>
  <si>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</si>
  <si>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</si>
  <si>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</si>
  <si>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</si>
  <si>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</si>
  <si>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</si>
  <si>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</si>
  <si>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</si>
  <si>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</si>
  <si>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</si>
  <si>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</si>
  <si>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</si>
  <si>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</si>
  <si>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</si>
  <si>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</si>
  <si>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</si>
  <si>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</si>
  <si>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</si>
  <si>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</si>
  <si>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</si>
  <si>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</si>
  <si>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</si>
  <si>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</si>
  <si>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</si>
  <si>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</si>
  <si>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</si>
  <si>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</si>
  <si>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</si>
  <si>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</si>
  <si>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</si>
  <si>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</si>
  <si>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</si>
  <si>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</si>
  <si>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</si>
  <si>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</si>
  <si>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</si>
  <si>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</si>
  <si>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</si>
  <si>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</si>
  <si>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</si>
  <si>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</si>
  <si>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</si>
  <si>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</si>
  <si>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</si>
  <si>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</si>
  <si>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</si>
  <si>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</si>
  <si>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</si>
  <si>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</si>
  <si>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</si>
  <si>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</si>
  <si>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</si>
  <si>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</si>
  <si>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</si>
  <si>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</si>
  <si>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</si>
  <si>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</si>
  <si>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</si>
  <si>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</si>
  <si>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Subordinate Administration Fee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</si>
  <si>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</si>
  <si>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</si>
  <si>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</si>
  <si>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</si>
  <si>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</si>
  <si>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</si>
  <si>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</si>
  <si>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</si>
  <si>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</si>
  <si>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</si>
  <si>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</si>
  <si>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</si>
  <si>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</si>
  <si>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</si>
  <si>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</si>
  <si>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</si>
  <si>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</si>
  <si>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</si>
  <si>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</si>
  <si>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</si>
  <si>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</si>
  <si>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</si>
  <si>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</si>
  <si>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</si>
  <si>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</si>
  <si>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</si>
  <si>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</si>
  <si>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</si>
  <si>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</si>
  <si>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</si>
  <si>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</si>
  <si>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</si>
  <si>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</si>
  <si>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</si>
  <si>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</si>
  <si>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</si>
  <si>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</si>
  <si>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</si>
  <si>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</si>
  <si>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</si>
  <si>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</si>
  <si>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Noteholders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</si>
  <si>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</si>
  <si>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</si>
  <si>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</si>
  <si>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</si>
  <si>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</si>
  <si>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</si>
  <si>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</si>
  <si>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</si>
  <si>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</si>
  <si>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</si>
  <si>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</si>
  <si>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</si>
  <si>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</si>
  <si>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</si>
  <si>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</si>
  <si>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6, LLC</t>
  </si>
  <si>
    <t>Balance Sheet</t>
  </si>
  <si>
    <t>unaudited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</si>
  <si>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</si>
  <si>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</si>
  <si>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</si>
  <si>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</si>
  <si>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</si>
  <si>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</si>
  <si>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</si>
  <si>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</si>
  <si>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</si>
  <si>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</si>
  <si>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</si>
  <si>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</si>
  <si>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</si>
  <si>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</si>
  <si>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</si>
  <si>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</si>
  <si>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</si>
  <si>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</si>
  <si>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</si>
  <si>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</si>
  <si>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</si>
  <si>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</si>
  <si>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Edsouth Indenture No. 6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</si>
  <si>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</si>
  <si>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</si>
  <si>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</si>
  <si>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</si>
  <si>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</si>
  <si>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</si>
  <si>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</si>
  <si>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</si>
  <si>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</si>
  <si>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</si>
  <si>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</si>
  <si>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</si>
  <si>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</si>
  <si>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</si>
  <si>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</si>
  <si>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</si>
  <si>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</si>
  <si>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</si>
  <si>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</si>
  <si>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</si>
  <si>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</si>
  <si>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</si>
  <si>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</si>
  <si>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</si>
  <si>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</si>
  <si>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</si>
  <si>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</si>
  <si>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</si>
  <si>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</si>
  <si>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</si>
  <si>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1/26/26-2/24/26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</si>
</sst>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.00_);_(* \(#,##0.00\);_(* &quot;-&quot;_);_(@_)"/>
    <numFmt numFmtId="166" formatCode="_(* #,##0_);_(* \(#,##0\);_(* &quot;-&quot;??_);_(@_)"/>
    <numFmt numFmtId="167" formatCode="0.000000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0.0000000000000%"/>
    <numFmt numFmtId="173" formatCode="mmmm\ d\,\ yyyy"/>
    <numFmt numFmtId="174" formatCode="_(&quot;$&quot;* #,##0_);_(&quot;$&quot;* \(#,##0\);_(&quot;$&quot;* &quot;-&quot;??_);_(@_)"/>
    <numFmt numFmtId="175" formatCode="_(* #,##0.0000000_);_(* \(#,##0.0000000\);_(* &quot;-&quot;??_);_(@_)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rgb="FF0000CC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i/>
      <sz val="10"/>
      <color rgb="FF002060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sz val="10"/>
      <color theme="4"/>
      <name val="Arial"/>
      <family val="2"/>
    </font>
    <font>
      <sz val="8"/>
      <color rgb="FFFF0000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4">
    <xf numFmtId="0" fontId="0" fillId="0" borderId="0" xfId="0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5" xfId="0" applyFont="1" applyBorder="1"/>
    <xf numFmtId="14" fontId="2" fillId="0" borderId="5" xfId="0" applyNumberFormat="1" applyFont="1" applyBorder="1"/>
    <xf numFmtId="164" fontId="2" fillId="0" borderId="0" xfId="0" applyNumberFormat="1" applyFont="1" applyAlignment="1">
      <alignment horizontal="center"/>
    </xf>
    <xf numFmtId="0" fontId="8" fillId="0" borderId="0" xfId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9" fillId="0" borderId="7" xfId="2" applyFill="1" applyBorder="1" applyAlignment="1" applyProtection="1">
      <alignment horizontal="left"/>
    </xf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/>
    <xf numFmtId="0" fontId="5" fillId="0" borderId="2" xfId="0" applyFont="1" applyBorder="1"/>
    <xf numFmtId="0" fontId="2" fillId="0" borderId="4" xfId="0" applyFont="1" applyBorder="1"/>
    <xf numFmtId="0" fontId="2" fillId="0" borderId="9" xfId="0" applyFont="1" applyBorder="1"/>
    <xf numFmtId="0" fontId="5" fillId="0" borderId="10" xfId="0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10" fontId="2" fillId="0" borderId="19" xfId="0" applyNumberFormat="1" applyFont="1" applyBorder="1" applyAlignment="1">
      <alignment horizontal="center"/>
    </xf>
    <xf numFmtId="43" fontId="2" fillId="0" borderId="19" xfId="0" applyNumberFormat="1" applyFont="1" applyBorder="1" applyAlignment="1">
      <alignment horizontal="center"/>
    </xf>
    <xf numFmtId="43" fontId="2" fillId="0" borderId="19" xfId="0" applyNumberFormat="1" applyFont="1" applyBorder="1"/>
    <xf numFmtId="43" fontId="2" fillId="0" borderId="20" xfId="0" applyNumberFormat="1" applyFont="1" applyBorder="1"/>
    <xf numFmtId="10" fontId="10" fillId="0" borderId="19" xfId="0" applyNumberFormat="1" applyFont="1" applyBorder="1" applyAlignment="1">
      <alignment horizontal="center"/>
    </xf>
    <xf numFmtId="10" fontId="2" fillId="0" borderId="21" xfId="0" applyNumberFormat="1" applyFont="1" applyBorder="1"/>
    <xf numFmtId="0" fontId="5" fillId="0" borderId="22" xfId="0" applyFont="1" applyBorder="1"/>
    <xf numFmtId="0" fontId="2" fillId="0" borderId="19" xfId="0" applyFont="1" applyBorder="1"/>
    <xf numFmtId="10" fontId="2" fillId="0" borderId="19" xfId="0" applyNumberFormat="1" applyFont="1" applyBorder="1"/>
    <xf numFmtId="43" fontId="5" fillId="0" borderId="19" xfId="0" applyNumberFormat="1" applyFont="1" applyBorder="1"/>
    <xf numFmtId="9" fontId="5" fillId="0" borderId="19" xfId="0" applyNumberFormat="1" applyFont="1" applyBorder="1" applyAlignment="1">
      <alignment horizontal="center"/>
    </xf>
    <xf numFmtId="10" fontId="5" fillId="0" borderId="19" xfId="0" applyNumberFormat="1" applyFont="1" applyBorder="1" applyAlignment="1">
      <alignment horizontal="center"/>
    </xf>
    <xf numFmtId="10" fontId="5" fillId="0" borderId="21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23" xfId="0" applyFont="1" applyBorder="1"/>
    <xf numFmtId="0" fontId="11" fillId="0" borderId="0" xfId="0" applyFont="1"/>
    <xf numFmtId="0" fontId="11" fillId="0" borderId="1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5" fillId="0" borderId="9" xfId="0" applyFont="1" applyBorder="1"/>
    <xf numFmtId="0" fontId="5" fillId="0" borderId="24" xfId="0" applyFont="1" applyBorder="1"/>
    <xf numFmtId="0" fontId="5" fillId="0" borderId="11" xfId="0" applyFont="1" applyBorder="1"/>
    <xf numFmtId="0" fontId="2" fillId="0" borderId="25" xfId="0" applyFont="1" applyBorder="1"/>
    <xf numFmtId="0" fontId="2" fillId="0" borderId="14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/>
    <xf numFmtId="0" fontId="2" fillId="0" borderId="23" xfId="0" applyFont="1" applyBorder="1"/>
    <xf numFmtId="43" fontId="2" fillId="0" borderId="12" xfId="3" applyNumberFormat="1" applyFont="1" applyFill="1" applyBorder="1" applyAlignment="1">
      <alignment horizontal="right"/>
    </xf>
    <xf numFmtId="43" fontId="2" fillId="0" borderId="26" xfId="3" applyNumberFormat="1" applyFont="1" applyFill="1" applyBorder="1" applyAlignment="1">
      <alignment horizontal="right"/>
    </xf>
    <xf numFmtId="43" fontId="2" fillId="0" borderId="0" xfId="0" applyNumberFormat="1" applyFont="1"/>
    <xf numFmtId="0" fontId="2" fillId="0" borderId="20" xfId="0" applyFont="1" applyBorder="1"/>
    <xf numFmtId="0" fontId="5" fillId="0" borderId="19" xfId="0" applyFont="1" applyBorder="1" applyAlignment="1">
      <alignment horizontal="center"/>
    </xf>
    <xf numFmtId="43" fontId="2" fillId="0" borderId="13" xfId="3" applyNumberFormat="1" applyFont="1" applyFill="1" applyBorder="1" applyAlignment="1">
      <alignment horizontal="right"/>
    </xf>
    <xf numFmtId="43" fontId="2" fillId="0" borderId="27" xfId="3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 indent="3"/>
    </xf>
    <xf numFmtId="0" fontId="2" fillId="0" borderId="16" xfId="0" applyFont="1" applyBorder="1"/>
    <xf numFmtId="2" fontId="2" fillId="0" borderId="28" xfId="5" applyNumberFormat="1" applyFont="1" applyFill="1" applyBorder="1" applyAlignment="1"/>
    <xf numFmtId="2" fontId="2" fillId="0" borderId="23" xfId="5" applyNumberFormat="1" applyFont="1" applyFill="1" applyBorder="1" applyAlignment="1">
      <alignment horizontal="center"/>
    </xf>
    <xf numFmtId="2" fontId="2" fillId="0" borderId="15" xfId="0" applyNumberFormat="1" applyFont="1" applyBorder="1"/>
    <xf numFmtId="43" fontId="5" fillId="0" borderId="13" xfId="3" applyNumberFormat="1" applyFont="1" applyFill="1" applyBorder="1" applyAlignment="1">
      <alignment horizontal="right"/>
    </xf>
    <xf numFmtId="43" fontId="5" fillId="0" borderId="27" xfId="3" applyNumberFormat="1" applyFont="1" applyFill="1" applyBorder="1" applyAlignment="1">
      <alignment horizontal="right"/>
    </xf>
    <xf numFmtId="2" fontId="2" fillId="0" borderId="17" xfId="5" applyNumberFormat="1" applyFont="1" applyFill="1" applyBorder="1" applyAlignment="1"/>
    <xf numFmtId="2" fontId="2" fillId="0" borderId="0" xfId="5" applyNumberFormat="1" applyFont="1" applyFill="1" applyBorder="1" applyAlignment="1">
      <alignment horizontal="center"/>
    </xf>
    <xf numFmtId="2" fontId="2" fillId="0" borderId="5" xfId="0" applyNumberFormat="1" applyFont="1" applyBorder="1"/>
    <xf numFmtId="43" fontId="2" fillId="0" borderId="13" xfId="0" applyNumberFormat="1" applyFont="1" applyBorder="1" applyAlignment="1">
      <alignment horizontal="right"/>
    </xf>
    <xf numFmtId="2" fontId="2" fillId="0" borderId="29" xfId="5" applyNumberFormat="1" applyFont="1" applyFill="1" applyBorder="1" applyAlignment="1"/>
    <xf numFmtId="2" fontId="2" fillId="0" borderId="22" xfId="5" applyNumberFormat="1" applyFont="1" applyFill="1" applyBorder="1" applyAlignment="1">
      <alignment horizontal="center"/>
    </xf>
    <xf numFmtId="2" fontId="2" fillId="0" borderId="21" xfId="0" applyNumberFormat="1" applyFont="1" applyBorder="1"/>
    <xf numFmtId="0" fontId="2" fillId="0" borderId="9" xfId="0" applyFont="1" applyBorder="1" applyAlignment="1">
      <alignment horizontal="left" indent="3"/>
    </xf>
    <xf numFmtId="0" fontId="2" fillId="0" borderId="30" xfId="0" applyFont="1" applyBorder="1"/>
    <xf numFmtId="43" fontId="2" fillId="0" borderId="10" xfId="6" applyFont="1" applyFill="1" applyBorder="1" applyAlignment="1">
      <alignment horizontal="center"/>
    </xf>
    <xf numFmtId="10" fontId="5" fillId="0" borderId="31" xfId="7" applyNumberFormat="1" applyFont="1" applyFill="1" applyBorder="1" applyAlignment="1"/>
    <xf numFmtId="10" fontId="5" fillId="0" borderId="24" xfId="7" applyNumberFormat="1" applyFont="1" applyFill="1" applyBorder="1" applyAlignment="1">
      <alignment horizontal="center"/>
    </xf>
    <xf numFmtId="10" fontId="5" fillId="0" borderId="32" xfId="0" applyNumberFormat="1" applyFont="1" applyBorder="1"/>
    <xf numFmtId="165" fontId="2" fillId="0" borderId="13" xfId="0" applyNumberFormat="1" applyFont="1" applyBorder="1" applyAlignment="1">
      <alignment horizontal="right"/>
    </xf>
    <xf numFmtId="41" fontId="2" fillId="0" borderId="13" xfId="0" applyNumberFormat="1" applyFont="1" applyBorder="1" applyAlignment="1">
      <alignment horizontal="right"/>
    </xf>
    <xf numFmtId="0" fontId="5" fillId="0" borderId="4" xfId="0" applyFont="1" applyBorder="1"/>
    <xf numFmtId="10" fontId="5" fillId="0" borderId="17" xfId="4" applyNumberFormat="1" applyFont="1" applyFill="1" applyBorder="1"/>
    <xf numFmtId="2" fontId="5" fillId="0" borderId="33" xfId="5" applyNumberFormat="1" applyFont="1" applyFill="1" applyBorder="1" applyAlignment="1">
      <alignment horizontal="center"/>
    </xf>
    <xf numFmtId="2" fontId="5" fillId="0" borderId="7" xfId="5" applyNumberFormat="1" applyFont="1" applyFill="1" applyBorder="1" applyAlignment="1">
      <alignment horizontal="center"/>
    </xf>
    <xf numFmtId="2" fontId="5" fillId="0" borderId="8" xfId="0" applyNumberFormat="1" applyFont="1" applyBorder="1"/>
    <xf numFmtId="44" fontId="2" fillId="0" borderId="13" xfId="3" applyFont="1" applyFill="1" applyBorder="1" applyAlignment="1">
      <alignment horizontal="right"/>
    </xf>
    <xf numFmtId="44" fontId="2" fillId="0" borderId="27" xfId="3" applyFont="1" applyFill="1" applyBorder="1" applyAlignment="1">
      <alignment horizontal="right"/>
    </xf>
    <xf numFmtId="0" fontId="5" fillId="0" borderId="34" xfId="0" applyFont="1" applyBorder="1"/>
    <xf numFmtId="0" fontId="2" fillId="0" borderId="35" xfId="0" applyFont="1" applyBorder="1"/>
    <xf numFmtId="10" fontId="5" fillId="0" borderId="36" xfId="0" applyNumberFormat="1" applyFont="1" applyBorder="1"/>
    <xf numFmtId="2" fontId="5" fillId="0" borderId="0" xfId="0" applyNumberFormat="1" applyFont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22" xfId="0" applyFont="1" applyBorder="1"/>
    <xf numFmtId="44" fontId="2" fillId="0" borderId="19" xfId="3" applyFont="1" applyFill="1" applyBorder="1" applyAlignment="1">
      <alignment horizontal="right"/>
    </xf>
    <xf numFmtId="44" fontId="2" fillId="0" borderId="37" xfId="3" applyFont="1" applyFill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43" fontId="2" fillId="0" borderId="0" xfId="4" applyFont="1" applyFill="1"/>
    <xf numFmtId="164" fontId="0" fillId="0" borderId="0" xfId="0" applyNumberFormat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5" applyFont="1" applyFill="1" applyBorder="1" applyAlignment="1">
      <alignment horizontal="center"/>
    </xf>
    <xf numFmtId="44" fontId="2" fillId="0" borderId="0" xfId="0" applyNumberFormat="1" applyFont="1"/>
    <xf numFmtId="43" fontId="2" fillId="0" borderId="5" xfId="0" applyNumberFormat="1" applyFont="1" applyBorder="1"/>
    <xf numFmtId="166" fontId="2" fillId="0" borderId="0" xfId="0" applyNumberFormat="1" applyFont="1"/>
    <xf numFmtId="167" fontId="2" fillId="0" borderId="0" xfId="0" applyNumberFormat="1" applyFont="1"/>
    <xf numFmtId="0" fontId="11" fillId="0" borderId="5" xfId="0" applyFont="1" applyBorder="1"/>
    <xf numFmtId="0" fontId="2" fillId="0" borderId="6" xfId="0" applyFont="1" applyBorder="1"/>
    <xf numFmtId="0" fontId="3" fillId="0" borderId="34" xfId="0" applyFont="1" applyBorder="1"/>
    <xf numFmtId="0" fontId="2" fillId="0" borderId="40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3" xfId="0" applyFont="1" applyBorder="1"/>
    <xf numFmtId="0" fontId="2" fillId="0" borderId="12" xfId="0" applyFont="1" applyBorder="1"/>
    <xf numFmtId="166" fontId="2" fillId="0" borderId="15" xfId="0" applyNumberFormat="1" applyFont="1" applyBorder="1"/>
    <xf numFmtId="0" fontId="2" fillId="0" borderId="24" xfId="0" applyFont="1" applyBorder="1"/>
    <xf numFmtId="43" fontId="2" fillId="0" borderId="13" xfId="4" quotePrefix="1" applyFont="1" applyFill="1" applyBorder="1" applyAlignment="1">
      <alignment horizontal="right"/>
    </xf>
    <xf numFmtId="10" fontId="2" fillId="0" borderId="13" xfId="5" applyNumberFormat="1" applyFont="1" applyFill="1" applyBorder="1" applyAlignment="1">
      <alignment horizontal="right"/>
    </xf>
    <xf numFmtId="166" fontId="2" fillId="0" borderId="13" xfId="4" quotePrefix="1" applyNumberFormat="1" applyFont="1" applyFill="1" applyBorder="1" applyAlignment="1">
      <alignment horizontal="right"/>
    </xf>
    <xf numFmtId="43" fontId="2" fillId="0" borderId="27" xfId="4" quotePrefix="1" applyFont="1" applyFill="1" applyBorder="1" applyAlignment="1">
      <alignment horizontal="right"/>
    </xf>
    <xf numFmtId="0" fontId="5" fillId="0" borderId="18" xfId="0" applyFont="1" applyBorder="1"/>
    <xf numFmtId="10" fontId="2" fillId="0" borderId="19" xfId="5" applyNumberFormat="1" applyFont="1" applyFill="1" applyBorder="1" applyAlignment="1">
      <alignment horizontal="right"/>
    </xf>
    <xf numFmtId="10" fontId="2" fillId="0" borderId="0" xfId="5" applyNumberFormat="1" applyFont="1" applyFill="1"/>
    <xf numFmtId="0" fontId="11" fillId="0" borderId="25" xfId="0" applyFont="1" applyBorder="1"/>
    <xf numFmtId="0" fontId="5" fillId="0" borderId="30" xfId="0" applyFont="1" applyBorder="1"/>
    <xf numFmtId="0" fontId="5" fillId="0" borderId="31" xfId="0" applyFont="1" applyBorder="1" applyAlignment="1">
      <alignment horizontal="centerContinuous"/>
    </xf>
    <xf numFmtId="0" fontId="5" fillId="0" borderId="30" xfId="0" applyFont="1" applyBorder="1" applyAlignment="1">
      <alignment horizontal="centerContinuous"/>
    </xf>
    <xf numFmtId="43" fontId="5" fillId="0" borderId="10" xfId="0" applyNumberFormat="1" applyFont="1" applyBorder="1" applyAlignment="1">
      <alignment horizontal="center"/>
    </xf>
    <xf numFmtId="43" fontId="5" fillId="0" borderId="30" xfId="0" applyNumberFormat="1" applyFont="1" applyBorder="1" applyAlignment="1">
      <alignment horizontal="center"/>
    </xf>
    <xf numFmtId="0" fontId="14" fillId="0" borderId="4" xfId="0" applyFont="1" applyBorder="1"/>
    <xf numFmtId="10" fontId="2" fillId="0" borderId="13" xfId="0" applyNumberFormat="1" applyFont="1" applyBorder="1" applyAlignment="1">
      <alignment horizontal="right"/>
    </xf>
    <xf numFmtId="10" fontId="2" fillId="0" borderId="12" xfId="5" applyNumberFormat="1" applyFont="1" applyFill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2" fillId="0" borderId="26" xfId="0" applyNumberFormat="1" applyFont="1" applyBorder="1" applyAlignment="1">
      <alignment horizontal="right"/>
    </xf>
    <xf numFmtId="165" fontId="2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left" indent="2"/>
    </xf>
    <xf numFmtId="0" fontId="15" fillId="0" borderId="4" xfId="0" applyFont="1" applyBorder="1"/>
    <xf numFmtId="0" fontId="10" fillId="0" borderId="0" xfId="0" applyFont="1"/>
    <xf numFmtId="41" fontId="10" fillId="0" borderId="13" xfId="0" applyNumberFormat="1" applyFont="1" applyBorder="1" applyAlignment="1">
      <alignment horizontal="right"/>
    </xf>
    <xf numFmtId="10" fontId="10" fillId="0" borderId="13" xfId="0" applyNumberFormat="1" applyFont="1" applyBorder="1" applyAlignment="1">
      <alignment horizontal="right"/>
    </xf>
    <xf numFmtId="10" fontId="10" fillId="0" borderId="13" xfId="5" applyNumberFormat="1" applyFont="1" applyFill="1" applyBorder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0" borderId="27" xfId="0" applyNumberFormat="1" applyFont="1" applyBorder="1" applyAlignment="1">
      <alignment horizontal="right"/>
    </xf>
    <xf numFmtId="10" fontId="2" fillId="0" borderId="13" xfId="4" applyNumberFormat="1" applyFont="1" applyFill="1" applyBorder="1" applyAlignment="1">
      <alignment horizontal="right"/>
    </xf>
    <xf numFmtId="41" fontId="2" fillId="0" borderId="0" xfId="0" applyNumberFormat="1" applyFont="1"/>
    <xf numFmtId="41" fontId="5" fillId="0" borderId="20" xfId="4" applyNumberFormat="1" applyFont="1" applyFill="1" applyBorder="1" applyAlignment="1">
      <alignment horizontal="right"/>
    </xf>
    <xf numFmtId="43" fontId="5" fillId="0" borderId="19" xfId="4" applyFont="1" applyFill="1" applyBorder="1" applyAlignment="1">
      <alignment horizontal="right"/>
    </xf>
    <xf numFmtId="10" fontId="5" fillId="0" borderId="19" xfId="5" applyNumberFormat="1" applyFont="1" applyFill="1" applyBorder="1" applyAlignment="1">
      <alignment horizontal="right"/>
    </xf>
    <xf numFmtId="165" fontId="5" fillId="0" borderId="19" xfId="0" applyNumberFormat="1" applyFont="1" applyBorder="1" applyAlignment="1">
      <alignment horizontal="right"/>
    </xf>
    <xf numFmtId="165" fontId="5" fillId="0" borderId="37" xfId="0" applyNumberFormat="1" applyFont="1" applyBorder="1" applyAlignment="1">
      <alignment horizontal="right"/>
    </xf>
    <xf numFmtId="10" fontId="11" fillId="0" borderId="23" xfId="5" applyNumberFormat="1" applyFont="1" applyFill="1" applyBorder="1"/>
    <xf numFmtId="168" fontId="11" fillId="0" borderId="15" xfId="4" applyNumberFormat="1" applyFont="1" applyFill="1" applyBorder="1"/>
    <xf numFmtId="10" fontId="11" fillId="0" borderId="7" xfId="5" applyNumberFormat="1" applyFont="1" applyFill="1" applyBorder="1"/>
    <xf numFmtId="168" fontId="11" fillId="0" borderId="8" xfId="4" applyNumberFormat="1" applyFont="1" applyFill="1" applyBorder="1"/>
    <xf numFmtId="43" fontId="5" fillId="0" borderId="10" xfId="4" applyFont="1" applyFill="1" applyBorder="1" applyAlignment="1">
      <alignment horizontal="center"/>
    </xf>
    <xf numFmtId="43" fontId="5" fillId="0" borderId="30" xfId="4" applyFont="1" applyFill="1" applyBorder="1" applyAlignment="1">
      <alignment horizontal="center"/>
    </xf>
    <xf numFmtId="41" fontId="2" fillId="0" borderId="13" xfId="4" applyNumberFormat="1" applyFont="1" applyFill="1" applyBorder="1" applyAlignment="1">
      <alignment horizontal="right"/>
    </xf>
    <xf numFmtId="43" fontId="2" fillId="0" borderId="13" xfId="4" applyFont="1" applyFill="1" applyBorder="1" applyAlignment="1">
      <alignment horizontal="right"/>
    </xf>
    <xf numFmtId="43" fontId="2" fillId="0" borderId="14" xfId="4" applyFont="1" applyFill="1" applyBorder="1" applyAlignment="1">
      <alignment horizontal="right"/>
    </xf>
    <xf numFmtId="43" fontId="2" fillId="0" borderId="13" xfId="5" applyNumberFormat="1" applyFont="1" applyFill="1" applyBorder="1" applyAlignment="1">
      <alignment horizontal="right"/>
    </xf>
    <xf numFmtId="43" fontId="2" fillId="0" borderId="26" xfId="4" applyFont="1" applyFill="1" applyBorder="1" applyAlignment="1">
      <alignment horizontal="right"/>
    </xf>
    <xf numFmtId="43" fontId="2" fillId="0" borderId="16" xfId="4" applyFont="1" applyFill="1" applyBorder="1" applyAlignment="1">
      <alignment horizontal="right"/>
    </xf>
    <xf numFmtId="43" fontId="2" fillId="0" borderId="27" xfId="4" applyFont="1" applyFill="1" applyBorder="1" applyAlignment="1">
      <alignment horizontal="right"/>
    </xf>
    <xf numFmtId="43" fontId="2" fillId="0" borderId="17" xfId="5" applyNumberFormat="1" applyFont="1" applyFill="1" applyBorder="1" applyAlignment="1">
      <alignment horizontal="right"/>
    </xf>
    <xf numFmtId="41" fontId="5" fillId="0" borderId="19" xfId="4" applyNumberFormat="1" applyFont="1" applyFill="1" applyBorder="1" applyAlignment="1">
      <alignment horizontal="right"/>
    </xf>
    <xf numFmtId="43" fontId="5" fillId="0" borderId="19" xfId="5" applyNumberFormat="1" applyFont="1" applyFill="1" applyBorder="1" applyAlignment="1">
      <alignment horizontal="right"/>
    </xf>
    <xf numFmtId="43" fontId="5" fillId="0" borderId="29" xfId="5" applyNumberFormat="1" applyFont="1" applyFill="1" applyBorder="1" applyAlignment="1">
      <alignment horizontal="right"/>
    </xf>
    <xf numFmtId="43" fontId="5" fillId="0" borderId="37" xfId="4" applyFont="1" applyFill="1" applyBorder="1" applyAlignment="1">
      <alignment horizontal="right"/>
    </xf>
    <xf numFmtId="10" fontId="11" fillId="0" borderId="0" xfId="5" applyNumberFormat="1" applyFont="1" applyFill="1" applyBorder="1"/>
    <xf numFmtId="168" fontId="11" fillId="0" borderId="5" xfId="4" applyNumberFormat="1" applyFont="1" applyFill="1" applyBorder="1"/>
    <xf numFmtId="0" fontId="2" fillId="0" borderId="34" xfId="0" applyFont="1" applyBorder="1"/>
    <xf numFmtId="0" fontId="2" fillId="0" borderId="41" xfId="0" applyFont="1" applyBorder="1"/>
    <xf numFmtId="0" fontId="16" fillId="0" borderId="0" xfId="0" applyFont="1"/>
    <xf numFmtId="0" fontId="2" fillId="0" borderId="11" xfId="0" applyFont="1" applyBorder="1"/>
    <xf numFmtId="10" fontId="2" fillId="0" borderId="12" xfId="4" applyNumberFormat="1" applyFont="1" applyFill="1" applyBorder="1" applyAlignment="1">
      <alignment horizontal="right"/>
    </xf>
    <xf numFmtId="169" fontId="2" fillId="0" borderId="5" xfId="0" applyNumberFormat="1" applyFont="1" applyBorder="1" applyAlignment="1">
      <alignment horizontal="right"/>
    </xf>
    <xf numFmtId="170" fontId="2" fillId="0" borderId="5" xfId="0" applyNumberFormat="1" applyFont="1" applyBorder="1" applyAlignment="1">
      <alignment horizontal="right"/>
    </xf>
    <xf numFmtId="0" fontId="5" fillId="0" borderId="7" xfId="0" applyFont="1" applyBorder="1"/>
    <xf numFmtId="41" fontId="5" fillId="0" borderId="38" xfId="4" applyNumberFormat="1" applyFont="1" applyFill="1" applyBorder="1" applyAlignment="1">
      <alignment horizontal="right"/>
    </xf>
    <xf numFmtId="43" fontId="5" fillId="0" borderId="38" xfId="4" applyFont="1" applyFill="1" applyBorder="1" applyAlignment="1">
      <alignment horizontal="right"/>
    </xf>
    <xf numFmtId="10" fontId="5" fillId="0" borderId="38" xfId="5" applyNumberFormat="1" applyFont="1" applyFill="1" applyBorder="1" applyAlignment="1">
      <alignment horizontal="right"/>
    </xf>
    <xf numFmtId="10" fontId="5" fillId="0" borderId="38" xfId="4" applyNumberFormat="1" applyFont="1" applyFill="1" applyBorder="1" applyAlignment="1">
      <alignment horizontal="right"/>
    </xf>
    <xf numFmtId="169" fontId="5" fillId="0" borderId="8" xfId="0" applyNumberFormat="1" applyFont="1" applyBorder="1" applyAlignment="1">
      <alignment horizontal="right"/>
    </xf>
    <xf numFmtId="0" fontId="6" fillId="0" borderId="0" xfId="0" applyFont="1"/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Alignment="1">
      <alignment horizontal="centerContinuous"/>
    </xf>
    <xf numFmtId="4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9" fontId="2" fillId="0" borderId="0" xfId="0" applyNumberFormat="1" applyFont="1"/>
    <xf numFmtId="0" fontId="17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0" fontId="18" fillId="0" borderId="0" xfId="0" applyFont="1"/>
    <xf numFmtId="0" fontId="0" fillId="0" borderId="2" xfId="0" applyBorder="1"/>
    <xf numFmtId="0" fontId="0" fillId="0" borderId="3" xfId="0" applyBorder="1"/>
    <xf numFmtId="0" fontId="18" fillId="0" borderId="34" xfId="0" applyFont="1" applyBorder="1"/>
    <xf numFmtId="0" fontId="0" fillId="0" borderId="41" xfId="0" applyBorder="1"/>
    <xf numFmtId="0" fontId="0" fillId="0" borderId="40" xfId="0" applyBorder="1"/>
    <xf numFmtId="14" fontId="5" fillId="0" borderId="21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/>
    <xf numFmtId="43" fontId="17" fillId="0" borderId="0" xfId="0" applyNumberFormat="1" applyFont="1" applyAlignment="1">
      <alignment horizontal="left"/>
    </xf>
    <xf numFmtId="0" fontId="21" fillId="0" borderId="0" xfId="0" applyFont="1"/>
    <xf numFmtId="43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0" fillId="0" borderId="8" xfId="0" applyNumberFormat="1" applyBorder="1"/>
    <xf numFmtId="44" fontId="17" fillId="0" borderId="0" xfId="0" applyNumberFormat="1" applyFont="1" applyAlignment="1">
      <alignment horizontal="left"/>
    </xf>
    <xf numFmtId="44" fontId="0" fillId="0" borderId="0" xfId="0" applyNumberFormat="1"/>
    <xf numFmtId="171" fontId="17" fillId="0" borderId="0" xfId="5" applyNumberFormat="1" applyFont="1" applyFill="1" applyAlignment="1">
      <alignment horizontal="left"/>
    </xf>
    <xf numFmtId="10" fontId="0" fillId="0" borderId="0" xfId="5" applyNumberFormat="1" applyFont="1" applyFill="1"/>
    <xf numFmtId="10" fontId="17" fillId="0" borderId="0" xfId="0" applyNumberFormat="1" applyFont="1" applyAlignment="1">
      <alignment horizontal="left"/>
    </xf>
    <xf numFmtId="43" fontId="0" fillId="0" borderId="0" xfId="0" applyNumberFormat="1"/>
    <xf numFmtId="49" fontId="2" fillId="0" borderId="0" xfId="0" applyNumberFormat="1" applyFont="1" applyAlignment="1">
      <alignment horizontal="center"/>
    </xf>
    <xf numFmtId="14" fontId="5" fillId="0" borderId="42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9" fontId="2" fillId="0" borderId="4" xfId="0" applyNumberFormat="1" applyFont="1" applyBorder="1"/>
    <xf numFmtId="10" fontId="0" fillId="0" borderId="0" xfId="0" applyNumberFormat="1" applyAlignment="1">
      <alignment horizontal="center"/>
    </xf>
    <xf numFmtId="0" fontId="0" fillId="0" borderId="5" xfId="0" applyBorder="1"/>
    <xf numFmtId="10" fontId="2" fillId="0" borderId="5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171" fontId="0" fillId="0" borderId="0" xfId="0" applyNumberFormat="1"/>
    <xf numFmtId="43" fontId="0" fillId="0" borderId="0" xfId="0" applyNumberFormat="1" applyAlignment="1">
      <alignment horizontal="center"/>
    </xf>
    <xf numFmtId="49" fontId="0" fillId="0" borderId="4" xfId="0" applyNumberFormat="1" applyBorder="1"/>
    <xf numFmtId="43" fontId="0" fillId="0" borderId="5" xfId="0" applyNumberFormat="1" applyBorder="1" applyAlignment="1">
      <alignment horizontal="right"/>
    </xf>
    <xf numFmtId="0" fontId="11" fillId="0" borderId="1" xfId="0" applyFont="1" applyBorder="1"/>
    <xf numFmtId="0" fontId="6" fillId="0" borderId="2" xfId="0" applyFont="1" applyBorder="1"/>
    <xf numFmtId="0" fontId="24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/>
    </xf>
    <xf numFmtId="0" fontId="6" fillId="0" borderId="5" xfId="0" applyFont="1" applyBorder="1"/>
    <xf numFmtId="0" fontId="17" fillId="0" borderId="0" xfId="0" applyFont="1"/>
    <xf numFmtId="0" fontId="6" fillId="0" borderId="7" xfId="0" applyFont="1" applyBorder="1"/>
    <xf numFmtId="43" fontId="6" fillId="0" borderId="7" xfId="0" applyNumberFormat="1" applyFont="1" applyBorder="1"/>
    <xf numFmtId="0" fontId="6" fillId="0" borderId="8" xfId="0" applyFont="1" applyBorder="1"/>
    <xf numFmtId="43" fontId="17" fillId="0" borderId="0" xfId="0" applyNumberFormat="1" applyFont="1"/>
    <xf numFmtId="43" fontId="6" fillId="0" borderId="0" xfId="0" applyNumberFormat="1" applyFont="1"/>
    <xf numFmtId="10" fontId="2" fillId="0" borderId="6" xfId="0" applyNumberFormat="1" applyFont="1" applyBorder="1"/>
    <xf numFmtId="10" fontId="2" fillId="0" borderId="7" xfId="0" applyNumberFormat="1" applyFont="1" applyBorder="1"/>
    <xf numFmtId="10" fontId="2" fillId="0" borderId="8" xfId="0" applyNumberFormat="1" applyFont="1" applyBorder="1" applyAlignment="1">
      <alignment horizontal="right"/>
    </xf>
    <xf numFmtId="44" fontId="6" fillId="0" borderId="0" xfId="0" applyNumberFormat="1" applyFont="1"/>
    <xf numFmtId="0" fontId="11" fillId="0" borderId="1" xfId="0" applyFont="1" applyBorder="1" applyAlignment="1">
      <alignment vertical="top"/>
    </xf>
    <xf numFmtId="43" fontId="2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18" fillId="0" borderId="4" xfId="0" applyFont="1" applyBorder="1"/>
    <xf numFmtId="43" fontId="25" fillId="0" borderId="0" xfId="0" applyNumberFormat="1" applyFont="1" applyAlignment="1">
      <alignment horizontal="left"/>
    </xf>
    <xf numFmtId="0" fontId="0" fillId="0" borderId="1" xfId="0" applyBorder="1"/>
    <xf numFmtId="0" fontId="20" fillId="0" borderId="0" xfId="0" applyFont="1" applyAlignment="1">
      <alignment horizontal="left"/>
    </xf>
    <xf numFmtId="0" fontId="5" fillId="0" borderId="22" xfId="0" applyFont="1" applyBorder="1" applyAlignment="1">
      <alignment horizontal="right"/>
    </xf>
    <xf numFmtId="0" fontId="0" fillId="0" borderId="22" xfId="0" applyBorder="1"/>
    <xf numFmtId="0" fontId="5" fillId="0" borderId="21" xfId="0" applyFont="1" applyBorder="1" applyAlignment="1">
      <alignment horizontal="right"/>
    </xf>
    <xf numFmtId="0" fontId="25" fillId="0" borderId="0" xfId="0" applyFont="1" applyAlignment="1">
      <alignment horizontal="right"/>
    </xf>
    <xf numFmtId="43" fontId="25" fillId="0" borderId="0" xfId="0" applyNumberFormat="1" applyFont="1"/>
    <xf numFmtId="10" fontId="2" fillId="0" borderId="0" xfId="0" applyNumberFormat="1" applyFont="1"/>
    <xf numFmtId="9" fontId="2" fillId="0" borderId="0" xfId="0" applyNumberFormat="1" applyFont="1" applyAlignment="1">
      <alignment horizontal="right"/>
    </xf>
    <xf numFmtId="172" fontId="2" fillId="0" borderId="0" xfId="0" applyNumberFormat="1" applyFont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left"/>
    </xf>
    <xf numFmtId="9" fontId="0" fillId="0" borderId="0" xfId="0" applyNumberFormat="1"/>
    <xf numFmtId="0" fontId="2" fillId="0" borderId="0" xfId="0" applyFont="1" applyAlignment="1">
      <alignment vertical="center"/>
    </xf>
    <xf numFmtId="43" fontId="20" fillId="0" borderId="0" xfId="0" applyNumberFormat="1" applyFont="1"/>
    <xf numFmtId="0" fontId="24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43" fontId="26" fillId="0" borderId="0" xfId="0" applyNumberFormat="1" applyFont="1"/>
    <xf numFmtId="0" fontId="2" fillId="0" borderId="4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left"/>
    </xf>
    <xf numFmtId="0" fontId="0" fillId="0" borderId="38" xfId="0" applyBorder="1"/>
    <xf numFmtId="0" fontId="0" fillId="0" borderId="0" xfId="0" applyAlignment="1">
      <alignment horizontal="centerContinuous"/>
    </xf>
    <xf numFmtId="173" fontId="5" fillId="0" borderId="0" xfId="0" applyNumberFormat="1" applyFont="1" applyAlignment="1">
      <alignment horizontal="centerContinuous"/>
    </xf>
    <xf numFmtId="0" fontId="5" fillId="0" borderId="0" xfId="0" applyFont="1" applyAlignment="1" applyProtection="1">
      <alignment horizontal="left"/>
      <protection locked="0"/>
    </xf>
    <xf numFmtId="0" fontId="28" fillId="0" borderId="0" xfId="0" applyFont="1"/>
    <xf numFmtId="0" fontId="2" fillId="0" borderId="0" xfId="0" applyFont="1" applyAlignment="1" applyProtection="1">
      <alignment horizontal="left"/>
      <protection locked="0"/>
    </xf>
    <xf numFmtId="174" fontId="2" fillId="0" borderId="0" xfId="0" applyNumberFormat="1" applyFont="1" applyAlignment="1">
      <alignment horizontal="right"/>
    </xf>
    <xf numFmtId="0" fontId="28" fillId="0" borderId="0" xfId="0" applyFont="1" applyAlignment="1">
      <alignment horizontal="fill"/>
    </xf>
    <xf numFmtId="166" fontId="2" fillId="0" borderId="0" xfId="0" applyNumberFormat="1" applyFont="1" applyAlignment="1">
      <alignment horizontal="right"/>
    </xf>
    <xf numFmtId="43" fontId="28" fillId="0" borderId="0" xfId="4" applyFont="1" applyFill="1"/>
    <xf numFmtId="0" fontId="29" fillId="0" borderId="0" xfId="0" applyFont="1"/>
    <xf numFmtId="166" fontId="17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166" fontId="2" fillId="0" borderId="23" xfId="0" applyNumberFormat="1" applyFont="1" applyBorder="1" applyAlignment="1">
      <alignment horizontal="right"/>
    </xf>
    <xf numFmtId="166" fontId="31" fillId="0" borderId="0" xfId="4" applyNumberFormat="1" applyFont="1" applyFill="1"/>
    <xf numFmtId="0" fontId="31" fillId="0" borderId="0" xfId="0" applyFont="1"/>
    <xf numFmtId="0" fontId="32" fillId="0" borderId="0" xfId="0" applyFont="1" applyAlignment="1">
      <alignment horizontal="left"/>
    </xf>
    <xf numFmtId="0" fontId="32" fillId="0" borderId="0" xfId="0" applyFont="1"/>
    <xf numFmtId="166" fontId="2" fillId="0" borderId="23" xfId="0" applyNumberFormat="1" applyFont="1" applyBorder="1" applyAlignment="1" applyProtection="1">
      <alignment horizontal="fill"/>
      <protection locked="0"/>
    </xf>
    <xf numFmtId="166" fontId="2" fillId="0" borderId="44" xfId="0" applyNumberFormat="1" applyFont="1" applyBorder="1" applyAlignment="1">
      <alignment horizontal="right"/>
    </xf>
    <xf numFmtId="166" fontId="2" fillId="0" borderId="0" xfId="0" applyNumberFormat="1" applyFont="1" applyAlignment="1" applyProtection="1">
      <alignment horizontal="fill"/>
      <protection locked="0"/>
    </xf>
    <xf numFmtId="166" fontId="5" fillId="0" borderId="22" xfId="0" applyNumberFormat="1" applyFont="1" applyBorder="1" applyAlignment="1">
      <alignment horizontal="right"/>
    </xf>
    <xf numFmtId="43" fontId="0" fillId="0" borderId="0" xfId="4" applyFont="1" applyFill="1"/>
    <xf numFmtId="0" fontId="20" fillId="0" borderId="0" xfId="0" applyFont="1"/>
    <xf numFmtId="166" fontId="0" fillId="0" borderId="0" xfId="0" applyNumberFormat="1"/>
    <xf numFmtId="1" fontId="0" fillId="0" borderId="0" xfId="0" applyNumberFormat="1"/>
    <xf numFmtId="164" fontId="0" fillId="0" borderId="0" xfId="0" applyNumberFormat="1"/>
    <xf numFmtId="175" fontId="0" fillId="0" borderId="0" xfId="0" applyNumberFormat="1"/>
    <xf numFmtId="43" fontId="2" fillId="0" borderId="0" xfId="4" applyFont="1" applyFill="1" applyAlignment="1"/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43" fontId="2" fillId="0" borderId="12" xfId="0" applyNumberFormat="1" applyFont="1" applyBorder="1" applyAlignment="1">
      <alignment horizontal="center"/>
    </xf>
    <xf numFmtId="43" fontId="2" fillId="0" borderId="12" xfId="0" applyNumberFormat="1" applyFont="1" applyBorder="1"/>
    <xf numFmtId="43" fontId="2" fillId="0" borderId="14" xfId="0" applyNumberFormat="1" applyFont="1" applyBorder="1"/>
    <xf numFmtId="164" fontId="2" fillId="0" borderId="13" xfId="0" applyNumberFormat="1" applyFont="1" applyBorder="1" applyAlignment="1">
      <alignment horizontal="center"/>
    </xf>
    <xf numFmtId="43" fontId="2" fillId="0" borderId="13" xfId="0" applyNumberFormat="1" applyFont="1" applyBorder="1" applyAlignment="1">
      <alignment horizontal="center"/>
    </xf>
    <xf numFmtId="43" fontId="2" fillId="0" borderId="13" xfId="0" applyNumberFormat="1" applyFont="1" applyBorder="1"/>
    <xf numFmtId="43" fontId="2" fillId="0" borderId="16" xfId="0" applyNumberFormat="1" applyFont="1" applyBorder="1"/>
    <xf numFmtId="43" fontId="2" fillId="0" borderId="17" xfId="0" applyNumberFormat="1" applyFont="1" applyBorder="1"/>
    <xf numFmtId="43" fontId="2" fillId="0" borderId="27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41" fontId="2" fillId="0" borderId="27" xfId="0" applyNumberFormat="1" applyFont="1" applyBorder="1" applyAlignment="1">
      <alignment horizontal="right"/>
    </xf>
    <xf numFmtId="10" fontId="2" fillId="0" borderId="17" xfId="4" applyNumberFormat="1" applyFont="1" applyFill="1" applyBorder="1" applyAlignment="1">
      <alignment horizontal="center"/>
    </xf>
    <xf numFmtId="43" fontId="2" fillId="0" borderId="16" xfId="0" applyNumberFormat="1" applyFont="1" applyBorder="1" applyAlignment="1">
      <alignment horizontal="right"/>
    </xf>
    <xf numFmtId="43" fontId="5" fillId="0" borderId="13" xfId="0" applyNumberFormat="1" applyFont="1" applyBorder="1"/>
    <xf numFmtId="43" fontId="5" fillId="0" borderId="16" xfId="0" applyNumberFormat="1" applyFont="1" applyBorder="1" applyAlignment="1">
      <alignment horizontal="right"/>
    </xf>
    <xf numFmtId="43" fontId="5" fillId="0" borderId="5" xfId="0" applyNumberFormat="1" applyFont="1" applyBorder="1"/>
    <xf numFmtId="0" fontId="2" fillId="0" borderId="13" xfId="0" applyFont="1" applyBorder="1"/>
    <xf numFmtId="0" fontId="11" fillId="0" borderId="13" xfId="0" applyFont="1" applyBorder="1"/>
    <xf numFmtId="0" fontId="11" fillId="0" borderId="16" xfId="0" applyFont="1" applyBorder="1"/>
    <xf numFmtId="0" fontId="2" fillId="0" borderId="38" xfId="0" applyFont="1" applyBorder="1"/>
    <xf numFmtId="0" fontId="2" fillId="0" borderId="39" xfId="0" applyFont="1" applyBorder="1"/>
    <xf numFmtId="43" fontId="2" fillId="0" borderId="19" xfId="0" applyNumberFormat="1" applyFont="1" applyBorder="1" applyAlignment="1">
      <alignment horizontal="right"/>
    </xf>
    <xf numFmtId="43" fontId="2" fillId="0" borderId="21" xfId="0" applyNumberFormat="1" applyFont="1" applyBorder="1"/>
    <xf numFmtId="43" fontId="5" fillId="0" borderId="12" xfId="0" applyNumberFormat="1" applyFont="1" applyBorder="1"/>
    <xf numFmtId="43" fontId="5" fillId="0" borderId="16" xfId="0" applyNumberFormat="1" applyFont="1" applyBorder="1"/>
    <xf numFmtId="43" fontId="2" fillId="0" borderId="37" xfId="0" applyNumberFormat="1" applyFont="1" applyBorder="1"/>
    <xf numFmtId="166" fontId="2" fillId="0" borderId="5" xfId="0" applyNumberFormat="1" applyFont="1" applyBorder="1"/>
    <xf numFmtId="166" fontId="5" fillId="0" borderId="13" xfId="0" applyNumberFormat="1" applyFont="1" applyBorder="1"/>
    <xf numFmtId="166" fontId="5" fillId="0" borderId="16" xfId="0" applyNumberFormat="1" applyFont="1" applyBorder="1"/>
    <xf numFmtId="166" fontId="5" fillId="0" borderId="5" xfId="0" applyNumberFormat="1" applyFont="1" applyBorder="1"/>
    <xf numFmtId="9" fontId="2" fillId="0" borderId="16" xfId="0" applyNumberFormat="1" applyFont="1" applyBorder="1"/>
    <xf numFmtId="10" fontId="2" fillId="0" borderId="27" xfId="0" applyNumberFormat="1" applyFont="1" applyBorder="1" applyAlignment="1">
      <alignment horizontal="center"/>
    </xf>
    <xf numFmtId="9" fontId="2" fillId="0" borderId="19" xfId="0" applyNumberFormat="1" applyFont="1" applyBorder="1" applyAlignment="1">
      <alignment horizontal="center"/>
    </xf>
    <xf numFmtId="9" fontId="2" fillId="0" borderId="20" xfId="0" applyNumberFormat="1" applyFont="1" applyBorder="1"/>
    <xf numFmtId="9" fontId="2" fillId="0" borderId="21" xfId="0" applyNumberFormat="1" applyFont="1" applyBorder="1"/>
    <xf numFmtId="10" fontId="2" fillId="0" borderId="5" xfId="0" applyNumberFormat="1" applyFont="1" applyBorder="1" applyAlignment="1">
      <alignment horizontal="center"/>
    </xf>
    <xf numFmtId="166" fontId="5" fillId="0" borderId="19" xfId="4" applyNumberFormat="1" applyFont="1" applyFill="1" applyBorder="1" applyAlignment="1">
      <alignment horizontal="right"/>
    </xf>
    <xf numFmtId="43" fontId="10" fillId="0" borderId="13" xfId="0" applyNumberFormat="1" applyFont="1" applyBorder="1" applyAlignment="1">
      <alignment horizontal="right"/>
    </xf>
    <xf numFmtId="43" fontId="2" fillId="0" borderId="8" xfId="0" applyNumberFormat="1" applyFont="1" applyBorder="1"/>
    <xf numFmtId="44" fontId="0" fillId="0" borderId="5" xfId="0" applyNumberFormat="1" applyBorder="1"/>
    <xf numFmtId="10" fontId="0" fillId="0" borderId="5" xfId="0" applyNumberFormat="1" applyBorder="1" applyAlignment="1">
      <alignment horizontal="right"/>
    </xf>
    <xf numFmtId="43" fontId="2" fillId="0" borderId="5" xfId="0" applyNumberFormat="1" applyFont="1" applyBorder="1" applyAlignment="1">
      <alignment horizontal="right"/>
    </xf>
    <xf numFmtId="43" fontId="0" fillId="0" borderId="13" xfId="0" applyNumberFormat="1" applyBorder="1"/>
    <xf numFmtId="43" fontId="0" fillId="0" borderId="19" xfId="0" applyNumberFormat="1" applyBorder="1"/>
    <xf numFmtId="43" fontId="0" fillId="0" borderId="21" xfId="0" applyNumberFormat="1" applyBorder="1"/>
    <xf numFmtId="43" fontId="2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0" fontId="0" fillId="0" borderId="2" xfId="0" applyBorder="1" applyAlignment="1">
      <alignment horizontal="right"/>
    </xf>
    <xf numFmtId="10" fontId="22" fillId="0" borderId="0" xfId="0" applyNumberFormat="1" applyFont="1" applyAlignment="1">
      <alignment horizontal="left"/>
    </xf>
    <xf numFmtId="43" fontId="22" fillId="0" borderId="0" xfId="0" applyNumberFormat="1" applyFont="1" applyAlignment="1">
      <alignment horizontal="right"/>
    </xf>
    <xf numFmtId="0" fontId="22" fillId="0" borderId="0" xfId="0" applyFont="1"/>
    <xf numFmtId="43" fontId="23" fillId="0" borderId="0" xfId="0" applyNumberFormat="1" applyFont="1" applyAlignment="1">
      <alignment horizontal="left"/>
    </xf>
    <xf numFmtId="43" fontId="22" fillId="0" borderId="0" xfId="0" applyNumberFormat="1" applyFont="1" applyAlignment="1">
      <alignment horizontal="left"/>
    </xf>
    <xf numFmtId="0" fontId="14" fillId="0" borderId="0" xfId="0" applyFont="1"/>
    <xf numFmtId="0" fontId="0" fillId="0" borderId="0" xfId="0" applyAlignment="1">
      <alignment horizontal="right"/>
    </xf>
    <xf numFmtId="10" fontId="11" fillId="0" borderId="0" xfId="0" applyNumberFormat="1" applyFont="1" applyAlignment="1">
      <alignment horizontal="left" vertical="top" wrapText="1"/>
    </xf>
    <xf numFmtId="43" fontId="0" fillId="0" borderId="19" xfId="0" applyNumberFormat="1" applyBorder="1" applyAlignment="1">
      <alignment horizontal="left" indent="1"/>
    </xf>
    <xf numFmtId="166" fontId="5" fillId="0" borderId="44" xfId="0" applyNumberFormat="1" applyFont="1" applyBorder="1" applyAlignment="1">
      <alignment horizontal="right"/>
    </xf>
    <xf numFmtId="1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4" fontId="33" fillId="0" borderId="0" xfId="0" applyNumberFormat="1" applyFont="1"/>
    <xf numFmtId="44" fontId="34" fillId="0" borderId="0" xfId="0" applyNumberFormat="1" applyFont="1"/>
    <xf numFmtId="44" fontId="34" fillId="0" borderId="22" xfId="0" applyNumberFormat="1" applyFont="1" applyBorder="1"/>
    <xf numFmtId="0" fontId="34" fillId="0" borderId="0" xfId="0" applyFont="1"/>
    <xf numFmtId="43" fontId="1" fillId="0" borderId="0" xfId="0" applyNumberFormat="1" applyFont="1"/>
    <xf numFmtId="43" fontId="1" fillId="0" borderId="22" xfId="0" applyNumberFormat="1" applyFont="1" applyBorder="1"/>
    <xf numFmtId="43" fontId="1" fillId="0" borderId="0" xfId="0" applyNumberFormat="1" applyFont="1" applyAlignment="1">
      <alignment horizontal="right"/>
    </xf>
    <xf numFmtId="43" fontId="2" fillId="0" borderId="22" xfId="0" applyNumberFormat="1" applyFont="1" applyBorder="1" applyAlignment="1">
      <alignment horizontal="right"/>
    </xf>
    <xf numFmtId="0" fontId="5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3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8">
    <cellStyle name="Comma 10" xfId="4" xr:uid="{7A0F2046-49C4-47CC-8EEB-7C2FBDEEE0A0}"/>
    <cellStyle name="Comma 4 10" xfId="6" xr:uid="{5BFA4C73-4C07-4BD8-8FC7-F276B6FAA59F}"/>
    <cellStyle name="Currency 17" xfId="3" xr:uid="{72772624-EA3C-48D3-A52A-B098FABCA03E}"/>
    <cellStyle name="Hyperlink" xfId="1" builtinId="8"/>
    <cellStyle name="Hyperlink 4 3 2" xfId="2" xr:uid="{77BF7F9C-32AF-4494-8FB2-FDC8C1B8A920}"/>
    <cellStyle name="Normal" xfId="0" builtinId="0"/>
    <cellStyle name="Percent 12" xfId="5" xr:uid="{5EE3D0AB-7783-4CC2-8B0D-AB4BF02480BC}"/>
    <cellStyle name="Percent 2 2 2" xfId="7" xr:uid="{F83C5242-4B44-465A-AB83-83C3E5AD9ECB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187278</xdr:colOff>
      <xdr:row>39</xdr:row>
      <xdr:rowOff>36419</xdr:rowOff>
    </xdr:from>
    <xdr:to>
      <xdr:col>8</xdr:col>
      <xdr:colOff>568278</xdr:colOff>
      <xdr:row>39</xdr:row>
      <xdr:rowOff>36419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8C60184-C932-4F85-A0CC-57195B7485AC}"/>
            </a:ext>
          </a:extLst>
        </xdr:cNvPr>
        <xdr:cNvSpPr>
          <a:spLocks noChangeArrowheads="1"/>
        </xdr:cNvSpPr>
      </xdr:nvSpPr>
      <xdr:spPr bwMode="auto">
        <a:xfrm rot="-5400000">
          <a:off x="8959803" y="632291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43B2B1B-A9FC-44B8-9E2A-84F7F85C7A38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1004BF17-2036-47E4-B567-7B78AA0986BF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A509658F-C943-460A-97EC-3788416C173D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7CA299C7-3B39-40EA-ADCB-00076E000D3A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38AD56E7-3623-4615-AE8C-3521EED259A6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DDD3120F-5173-42A1-9D58-52000D24A1B7}"/>
            </a:ext>
          </a:extLst>
        </xdr:cNvPr>
        <xdr:cNvSpPr>
          <a:spLocks noChangeArrowheads="1"/>
        </xdr:cNvSpPr>
      </xdr:nvSpPr>
      <xdr:spPr bwMode="auto">
        <a:xfrm rot="-5400000">
          <a:off x="881062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98076B7F-156B-4ECD-8CE8-05A9C910B0A0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0290FE7D-E457-4FE5-BEFB-26B7674F20EC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B3F28C74-3C6D-41C1-938F-5B3E368E2CBA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9359C675-33D5-4711-92DD-1E24D032F5FB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BFFC2144-6596-470E-90AA-C1AA0A8A0310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B267-86BE-49AB-B2B6-1F41A4B20624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2" customWidth="1"/>
    <col min="2" max="2" width="13.85546875" style="2" customWidth="1"/>
    <col min="3" max="5" width="16" style="2" customWidth="1"/>
    <col min="6" max="6" width="23.42578125" style="2" customWidth="1"/>
    <col min="7" max="7" width="18.5703125" style="2" customWidth="1"/>
    <col min="8" max="8" width="21.85546875" style="2" bestFit="1" customWidth="1"/>
    <col min="9" max="9" width="28.42578125" style="2" bestFit="1" customWidth="1"/>
    <col min="10" max="10" width="16" style="2" customWidth="1"/>
    <col min="11" max="11" width="17.140625" style="2" bestFit="1" customWidth="1"/>
    <col min="12" max="12" width="21.85546875" style="2" bestFit="1" customWidth="1"/>
    <col min="13" max="13" width="18.42578125" style="2" customWidth="1"/>
    <col min="14" max="14" width="20.85546875" style="2" customWidth="1"/>
    <col min="15" max="15" width="18.42578125" style="2" customWidth="1"/>
    <col min="16" max="20" width="15.85546875" style="2" customWidth="1"/>
    <col min="21" max="16384" width="9.140625" style="2"/>
  </cols>
  <sheetData>
    <row r="1" spans="1:15" ht="15.75" x14ac:dyDescent="0.25">
      <c r="A1" s="1" t="s">
        <v>0</v>
      </c>
      <c r="H1" s="3"/>
      <c r="J1" s="4"/>
    </row>
    <row r="2" spans="1:15" ht="15.75" x14ac:dyDescent="0.25">
      <c r="A2" s="1" t="s">
        <v>1</v>
      </c>
    </row>
    <row r="3" spans="1:15" ht="13.5" thickBot="1" x14ac:dyDescent="0.25">
      <c r="H3" s="5"/>
    </row>
    <row r="4" spans="1:15" x14ac:dyDescent="0.2">
      <c r="B4" s="419" t="s">
        <v>2</v>
      </c>
      <c r="C4" s="420"/>
      <c r="D4" s="6" t="s">
        <v>3</v>
      </c>
      <c r="E4" s="6"/>
      <c r="F4" s="6"/>
      <c r="G4" s="7"/>
      <c r="I4" s="421"/>
      <c r="J4" s="421"/>
    </row>
    <row r="5" spans="1:15" ht="13.35" customHeight="1" x14ac:dyDescent="0.2">
      <c r="B5" s="402" t="s">
        <v>4</v>
      </c>
      <c r="C5" s="403"/>
      <c r="D5" s="2" t="s">
        <v>5</v>
      </c>
      <c r="G5" s="10"/>
      <c r="I5" s="421"/>
      <c r="J5" s="421"/>
      <c r="L5" s="422"/>
      <c r="M5" s="422"/>
    </row>
    <row r="6" spans="1:15" ht="13.35" customHeight="1" x14ac:dyDescent="0.2">
      <c r="B6" s="402" t="s">
        <v>6</v>
      </c>
      <c r="C6" s="403"/>
      <c r="D6" s="321">
        <f>'Collection and Waterfall'!E5</f>
        <v>46078</v>
      </c>
      <c r="G6" s="10"/>
      <c r="I6" s="421"/>
      <c r="J6" s="421"/>
      <c r="L6" s="422"/>
      <c r="M6" s="422"/>
    </row>
    <row r="7" spans="1:15" ht="13.35" customHeight="1" x14ac:dyDescent="0.2">
      <c r="B7" s="402" t="s">
        <v>7</v>
      </c>
      <c r="C7" s="403"/>
      <c r="D7" s="321">
        <f>'Collection and Waterfall'!E6</f>
        <v>46053</v>
      </c>
      <c r="E7" s="3"/>
      <c r="F7" s="3"/>
      <c r="G7" s="11"/>
      <c r="I7" s="12" t="s">
        <v>8</v>
      </c>
      <c r="J7" s="12"/>
      <c r="L7" s="422"/>
      <c r="M7" s="422"/>
    </row>
    <row r="8" spans="1:15" x14ac:dyDescent="0.2">
      <c r="B8" s="402" t="s">
        <v>9</v>
      </c>
      <c r="C8" s="403"/>
      <c r="D8" s="2" t="s">
        <v>10</v>
      </c>
      <c r="G8" s="10"/>
      <c r="I8" s="12"/>
      <c r="J8" s="12"/>
    </row>
    <row r="9" spans="1:15" x14ac:dyDescent="0.2">
      <c r="B9" s="402" t="s">
        <v>11</v>
      </c>
      <c r="C9" s="403"/>
      <c r="D9" s="2" t="s">
        <v>12</v>
      </c>
      <c r="G9" s="10"/>
      <c r="I9" s="12"/>
      <c r="J9" s="12"/>
    </row>
    <row r="10" spans="1:15" x14ac:dyDescent="0.2">
      <c r="B10" s="8" t="s">
        <v>13</v>
      </c>
      <c r="C10" s="9"/>
      <c r="D10" s="13" t="s">
        <v>14</v>
      </c>
      <c r="E10" s="14"/>
      <c r="F10" s="14"/>
      <c r="G10" s="15"/>
    </row>
    <row r="11" spans="1:15" ht="13.5" thickBot="1" x14ac:dyDescent="0.25">
      <c r="B11" s="404" t="s">
        <v>15</v>
      </c>
      <c r="C11" s="405"/>
      <c r="D11" s="16" t="s">
        <v>16</v>
      </c>
      <c r="E11" s="17"/>
      <c r="F11" s="17"/>
      <c r="G11" s="18"/>
    </row>
    <row r="13" spans="1:15" ht="13.5" thickBot="1" x14ac:dyDescent="0.25"/>
    <row r="14" spans="1:15" ht="15.75" x14ac:dyDescent="0.25">
      <c r="A14" s="19" t="s">
        <v>17</v>
      </c>
      <c r="B14" s="2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ht="6.75" customHeight="1" x14ac:dyDescent="0.2">
      <c r="A15" s="21"/>
      <c r="O15" s="10"/>
    </row>
    <row r="16" spans="1:15" x14ac:dyDescent="0.2">
      <c r="A16" s="22"/>
      <c r="B16" s="23" t="s">
        <v>18</v>
      </c>
      <c r="C16" s="23" t="s">
        <v>19</v>
      </c>
      <c r="D16" s="24" t="s">
        <v>20</v>
      </c>
      <c r="E16" s="23" t="s">
        <v>21</v>
      </c>
      <c r="F16" s="23" t="s">
        <v>22</v>
      </c>
      <c r="G16" s="23" t="s">
        <v>23</v>
      </c>
      <c r="H16" s="23" t="s">
        <v>24</v>
      </c>
      <c r="I16" s="23" t="s">
        <v>25</v>
      </c>
      <c r="J16" s="23" t="s">
        <v>26</v>
      </c>
      <c r="K16" s="23" t="s">
        <v>27</v>
      </c>
      <c r="L16" s="23" t="s">
        <v>28</v>
      </c>
      <c r="M16" s="23" t="s">
        <v>29</v>
      </c>
      <c r="N16" s="23" t="s">
        <v>30</v>
      </c>
      <c r="O16" s="25" t="s">
        <v>31</v>
      </c>
    </row>
    <row r="17" spans="1:17" x14ac:dyDescent="0.2">
      <c r="A17" s="21"/>
      <c r="B17" s="322" t="s">
        <v>32</v>
      </c>
      <c r="C17" s="323" t="s">
        <v>33</v>
      </c>
      <c r="D17" s="324">
        <f>E17+F17</f>
        <v>4.4917600000000002E-2</v>
      </c>
      <c r="E17" s="324">
        <v>3.8117600000000001E-2</v>
      </c>
      <c r="F17" s="324">
        <v>6.7999999999999996E-3</v>
      </c>
      <c r="G17" s="322"/>
      <c r="H17" s="325">
        <v>400100000</v>
      </c>
      <c r="I17" s="325">
        <v>31676355.620000001</v>
      </c>
      <c r="J17" s="326">
        <v>118564.08</v>
      </c>
      <c r="K17" s="327">
        <v>734081.62</v>
      </c>
      <c r="L17" s="326">
        <f>I17-K17</f>
        <v>30942274</v>
      </c>
      <c r="M17" s="26">
        <f>L17/L21</f>
        <v>0.73949790587385378</v>
      </c>
      <c r="N17" s="26" t="s">
        <v>34</v>
      </c>
      <c r="O17" s="27">
        <v>50915</v>
      </c>
      <c r="Q17" s="3"/>
    </row>
    <row r="18" spans="1:17" x14ac:dyDescent="0.2">
      <c r="A18" s="21"/>
      <c r="B18" s="323" t="s">
        <v>35</v>
      </c>
      <c r="C18" s="323" t="s">
        <v>36</v>
      </c>
      <c r="D18" s="328">
        <f>E18+F18</f>
        <v>5.3117600000000001E-2</v>
      </c>
      <c r="E18" s="328">
        <v>3.8117600000000001E-2</v>
      </c>
      <c r="F18" s="328">
        <v>1.4999999999999999E-2</v>
      </c>
      <c r="G18" s="323"/>
      <c r="H18" s="329">
        <v>10900000</v>
      </c>
      <c r="I18" s="329">
        <v>10900000</v>
      </c>
      <c r="J18" s="330">
        <v>48246.559999999998</v>
      </c>
      <c r="K18" s="331">
        <v>0</v>
      </c>
      <c r="L18" s="332">
        <f>I18-K18</f>
        <v>10900000</v>
      </c>
      <c r="M18" s="28">
        <f>L18/L21</f>
        <v>0.26050209412614622</v>
      </c>
      <c r="N18" s="29" t="s">
        <v>34</v>
      </c>
      <c r="O18" s="30">
        <v>53020</v>
      </c>
      <c r="Q18" s="3"/>
    </row>
    <row r="19" spans="1:17" x14ac:dyDescent="0.2">
      <c r="A19" s="21"/>
      <c r="B19" s="323"/>
      <c r="C19" s="323"/>
      <c r="D19" s="328"/>
      <c r="E19" s="328"/>
      <c r="F19" s="328"/>
      <c r="G19" s="323"/>
      <c r="H19" s="329"/>
      <c r="I19" s="329"/>
      <c r="J19" s="330"/>
      <c r="K19" s="331"/>
      <c r="L19" s="330"/>
      <c r="M19" s="28"/>
      <c r="N19" s="28"/>
      <c r="O19" s="30"/>
      <c r="Q19" s="3"/>
    </row>
    <row r="20" spans="1:17" x14ac:dyDescent="0.2">
      <c r="A20" s="31"/>
      <c r="B20" s="32"/>
      <c r="C20" s="32"/>
      <c r="D20" s="33"/>
      <c r="E20" s="32"/>
      <c r="F20" s="32"/>
      <c r="G20" s="32"/>
      <c r="H20" s="34"/>
      <c r="I20" s="35"/>
      <c r="J20" s="35"/>
      <c r="K20" s="36"/>
      <c r="L20" s="35"/>
      <c r="M20" s="37"/>
      <c r="N20" s="37"/>
      <c r="O20" s="38"/>
    </row>
    <row r="21" spans="1:17" x14ac:dyDescent="0.2">
      <c r="A21" s="31"/>
      <c r="B21" s="39" t="s">
        <v>37</v>
      </c>
      <c r="C21" s="40"/>
      <c r="D21" s="41"/>
      <c r="E21" s="32"/>
      <c r="F21" s="32"/>
      <c r="G21" s="32"/>
      <c r="H21" s="42">
        <f>SUM(H17:H20)</f>
        <v>411000000</v>
      </c>
      <c r="I21" s="42">
        <f>SUM(I17:I20)</f>
        <v>42576355.620000005</v>
      </c>
      <c r="J21" s="42">
        <f>SUM(J17:J19)</f>
        <v>166810.64000000001</v>
      </c>
      <c r="K21" s="42">
        <f>SUM(K17:K19)</f>
        <v>734081.62</v>
      </c>
      <c r="L21" s="42">
        <f>SUM(L17:L19)</f>
        <v>41842274</v>
      </c>
      <c r="M21" s="43">
        <f>SUM(M17:M19)</f>
        <v>1</v>
      </c>
      <c r="N21" s="44"/>
      <c r="O21" s="45"/>
    </row>
    <row r="22" spans="1:17" s="48" customFormat="1" ht="11.25" x14ac:dyDescent="0.2">
      <c r="A22" s="46" t="s">
        <v>38</v>
      </c>
      <c r="B22" s="47"/>
      <c r="C22" s="47"/>
      <c r="D22" s="47"/>
      <c r="E22" s="47"/>
      <c r="F22" s="47"/>
      <c r="G22" s="47"/>
      <c r="H22" s="47"/>
      <c r="I22" s="47"/>
      <c r="J22" s="47"/>
      <c r="O22" s="49"/>
    </row>
    <row r="23" spans="1:17" s="48" customFormat="1" ht="13.5" thickBot="1" x14ac:dyDescent="0.2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17"/>
      <c r="L23" s="17"/>
      <c r="M23" s="17"/>
      <c r="N23" s="17"/>
      <c r="O23" s="52"/>
    </row>
    <row r="24" spans="1:17" ht="13.5" thickBot="1" x14ac:dyDescent="0.25"/>
    <row r="25" spans="1:17" ht="15.75" x14ac:dyDescent="0.25">
      <c r="A25" s="19" t="s">
        <v>39</v>
      </c>
      <c r="B25" s="20"/>
      <c r="C25" s="6"/>
      <c r="D25" s="6"/>
      <c r="E25" s="6"/>
      <c r="F25" s="6"/>
      <c r="G25" s="6"/>
      <c r="H25" s="7"/>
      <c r="J25" s="19" t="s">
        <v>40</v>
      </c>
      <c r="K25" s="6"/>
      <c r="L25" s="6"/>
      <c r="M25" s="6"/>
      <c r="N25" s="6"/>
      <c r="O25" s="7"/>
    </row>
    <row r="26" spans="1:17" x14ac:dyDescent="0.2">
      <c r="A26" s="21"/>
      <c r="H26" s="10"/>
      <c r="J26" s="21"/>
      <c r="O26" s="10"/>
    </row>
    <row r="27" spans="1:17" s="59" customFormat="1" ht="13.35" customHeight="1" x14ac:dyDescent="0.2">
      <c r="A27" s="53"/>
      <c r="B27" s="54"/>
      <c r="C27" s="54"/>
      <c r="D27" s="54"/>
      <c r="E27" s="54"/>
      <c r="F27" s="54" t="s">
        <v>41</v>
      </c>
      <c r="G27" s="54" t="s">
        <v>42</v>
      </c>
      <c r="H27" s="55" t="s">
        <v>43</v>
      </c>
      <c r="I27" s="2"/>
      <c r="J27" s="56"/>
      <c r="K27" s="57"/>
      <c r="L27" s="58" t="s">
        <v>44</v>
      </c>
      <c r="M27" s="406" t="s">
        <v>45</v>
      </c>
      <c r="N27" s="406"/>
      <c r="O27" s="407"/>
    </row>
    <row r="28" spans="1:17" x14ac:dyDescent="0.2">
      <c r="A28" s="56"/>
      <c r="B28" s="60" t="s">
        <v>46</v>
      </c>
      <c r="C28" s="60"/>
      <c r="D28" s="60"/>
      <c r="E28" s="60"/>
      <c r="F28" s="61">
        <v>42203647.890000001</v>
      </c>
      <c r="G28" s="61">
        <v>-605039.23</v>
      </c>
      <c r="H28" s="62">
        <v>41598608.659999996</v>
      </c>
      <c r="I28" s="63"/>
      <c r="J28" s="31"/>
      <c r="K28" s="64"/>
      <c r="L28" s="65"/>
      <c r="M28" s="408" t="s">
        <v>47</v>
      </c>
      <c r="N28" s="408"/>
      <c r="O28" s="409"/>
    </row>
    <row r="29" spans="1:17" x14ac:dyDescent="0.2">
      <c r="A29" s="21"/>
      <c r="B29" s="2" t="s">
        <v>48</v>
      </c>
      <c r="F29" s="66">
        <v>257039.49</v>
      </c>
      <c r="G29" s="66">
        <v>-1352.19</v>
      </c>
      <c r="H29" s="67">
        <v>255687.3</v>
      </c>
      <c r="I29" s="63"/>
      <c r="J29" s="68" t="s">
        <v>49</v>
      </c>
      <c r="K29" s="69"/>
      <c r="L29" s="337">
        <v>1E-3</v>
      </c>
      <c r="M29" s="70"/>
      <c r="N29" s="71">
        <v>-31.04</v>
      </c>
      <c r="O29" s="72"/>
    </row>
    <row r="30" spans="1:17" x14ac:dyDescent="0.2">
      <c r="A30" s="21"/>
      <c r="B30" s="59" t="s">
        <v>50</v>
      </c>
      <c r="C30" s="59"/>
      <c r="D30" s="59"/>
      <c r="E30" s="59"/>
      <c r="F30" s="73">
        <v>42460687.380000003</v>
      </c>
      <c r="G30" s="73">
        <v>-606391.42000000004</v>
      </c>
      <c r="H30" s="74">
        <v>41854295.960000001</v>
      </c>
      <c r="I30" s="63"/>
      <c r="J30" s="68" t="s">
        <v>51</v>
      </c>
      <c r="K30" s="69"/>
      <c r="L30" s="337">
        <v>0</v>
      </c>
      <c r="M30" s="75"/>
      <c r="N30" s="76">
        <v>-5</v>
      </c>
      <c r="O30" s="77"/>
    </row>
    <row r="31" spans="1:17" x14ac:dyDescent="0.2">
      <c r="A31" s="21"/>
      <c r="F31" s="78"/>
      <c r="G31" s="78"/>
      <c r="H31" s="333"/>
      <c r="I31" s="63"/>
      <c r="J31" s="68" t="s">
        <v>52</v>
      </c>
      <c r="K31" s="69"/>
      <c r="L31" s="337">
        <v>3.6900000000000002E-2</v>
      </c>
      <c r="M31" s="75"/>
      <c r="N31" s="76">
        <v>-15.65</v>
      </c>
      <c r="O31" s="77"/>
    </row>
    <row r="32" spans="1:17" x14ac:dyDescent="0.2">
      <c r="A32" s="21"/>
      <c r="F32" s="78"/>
      <c r="G32" s="78"/>
      <c r="H32" s="333"/>
      <c r="I32" s="63"/>
      <c r="J32" s="68" t="s">
        <v>53</v>
      </c>
      <c r="K32" s="69"/>
      <c r="L32" s="337">
        <v>5.67E-2</v>
      </c>
      <c r="M32" s="79"/>
      <c r="N32" s="80">
        <v>0</v>
      </c>
      <c r="O32" s="81"/>
    </row>
    <row r="33" spans="1:15" ht="15.75" customHeight="1" x14ac:dyDescent="0.2">
      <c r="A33" s="21"/>
      <c r="F33" s="334"/>
      <c r="G33" s="334"/>
      <c r="H33" s="335"/>
      <c r="I33" s="63"/>
      <c r="J33" s="82"/>
      <c r="K33" s="83"/>
      <c r="L33" s="84"/>
      <c r="M33" s="85"/>
      <c r="N33" s="86" t="s">
        <v>54</v>
      </c>
      <c r="O33" s="87"/>
    </row>
    <row r="34" spans="1:15" x14ac:dyDescent="0.2">
      <c r="A34" s="21"/>
      <c r="B34" s="2" t="s">
        <v>55</v>
      </c>
      <c r="F34" s="78">
        <v>5.07</v>
      </c>
      <c r="G34" s="88">
        <v>0.01</v>
      </c>
      <c r="H34" s="333">
        <v>5.08</v>
      </c>
      <c r="I34" s="63"/>
      <c r="J34" s="68" t="s">
        <v>56</v>
      </c>
      <c r="K34" s="69"/>
      <c r="L34" s="337">
        <f>89.41%+0.01%</f>
        <v>0.89419999999999999</v>
      </c>
      <c r="M34" s="70"/>
      <c r="N34" s="71">
        <v>246.45</v>
      </c>
      <c r="O34" s="72"/>
    </row>
    <row r="35" spans="1:15" x14ac:dyDescent="0.2">
      <c r="A35" s="21"/>
      <c r="B35" s="2" t="s">
        <v>57</v>
      </c>
      <c r="F35" s="78">
        <v>156.68</v>
      </c>
      <c r="G35" s="88">
        <v>0.44</v>
      </c>
      <c r="H35" s="333">
        <v>157.12</v>
      </c>
      <c r="I35" s="63"/>
      <c r="J35" s="68" t="s">
        <v>58</v>
      </c>
      <c r="K35" s="69"/>
      <c r="L35" s="337">
        <v>1.12E-2</v>
      </c>
      <c r="M35" s="75"/>
      <c r="N35" s="76">
        <v>265.25</v>
      </c>
      <c r="O35" s="77"/>
    </row>
    <row r="36" spans="1:15" ht="12.75" customHeight="1" x14ac:dyDescent="0.2">
      <c r="A36" s="21"/>
      <c r="B36" s="2" t="s">
        <v>59</v>
      </c>
      <c r="F36" s="89">
        <v>5187</v>
      </c>
      <c r="G36" s="89">
        <v>-81</v>
      </c>
      <c r="H36" s="336">
        <v>5106</v>
      </c>
      <c r="I36" s="63"/>
      <c r="J36" s="68" t="s">
        <v>60</v>
      </c>
      <c r="K36" s="69"/>
      <c r="L36" s="337">
        <v>0</v>
      </c>
      <c r="M36" s="75"/>
      <c r="N36" s="76">
        <v>0</v>
      </c>
      <c r="O36" s="77"/>
    </row>
    <row r="37" spans="1:15" ht="13.5" thickBot="1" x14ac:dyDescent="0.25">
      <c r="A37" s="21"/>
      <c r="B37" s="2" t="s">
        <v>61</v>
      </c>
      <c r="F37" s="89">
        <v>2739</v>
      </c>
      <c r="G37" s="89">
        <v>-43</v>
      </c>
      <c r="H37" s="336">
        <v>2696</v>
      </c>
      <c r="I37" s="63"/>
      <c r="J37" s="90" t="s">
        <v>62</v>
      </c>
      <c r="K37" s="69"/>
      <c r="L37" s="91"/>
      <c r="M37" s="92"/>
      <c r="N37" s="93">
        <v>222.38</v>
      </c>
      <c r="O37" s="94"/>
    </row>
    <row r="38" spans="1:15" ht="13.5" thickBot="1" x14ac:dyDescent="0.25">
      <c r="A38" s="21"/>
      <c r="B38" s="2" t="s">
        <v>63</v>
      </c>
      <c r="F38" s="95">
        <v>8185.98</v>
      </c>
      <c r="G38" s="66">
        <v>11.1</v>
      </c>
      <c r="H38" s="96">
        <v>8197.08</v>
      </c>
      <c r="I38" s="63"/>
      <c r="J38" s="97"/>
      <c r="K38" s="98"/>
      <c r="L38" s="99"/>
      <c r="M38" s="100"/>
      <c r="N38" s="100"/>
      <c r="O38" s="101"/>
    </row>
    <row r="39" spans="1:15" ht="13.35" customHeight="1" x14ac:dyDescent="0.2">
      <c r="A39" s="31"/>
      <c r="B39" s="102" t="s">
        <v>64</v>
      </c>
      <c r="C39" s="102"/>
      <c r="D39" s="102"/>
      <c r="E39" s="102"/>
      <c r="F39" s="103">
        <v>15502.26</v>
      </c>
      <c r="G39" s="88">
        <v>22.33</v>
      </c>
      <c r="H39" s="104">
        <v>15524.59</v>
      </c>
      <c r="I39" s="63"/>
      <c r="J39" s="410" t="s">
        <v>65</v>
      </c>
      <c r="K39" s="411"/>
      <c r="L39" s="411"/>
      <c r="M39" s="411"/>
      <c r="N39" s="411"/>
      <c r="O39" s="412"/>
    </row>
    <row r="40" spans="1:15" s="48" customFormat="1" x14ac:dyDescent="0.2">
      <c r="A40" s="46"/>
      <c r="B40" s="47"/>
      <c r="C40" s="47"/>
      <c r="D40" s="47"/>
      <c r="E40" s="47"/>
      <c r="F40" s="47"/>
      <c r="G40" s="47"/>
      <c r="H40" s="49"/>
      <c r="I40" s="63"/>
      <c r="J40" s="413"/>
      <c r="K40" s="414"/>
      <c r="L40" s="414"/>
      <c r="M40" s="414"/>
      <c r="N40" s="414"/>
      <c r="O40" s="415"/>
    </row>
    <row r="41" spans="1:15" s="48" customFormat="1" ht="13.5" thickBot="1" x14ac:dyDescent="0.25">
      <c r="A41" s="50"/>
      <c r="B41" s="51"/>
      <c r="C41" s="51"/>
      <c r="D41" s="51"/>
      <c r="E41" s="51"/>
      <c r="F41" s="51"/>
      <c r="G41" s="51"/>
      <c r="H41" s="52"/>
      <c r="I41" s="63"/>
      <c r="J41" s="416"/>
      <c r="K41" s="417"/>
      <c r="L41" s="417"/>
      <c r="M41" s="417"/>
      <c r="N41" s="417"/>
      <c r="O41" s="418"/>
    </row>
    <row r="42" spans="1:15" ht="13.5" thickBot="1" x14ac:dyDescent="0.25">
      <c r="I42" s="63"/>
    </row>
    <row r="43" spans="1:15" ht="15.75" x14ac:dyDescent="0.25">
      <c r="A43" s="19" t="s">
        <v>66</v>
      </c>
      <c r="B43" s="6"/>
      <c r="C43" s="6"/>
      <c r="D43" s="6"/>
      <c r="E43" s="6"/>
      <c r="F43" s="6"/>
      <c r="G43" s="6"/>
      <c r="H43" s="7"/>
      <c r="I43" s="63"/>
      <c r="L43" s="106"/>
    </row>
    <row r="44" spans="1:15" x14ac:dyDescent="0.2">
      <c r="A44" s="21"/>
      <c r="H44" s="10"/>
      <c r="I44" s="63"/>
      <c r="L44" s="107"/>
    </row>
    <row r="45" spans="1:15" x14ac:dyDescent="0.2">
      <c r="A45" s="53"/>
      <c r="B45" s="54"/>
      <c r="C45" s="54"/>
      <c r="D45" s="54"/>
      <c r="E45" s="54"/>
      <c r="F45" s="23" t="s">
        <v>67</v>
      </c>
      <c r="G45" s="108" t="s">
        <v>42</v>
      </c>
      <c r="H45" s="109" t="s">
        <v>43</v>
      </c>
      <c r="I45" s="63"/>
      <c r="J45" s="110"/>
      <c r="L45" s="111"/>
    </row>
    <row r="46" spans="1:15" x14ac:dyDescent="0.2">
      <c r="A46" s="21"/>
      <c r="B46" s="2" t="s">
        <v>68</v>
      </c>
      <c r="E46" s="57"/>
      <c r="F46" s="330">
        <v>616546.51</v>
      </c>
      <c r="G46" s="338">
        <v>0</v>
      </c>
      <c r="H46" s="113">
        <v>616546.51</v>
      </c>
      <c r="I46" s="63"/>
      <c r="J46" s="112"/>
      <c r="L46" s="107"/>
    </row>
    <row r="47" spans="1:15" x14ac:dyDescent="0.2">
      <c r="A47" s="21"/>
      <c r="B47" s="2" t="s">
        <v>69</v>
      </c>
      <c r="E47" s="69"/>
      <c r="F47" s="330">
        <v>616546.51</v>
      </c>
      <c r="G47" s="338">
        <f t="shared" ref="G47:G53" si="0">+H47-F47</f>
        <v>0</v>
      </c>
      <c r="H47" s="113">
        <v>616546.51</v>
      </c>
      <c r="I47" s="63"/>
      <c r="J47" s="63"/>
    </row>
    <row r="48" spans="1:15" x14ac:dyDescent="0.2">
      <c r="A48" s="21"/>
      <c r="B48" s="2" t="s">
        <v>70</v>
      </c>
      <c r="E48" s="69"/>
      <c r="F48" s="330">
        <v>0</v>
      </c>
      <c r="G48" s="338">
        <v>0</v>
      </c>
      <c r="H48" s="113">
        <v>0</v>
      </c>
      <c r="I48" s="63"/>
      <c r="J48" s="114"/>
      <c r="L48" s="112"/>
    </row>
    <row r="49" spans="1:14" x14ac:dyDescent="0.2">
      <c r="A49" s="21"/>
      <c r="B49" s="2" t="s">
        <v>71</v>
      </c>
      <c r="E49" s="69"/>
      <c r="F49" s="330">
        <v>0</v>
      </c>
      <c r="G49" s="338">
        <f t="shared" si="0"/>
        <v>0</v>
      </c>
      <c r="H49" s="113">
        <v>0</v>
      </c>
      <c r="I49" s="63"/>
      <c r="J49" s="63"/>
      <c r="L49" s="112"/>
    </row>
    <row r="50" spans="1:14" x14ac:dyDescent="0.2">
      <c r="A50" s="21"/>
      <c r="B50" s="2" t="s">
        <v>72</v>
      </c>
      <c r="E50" s="69"/>
      <c r="F50" s="330">
        <v>619795.93000000005</v>
      </c>
      <c r="G50" s="338">
        <f t="shared" si="0"/>
        <v>413968.74</v>
      </c>
      <c r="H50" s="113">
        <v>1033764.67</v>
      </c>
      <c r="I50" s="63"/>
      <c r="J50" s="112"/>
    </row>
    <row r="51" spans="1:14" x14ac:dyDescent="0.2">
      <c r="A51" s="21"/>
      <c r="B51" s="2" t="s">
        <v>73</v>
      </c>
      <c r="F51" s="329">
        <v>0</v>
      </c>
      <c r="G51" s="338">
        <f t="shared" si="0"/>
        <v>0</v>
      </c>
      <c r="H51" s="113">
        <v>0</v>
      </c>
      <c r="I51" s="63"/>
      <c r="J51" s="112"/>
      <c r="K51" s="112"/>
      <c r="L51" s="112"/>
      <c r="M51" s="115"/>
    </row>
    <row r="52" spans="1:14" x14ac:dyDescent="0.2">
      <c r="A52" s="21"/>
      <c r="B52" s="2" t="s">
        <v>74</v>
      </c>
      <c r="F52" s="330"/>
      <c r="G52" s="338"/>
      <c r="H52" s="113"/>
      <c r="I52" s="63"/>
    </row>
    <row r="53" spans="1:14" x14ac:dyDescent="0.2">
      <c r="A53" s="21"/>
      <c r="B53" s="59" t="s">
        <v>75</v>
      </c>
      <c r="E53" s="69"/>
      <c r="F53" s="339">
        <v>1236342.44</v>
      </c>
      <c r="G53" s="340">
        <f t="shared" si="0"/>
        <v>413968.74000000022</v>
      </c>
      <c r="H53" s="341">
        <f>H47+H48+H50+H51</f>
        <v>1650311.1800000002</v>
      </c>
      <c r="I53" s="63"/>
      <c r="J53" s="112"/>
      <c r="K53" s="114"/>
      <c r="L53" s="112"/>
    </row>
    <row r="54" spans="1:14" x14ac:dyDescent="0.2">
      <c r="A54" s="21"/>
      <c r="F54" s="342"/>
      <c r="G54" s="69"/>
      <c r="H54" s="10"/>
      <c r="I54" s="63"/>
    </row>
    <row r="55" spans="1:14" x14ac:dyDescent="0.2">
      <c r="A55" s="46"/>
      <c r="B55" s="48"/>
      <c r="C55" s="48"/>
      <c r="D55" s="48"/>
      <c r="E55" s="48"/>
      <c r="F55" s="343"/>
      <c r="G55" s="344"/>
      <c r="H55" s="116"/>
      <c r="I55" s="63"/>
    </row>
    <row r="56" spans="1:14" x14ac:dyDescent="0.2">
      <c r="A56" s="46"/>
      <c r="B56" s="48"/>
      <c r="C56" s="48"/>
      <c r="D56" s="48"/>
      <c r="E56" s="48"/>
      <c r="F56" s="343"/>
      <c r="G56" s="344"/>
      <c r="H56" s="116"/>
      <c r="I56" s="63"/>
      <c r="L56" s="63"/>
      <c r="M56" s="63"/>
    </row>
    <row r="57" spans="1:14" ht="13.5" thickBot="1" x14ac:dyDescent="0.25">
      <c r="A57" s="117"/>
      <c r="B57" s="17"/>
      <c r="C57" s="17"/>
      <c r="D57" s="17"/>
      <c r="E57" s="17"/>
      <c r="F57" s="345"/>
      <c r="G57" s="346"/>
      <c r="H57" s="18"/>
      <c r="I57" s="63"/>
    </row>
    <row r="58" spans="1:14" x14ac:dyDescent="0.2">
      <c r="I58" s="63"/>
    </row>
    <row r="59" spans="1:14" ht="13.5" thickBot="1" x14ac:dyDescent="0.25">
      <c r="F59" s="17"/>
      <c r="G59" s="17"/>
      <c r="I59" s="63"/>
    </row>
    <row r="60" spans="1:14" ht="16.5" thickBot="1" x14ac:dyDescent="0.3">
      <c r="A60" s="19" t="s">
        <v>76</v>
      </c>
      <c r="B60" s="6"/>
      <c r="C60" s="6"/>
      <c r="D60" s="6"/>
      <c r="E60" s="6"/>
      <c r="H60" s="7"/>
      <c r="I60" s="63"/>
      <c r="J60" s="118" t="s">
        <v>77</v>
      </c>
      <c r="K60" s="119"/>
      <c r="N60" s="115"/>
    </row>
    <row r="61" spans="1:14" ht="6.75" customHeight="1" thickBot="1" x14ac:dyDescent="0.25">
      <c r="A61" s="21"/>
      <c r="H61" s="10"/>
      <c r="I61" s="63"/>
      <c r="J61" s="21"/>
      <c r="K61" s="10"/>
    </row>
    <row r="62" spans="1:14" s="59" customFormat="1" x14ac:dyDescent="0.2">
      <c r="A62" s="53"/>
      <c r="B62" s="54"/>
      <c r="C62" s="54"/>
      <c r="D62" s="54"/>
      <c r="E62" s="54"/>
      <c r="F62" s="23" t="s">
        <v>67</v>
      </c>
      <c r="G62" s="23" t="s">
        <v>42</v>
      </c>
      <c r="H62" s="109" t="s">
        <v>43</v>
      </c>
      <c r="I62" s="63"/>
      <c r="J62" s="120"/>
      <c r="K62" s="121"/>
    </row>
    <row r="63" spans="1:14" x14ac:dyDescent="0.2">
      <c r="A63" s="56"/>
      <c r="B63" s="122" t="s">
        <v>78</v>
      </c>
      <c r="C63" s="60"/>
      <c r="D63" s="60"/>
      <c r="E63" s="60"/>
      <c r="F63" s="123"/>
      <c r="G63" s="57"/>
      <c r="H63" s="124"/>
      <c r="I63" s="63"/>
      <c r="J63" s="21" t="s">
        <v>79</v>
      </c>
      <c r="K63" s="361">
        <v>9.2999999999999999E-2</v>
      </c>
    </row>
    <row r="64" spans="1:14" ht="15" thickBot="1" x14ac:dyDescent="0.25">
      <c r="A64" s="21"/>
      <c r="B64" s="2" t="s">
        <v>80</v>
      </c>
      <c r="F64" s="330">
        <v>44028580.460000001</v>
      </c>
      <c r="G64" s="331">
        <f>-F64+H64</f>
        <v>-640531.56000000238</v>
      </c>
      <c r="H64" s="113">
        <v>43388048.899999999</v>
      </c>
      <c r="I64" s="63"/>
      <c r="J64" s="117"/>
      <c r="K64" s="18"/>
    </row>
    <row r="65" spans="1:16" x14ac:dyDescent="0.2">
      <c r="A65" s="21"/>
      <c r="B65" s="2" t="s">
        <v>81</v>
      </c>
      <c r="F65" s="330">
        <v>0</v>
      </c>
      <c r="G65" s="331">
        <v>0</v>
      </c>
      <c r="H65" s="113">
        <v>0</v>
      </c>
      <c r="I65" s="63"/>
      <c r="J65" s="48"/>
    </row>
    <row r="66" spans="1:16" x14ac:dyDescent="0.2">
      <c r="A66" s="21"/>
      <c r="B66" s="2" t="s">
        <v>82</v>
      </c>
      <c r="F66" s="330">
        <v>616546.51</v>
      </c>
      <c r="G66" s="331">
        <f>(-F66+H66)</f>
        <v>0</v>
      </c>
      <c r="H66" s="113">
        <f>H46+G47</f>
        <v>616546.51</v>
      </c>
      <c r="I66" s="63"/>
    </row>
    <row r="67" spans="1:16" x14ac:dyDescent="0.2">
      <c r="A67" s="21"/>
      <c r="B67" s="2" t="s">
        <v>73</v>
      </c>
      <c r="F67" s="347">
        <v>0</v>
      </c>
      <c r="G67" s="36">
        <v>0</v>
      </c>
      <c r="H67" s="348">
        <v>0</v>
      </c>
      <c r="I67" s="63"/>
    </row>
    <row r="68" spans="1:16" ht="13.5" thickBot="1" x14ac:dyDescent="0.25">
      <c r="A68" s="21"/>
      <c r="B68" s="59" t="s">
        <v>83</v>
      </c>
      <c r="F68" s="349">
        <v>44645126.969999999</v>
      </c>
      <c r="G68" s="350">
        <f>SUM(G64:G67)</f>
        <v>-640531.56000000238</v>
      </c>
      <c r="H68" s="341">
        <f>SUM(H64:H67)</f>
        <v>44004595.409999996</v>
      </c>
      <c r="I68" s="63"/>
      <c r="J68" s="63"/>
    </row>
    <row r="69" spans="1:16" ht="15.75" x14ac:dyDescent="0.25">
      <c r="A69" s="21"/>
      <c r="F69" s="330"/>
      <c r="G69" s="331"/>
      <c r="H69" s="341"/>
      <c r="I69" s="63"/>
      <c r="J69" s="19" t="s">
        <v>84</v>
      </c>
      <c r="K69" s="6"/>
      <c r="L69" s="6"/>
      <c r="M69" s="6"/>
      <c r="N69" s="6"/>
      <c r="O69" s="7"/>
    </row>
    <row r="70" spans="1:16" ht="6.75" customHeight="1" x14ac:dyDescent="0.2">
      <c r="A70" s="21"/>
      <c r="B70" s="59"/>
      <c r="F70" s="330"/>
      <c r="G70" s="331"/>
      <c r="H70" s="113"/>
      <c r="I70" s="63"/>
      <c r="J70" s="21"/>
      <c r="O70" s="10"/>
    </row>
    <row r="71" spans="1:16" x14ac:dyDescent="0.2">
      <c r="A71" s="21"/>
      <c r="B71" s="59" t="s">
        <v>85</v>
      </c>
      <c r="F71" s="330"/>
      <c r="G71" s="331"/>
      <c r="H71" s="113"/>
      <c r="I71" s="63"/>
      <c r="J71" s="22"/>
      <c r="K71" s="125"/>
      <c r="L71" s="23" t="s">
        <v>86</v>
      </c>
      <c r="M71" s="23" t="s">
        <v>87</v>
      </c>
      <c r="N71" s="23" t="s">
        <v>88</v>
      </c>
      <c r="O71" s="109" t="s">
        <v>89</v>
      </c>
    </row>
    <row r="72" spans="1:16" x14ac:dyDescent="0.2">
      <c r="A72" s="21"/>
      <c r="B72" s="2" t="s">
        <v>90</v>
      </c>
      <c r="F72" s="330">
        <v>31676355.620000001</v>
      </c>
      <c r="G72" s="331">
        <f>-K17</f>
        <v>-734081.62</v>
      </c>
      <c r="H72" s="113">
        <f>L17</f>
        <v>30942274</v>
      </c>
      <c r="I72" s="63"/>
      <c r="J72" s="21" t="s">
        <v>91</v>
      </c>
      <c r="L72" s="126">
        <v>41854295.960000001</v>
      </c>
      <c r="M72" s="127">
        <v>1</v>
      </c>
      <c r="N72" s="128">
        <v>5106</v>
      </c>
      <c r="O72" s="129">
        <v>467168.13</v>
      </c>
    </row>
    <row r="73" spans="1:16" x14ac:dyDescent="0.2">
      <c r="A73" s="21"/>
      <c r="B73" s="2" t="s">
        <v>92</v>
      </c>
      <c r="F73" s="35">
        <v>10900000</v>
      </c>
      <c r="G73" s="36">
        <f>-F73+H73</f>
        <v>0</v>
      </c>
      <c r="H73" s="351">
        <f>L18</f>
        <v>10900000</v>
      </c>
      <c r="I73" s="63"/>
      <c r="J73" s="21"/>
      <c r="L73" s="126">
        <v>0</v>
      </c>
      <c r="M73" s="127">
        <v>0</v>
      </c>
      <c r="N73" s="128">
        <v>0</v>
      </c>
      <c r="O73" s="129">
        <v>0</v>
      </c>
    </row>
    <row r="74" spans="1:16" x14ac:dyDescent="0.2">
      <c r="A74" s="21"/>
      <c r="B74" s="59" t="s">
        <v>93</v>
      </c>
      <c r="F74" s="349">
        <v>42576355.619999997</v>
      </c>
      <c r="G74" s="350">
        <f>SUM(G72:G73)</f>
        <v>-734081.62</v>
      </c>
      <c r="H74" s="341">
        <f>SUM(H72:H73)</f>
        <v>41842274</v>
      </c>
      <c r="I74" s="63"/>
      <c r="J74" s="21" t="s">
        <v>94</v>
      </c>
      <c r="L74" s="126">
        <v>0</v>
      </c>
      <c r="M74" s="127">
        <v>0</v>
      </c>
      <c r="N74" s="128">
        <v>0</v>
      </c>
      <c r="O74" s="129">
        <v>0</v>
      </c>
    </row>
    <row r="75" spans="1:16" x14ac:dyDescent="0.2">
      <c r="A75" s="21"/>
      <c r="F75" s="323"/>
      <c r="G75" s="69"/>
      <c r="H75" s="352"/>
      <c r="I75" s="63"/>
      <c r="J75" s="130" t="s">
        <v>95</v>
      </c>
      <c r="K75" s="102"/>
      <c r="L75" s="156">
        <v>41854295.960000001</v>
      </c>
      <c r="M75" s="131"/>
      <c r="N75" s="362">
        <v>5106</v>
      </c>
      <c r="O75" s="177">
        <v>467168.13</v>
      </c>
      <c r="P75" s="106"/>
    </row>
    <row r="76" spans="1:16" ht="13.5" thickBot="1" x14ac:dyDescent="0.25">
      <c r="A76" s="21"/>
      <c r="C76" s="59"/>
      <c r="D76" s="59"/>
      <c r="E76" s="59"/>
      <c r="F76" s="353"/>
      <c r="G76" s="354"/>
      <c r="H76" s="355"/>
      <c r="I76" s="63"/>
      <c r="J76" s="117"/>
      <c r="K76" s="17"/>
      <c r="L76" s="17"/>
      <c r="M76" s="17"/>
      <c r="N76" s="17"/>
      <c r="O76" s="18"/>
    </row>
    <row r="77" spans="1:16" x14ac:dyDescent="0.2">
      <c r="A77" s="21"/>
      <c r="F77" s="28"/>
      <c r="G77" s="69"/>
      <c r="H77" s="352"/>
      <c r="I77" s="63"/>
      <c r="J77" s="48"/>
    </row>
    <row r="78" spans="1:16" x14ac:dyDescent="0.2">
      <c r="A78" s="21"/>
      <c r="B78" s="2" t="s">
        <v>96</v>
      </c>
      <c r="F78" s="28">
        <v>1.4094</v>
      </c>
      <c r="G78" s="356"/>
      <c r="H78" s="357">
        <f>+H68/H72</f>
        <v>1.4221513069789247</v>
      </c>
      <c r="I78" s="63"/>
    </row>
    <row r="79" spans="1:16" x14ac:dyDescent="0.2">
      <c r="A79" s="21"/>
      <c r="B79" s="2" t="s">
        <v>97</v>
      </c>
      <c r="F79" s="28">
        <v>1.0486</v>
      </c>
      <c r="G79" s="356"/>
      <c r="H79" s="357">
        <f>+H68/H74</f>
        <v>1.0516779133466789</v>
      </c>
      <c r="I79" s="63"/>
    </row>
    <row r="80" spans="1:16" x14ac:dyDescent="0.2">
      <c r="A80" s="31"/>
      <c r="B80" s="102"/>
      <c r="C80" s="102"/>
      <c r="D80" s="102"/>
      <c r="E80" s="102"/>
      <c r="F80" s="358"/>
      <c r="G80" s="359"/>
      <c r="H80" s="360"/>
      <c r="I80" s="132"/>
    </row>
    <row r="81" spans="1:15" s="48" customFormat="1" ht="11.25" x14ac:dyDescent="0.2">
      <c r="A81" s="133" t="s">
        <v>98</v>
      </c>
      <c r="B81" s="47"/>
      <c r="C81" s="47"/>
      <c r="D81" s="47"/>
      <c r="E81" s="47"/>
      <c r="F81" s="47"/>
      <c r="G81" s="47"/>
      <c r="H81" s="49"/>
    </row>
    <row r="82" spans="1:15" s="48" customFormat="1" ht="12" thickBot="1" x14ac:dyDescent="0.25">
      <c r="A82" s="50"/>
      <c r="B82" s="51"/>
      <c r="C82" s="51"/>
      <c r="D82" s="51"/>
      <c r="E82" s="51"/>
      <c r="F82" s="51"/>
      <c r="G82" s="51"/>
      <c r="H82" s="52"/>
    </row>
    <row r="83" spans="1:15" ht="12.75" customHeight="1" x14ac:dyDescent="0.2"/>
    <row r="84" spans="1:15" ht="15.75" x14ac:dyDescent="0.25">
      <c r="A84" s="1" t="str">
        <f>+D4&amp;" - "&amp;D5</f>
        <v>ELFI, Inc. - Indenture No. 6, LLC</v>
      </c>
      <c r="E84" s="3"/>
    </row>
    <row r="85" spans="1:15" ht="12.75" customHeight="1" thickBot="1" x14ac:dyDescent="0.25"/>
    <row r="86" spans="1:15" ht="15.75" x14ac:dyDescent="0.25">
      <c r="A86" s="19" t="s">
        <v>99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7"/>
    </row>
    <row r="87" spans="1:15" ht="6.75" customHeight="1" x14ac:dyDescent="0.2">
      <c r="A87" s="21"/>
      <c r="O87" s="10"/>
    </row>
    <row r="88" spans="1:15" s="59" customFormat="1" x14ac:dyDescent="0.2">
      <c r="A88" s="53"/>
      <c r="B88" s="54"/>
      <c r="C88" s="54"/>
      <c r="D88" s="54"/>
      <c r="E88" s="134"/>
      <c r="F88" s="398" t="s">
        <v>88</v>
      </c>
      <c r="G88" s="398"/>
      <c r="H88" s="135" t="s">
        <v>100</v>
      </c>
      <c r="I88" s="136"/>
      <c r="J88" s="398" t="s">
        <v>101</v>
      </c>
      <c r="K88" s="398"/>
      <c r="L88" s="398" t="s">
        <v>102</v>
      </c>
      <c r="M88" s="398"/>
      <c r="N88" s="398" t="s">
        <v>103</v>
      </c>
      <c r="O88" s="401"/>
    </row>
    <row r="89" spans="1:15" s="59" customFormat="1" x14ac:dyDescent="0.2">
      <c r="A89" s="53"/>
      <c r="B89" s="54"/>
      <c r="C89" s="54"/>
      <c r="D89" s="54"/>
      <c r="E89" s="134"/>
      <c r="F89" s="23" t="s">
        <v>104</v>
      </c>
      <c r="G89" s="23" t="s">
        <v>105</v>
      </c>
      <c r="H89" s="137" t="s">
        <v>104</v>
      </c>
      <c r="I89" s="138" t="s">
        <v>105</v>
      </c>
      <c r="J89" s="23" t="s">
        <v>104</v>
      </c>
      <c r="K89" s="23" t="s">
        <v>105</v>
      </c>
      <c r="L89" s="23" t="s">
        <v>104</v>
      </c>
      <c r="M89" s="23" t="s">
        <v>105</v>
      </c>
      <c r="N89" s="23" t="s">
        <v>104</v>
      </c>
      <c r="O89" s="25" t="s">
        <v>105</v>
      </c>
    </row>
    <row r="90" spans="1:15" x14ac:dyDescent="0.2">
      <c r="A90" s="139" t="s">
        <v>49</v>
      </c>
      <c r="B90" s="2" t="s">
        <v>49</v>
      </c>
      <c r="F90" s="89">
        <v>6</v>
      </c>
      <c r="G90" s="89">
        <v>5</v>
      </c>
      <c r="H90" s="78">
        <v>45030.07</v>
      </c>
      <c r="I90" s="78">
        <v>43909.37</v>
      </c>
      <c r="J90" s="140">
        <v>1.1000000000000001E-3</v>
      </c>
      <c r="K90" s="141">
        <v>1E-3</v>
      </c>
      <c r="L90" s="142">
        <v>6.78</v>
      </c>
      <c r="M90" s="142">
        <v>6.8</v>
      </c>
      <c r="N90" s="142">
        <v>120</v>
      </c>
      <c r="O90" s="143">
        <v>120</v>
      </c>
    </row>
    <row r="91" spans="1:15" x14ac:dyDescent="0.2">
      <c r="A91" s="139" t="s">
        <v>51</v>
      </c>
      <c r="B91" s="2" t="s">
        <v>51</v>
      </c>
      <c r="F91" s="89">
        <v>0</v>
      </c>
      <c r="G91" s="89">
        <v>1</v>
      </c>
      <c r="H91" s="78">
        <v>0</v>
      </c>
      <c r="I91" s="78">
        <v>1190</v>
      </c>
      <c r="J91" s="140">
        <v>0</v>
      </c>
      <c r="K91" s="127">
        <v>0</v>
      </c>
      <c r="L91" s="88">
        <v>0</v>
      </c>
      <c r="M91" s="88">
        <v>6.06</v>
      </c>
      <c r="N91" s="88">
        <v>0</v>
      </c>
      <c r="O91" s="144">
        <v>120</v>
      </c>
    </row>
    <row r="92" spans="1:15" x14ac:dyDescent="0.2">
      <c r="A92" s="139" t="s">
        <v>56</v>
      </c>
      <c r="B92" s="2" t="s">
        <v>56</v>
      </c>
      <c r="F92" s="89"/>
      <c r="G92" s="89"/>
      <c r="H92" s="78"/>
      <c r="I92" s="78"/>
      <c r="J92" s="127"/>
      <c r="K92" s="127"/>
      <c r="L92" s="88"/>
      <c r="M92" s="88"/>
      <c r="N92" s="88"/>
      <c r="O92" s="144"/>
    </row>
    <row r="93" spans="1:15" x14ac:dyDescent="0.2">
      <c r="A93" s="139" t="s">
        <v>106</v>
      </c>
      <c r="B93" s="2" t="s">
        <v>107</v>
      </c>
      <c r="F93" s="89">
        <v>4130</v>
      </c>
      <c r="G93" s="89">
        <v>4083</v>
      </c>
      <c r="H93" s="78">
        <v>35263200.82</v>
      </c>
      <c r="I93" s="78">
        <v>34948330.719999999</v>
      </c>
      <c r="J93" s="140">
        <v>0.83050000000000002</v>
      </c>
      <c r="K93" s="127">
        <v>0.83499999999999996</v>
      </c>
      <c r="L93" s="88">
        <v>4.95</v>
      </c>
      <c r="M93" s="88">
        <v>4.95</v>
      </c>
      <c r="N93" s="88">
        <v>150.69</v>
      </c>
      <c r="O93" s="144">
        <v>152.74</v>
      </c>
    </row>
    <row r="94" spans="1:15" x14ac:dyDescent="0.2">
      <c r="A94" s="139" t="s">
        <v>108</v>
      </c>
      <c r="B94" s="145" t="s">
        <v>109</v>
      </c>
      <c r="F94" s="89">
        <v>94</v>
      </c>
      <c r="G94" s="89">
        <v>110</v>
      </c>
      <c r="H94" s="78">
        <v>630886.56999999995</v>
      </c>
      <c r="I94" s="78">
        <v>809590.61</v>
      </c>
      <c r="J94" s="140">
        <v>1.49E-2</v>
      </c>
      <c r="K94" s="127">
        <v>1.9300000000000001E-2</v>
      </c>
      <c r="L94" s="88">
        <v>4.83</v>
      </c>
      <c r="M94" s="88">
        <v>5.72</v>
      </c>
      <c r="N94" s="88">
        <v>141.91</v>
      </c>
      <c r="O94" s="144">
        <v>138.62</v>
      </c>
    </row>
    <row r="95" spans="1:15" x14ac:dyDescent="0.2">
      <c r="A95" s="139" t="s">
        <v>110</v>
      </c>
      <c r="B95" s="145" t="s">
        <v>111</v>
      </c>
      <c r="F95" s="89">
        <v>61</v>
      </c>
      <c r="G95" s="89">
        <v>49</v>
      </c>
      <c r="H95" s="78">
        <v>377488.79</v>
      </c>
      <c r="I95" s="78">
        <v>225432.47</v>
      </c>
      <c r="J95" s="140">
        <v>8.8999999999999999E-3</v>
      </c>
      <c r="K95" s="127">
        <v>5.4000000000000003E-3</v>
      </c>
      <c r="L95" s="88">
        <v>6.32</v>
      </c>
      <c r="M95" s="88">
        <v>5.59</v>
      </c>
      <c r="N95" s="88">
        <v>216.09</v>
      </c>
      <c r="O95" s="144">
        <v>162.22999999999999</v>
      </c>
    </row>
    <row r="96" spans="1:15" x14ac:dyDescent="0.2">
      <c r="A96" s="139" t="s">
        <v>112</v>
      </c>
      <c r="B96" s="145" t="s">
        <v>113</v>
      </c>
      <c r="F96" s="89">
        <v>48</v>
      </c>
      <c r="G96" s="89">
        <v>41</v>
      </c>
      <c r="H96" s="78">
        <v>579399.04</v>
      </c>
      <c r="I96" s="78">
        <v>290910.27</v>
      </c>
      <c r="J96" s="140">
        <v>1.3599999999999999E-2</v>
      </c>
      <c r="K96" s="127">
        <v>7.0000000000000001E-3</v>
      </c>
      <c r="L96" s="88">
        <v>4.83</v>
      </c>
      <c r="M96" s="88">
        <v>6.1</v>
      </c>
      <c r="N96" s="88">
        <v>168.74</v>
      </c>
      <c r="O96" s="144">
        <v>200.04</v>
      </c>
    </row>
    <row r="97" spans="1:25" x14ac:dyDescent="0.2">
      <c r="A97" s="139" t="s">
        <v>114</v>
      </c>
      <c r="B97" s="145" t="s">
        <v>115</v>
      </c>
      <c r="F97" s="89">
        <v>65</v>
      </c>
      <c r="G97" s="89">
        <v>52</v>
      </c>
      <c r="H97" s="78">
        <v>422688.73</v>
      </c>
      <c r="I97" s="78">
        <v>514179.3</v>
      </c>
      <c r="J97" s="140">
        <v>0.01</v>
      </c>
      <c r="K97" s="127">
        <v>1.23E-2</v>
      </c>
      <c r="L97" s="88">
        <v>6.2</v>
      </c>
      <c r="M97" s="88">
        <v>5.26</v>
      </c>
      <c r="N97" s="88">
        <v>171.1</v>
      </c>
      <c r="O97" s="144">
        <v>141.41</v>
      </c>
    </row>
    <row r="98" spans="1:25" x14ac:dyDescent="0.2">
      <c r="A98" s="139" t="s">
        <v>116</v>
      </c>
      <c r="B98" s="145" t="s">
        <v>117</v>
      </c>
      <c r="F98" s="89">
        <v>72</v>
      </c>
      <c r="G98" s="89">
        <v>72</v>
      </c>
      <c r="H98" s="78">
        <v>482497.14</v>
      </c>
      <c r="I98" s="78">
        <v>585446.16</v>
      </c>
      <c r="J98" s="140">
        <v>1.14E-2</v>
      </c>
      <c r="K98" s="127">
        <v>1.4E-2</v>
      </c>
      <c r="L98" s="88">
        <v>6.42</v>
      </c>
      <c r="M98" s="88">
        <v>6.09</v>
      </c>
      <c r="N98" s="88">
        <v>177.49</v>
      </c>
      <c r="O98" s="144">
        <v>179.49</v>
      </c>
    </row>
    <row r="99" spans="1:25" x14ac:dyDescent="0.2">
      <c r="A99" s="139" t="s">
        <v>118</v>
      </c>
      <c r="B99" s="145" t="s">
        <v>119</v>
      </c>
      <c r="F99" s="89">
        <v>45</v>
      </c>
      <c r="G99" s="89">
        <v>16</v>
      </c>
      <c r="H99" s="78">
        <v>271051.09000000003</v>
      </c>
      <c r="I99" s="78">
        <v>48236.58</v>
      </c>
      <c r="J99" s="140">
        <v>6.4000000000000003E-3</v>
      </c>
      <c r="K99" s="127">
        <v>1.1999999999999999E-3</v>
      </c>
      <c r="L99" s="88">
        <v>6.45</v>
      </c>
      <c r="M99" s="88">
        <v>6.78</v>
      </c>
      <c r="N99" s="88">
        <v>269.43</v>
      </c>
      <c r="O99" s="144">
        <v>222.2</v>
      </c>
    </row>
    <row r="100" spans="1:25" x14ac:dyDescent="0.2">
      <c r="A100" s="146" t="s">
        <v>120</v>
      </c>
      <c r="B100" s="147" t="s">
        <v>120</v>
      </c>
      <c r="C100" s="147"/>
      <c r="D100" s="147"/>
      <c r="E100" s="147"/>
      <c r="F100" s="148">
        <v>4515</v>
      </c>
      <c r="G100" s="148">
        <v>4423</v>
      </c>
      <c r="H100" s="363">
        <v>38027212.18</v>
      </c>
      <c r="I100" s="363">
        <v>37422126.109999999</v>
      </c>
      <c r="J100" s="149">
        <v>0.89559999999999995</v>
      </c>
      <c r="K100" s="150">
        <v>0.89410000000000001</v>
      </c>
      <c r="L100" s="151">
        <v>5</v>
      </c>
      <c r="M100" s="151">
        <v>5</v>
      </c>
      <c r="N100" s="151">
        <v>152.88</v>
      </c>
      <c r="O100" s="152">
        <v>153.21</v>
      </c>
    </row>
    <row r="101" spans="1:25" x14ac:dyDescent="0.2">
      <c r="A101" s="139" t="s">
        <v>53</v>
      </c>
      <c r="B101" s="2" t="s">
        <v>53</v>
      </c>
      <c r="F101" s="89">
        <v>320</v>
      </c>
      <c r="G101" s="89">
        <v>308</v>
      </c>
      <c r="H101" s="78">
        <v>2581571.14</v>
      </c>
      <c r="I101" s="78">
        <v>2375086.34</v>
      </c>
      <c r="J101" s="140">
        <v>6.08E-2</v>
      </c>
      <c r="K101" s="127">
        <v>5.67E-2</v>
      </c>
      <c r="L101" s="88">
        <v>5.43</v>
      </c>
      <c r="M101" s="88">
        <v>5.38</v>
      </c>
      <c r="N101" s="88">
        <v>206.57</v>
      </c>
      <c r="O101" s="144">
        <v>194.85</v>
      </c>
    </row>
    <row r="102" spans="1:25" x14ac:dyDescent="0.2">
      <c r="A102" s="139" t="s">
        <v>52</v>
      </c>
      <c r="B102" s="2" t="s">
        <v>52</v>
      </c>
      <c r="F102" s="89">
        <v>309</v>
      </c>
      <c r="G102" s="89">
        <v>308</v>
      </c>
      <c r="H102" s="78">
        <v>1461263.43</v>
      </c>
      <c r="I102" s="78">
        <v>1544816.01</v>
      </c>
      <c r="J102" s="140">
        <v>3.44E-2</v>
      </c>
      <c r="K102" s="127">
        <v>3.6900000000000002E-2</v>
      </c>
      <c r="L102" s="88">
        <v>6.16</v>
      </c>
      <c r="M102" s="88">
        <v>6.15</v>
      </c>
      <c r="N102" s="88">
        <v>166.98</v>
      </c>
      <c r="O102" s="144">
        <v>168.9</v>
      </c>
    </row>
    <row r="103" spans="1:25" x14ac:dyDescent="0.2">
      <c r="A103" s="139" t="s">
        <v>58</v>
      </c>
      <c r="B103" s="2" t="s">
        <v>58</v>
      </c>
      <c r="F103" s="89">
        <v>37</v>
      </c>
      <c r="G103" s="89">
        <v>61</v>
      </c>
      <c r="H103" s="78">
        <v>345610.56</v>
      </c>
      <c r="I103" s="78">
        <v>467168.13</v>
      </c>
      <c r="J103" s="153">
        <v>8.0999999999999996E-3</v>
      </c>
      <c r="K103" s="127">
        <v>1.12E-2</v>
      </c>
      <c r="L103" s="88">
        <v>5.0199999999999996</v>
      </c>
      <c r="M103" s="88">
        <v>5.92</v>
      </c>
      <c r="N103" s="88">
        <v>163.61000000000001</v>
      </c>
      <c r="O103" s="144">
        <v>243.55</v>
      </c>
      <c r="Q103" s="154"/>
      <c r="R103" s="154"/>
      <c r="S103" s="154"/>
      <c r="T103" s="132"/>
      <c r="U103" s="132"/>
      <c r="V103" s="106"/>
      <c r="W103" s="106"/>
      <c r="X103" s="106"/>
      <c r="Y103" s="106"/>
    </row>
    <row r="104" spans="1:25" x14ac:dyDescent="0.2">
      <c r="A104" s="139" t="s">
        <v>60</v>
      </c>
      <c r="B104" s="2" t="s">
        <v>60</v>
      </c>
      <c r="F104" s="89">
        <v>0</v>
      </c>
      <c r="G104" s="89">
        <v>0</v>
      </c>
      <c r="H104" s="78">
        <v>0</v>
      </c>
      <c r="I104" s="78">
        <v>0</v>
      </c>
      <c r="J104" s="153">
        <v>0</v>
      </c>
      <c r="K104" s="127">
        <v>0</v>
      </c>
      <c r="L104" s="88">
        <v>0</v>
      </c>
      <c r="M104" s="88">
        <v>0</v>
      </c>
      <c r="N104" s="88">
        <v>0</v>
      </c>
      <c r="O104" s="144">
        <v>0</v>
      </c>
    </row>
    <row r="105" spans="1:25" x14ac:dyDescent="0.2">
      <c r="A105" s="31"/>
      <c r="B105" s="39" t="s">
        <v>95</v>
      </c>
      <c r="C105" s="102"/>
      <c r="D105" s="102"/>
      <c r="E105" s="64"/>
      <c r="F105" s="155">
        <v>5187</v>
      </c>
      <c r="G105" s="155">
        <v>5106</v>
      </c>
      <c r="H105" s="156">
        <v>42460687.380000003</v>
      </c>
      <c r="I105" s="156">
        <v>41854295.960000001</v>
      </c>
      <c r="J105" s="157"/>
      <c r="K105" s="157"/>
      <c r="L105" s="158">
        <v>5.07</v>
      </c>
      <c r="M105" s="158">
        <v>5.08</v>
      </c>
      <c r="N105" s="158">
        <v>156.68</v>
      </c>
      <c r="O105" s="159">
        <v>157.12</v>
      </c>
    </row>
    <row r="106" spans="1:25" s="48" customFormat="1" ht="11.25" x14ac:dyDescent="0.2">
      <c r="A106" s="133"/>
      <c r="B106" s="47"/>
      <c r="C106" s="47"/>
      <c r="D106" s="47"/>
      <c r="E106" s="47"/>
      <c r="F106" s="47"/>
      <c r="G106" s="47"/>
      <c r="H106" s="47"/>
      <c r="I106" s="47"/>
      <c r="J106" s="160"/>
      <c r="K106" s="160"/>
      <c r="L106" s="47"/>
      <c r="M106" s="47"/>
      <c r="N106" s="47"/>
      <c r="O106" s="161"/>
    </row>
    <row r="107" spans="1:25" s="48" customFormat="1" ht="12" thickBot="1" x14ac:dyDescent="0.25">
      <c r="A107" s="50"/>
      <c r="B107" s="51"/>
      <c r="C107" s="51"/>
      <c r="D107" s="51"/>
      <c r="E107" s="51"/>
      <c r="F107" s="51"/>
      <c r="G107" s="51"/>
      <c r="H107" s="51"/>
      <c r="I107" s="51"/>
      <c r="J107" s="162"/>
      <c r="K107" s="162"/>
      <c r="L107" s="51"/>
      <c r="M107" s="51"/>
      <c r="N107" s="51"/>
      <c r="O107" s="163"/>
    </row>
    <row r="108" spans="1:25" ht="12.75" customHeight="1" thickBot="1" x14ac:dyDescent="0.25">
      <c r="A108" s="17"/>
    </row>
    <row r="109" spans="1:25" ht="15.75" x14ac:dyDescent="0.25">
      <c r="A109" s="19" t="s">
        <v>121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7"/>
    </row>
    <row r="110" spans="1:25" ht="6.75" customHeight="1" x14ac:dyDescent="0.2">
      <c r="A110" s="21"/>
      <c r="O110" s="10"/>
    </row>
    <row r="111" spans="1:25" s="59" customFormat="1" x14ac:dyDescent="0.2">
      <c r="A111" s="53"/>
      <c r="B111" s="54"/>
      <c r="C111" s="54"/>
      <c r="D111" s="54"/>
      <c r="E111" s="134"/>
      <c r="F111" s="398" t="s">
        <v>88</v>
      </c>
      <c r="G111" s="398"/>
      <c r="H111" s="136" t="s">
        <v>100</v>
      </c>
      <c r="I111" s="136"/>
      <c r="J111" s="398" t="s">
        <v>101</v>
      </c>
      <c r="K111" s="398"/>
      <c r="L111" s="398" t="s">
        <v>102</v>
      </c>
      <c r="M111" s="398"/>
      <c r="N111" s="398" t="s">
        <v>103</v>
      </c>
      <c r="O111" s="401"/>
    </row>
    <row r="112" spans="1:25" s="59" customFormat="1" x14ac:dyDescent="0.2">
      <c r="A112" s="53"/>
      <c r="B112" s="54"/>
      <c r="C112" s="54"/>
      <c r="D112" s="54"/>
      <c r="E112" s="134"/>
      <c r="F112" s="23" t="s">
        <v>104</v>
      </c>
      <c r="G112" s="23" t="s">
        <v>105</v>
      </c>
      <c r="H112" s="164" t="s">
        <v>104</v>
      </c>
      <c r="I112" s="165" t="s">
        <v>105</v>
      </c>
      <c r="J112" s="23" t="s">
        <v>104</v>
      </c>
      <c r="K112" s="23" t="s">
        <v>105</v>
      </c>
      <c r="L112" s="23" t="s">
        <v>104</v>
      </c>
      <c r="M112" s="23" t="s">
        <v>105</v>
      </c>
      <c r="N112" s="23" t="s">
        <v>104</v>
      </c>
      <c r="O112" s="25" t="s">
        <v>105</v>
      </c>
    </row>
    <row r="113" spans="1:15" x14ac:dyDescent="0.2">
      <c r="A113" s="21"/>
      <c r="B113" s="2" t="s">
        <v>122</v>
      </c>
      <c r="F113" s="166">
        <v>4130</v>
      </c>
      <c r="G113" s="166">
        <v>4083</v>
      </c>
      <c r="H113" s="167">
        <v>35263200.82</v>
      </c>
      <c r="I113" s="168">
        <v>34948330.719999999</v>
      </c>
      <c r="J113" s="127">
        <v>0.92730000000000001</v>
      </c>
      <c r="K113" s="127">
        <v>0.93389999999999995</v>
      </c>
      <c r="L113" s="169">
        <v>4.95</v>
      </c>
      <c r="M113" s="169">
        <v>4.95</v>
      </c>
      <c r="N113" s="167">
        <v>150.69</v>
      </c>
      <c r="O113" s="170">
        <v>152.74</v>
      </c>
    </row>
    <row r="114" spans="1:15" x14ac:dyDescent="0.2">
      <c r="A114" s="21"/>
      <c r="B114" s="2" t="s">
        <v>123</v>
      </c>
      <c r="F114" s="166">
        <v>94</v>
      </c>
      <c r="G114" s="166">
        <v>110</v>
      </c>
      <c r="H114" s="167">
        <v>630886.56999999995</v>
      </c>
      <c r="I114" s="171">
        <v>809590.61</v>
      </c>
      <c r="J114" s="127">
        <v>1.66E-2</v>
      </c>
      <c r="K114" s="127">
        <v>2.1600000000000001E-2</v>
      </c>
      <c r="L114" s="169">
        <v>4.83</v>
      </c>
      <c r="M114" s="169">
        <v>5.72</v>
      </c>
      <c r="N114" s="167">
        <v>141.91</v>
      </c>
      <c r="O114" s="172">
        <v>138.62</v>
      </c>
    </row>
    <row r="115" spans="1:15" x14ac:dyDescent="0.2">
      <c r="A115" s="21"/>
      <c r="B115" s="2" t="s">
        <v>124</v>
      </c>
      <c r="F115" s="166">
        <v>61</v>
      </c>
      <c r="G115" s="166">
        <v>49</v>
      </c>
      <c r="H115" s="167">
        <v>377488.79</v>
      </c>
      <c r="I115" s="171">
        <v>225432.47</v>
      </c>
      <c r="J115" s="127">
        <v>9.9000000000000008E-3</v>
      </c>
      <c r="K115" s="127">
        <v>6.0000000000000001E-3</v>
      </c>
      <c r="L115" s="169">
        <v>6.32</v>
      </c>
      <c r="M115" s="169">
        <v>5.59</v>
      </c>
      <c r="N115" s="167">
        <v>216.09</v>
      </c>
      <c r="O115" s="172">
        <v>162.22999999999999</v>
      </c>
    </row>
    <row r="116" spans="1:15" x14ac:dyDescent="0.2">
      <c r="A116" s="21"/>
      <c r="B116" s="2" t="s">
        <v>125</v>
      </c>
      <c r="F116" s="166">
        <v>48</v>
      </c>
      <c r="G116" s="166">
        <v>41</v>
      </c>
      <c r="H116" s="167">
        <v>579399.04</v>
      </c>
      <c r="I116" s="171">
        <v>290910.27</v>
      </c>
      <c r="J116" s="127">
        <v>1.52E-2</v>
      </c>
      <c r="K116" s="127">
        <v>7.7999999999999996E-3</v>
      </c>
      <c r="L116" s="169">
        <v>4.83</v>
      </c>
      <c r="M116" s="169">
        <v>6.1</v>
      </c>
      <c r="N116" s="167">
        <v>168.74</v>
      </c>
      <c r="O116" s="172">
        <v>200.04</v>
      </c>
    </row>
    <row r="117" spans="1:15" x14ac:dyDescent="0.2">
      <c r="A117" s="21"/>
      <c r="B117" s="2" t="s">
        <v>126</v>
      </c>
      <c r="F117" s="166">
        <v>65</v>
      </c>
      <c r="G117" s="166">
        <v>52</v>
      </c>
      <c r="H117" s="167">
        <v>422688.73</v>
      </c>
      <c r="I117" s="171">
        <v>514179.3</v>
      </c>
      <c r="J117" s="127">
        <v>1.11E-2</v>
      </c>
      <c r="K117" s="127">
        <v>1.37E-2</v>
      </c>
      <c r="L117" s="169">
        <v>6.2</v>
      </c>
      <c r="M117" s="169">
        <v>5.26</v>
      </c>
      <c r="N117" s="167">
        <v>171.1</v>
      </c>
      <c r="O117" s="172">
        <v>141.41</v>
      </c>
    </row>
    <row r="118" spans="1:15" x14ac:dyDescent="0.2">
      <c r="A118" s="21"/>
      <c r="B118" s="2" t="s">
        <v>127</v>
      </c>
      <c r="F118" s="166">
        <v>72</v>
      </c>
      <c r="G118" s="166">
        <v>72</v>
      </c>
      <c r="H118" s="167">
        <v>482497.14</v>
      </c>
      <c r="I118" s="171">
        <v>585446.16</v>
      </c>
      <c r="J118" s="127">
        <v>1.2699999999999999E-2</v>
      </c>
      <c r="K118" s="127">
        <v>1.5599999999999999E-2</v>
      </c>
      <c r="L118" s="169">
        <v>6.42</v>
      </c>
      <c r="M118" s="173">
        <v>6.09</v>
      </c>
      <c r="N118" s="167">
        <v>177.49</v>
      </c>
      <c r="O118" s="172">
        <v>179.49</v>
      </c>
    </row>
    <row r="119" spans="1:15" x14ac:dyDescent="0.2">
      <c r="A119" s="21"/>
      <c r="B119" s="2" t="s">
        <v>128</v>
      </c>
      <c r="F119" s="166">
        <v>45</v>
      </c>
      <c r="G119" s="166">
        <v>16</v>
      </c>
      <c r="H119" s="167">
        <v>271051.09000000003</v>
      </c>
      <c r="I119" s="171">
        <v>48236.58</v>
      </c>
      <c r="J119" s="127">
        <v>7.1000000000000004E-3</v>
      </c>
      <c r="K119" s="127">
        <v>1.2999999999999999E-3</v>
      </c>
      <c r="L119" s="169">
        <v>6.45</v>
      </c>
      <c r="M119" s="169">
        <v>6.78</v>
      </c>
      <c r="N119" s="167">
        <v>269.43</v>
      </c>
      <c r="O119" s="172">
        <v>222.2</v>
      </c>
    </row>
    <row r="120" spans="1:15" x14ac:dyDescent="0.2">
      <c r="A120" s="31"/>
      <c r="B120" s="39" t="s">
        <v>129</v>
      </c>
      <c r="C120" s="102"/>
      <c r="D120" s="102"/>
      <c r="E120" s="64"/>
      <c r="F120" s="174">
        <v>4515</v>
      </c>
      <c r="G120" s="174">
        <v>4423</v>
      </c>
      <c r="H120" s="156">
        <v>38027212.18</v>
      </c>
      <c r="I120" s="156">
        <v>37422126.109999999</v>
      </c>
      <c r="J120" s="157"/>
      <c r="K120" s="157"/>
      <c r="L120" s="175">
        <v>5</v>
      </c>
      <c r="M120" s="176">
        <v>5</v>
      </c>
      <c r="N120" s="156">
        <v>152.88</v>
      </c>
      <c r="O120" s="177">
        <v>153.21</v>
      </c>
    </row>
    <row r="121" spans="1:15" s="48" customFormat="1" ht="11.25" x14ac:dyDescent="0.2">
      <c r="A121" s="46"/>
      <c r="J121" s="178"/>
      <c r="K121" s="178"/>
      <c r="O121" s="179"/>
    </row>
    <row r="122" spans="1:15" s="48" customFormat="1" ht="12" thickBot="1" x14ac:dyDescent="0.25">
      <c r="A122" s="50"/>
      <c r="B122" s="51"/>
      <c r="C122" s="51"/>
      <c r="D122" s="51"/>
      <c r="E122" s="51"/>
      <c r="F122" s="51"/>
      <c r="G122" s="51"/>
      <c r="H122" s="51"/>
      <c r="I122" s="51"/>
      <c r="J122" s="162"/>
      <c r="K122" s="162"/>
      <c r="L122" s="51"/>
      <c r="M122" s="51"/>
      <c r="N122" s="51"/>
      <c r="O122" s="163"/>
    </row>
    <row r="123" spans="1:15" ht="12.75" customHeight="1" thickBot="1" x14ac:dyDescent="0.25">
      <c r="A123" s="180"/>
      <c r="B123" s="6"/>
      <c r="C123" s="6"/>
      <c r="D123" s="6"/>
      <c r="E123" s="6"/>
    </row>
    <row r="124" spans="1:15" ht="15.75" x14ac:dyDescent="0.25">
      <c r="A124" s="19" t="s">
        <v>130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7"/>
    </row>
    <row r="125" spans="1:15" ht="6.75" customHeight="1" x14ac:dyDescent="0.2">
      <c r="A125" s="21"/>
      <c r="O125" s="10"/>
    </row>
    <row r="126" spans="1:15" ht="12.75" customHeight="1" x14ac:dyDescent="0.2">
      <c r="A126" s="22"/>
      <c r="B126" s="125"/>
      <c r="C126" s="125"/>
      <c r="D126" s="125"/>
      <c r="E126" s="125"/>
      <c r="F126" s="396" t="s">
        <v>88</v>
      </c>
      <c r="G126" s="397"/>
      <c r="H126" s="135" t="s">
        <v>100</v>
      </c>
      <c r="I126" s="136"/>
      <c r="J126" s="396" t="s">
        <v>101</v>
      </c>
      <c r="K126" s="397"/>
      <c r="L126" s="396" t="s">
        <v>102</v>
      </c>
      <c r="M126" s="397"/>
      <c r="N126" s="396" t="s">
        <v>103</v>
      </c>
      <c r="O126" s="400"/>
    </row>
    <row r="127" spans="1:15" x14ac:dyDescent="0.2">
      <c r="A127" s="22"/>
      <c r="B127" s="125"/>
      <c r="C127" s="125"/>
      <c r="D127" s="125"/>
      <c r="E127" s="125"/>
      <c r="F127" s="23" t="s">
        <v>104</v>
      </c>
      <c r="G127" s="23" t="s">
        <v>105</v>
      </c>
      <c r="H127" s="23" t="s">
        <v>104</v>
      </c>
      <c r="I127" s="108" t="s">
        <v>105</v>
      </c>
      <c r="J127" s="23" t="s">
        <v>104</v>
      </c>
      <c r="K127" s="23" t="s">
        <v>105</v>
      </c>
      <c r="L127" s="23" t="s">
        <v>104</v>
      </c>
      <c r="M127" s="23" t="s">
        <v>105</v>
      </c>
      <c r="N127" s="23" t="s">
        <v>104</v>
      </c>
      <c r="O127" s="25" t="s">
        <v>105</v>
      </c>
    </row>
    <row r="128" spans="1:15" x14ac:dyDescent="0.2">
      <c r="A128" s="21"/>
      <c r="B128" s="2" t="s">
        <v>131</v>
      </c>
      <c r="F128" s="89">
        <v>1044</v>
      </c>
      <c r="G128" s="89">
        <v>1029</v>
      </c>
      <c r="H128" s="88">
        <v>13039342.15</v>
      </c>
      <c r="I128" s="88">
        <v>12880747.310000001</v>
      </c>
      <c r="J128" s="127">
        <v>0.30709999999999998</v>
      </c>
      <c r="K128" s="127">
        <v>0.30780000000000002</v>
      </c>
      <c r="L128" s="88">
        <v>4.4800000000000004</v>
      </c>
      <c r="M128" s="88">
        <v>4.49</v>
      </c>
      <c r="N128" s="88">
        <v>136.28</v>
      </c>
      <c r="O128" s="144">
        <v>136.26</v>
      </c>
    </row>
    <row r="129" spans="1:15" x14ac:dyDescent="0.2">
      <c r="A129" s="21"/>
      <c r="B129" s="2" t="s">
        <v>132</v>
      </c>
      <c r="F129" s="89">
        <v>1034</v>
      </c>
      <c r="G129" s="89">
        <v>1014</v>
      </c>
      <c r="H129" s="88">
        <v>18587085.469999999</v>
      </c>
      <c r="I129" s="88">
        <v>18182682.18</v>
      </c>
      <c r="J129" s="127">
        <v>0.43769999999999998</v>
      </c>
      <c r="K129" s="127">
        <v>0.43440000000000001</v>
      </c>
      <c r="L129" s="88">
        <v>4.58</v>
      </c>
      <c r="M129" s="88">
        <v>4.57</v>
      </c>
      <c r="N129" s="88">
        <v>145.66999999999999</v>
      </c>
      <c r="O129" s="144">
        <v>145.41</v>
      </c>
    </row>
    <row r="130" spans="1:15" x14ac:dyDescent="0.2">
      <c r="A130" s="21"/>
      <c r="B130" s="2" t="s">
        <v>133</v>
      </c>
      <c r="F130" s="89">
        <v>2391</v>
      </c>
      <c r="G130" s="89">
        <v>2356</v>
      </c>
      <c r="H130" s="88">
        <v>6743819.5999999996</v>
      </c>
      <c r="I130" s="88">
        <v>6697266.3200000003</v>
      </c>
      <c r="J130" s="127">
        <v>0.1588</v>
      </c>
      <c r="K130" s="127">
        <v>0.16</v>
      </c>
      <c r="L130" s="88">
        <v>6.6</v>
      </c>
      <c r="M130" s="88">
        <v>6.61</v>
      </c>
      <c r="N130" s="88">
        <v>175.79</v>
      </c>
      <c r="O130" s="144">
        <v>176.91</v>
      </c>
    </row>
    <row r="131" spans="1:15" x14ac:dyDescent="0.2">
      <c r="A131" s="21"/>
      <c r="B131" s="2" t="s">
        <v>134</v>
      </c>
      <c r="F131" s="89">
        <v>691</v>
      </c>
      <c r="G131" s="89">
        <v>680</v>
      </c>
      <c r="H131" s="88">
        <v>3598074.3</v>
      </c>
      <c r="I131" s="88">
        <v>3602684.15</v>
      </c>
      <c r="J131" s="127">
        <v>8.4699999999999998E-2</v>
      </c>
      <c r="K131" s="127">
        <v>8.6099999999999996E-2</v>
      </c>
      <c r="L131" s="88">
        <v>6.49</v>
      </c>
      <c r="M131" s="88">
        <v>6.5</v>
      </c>
      <c r="N131" s="88">
        <v>236.08</v>
      </c>
      <c r="O131" s="144">
        <v>238.58</v>
      </c>
    </row>
    <row r="132" spans="1:15" x14ac:dyDescent="0.2">
      <c r="A132" s="21"/>
      <c r="B132" s="2" t="s">
        <v>135</v>
      </c>
      <c r="F132" s="89">
        <v>26</v>
      </c>
      <c r="G132" s="89">
        <v>26</v>
      </c>
      <c r="H132" s="88">
        <v>485012.12</v>
      </c>
      <c r="I132" s="88">
        <v>483613.4</v>
      </c>
      <c r="J132" s="127">
        <v>1.14E-2</v>
      </c>
      <c r="K132" s="127">
        <v>1.1599999999999999E-2</v>
      </c>
      <c r="L132" s="88">
        <v>8.19</v>
      </c>
      <c r="M132" s="88">
        <v>8.19</v>
      </c>
      <c r="N132" s="88">
        <v>272.04000000000002</v>
      </c>
      <c r="O132" s="144">
        <v>271.86</v>
      </c>
    </row>
    <row r="133" spans="1:15" x14ac:dyDescent="0.2">
      <c r="A133" s="21"/>
      <c r="B133" s="2" t="s">
        <v>136</v>
      </c>
      <c r="F133" s="89">
        <v>1</v>
      </c>
      <c r="G133" s="89">
        <v>1</v>
      </c>
      <c r="H133" s="88">
        <v>7353.74</v>
      </c>
      <c r="I133" s="88">
        <v>7302.6</v>
      </c>
      <c r="J133" s="127">
        <v>2.0000000000000001E-4</v>
      </c>
      <c r="K133" s="127">
        <v>2.0000000000000001E-4</v>
      </c>
      <c r="L133" s="88">
        <v>7.19</v>
      </c>
      <c r="M133" s="88">
        <v>7.19</v>
      </c>
      <c r="N133" s="88">
        <v>196</v>
      </c>
      <c r="O133" s="144">
        <v>195</v>
      </c>
    </row>
    <row r="134" spans="1:15" x14ac:dyDescent="0.2">
      <c r="A134" s="31"/>
      <c r="B134" s="39" t="s">
        <v>137</v>
      </c>
      <c r="C134" s="102"/>
      <c r="D134" s="102"/>
      <c r="E134" s="102"/>
      <c r="F134" s="174">
        <v>5187</v>
      </c>
      <c r="G134" s="174">
        <v>5106</v>
      </c>
      <c r="H134" s="156">
        <v>42460687.380000003</v>
      </c>
      <c r="I134" s="156">
        <v>41854295.960000001</v>
      </c>
      <c r="J134" s="157"/>
      <c r="K134" s="157"/>
      <c r="L134" s="175">
        <v>5.07</v>
      </c>
      <c r="M134" s="176">
        <v>5.08</v>
      </c>
      <c r="N134" s="156">
        <v>156.68</v>
      </c>
      <c r="O134" s="177">
        <v>157.12</v>
      </c>
    </row>
    <row r="135" spans="1:15" s="48" customFormat="1" ht="11.25" x14ac:dyDescent="0.2">
      <c r="A135" s="46"/>
      <c r="F135" s="47"/>
      <c r="G135" s="47"/>
      <c r="H135" s="47"/>
      <c r="I135" s="47"/>
      <c r="J135" s="47"/>
      <c r="K135" s="47"/>
      <c r="L135" s="47"/>
      <c r="M135" s="47"/>
      <c r="N135" s="160"/>
      <c r="O135" s="116"/>
    </row>
    <row r="136" spans="1:15" s="48" customFormat="1" ht="12" thickBot="1" x14ac:dyDescent="0.25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2"/>
    </row>
    <row r="137" spans="1:15" ht="13.5" thickBot="1" x14ac:dyDescent="0.25">
      <c r="D137" s="181"/>
      <c r="E137" s="181"/>
    </row>
    <row r="138" spans="1:15" ht="15.75" x14ac:dyDescent="0.25">
      <c r="A138" s="19" t="s">
        <v>138</v>
      </c>
      <c r="B138" s="6"/>
      <c r="C138" s="6"/>
      <c r="D138" s="182"/>
      <c r="F138" s="6"/>
      <c r="G138" s="6"/>
      <c r="H138" s="6"/>
      <c r="I138" s="6"/>
      <c r="J138" s="6"/>
      <c r="K138" s="6"/>
      <c r="L138" s="6"/>
      <c r="M138" s="6"/>
      <c r="N138" s="6"/>
      <c r="O138" s="7"/>
    </row>
    <row r="139" spans="1:15" ht="6.75" customHeight="1" x14ac:dyDescent="0.2">
      <c r="A139" s="21"/>
      <c r="O139" s="10"/>
    </row>
    <row r="140" spans="1:15" ht="12.75" customHeight="1" x14ac:dyDescent="0.2">
      <c r="A140" s="22"/>
      <c r="B140" s="125"/>
      <c r="C140" s="125"/>
      <c r="D140" s="125"/>
      <c r="E140" s="125"/>
      <c r="F140" s="396" t="s">
        <v>88</v>
      </c>
      <c r="G140" s="397"/>
      <c r="H140" s="135" t="s">
        <v>100</v>
      </c>
      <c r="I140" s="136"/>
      <c r="J140" s="396" t="s">
        <v>139</v>
      </c>
      <c r="K140" s="397"/>
      <c r="L140" s="396" t="s">
        <v>102</v>
      </c>
      <c r="M140" s="397"/>
      <c r="N140" s="396" t="s">
        <v>103</v>
      </c>
      <c r="O140" s="400"/>
    </row>
    <row r="141" spans="1:15" x14ac:dyDescent="0.2">
      <c r="A141" s="22"/>
      <c r="B141" s="125"/>
      <c r="C141" s="125"/>
      <c r="D141" s="125"/>
      <c r="E141" s="125"/>
      <c r="F141" s="23" t="s">
        <v>104</v>
      </c>
      <c r="G141" s="23" t="s">
        <v>105</v>
      </c>
      <c r="H141" s="23" t="s">
        <v>104</v>
      </c>
      <c r="I141" s="108" t="s">
        <v>105</v>
      </c>
      <c r="J141" s="23" t="s">
        <v>104</v>
      </c>
      <c r="K141" s="23" t="s">
        <v>105</v>
      </c>
      <c r="L141" s="23" t="s">
        <v>104</v>
      </c>
      <c r="M141" s="23" t="s">
        <v>105</v>
      </c>
      <c r="N141" s="23" t="s">
        <v>104</v>
      </c>
      <c r="O141" s="25" t="s">
        <v>105</v>
      </c>
    </row>
    <row r="142" spans="1:15" x14ac:dyDescent="0.2">
      <c r="A142" s="21"/>
      <c r="B142" s="2" t="s">
        <v>140</v>
      </c>
      <c r="F142" s="89">
        <v>3890</v>
      </c>
      <c r="G142" s="89">
        <v>3834</v>
      </c>
      <c r="H142" s="88">
        <v>29627373.34</v>
      </c>
      <c r="I142" s="88">
        <v>29256580.559999999</v>
      </c>
      <c r="J142" s="127">
        <v>0.69779999999999998</v>
      </c>
      <c r="K142" s="127">
        <v>0.69899999999999995</v>
      </c>
      <c r="L142" s="88">
        <v>5.14</v>
      </c>
      <c r="M142" s="88">
        <v>5.15</v>
      </c>
      <c r="N142" s="167">
        <v>148.19999999999999</v>
      </c>
      <c r="O142" s="170">
        <v>148.87</v>
      </c>
    </row>
    <row r="143" spans="1:15" x14ac:dyDescent="0.2">
      <c r="A143" s="21"/>
      <c r="B143" s="2" t="s">
        <v>141</v>
      </c>
      <c r="F143" s="89">
        <v>262</v>
      </c>
      <c r="G143" s="89">
        <v>254</v>
      </c>
      <c r="H143" s="88">
        <v>984592.12</v>
      </c>
      <c r="I143" s="88">
        <v>972007.62</v>
      </c>
      <c r="J143" s="127">
        <v>2.3199999999999998E-2</v>
      </c>
      <c r="K143" s="127">
        <v>2.3199999999999998E-2</v>
      </c>
      <c r="L143" s="88">
        <v>6.46</v>
      </c>
      <c r="M143" s="88">
        <v>6.47</v>
      </c>
      <c r="N143" s="167">
        <v>218.05</v>
      </c>
      <c r="O143" s="172">
        <v>221.01</v>
      </c>
    </row>
    <row r="144" spans="1:15" x14ac:dyDescent="0.2">
      <c r="A144" s="21"/>
      <c r="B144" s="2" t="s">
        <v>142</v>
      </c>
      <c r="F144" s="89">
        <v>217</v>
      </c>
      <c r="G144" s="89">
        <v>214</v>
      </c>
      <c r="H144" s="88">
        <v>996684.49</v>
      </c>
      <c r="I144" s="88">
        <v>993481.79</v>
      </c>
      <c r="J144" s="127">
        <v>2.35E-2</v>
      </c>
      <c r="K144" s="127">
        <v>2.3699999999999999E-2</v>
      </c>
      <c r="L144" s="88">
        <v>6.45</v>
      </c>
      <c r="M144" s="88">
        <v>6.45</v>
      </c>
      <c r="N144" s="167">
        <v>227.84</v>
      </c>
      <c r="O144" s="172">
        <v>228.93</v>
      </c>
    </row>
    <row r="145" spans="1:15" x14ac:dyDescent="0.2">
      <c r="A145" s="21"/>
      <c r="B145" s="2" t="s">
        <v>143</v>
      </c>
      <c r="F145" s="89">
        <v>818</v>
      </c>
      <c r="G145" s="89">
        <v>804</v>
      </c>
      <c r="H145" s="88">
        <v>10852037.43</v>
      </c>
      <c r="I145" s="88">
        <v>10632225.99</v>
      </c>
      <c r="J145" s="127">
        <v>0.25559999999999999</v>
      </c>
      <c r="K145" s="127">
        <v>0.254</v>
      </c>
      <c r="L145" s="88">
        <v>4.63</v>
      </c>
      <c r="M145" s="88">
        <v>4.62</v>
      </c>
      <c r="N145" s="167">
        <v>167.75</v>
      </c>
      <c r="O145" s="172">
        <v>167.29</v>
      </c>
    </row>
    <row r="146" spans="1:15" x14ac:dyDescent="0.2">
      <c r="A146" s="21"/>
      <c r="B146" s="2" t="s">
        <v>144</v>
      </c>
      <c r="F146" s="89">
        <v>0</v>
      </c>
      <c r="G146" s="89">
        <v>0</v>
      </c>
      <c r="H146" s="88">
        <v>0</v>
      </c>
      <c r="I146" s="88">
        <v>0</v>
      </c>
      <c r="J146" s="127">
        <v>0</v>
      </c>
      <c r="K146" s="127">
        <v>0</v>
      </c>
      <c r="L146" s="88">
        <v>0</v>
      </c>
      <c r="M146" s="88">
        <v>0</v>
      </c>
      <c r="N146" s="167">
        <v>0</v>
      </c>
      <c r="O146" s="172">
        <v>0</v>
      </c>
    </row>
    <row r="147" spans="1:15" x14ac:dyDescent="0.2">
      <c r="A147" s="31"/>
      <c r="B147" s="39" t="s">
        <v>95</v>
      </c>
      <c r="C147" s="102"/>
      <c r="D147" s="102"/>
      <c r="E147" s="102"/>
      <c r="F147" s="174">
        <v>5187</v>
      </c>
      <c r="G147" s="174">
        <v>5106</v>
      </c>
      <c r="H147" s="156">
        <v>42460687.380000003</v>
      </c>
      <c r="I147" s="156">
        <v>41854295.960000001</v>
      </c>
      <c r="J147" s="157"/>
      <c r="K147" s="157"/>
      <c r="L147" s="175">
        <v>5.07</v>
      </c>
      <c r="M147" s="175">
        <v>5.08</v>
      </c>
      <c r="N147" s="156">
        <v>156.68</v>
      </c>
      <c r="O147" s="177">
        <v>157.12</v>
      </c>
    </row>
    <row r="148" spans="1:15" s="48" customFormat="1" ht="11.25" x14ac:dyDescent="0.2">
      <c r="A148" s="133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160"/>
      <c r="O148" s="49"/>
    </row>
    <row r="149" spans="1:15" s="48" customFormat="1" ht="12" thickBot="1" x14ac:dyDescent="0.25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2"/>
    </row>
    <row r="150" spans="1:15" ht="13.5" thickBot="1" x14ac:dyDescent="0.25"/>
    <row r="151" spans="1:15" ht="15.75" x14ac:dyDescent="0.25">
      <c r="A151" s="19" t="s">
        <v>145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7"/>
    </row>
    <row r="152" spans="1:15" ht="6.75" customHeight="1" x14ac:dyDescent="0.2">
      <c r="A152" s="21"/>
      <c r="L152" s="10"/>
    </row>
    <row r="153" spans="1:15" x14ac:dyDescent="0.2">
      <c r="A153" s="22"/>
      <c r="B153" s="125"/>
      <c r="C153" s="125"/>
      <c r="D153" s="125"/>
      <c r="E153" s="83"/>
      <c r="F153" s="396" t="s">
        <v>88</v>
      </c>
      <c r="G153" s="397"/>
      <c r="H153" s="135" t="s">
        <v>100</v>
      </c>
      <c r="I153" s="136"/>
      <c r="J153" s="398" t="s">
        <v>146</v>
      </c>
      <c r="K153" s="398"/>
      <c r="L153" s="25" t="s">
        <v>22</v>
      </c>
    </row>
    <row r="154" spans="1:15" x14ac:dyDescent="0.2">
      <c r="A154" s="22"/>
      <c r="B154" s="125"/>
      <c r="C154" s="125"/>
      <c r="D154" s="125"/>
      <c r="E154" s="83"/>
      <c r="F154" s="108" t="s">
        <v>104</v>
      </c>
      <c r="G154" s="108" t="s">
        <v>105</v>
      </c>
      <c r="H154" s="23" t="s">
        <v>104</v>
      </c>
      <c r="I154" s="23" t="s">
        <v>105</v>
      </c>
      <c r="J154" s="23" t="s">
        <v>104</v>
      </c>
      <c r="K154" s="23" t="s">
        <v>105</v>
      </c>
      <c r="L154" s="183"/>
    </row>
    <row r="155" spans="1:15" x14ac:dyDescent="0.2">
      <c r="A155" s="56"/>
      <c r="B155" s="60" t="s">
        <v>147</v>
      </c>
      <c r="C155" s="60"/>
      <c r="D155" s="60"/>
      <c r="E155" s="60"/>
      <c r="F155" s="89">
        <v>104</v>
      </c>
      <c r="G155" s="89">
        <v>103</v>
      </c>
      <c r="H155" s="88">
        <v>647322.57999999996</v>
      </c>
      <c r="I155" s="167">
        <v>660422.64</v>
      </c>
      <c r="J155" s="127">
        <v>1.52E-2</v>
      </c>
      <c r="K155" s="184">
        <v>1.5800000000000002E-2</v>
      </c>
      <c r="L155" s="185">
        <v>3.0520999999999998</v>
      </c>
    </row>
    <row r="156" spans="1:15" x14ac:dyDescent="0.2">
      <c r="A156" s="21"/>
      <c r="B156" s="2" t="s">
        <v>148</v>
      </c>
      <c r="F156" s="89">
        <v>5083</v>
      </c>
      <c r="G156" s="89">
        <v>5003</v>
      </c>
      <c r="H156" s="88">
        <v>41813364.799999997</v>
      </c>
      <c r="I156" s="167">
        <v>41193873.32</v>
      </c>
      <c r="J156" s="127">
        <v>0.98480000000000001</v>
      </c>
      <c r="K156" s="153">
        <v>0.98419999999999996</v>
      </c>
      <c r="L156" s="186">
        <v>2.5064000000000002</v>
      </c>
    </row>
    <row r="157" spans="1:15" x14ac:dyDescent="0.2">
      <c r="A157" s="21"/>
      <c r="B157" s="2" t="s">
        <v>149</v>
      </c>
      <c r="F157" s="89">
        <v>0</v>
      </c>
      <c r="G157" s="89">
        <v>0</v>
      </c>
      <c r="H157" s="88">
        <v>0</v>
      </c>
      <c r="I157" s="88">
        <v>0</v>
      </c>
      <c r="J157" s="127">
        <v>0</v>
      </c>
      <c r="K157" s="153">
        <v>0</v>
      </c>
      <c r="L157" s="186">
        <v>0</v>
      </c>
    </row>
    <row r="158" spans="1:15" ht="13.5" thickBot="1" x14ac:dyDescent="0.25">
      <c r="A158" s="117"/>
      <c r="B158" s="187" t="s">
        <v>50</v>
      </c>
      <c r="C158" s="17"/>
      <c r="D158" s="17"/>
      <c r="E158" s="17"/>
      <c r="F158" s="188">
        <v>5187</v>
      </c>
      <c r="G158" s="188">
        <v>5106</v>
      </c>
      <c r="H158" s="189">
        <v>42460687.380000003</v>
      </c>
      <c r="I158" s="189">
        <v>41854295.960000001</v>
      </c>
      <c r="J158" s="190"/>
      <c r="K158" s="191"/>
      <c r="L158" s="192">
        <v>2.5150000000000001</v>
      </c>
    </row>
    <row r="159" spans="1:15" s="193" customFormat="1" ht="11.25" x14ac:dyDescent="0.2">
      <c r="A159" s="48"/>
    </row>
    <row r="160" spans="1:15" s="193" customFormat="1" ht="11.25" x14ac:dyDescent="0.2">
      <c r="A160" s="48"/>
    </row>
    <row r="161" spans="1:16" ht="13.5" thickBot="1" x14ac:dyDescent="0.25"/>
    <row r="162" spans="1:16" ht="15.75" x14ac:dyDescent="0.25">
      <c r="A162" s="19" t="s">
        <v>150</v>
      </c>
      <c r="B162" s="194"/>
      <c r="C162" s="195"/>
      <c r="D162" s="20"/>
      <c r="E162" s="20"/>
      <c r="F162" s="121" t="s">
        <v>151</v>
      </c>
    </row>
    <row r="163" spans="1:16" ht="13.5" thickBot="1" x14ac:dyDescent="0.25">
      <c r="A163" s="117" t="s">
        <v>152</v>
      </c>
      <c r="B163" s="117"/>
      <c r="C163" s="196"/>
      <c r="D163" s="196"/>
      <c r="E163" s="196"/>
      <c r="F163" s="364">
        <v>411029602.91000003</v>
      </c>
    </row>
    <row r="164" spans="1:16" x14ac:dyDescent="0.2">
      <c r="C164" s="197"/>
      <c r="D164" s="197"/>
      <c r="E164" s="197"/>
      <c r="F164" s="198"/>
      <c r="N164" s="199"/>
      <c r="O164" s="199"/>
    </row>
    <row r="165" spans="1:16" x14ac:dyDescent="0.2">
      <c r="C165" s="200"/>
      <c r="D165" s="201"/>
      <c r="E165" s="201"/>
      <c r="F165" s="198"/>
    </row>
    <row r="166" spans="1:16" ht="12.75" customHeight="1" x14ac:dyDescent="0.2">
      <c r="A166" s="399"/>
      <c r="B166" s="399"/>
      <c r="C166" s="399"/>
      <c r="D166" s="399"/>
      <c r="E166" s="399"/>
      <c r="F166" s="399"/>
    </row>
    <row r="167" spans="1:16" x14ac:dyDescent="0.2">
      <c r="A167" s="399"/>
      <c r="B167" s="399"/>
      <c r="C167" s="399"/>
      <c r="D167" s="399"/>
      <c r="E167" s="399"/>
      <c r="F167" s="399"/>
    </row>
    <row r="168" spans="1:16" x14ac:dyDescent="0.2">
      <c r="A168" s="399"/>
      <c r="B168" s="399"/>
      <c r="C168" s="399"/>
      <c r="D168" s="399"/>
      <c r="E168" s="399"/>
      <c r="F168" s="399"/>
    </row>
    <row r="169" spans="1:16" x14ac:dyDescent="0.2">
      <c r="C169" s="200"/>
      <c r="D169" s="201"/>
      <c r="E169" s="201"/>
      <c r="F169" s="198"/>
    </row>
    <row r="170" spans="1:16" x14ac:dyDescent="0.2">
      <c r="A170" s="399"/>
      <c r="B170" s="399"/>
      <c r="C170" s="399"/>
      <c r="D170" s="399"/>
      <c r="E170" s="399"/>
      <c r="F170" s="399"/>
    </row>
    <row r="171" spans="1:16" x14ac:dyDescent="0.2">
      <c r="A171" s="399"/>
      <c r="B171" s="399"/>
      <c r="C171" s="399"/>
      <c r="D171" s="399"/>
      <c r="E171" s="399"/>
      <c r="F171" s="399"/>
    </row>
    <row r="172" spans="1:16" x14ac:dyDescent="0.2">
      <c r="A172" s="399"/>
      <c r="B172" s="399"/>
      <c r="C172" s="399"/>
      <c r="D172" s="399"/>
      <c r="E172" s="399"/>
      <c r="F172" s="399"/>
    </row>
    <row r="173" spans="1:16" x14ac:dyDescent="0.2">
      <c r="F173" s="114"/>
      <c r="G173" s="114"/>
      <c r="H173" s="202"/>
      <c r="I173" s="202"/>
      <c r="J173" s="114"/>
      <c r="K173" s="114"/>
      <c r="L173" s="63"/>
      <c r="M173" s="63"/>
      <c r="N173" s="63"/>
      <c r="O173" s="63"/>
      <c r="P173" s="114"/>
    </row>
    <row r="174" spans="1:16" x14ac:dyDescent="0.2">
      <c r="F174" s="114"/>
      <c r="G174" s="114"/>
      <c r="H174" s="63"/>
      <c r="I174" s="63"/>
      <c r="J174" s="114"/>
      <c r="K174" s="114"/>
      <c r="L174" s="63"/>
      <c r="M174" s="63"/>
      <c r="N174" s="63"/>
      <c r="O174" s="63"/>
      <c r="P174" s="114"/>
    </row>
    <row r="178" spans="6:6" x14ac:dyDescent="0.2">
      <c r="F178" s="63"/>
    </row>
    <row r="180" spans="6:6" x14ac:dyDescent="0.2">
      <c r="F180" s="63"/>
    </row>
  </sheetData>
  <mergeCells count="32"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L126:M126"/>
    <mergeCell ref="N126:O126"/>
    <mergeCell ref="F140:G140"/>
    <mergeCell ref="J140:K140"/>
    <mergeCell ref="L140:M140"/>
    <mergeCell ref="N140:O140"/>
    <mergeCell ref="F153:G153"/>
    <mergeCell ref="J153:K153"/>
    <mergeCell ref="A166:F168"/>
    <mergeCell ref="A170:F172"/>
    <mergeCell ref="F126:G126"/>
    <mergeCell ref="J126:K126"/>
  </mergeCells>
  <conditionalFormatting sqref="F175:O175">
    <cfRule type="cellIs" dxfId="0" priority="1" operator="equal">
      <formula>TRUE</formula>
    </cfRule>
  </conditionalFormatting>
  <hyperlinks>
    <hyperlink ref="D10" r:id="rId1" xr:uid="{69515D6A-FCD4-413C-9107-4A077FFC07EF}"/>
    <hyperlink ref="D11" r:id="rId2" xr:uid="{72A046A8-B3EE-4CA5-BB42-6CC260B5E743}"/>
  </hyperlinks>
  <pageMargins left="0.25" right="0.25" top="0.25" bottom="0.75" header="0.3" footer="0.3"/>
  <pageSetup scale="50" fitToHeight="0" orientation="landscape" r:id="rId3"/>
  <headerFooter alignWithMargins="0"/>
  <rowBreaks count="1" manualBreakCount="1">
    <brk id="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BE11-9126-49BD-91F9-C58BE75CCB1A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bestFit="1" customWidth="1"/>
    <col min="8" max="8" width="19.42578125" customWidth="1"/>
    <col min="9" max="9" width="15.140625" bestFit="1" customWidth="1"/>
    <col min="10" max="11" width="14.42578125" customWidth="1"/>
    <col min="12" max="12" width="15.5703125" bestFit="1" customWidth="1"/>
    <col min="13" max="13" width="14.42578125" customWidth="1"/>
    <col min="14" max="14" width="17.140625" customWidth="1"/>
    <col min="15" max="15" width="15.5703125" style="203" customWidth="1"/>
    <col min="16" max="16" width="16.85546875" style="203" bestFit="1" customWidth="1"/>
    <col min="17" max="17" width="17.5703125" customWidth="1"/>
    <col min="18" max="18" width="46.5703125" customWidth="1"/>
    <col min="19" max="22" width="48.42578125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1" t="s">
        <v>0</v>
      </c>
      <c r="O1"/>
    </row>
    <row r="2" spans="1:27" ht="15.75" customHeight="1" x14ac:dyDescent="0.25">
      <c r="A2" s="1" t="s">
        <v>153</v>
      </c>
      <c r="O2"/>
      <c r="Y2" s="204"/>
      <c r="Z2" s="204"/>
      <c r="AA2" s="204"/>
    </row>
    <row r="3" spans="1:27" ht="15.75" x14ac:dyDescent="0.25">
      <c r="A3" s="1" t="str">
        <f>+FFELP!D5</f>
        <v>Indenture No. 6, LLC</v>
      </c>
      <c r="O3"/>
      <c r="X3" s="204"/>
      <c r="Y3" s="204"/>
      <c r="Z3" s="204"/>
      <c r="AA3" s="204"/>
    </row>
    <row r="4" spans="1:27" ht="13.5" thickBot="1" x14ac:dyDescent="0.25">
      <c r="X4" s="204"/>
      <c r="Y4" s="204"/>
      <c r="Z4" s="204"/>
      <c r="AA4" s="204"/>
    </row>
    <row r="5" spans="1:27" x14ac:dyDescent="0.2">
      <c r="B5" s="419" t="s">
        <v>6</v>
      </c>
      <c r="C5" s="420"/>
      <c r="D5" s="420"/>
      <c r="E5" s="205">
        <v>46078</v>
      </c>
      <c r="F5" s="205"/>
      <c r="G5" s="206"/>
      <c r="X5" s="204"/>
      <c r="Y5" s="204"/>
      <c r="Z5" s="204"/>
      <c r="AA5" s="204"/>
    </row>
    <row r="6" spans="1:27" ht="13.5" thickBot="1" x14ac:dyDescent="0.25">
      <c r="B6" s="404" t="s">
        <v>154</v>
      </c>
      <c r="C6" s="405"/>
      <c r="D6" s="405"/>
      <c r="E6" s="207">
        <v>46053</v>
      </c>
      <c r="F6" s="207"/>
      <c r="G6" s="208"/>
      <c r="X6" s="204"/>
      <c r="Y6" s="204"/>
      <c r="Z6" s="204"/>
      <c r="AA6" s="204"/>
    </row>
    <row r="9" spans="1:27" ht="15.75" thickBot="1" x14ac:dyDescent="0.3">
      <c r="A9" s="209"/>
      <c r="Y9" s="59"/>
    </row>
    <row r="10" spans="1:27" ht="6" customHeight="1" thickBot="1" x14ac:dyDescent="0.25">
      <c r="J10" s="120"/>
      <c r="K10" s="210"/>
      <c r="L10" s="210"/>
      <c r="M10" s="210"/>
      <c r="N10" s="211"/>
    </row>
    <row r="11" spans="1:27" ht="18" thickBot="1" x14ac:dyDescent="0.3">
      <c r="A11" s="212" t="s">
        <v>155</v>
      </c>
      <c r="B11" s="213"/>
      <c r="C11" s="213"/>
      <c r="D11" s="213"/>
      <c r="E11" s="213"/>
      <c r="F11" s="213"/>
      <c r="G11" s="213"/>
      <c r="H11" s="214"/>
      <c r="J11" s="90" t="s">
        <v>156</v>
      </c>
      <c r="N11" s="215">
        <f>E6</f>
        <v>46053</v>
      </c>
      <c r="O11" s="216"/>
      <c r="P11" s="216"/>
      <c r="Q11" s="217"/>
    </row>
    <row r="12" spans="1:27" x14ac:dyDescent="0.2">
      <c r="A12" s="90"/>
      <c r="H12" s="218"/>
      <c r="J12" s="219" t="s">
        <v>157</v>
      </c>
      <c r="N12" s="113">
        <v>0</v>
      </c>
      <c r="O12" s="220"/>
      <c r="P12" s="220"/>
      <c r="Q12" s="63"/>
    </row>
    <row r="13" spans="1:27" x14ac:dyDescent="0.2">
      <c r="A13" s="219"/>
      <c r="B13" t="s">
        <v>158</v>
      </c>
      <c r="H13" s="113">
        <v>779253.34000000008</v>
      </c>
      <c r="J13" s="21" t="s">
        <v>159</v>
      </c>
      <c r="N13" s="113">
        <v>11192.55</v>
      </c>
      <c r="O13" s="220"/>
      <c r="P13" s="220"/>
      <c r="Q13" s="63"/>
    </row>
    <row r="14" spans="1:27" x14ac:dyDescent="0.2">
      <c r="A14" s="219"/>
      <c r="B14" t="s">
        <v>160</v>
      </c>
      <c r="F14" s="221"/>
      <c r="H14" s="222">
        <v>0</v>
      </c>
      <c r="J14" s="21" t="s">
        <v>161</v>
      </c>
      <c r="N14" s="113">
        <v>6933.1</v>
      </c>
      <c r="O14" s="220"/>
      <c r="P14" s="220"/>
      <c r="Q14" s="63"/>
    </row>
    <row r="15" spans="1:27" x14ac:dyDescent="0.2">
      <c r="A15" s="219"/>
      <c r="B15" s="2" t="s">
        <v>162</v>
      </c>
      <c r="H15" s="222"/>
      <c r="J15" s="21" t="s">
        <v>163</v>
      </c>
      <c r="N15" s="113">
        <v>27963.63</v>
      </c>
      <c r="O15" s="220"/>
      <c r="P15" s="220"/>
      <c r="Q15" s="63"/>
    </row>
    <row r="16" spans="1:27" x14ac:dyDescent="0.2">
      <c r="A16" s="219"/>
      <c r="C16" s="2" t="s">
        <v>164</v>
      </c>
      <c r="H16" s="113">
        <v>0</v>
      </c>
      <c r="J16" s="21" t="s">
        <v>165</v>
      </c>
      <c r="N16" s="348">
        <v>0</v>
      </c>
      <c r="O16" s="220"/>
      <c r="P16" s="220"/>
      <c r="Q16" s="63"/>
    </row>
    <row r="17" spans="1:27" ht="13.5" thickBot="1" x14ac:dyDescent="0.25">
      <c r="A17" s="219"/>
      <c r="B17" t="s">
        <v>166</v>
      </c>
      <c r="H17" s="222">
        <v>4471.07</v>
      </c>
      <c r="J17" s="223"/>
      <c r="K17" s="187" t="s">
        <v>167</v>
      </c>
      <c r="L17" s="224"/>
      <c r="M17" s="224"/>
      <c r="N17" s="225">
        <v>46089.279999999999</v>
      </c>
      <c r="O17" s="226"/>
      <c r="P17" s="226"/>
      <c r="Q17" s="227"/>
    </row>
    <row r="18" spans="1:27" x14ac:dyDescent="0.2">
      <c r="A18" s="219"/>
      <c r="B18" t="s">
        <v>168</v>
      </c>
      <c r="H18" s="222">
        <v>0</v>
      </c>
    </row>
    <row r="19" spans="1:27" x14ac:dyDescent="0.2">
      <c r="A19" s="219"/>
      <c r="B19" s="2" t="s">
        <v>169</v>
      </c>
      <c r="H19" s="222">
        <v>0</v>
      </c>
    </row>
    <row r="20" spans="1:27" x14ac:dyDescent="0.2">
      <c r="A20" s="219"/>
      <c r="B20" t="s">
        <v>170</v>
      </c>
      <c r="H20" s="113">
        <v>250040.26</v>
      </c>
      <c r="P20" s="228"/>
      <c r="Q20" s="229"/>
    </row>
    <row r="21" spans="1:27" x14ac:dyDescent="0.2">
      <c r="A21" s="219"/>
      <c r="B21" s="2" t="s">
        <v>171</v>
      </c>
      <c r="H21" s="222"/>
      <c r="P21" s="230"/>
      <c r="X21" s="112"/>
    </row>
    <row r="22" spans="1:27" ht="13.5" thickBot="1" x14ac:dyDescent="0.25">
      <c r="A22" s="219"/>
      <c r="B22" t="s">
        <v>172</v>
      </c>
      <c r="H22" s="222">
        <v>0</v>
      </c>
      <c r="N22" s="231"/>
    </row>
    <row r="23" spans="1:27" x14ac:dyDescent="0.2">
      <c r="A23" s="219"/>
      <c r="B23" t="s">
        <v>173</v>
      </c>
      <c r="H23" s="222"/>
      <c r="I23" s="232"/>
      <c r="J23" s="120" t="s">
        <v>174</v>
      </c>
      <c r="K23" s="210"/>
      <c r="L23" s="210"/>
      <c r="M23" s="210"/>
      <c r="N23" s="233">
        <f>N11</f>
        <v>46053</v>
      </c>
      <c r="O23" s="216"/>
      <c r="P23" s="216"/>
      <c r="Q23" s="217"/>
      <c r="AA23" s="59"/>
    </row>
    <row r="24" spans="1:27" x14ac:dyDescent="0.2">
      <c r="A24" s="219"/>
      <c r="B24" t="s">
        <v>175</v>
      </c>
      <c r="H24" s="222"/>
      <c r="J24" s="219"/>
      <c r="N24" s="222"/>
      <c r="O24" s="216"/>
      <c r="P24" s="216"/>
      <c r="Q24" s="217"/>
    </row>
    <row r="25" spans="1:27" x14ac:dyDescent="0.2">
      <c r="A25" s="219"/>
      <c r="B25" t="s">
        <v>176</v>
      </c>
      <c r="H25" s="113"/>
      <c r="I25" s="234"/>
      <c r="J25" s="235" t="s">
        <v>177</v>
      </c>
      <c r="N25" s="243">
        <v>46500.46</v>
      </c>
      <c r="O25" s="220"/>
      <c r="P25" s="220"/>
      <c r="Q25" s="220"/>
      <c r="W25" s="2"/>
    </row>
    <row r="26" spans="1:27" x14ac:dyDescent="0.2">
      <c r="A26" s="219"/>
      <c r="B26" t="s">
        <v>178</v>
      </c>
      <c r="H26" s="113">
        <v>0</v>
      </c>
      <c r="I26" s="234"/>
      <c r="J26" s="235" t="s">
        <v>179</v>
      </c>
      <c r="N26" s="243">
        <v>101102603.70999999</v>
      </c>
      <c r="O26" s="220"/>
      <c r="P26" s="220"/>
      <c r="Q26" s="220"/>
      <c r="W26" s="2"/>
    </row>
    <row r="27" spans="1:27" x14ac:dyDescent="0.2">
      <c r="A27" s="219"/>
      <c r="B27" t="s">
        <v>180</v>
      </c>
      <c r="H27" s="222">
        <v>0</v>
      </c>
      <c r="I27" s="236"/>
      <c r="J27" s="235" t="s">
        <v>181</v>
      </c>
      <c r="N27" s="366">
        <v>0.246</v>
      </c>
      <c r="O27" s="374"/>
      <c r="P27" s="374"/>
      <c r="Q27" s="375"/>
      <c r="R27" s="376"/>
      <c r="W27" s="2"/>
    </row>
    <row r="28" spans="1:27" x14ac:dyDescent="0.2">
      <c r="A28" s="219"/>
      <c r="H28" s="237"/>
      <c r="I28" s="236"/>
      <c r="J28" s="235" t="s">
        <v>182</v>
      </c>
      <c r="N28" s="238">
        <v>2.4182000000000001</v>
      </c>
      <c r="O28" s="374"/>
      <c r="P28" s="374"/>
      <c r="Q28" s="239"/>
      <c r="W28" s="2"/>
      <c r="X28" s="240"/>
    </row>
    <row r="29" spans="1:27" x14ac:dyDescent="0.2">
      <c r="A29" s="219"/>
      <c r="C29" s="59" t="s">
        <v>183</v>
      </c>
      <c r="H29" s="365">
        <v>1033764.67</v>
      </c>
      <c r="I29" s="241"/>
      <c r="J29" s="242"/>
      <c r="N29" s="243"/>
      <c r="O29" s="377"/>
      <c r="P29" s="377"/>
      <c r="Q29" s="372"/>
      <c r="R29" s="2"/>
      <c r="S29" s="2"/>
      <c r="T29" s="2"/>
      <c r="U29" s="2"/>
      <c r="V29" s="2"/>
    </row>
    <row r="30" spans="1:27" ht="13.5" thickBot="1" x14ac:dyDescent="0.25">
      <c r="A30" s="219"/>
      <c r="C30" s="59"/>
      <c r="H30" s="237"/>
      <c r="I30" s="234"/>
      <c r="J30" s="235" t="s">
        <v>184</v>
      </c>
      <c r="N30" s="367">
        <v>250040.26</v>
      </c>
      <c r="O30" s="377"/>
      <c r="P30" s="377"/>
      <c r="Q30" s="371"/>
      <c r="R30" s="2"/>
      <c r="S30" s="2"/>
      <c r="T30" s="2"/>
      <c r="U30" s="2"/>
      <c r="V30" s="2"/>
    </row>
    <row r="31" spans="1:27" x14ac:dyDescent="0.2">
      <c r="A31" s="244" t="s">
        <v>185</v>
      </c>
      <c r="B31" s="245"/>
      <c r="C31" s="246"/>
      <c r="D31" s="245"/>
      <c r="E31" s="245"/>
      <c r="F31" s="245"/>
      <c r="G31" s="245"/>
      <c r="H31" s="247"/>
      <c r="I31" s="248"/>
      <c r="J31" s="235" t="s">
        <v>186</v>
      </c>
      <c r="N31" s="243">
        <v>0</v>
      </c>
      <c r="O31" s="377"/>
      <c r="P31" s="377"/>
      <c r="Q31" s="372"/>
      <c r="R31" s="2"/>
      <c r="S31" s="2"/>
      <c r="T31" s="2"/>
      <c r="U31" s="2"/>
      <c r="V31" s="2"/>
    </row>
    <row r="32" spans="1:27" ht="14.25" x14ac:dyDescent="0.2">
      <c r="A32" s="46"/>
      <c r="B32" s="193"/>
      <c r="C32" s="193"/>
      <c r="D32" s="193"/>
      <c r="E32" s="193"/>
      <c r="F32" s="193"/>
      <c r="G32" s="193"/>
      <c r="H32" s="249"/>
      <c r="I32" s="234"/>
      <c r="J32" s="21" t="s">
        <v>187</v>
      </c>
      <c r="N32" s="243">
        <v>102117370.34999999</v>
      </c>
      <c r="O32" s="374"/>
      <c r="P32" s="378"/>
      <c r="Q32" s="372"/>
      <c r="R32" s="250"/>
      <c r="S32" s="250"/>
      <c r="T32" s="250"/>
      <c r="U32" s="250"/>
      <c r="V32" s="250"/>
      <c r="W32" s="2"/>
    </row>
    <row r="33" spans="1:25" ht="15" thickBot="1" x14ac:dyDescent="0.25">
      <c r="A33" s="50"/>
      <c r="B33" s="251"/>
      <c r="C33" s="251"/>
      <c r="D33" s="251"/>
      <c r="E33" s="251"/>
      <c r="F33" s="251"/>
      <c r="G33" s="252"/>
      <c r="H33" s="253"/>
      <c r="I33" s="236"/>
      <c r="J33" s="21" t="s">
        <v>188</v>
      </c>
      <c r="K33" s="2"/>
      <c r="L33" s="2"/>
      <c r="M33" s="2"/>
      <c r="N33" s="238">
        <v>1.01</v>
      </c>
      <c r="O33" s="374"/>
      <c r="P33" s="374"/>
      <c r="Q33" s="63"/>
      <c r="R33" s="250"/>
      <c r="S33" s="250"/>
      <c r="T33" s="250"/>
      <c r="U33" s="250"/>
      <c r="V33" s="250"/>
      <c r="W33" s="2"/>
    </row>
    <row r="34" spans="1:25" s="193" customFormat="1" x14ac:dyDescent="0.2">
      <c r="A34" s="48"/>
      <c r="I34" s="201"/>
      <c r="J34" s="21" t="s">
        <v>189</v>
      </c>
      <c r="K34" s="2"/>
      <c r="L34" s="2"/>
      <c r="M34" s="2"/>
      <c r="N34" s="238">
        <v>-2.5000000000000001E-3</v>
      </c>
      <c r="O34" s="374"/>
      <c r="P34" s="374"/>
      <c r="Q34" s="63"/>
      <c r="R34" s="254"/>
      <c r="S34" s="254"/>
      <c r="T34" s="254"/>
      <c r="U34" s="254"/>
      <c r="V34" s="254"/>
      <c r="W34" s="2"/>
    </row>
    <row r="35" spans="1:25" s="193" customFormat="1" ht="13.5" thickBot="1" x14ac:dyDescent="0.25">
      <c r="G35" s="255"/>
      <c r="J35" s="256" t="s">
        <v>190</v>
      </c>
      <c r="K35" s="257"/>
      <c r="L35" s="257"/>
      <c r="M35" s="257"/>
      <c r="N35" s="258">
        <v>0</v>
      </c>
      <c r="O35" s="374"/>
      <c r="P35" s="374"/>
      <c r="Q35" s="63"/>
      <c r="R35" s="250"/>
      <c r="S35" s="379"/>
      <c r="T35" s="250"/>
      <c r="U35" s="250"/>
      <c r="V35" s="250"/>
      <c r="W35" s="2"/>
    </row>
    <row r="36" spans="1:25" s="193" customFormat="1" x14ac:dyDescent="0.2">
      <c r="H36" s="259"/>
      <c r="J36" s="260" t="s">
        <v>191</v>
      </c>
      <c r="K36" s="210"/>
      <c r="L36" s="210"/>
      <c r="M36" s="210"/>
      <c r="N36" s="373"/>
      <c r="O36" s="380"/>
      <c r="P36" s="380"/>
      <c r="Q36" s="63"/>
      <c r="R36" s="2"/>
      <c r="S36" s="2"/>
      <c r="T36" s="2"/>
      <c r="U36" s="2"/>
      <c r="V36" s="2"/>
      <c r="W36" s="14"/>
      <c r="Y36" s="255"/>
    </row>
    <row r="37" spans="1:25" s="193" customFormat="1" ht="13.5" thickBot="1" x14ac:dyDescent="0.25">
      <c r="H37" s="255"/>
      <c r="J37" s="416" t="s">
        <v>192</v>
      </c>
      <c r="K37" s="417"/>
      <c r="L37" s="417"/>
      <c r="M37" s="417"/>
      <c r="N37" s="417"/>
      <c r="O37" s="105"/>
      <c r="P37" s="381"/>
      <c r="Q37" s="63"/>
      <c r="R37" s="105"/>
      <c r="S37" s="105"/>
      <c r="T37" s="105"/>
      <c r="U37" s="105"/>
      <c r="V37" s="105"/>
      <c r="W37" s="14"/>
      <c r="Y37" s="255"/>
    </row>
    <row r="38" spans="1:25" s="193" customFormat="1" x14ac:dyDescent="0.2">
      <c r="J38" s="48"/>
      <c r="K38" s="59"/>
      <c r="L38"/>
      <c r="M38"/>
      <c r="N38"/>
      <c r="O38" s="203"/>
      <c r="P38" s="203"/>
      <c r="Q38"/>
      <c r="R38" s="261"/>
      <c r="S38" s="261"/>
      <c r="T38" s="261"/>
      <c r="U38" s="261"/>
      <c r="V38" s="261"/>
      <c r="W38" s="2"/>
      <c r="X38" s="255"/>
      <c r="Y38" s="255"/>
    </row>
    <row r="39" spans="1:25" ht="13.5" thickBot="1" x14ac:dyDescent="0.25">
      <c r="Q39" s="2"/>
      <c r="R39" s="261"/>
      <c r="S39" s="261"/>
      <c r="T39" s="261"/>
      <c r="U39" s="261"/>
      <c r="V39" s="261"/>
      <c r="W39" s="2"/>
    </row>
    <row r="40" spans="1:25" ht="15.75" thickBot="1" x14ac:dyDescent="0.3">
      <c r="A40" s="212" t="s">
        <v>193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4"/>
      <c r="P40" s="262"/>
      <c r="Q40" s="263"/>
      <c r="R40" s="261"/>
      <c r="S40" s="261"/>
      <c r="T40" s="261"/>
      <c r="U40" s="261"/>
      <c r="V40" s="261"/>
      <c r="W40" s="2"/>
      <c r="X40" s="231"/>
    </row>
    <row r="41" spans="1:25" ht="15.75" thickBot="1" x14ac:dyDescent="0.3">
      <c r="A41" s="264"/>
      <c r="N41" s="237"/>
      <c r="P41" s="265"/>
      <c r="Q41" s="263"/>
      <c r="R41" s="261"/>
      <c r="S41" s="261"/>
      <c r="T41" s="261"/>
      <c r="U41" s="261"/>
      <c r="V41" s="261"/>
      <c r="W41" s="193"/>
      <c r="X41" s="231"/>
    </row>
    <row r="42" spans="1:25" x14ac:dyDescent="0.2">
      <c r="A42" s="266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1"/>
      <c r="O42" s="267"/>
      <c r="P42" s="265"/>
      <c r="Q42" s="263"/>
      <c r="R42" s="261"/>
      <c r="S42" s="63"/>
      <c r="T42" s="63"/>
      <c r="U42" s="63"/>
      <c r="V42" s="63"/>
      <c r="Y42" s="231"/>
    </row>
    <row r="43" spans="1:25" x14ac:dyDescent="0.2">
      <c r="A43" s="90" t="s">
        <v>194</v>
      </c>
      <c r="L43" s="268" t="s">
        <v>195</v>
      </c>
      <c r="M43" s="269"/>
      <c r="N43" s="270" t="s">
        <v>196</v>
      </c>
      <c r="P43" s="265"/>
      <c r="Q43" s="271"/>
      <c r="R43" s="261"/>
      <c r="S43" s="63"/>
      <c r="T43" s="63"/>
      <c r="U43" s="63"/>
      <c r="V43" s="63"/>
      <c r="X43" s="231"/>
    </row>
    <row r="44" spans="1:25" x14ac:dyDescent="0.2">
      <c r="A44" s="219"/>
      <c r="N44" s="237"/>
      <c r="O44" s="220"/>
      <c r="P44" s="265"/>
      <c r="Q44" s="263"/>
      <c r="R44" s="261"/>
      <c r="S44" s="63"/>
      <c r="T44" s="63"/>
      <c r="U44" s="63"/>
      <c r="V44" s="63"/>
    </row>
    <row r="45" spans="1:25" x14ac:dyDescent="0.2">
      <c r="A45" s="219"/>
      <c r="B45" s="59" t="s">
        <v>183</v>
      </c>
      <c r="L45" s="231"/>
      <c r="M45" s="231"/>
      <c r="N45" s="222">
        <v>1033764.67</v>
      </c>
      <c r="O45" s="220"/>
      <c r="P45" s="265"/>
      <c r="Q45" s="272"/>
      <c r="R45" s="261"/>
      <c r="S45" s="63"/>
      <c r="T45" s="63"/>
      <c r="U45" s="63"/>
      <c r="V45" s="63"/>
      <c r="W45" s="63"/>
    </row>
    <row r="46" spans="1:25" x14ac:dyDescent="0.2">
      <c r="A46" s="219"/>
      <c r="L46" s="231"/>
      <c r="M46" s="231"/>
      <c r="N46" s="222"/>
      <c r="O46" s="220"/>
      <c r="P46" s="265"/>
      <c r="Q46" s="272"/>
      <c r="R46" s="261"/>
      <c r="S46" s="63"/>
      <c r="T46" s="63"/>
      <c r="U46" s="63"/>
      <c r="V46" s="63"/>
    </row>
    <row r="47" spans="1:25" x14ac:dyDescent="0.2">
      <c r="A47" s="219"/>
      <c r="B47" s="59" t="s">
        <v>197</v>
      </c>
      <c r="L47" s="63">
        <v>27963.63</v>
      </c>
      <c r="M47" s="231"/>
      <c r="N47" s="222">
        <v>1005801.04</v>
      </c>
      <c r="O47" s="220"/>
      <c r="P47" s="265"/>
      <c r="Q47" s="272"/>
      <c r="R47" s="261"/>
      <c r="S47" s="63"/>
      <c r="T47" s="63"/>
      <c r="U47" s="63"/>
      <c r="V47" s="63"/>
      <c r="W47" s="2"/>
    </row>
    <row r="48" spans="1:25" x14ac:dyDescent="0.2">
      <c r="A48" s="219"/>
      <c r="L48" s="63"/>
      <c r="M48" s="231"/>
      <c r="N48" s="222"/>
      <c r="O48" s="220"/>
      <c r="P48" s="265"/>
      <c r="Q48" s="272"/>
      <c r="R48" s="261"/>
      <c r="S48" s="63"/>
      <c r="T48" s="63"/>
      <c r="U48" s="63"/>
      <c r="V48" s="63"/>
    </row>
    <row r="49" spans="1:30" x14ac:dyDescent="0.2">
      <c r="A49" s="219"/>
      <c r="B49" s="59" t="s">
        <v>198</v>
      </c>
      <c r="L49" s="63">
        <v>0</v>
      </c>
      <c r="M49" s="231"/>
      <c r="N49" s="222">
        <v>1005801.04</v>
      </c>
      <c r="O49" s="220"/>
      <c r="P49" s="261"/>
      <c r="Q49" s="63"/>
      <c r="R49" s="2"/>
      <c r="S49" s="2"/>
      <c r="T49" s="2"/>
      <c r="U49" s="2"/>
      <c r="V49" s="2"/>
    </row>
    <row r="50" spans="1:30" x14ac:dyDescent="0.2">
      <c r="A50" s="219"/>
      <c r="L50" s="63"/>
      <c r="M50" s="231"/>
      <c r="N50" s="222"/>
      <c r="O50" s="220"/>
      <c r="P50" s="239"/>
      <c r="Q50" s="273"/>
      <c r="R50" s="14"/>
      <c r="S50" s="2"/>
      <c r="T50" s="2"/>
      <c r="U50" s="2"/>
      <c r="V50" s="2"/>
    </row>
    <row r="51" spans="1:30" x14ac:dyDescent="0.2">
      <c r="A51" s="219"/>
      <c r="B51" s="59" t="s">
        <v>199</v>
      </c>
      <c r="L51" s="63">
        <v>11192.55</v>
      </c>
      <c r="M51" s="231"/>
      <c r="N51" s="222">
        <v>994608.49</v>
      </c>
      <c r="O51" s="220"/>
      <c r="P51" s="274"/>
      <c r="Q51" s="273"/>
      <c r="R51" s="275"/>
      <c r="S51" s="2"/>
      <c r="T51" s="2"/>
      <c r="U51" s="2"/>
      <c r="V51" s="2"/>
    </row>
    <row r="52" spans="1:30" x14ac:dyDescent="0.2">
      <c r="A52" s="219"/>
      <c r="L52" s="63"/>
      <c r="M52" s="231"/>
      <c r="N52" s="222"/>
      <c r="O52" s="220"/>
      <c r="P52" s="274"/>
      <c r="Q52" s="276"/>
      <c r="R52" s="277"/>
    </row>
    <row r="53" spans="1:30" x14ac:dyDescent="0.2">
      <c r="A53" s="219"/>
      <c r="B53" s="59" t="s">
        <v>200</v>
      </c>
      <c r="L53" s="63">
        <v>6933.1</v>
      </c>
      <c r="M53" s="231"/>
      <c r="N53" s="222">
        <v>987675.39</v>
      </c>
      <c r="O53" s="220"/>
      <c r="P53" s="274"/>
      <c r="Q53" s="276"/>
      <c r="R53" s="277"/>
    </row>
    <row r="54" spans="1:30" x14ac:dyDescent="0.2">
      <c r="A54" s="219"/>
      <c r="L54" s="63" t="s">
        <v>8</v>
      </c>
      <c r="M54" s="231"/>
      <c r="N54" s="222"/>
      <c r="O54" s="220"/>
      <c r="P54" s="274"/>
      <c r="Q54" s="276"/>
      <c r="R54" s="277"/>
    </row>
    <row r="55" spans="1:30" x14ac:dyDescent="0.2">
      <c r="A55" s="219"/>
      <c r="B55" s="59" t="s">
        <v>201</v>
      </c>
      <c r="L55" s="63">
        <v>118564.08</v>
      </c>
      <c r="M55" s="231"/>
      <c r="N55" s="222">
        <v>869111.31</v>
      </c>
      <c r="O55" s="220"/>
      <c r="P55" s="274"/>
      <c r="Q55" s="276"/>
      <c r="R55" s="277"/>
    </row>
    <row r="56" spans="1:30" x14ac:dyDescent="0.2">
      <c r="A56" s="219"/>
      <c r="L56" s="63"/>
      <c r="M56" s="231"/>
      <c r="N56" s="222"/>
      <c r="O56" s="220"/>
      <c r="P56" s="274"/>
      <c r="Q56" s="276"/>
      <c r="R56" s="277"/>
    </row>
    <row r="57" spans="1:30" x14ac:dyDescent="0.2">
      <c r="A57" s="219"/>
      <c r="B57" s="59" t="s">
        <v>202</v>
      </c>
      <c r="L57" s="231">
        <v>48246.559999999998</v>
      </c>
      <c r="M57" s="231"/>
      <c r="N57" s="222">
        <v>820864.75</v>
      </c>
      <c r="O57" s="220"/>
      <c r="P57" s="274"/>
      <c r="Q57" s="276"/>
      <c r="R57" s="277"/>
    </row>
    <row r="58" spans="1:30" x14ac:dyDescent="0.2">
      <c r="A58" s="219"/>
      <c r="L58" s="231"/>
      <c r="M58" s="231"/>
      <c r="N58" s="222"/>
      <c r="O58" s="220"/>
      <c r="P58" s="274"/>
      <c r="Q58" s="276"/>
      <c r="R58" s="277"/>
      <c r="W58" s="278"/>
      <c r="Y58" s="423"/>
      <c r="Z58" s="423"/>
    </row>
    <row r="59" spans="1:30" x14ac:dyDescent="0.2">
      <c r="A59" s="219"/>
      <c r="B59" s="59" t="s">
        <v>203</v>
      </c>
      <c r="L59" s="231">
        <v>0</v>
      </c>
      <c r="M59" s="231"/>
      <c r="N59" s="222">
        <v>820864.75</v>
      </c>
      <c r="O59" s="220"/>
      <c r="P59" s="279"/>
      <c r="Q59" s="280"/>
      <c r="Y59" s="2"/>
    </row>
    <row r="60" spans="1:30" x14ac:dyDescent="0.2">
      <c r="A60" s="219"/>
      <c r="B60" s="59"/>
      <c r="L60" s="231"/>
      <c r="M60" s="231"/>
      <c r="N60" s="222"/>
      <c r="O60" s="220"/>
      <c r="P60" s="279"/>
      <c r="Q60" s="280"/>
      <c r="R60" s="281"/>
      <c r="S60" s="281"/>
      <c r="T60" s="281"/>
      <c r="U60" s="281"/>
      <c r="V60" s="281"/>
      <c r="W60" s="2"/>
      <c r="X60" s="2"/>
      <c r="Y60" s="282"/>
      <c r="Z60" s="231"/>
      <c r="AB60" s="231"/>
      <c r="AC60" s="231"/>
      <c r="AD60" s="231"/>
    </row>
    <row r="61" spans="1:30" x14ac:dyDescent="0.2">
      <c r="A61" s="219"/>
      <c r="B61" s="59" t="s">
        <v>204</v>
      </c>
      <c r="L61" s="231">
        <v>734081.62</v>
      </c>
      <c r="M61" s="231"/>
      <c r="N61" s="222">
        <v>86783.13</v>
      </c>
      <c r="O61" s="220"/>
      <c r="P61" s="279"/>
      <c r="Q61" s="280"/>
      <c r="R61" s="281"/>
      <c r="S61" s="281"/>
      <c r="T61" s="281"/>
      <c r="U61" s="281"/>
      <c r="V61" s="281"/>
      <c r="W61" s="2"/>
      <c r="X61" s="2"/>
      <c r="Y61" s="282"/>
      <c r="Z61" s="231"/>
      <c r="AB61" s="231"/>
      <c r="AC61" s="231"/>
      <c r="AD61" s="231"/>
    </row>
    <row r="62" spans="1:30" x14ac:dyDescent="0.2">
      <c r="A62" s="219"/>
      <c r="B62" s="59"/>
      <c r="L62" s="231"/>
      <c r="M62" s="231"/>
      <c r="N62" s="222"/>
      <c r="O62" s="220"/>
      <c r="P62" s="279"/>
      <c r="Q62" s="280"/>
      <c r="R62" s="281"/>
      <c r="S62" s="281"/>
      <c r="T62" s="281"/>
      <c r="U62" s="281"/>
      <c r="V62" s="281"/>
      <c r="W62" s="2"/>
      <c r="X62" s="2"/>
      <c r="Y62" s="282"/>
      <c r="Z62" s="231"/>
      <c r="AB62" s="231"/>
      <c r="AC62" s="231"/>
      <c r="AD62" s="231"/>
    </row>
    <row r="63" spans="1:30" x14ac:dyDescent="0.2">
      <c r="A63" s="219"/>
      <c r="B63" s="59" t="s">
        <v>205</v>
      </c>
      <c r="L63" s="231">
        <v>0</v>
      </c>
      <c r="M63" s="231"/>
      <c r="N63" s="222">
        <v>86783.13</v>
      </c>
      <c r="O63" s="220"/>
      <c r="P63" s="279"/>
      <c r="Q63" s="280"/>
      <c r="R63" s="281"/>
      <c r="S63" s="281"/>
      <c r="T63" s="281"/>
      <c r="U63" s="281"/>
      <c r="V63" s="281"/>
      <c r="W63" s="2"/>
      <c r="X63" s="2"/>
      <c r="Y63" s="282"/>
      <c r="Z63" s="231"/>
      <c r="AB63" s="231"/>
      <c r="AC63" s="231"/>
      <c r="AD63" s="231"/>
    </row>
    <row r="64" spans="1:30" x14ac:dyDescent="0.2">
      <c r="A64" s="219"/>
      <c r="B64" s="59"/>
      <c r="G64" t="s">
        <v>8</v>
      </c>
      <c r="L64" s="231"/>
      <c r="M64" s="231"/>
      <c r="N64" s="222"/>
      <c r="O64" s="220"/>
      <c r="P64" s="279"/>
      <c r="Q64" s="280"/>
      <c r="R64" s="281"/>
      <c r="S64" s="281"/>
      <c r="T64" s="281"/>
      <c r="U64" s="281"/>
      <c r="V64" s="281"/>
      <c r="W64" s="2"/>
      <c r="X64" s="2"/>
      <c r="Y64" s="282"/>
      <c r="Z64" s="231"/>
      <c r="AB64" s="231"/>
      <c r="AC64" s="231"/>
      <c r="AD64" s="231"/>
    </row>
    <row r="65" spans="1:30" x14ac:dyDescent="0.2">
      <c r="A65" s="219"/>
      <c r="B65" s="59" t="s">
        <v>206</v>
      </c>
      <c r="L65" s="231">
        <v>0</v>
      </c>
      <c r="M65" s="231"/>
      <c r="N65" s="222">
        <v>86783.13</v>
      </c>
      <c r="Q65" s="231"/>
      <c r="R65" s="281"/>
      <c r="S65" s="281"/>
      <c r="T65" s="281"/>
      <c r="U65" s="281"/>
      <c r="V65" s="281"/>
      <c r="W65" s="2"/>
      <c r="X65" s="2"/>
      <c r="Y65" s="282"/>
      <c r="Z65" s="231"/>
      <c r="AB65" s="231"/>
      <c r="AC65" s="231"/>
      <c r="AD65" s="231"/>
    </row>
    <row r="66" spans="1:30" x14ac:dyDescent="0.2">
      <c r="A66" s="219"/>
      <c r="B66" s="59"/>
      <c r="N66" s="237"/>
      <c r="R66" s="281"/>
      <c r="S66" s="281"/>
      <c r="T66" s="281"/>
      <c r="U66" s="281"/>
      <c r="V66" s="281"/>
      <c r="W66" s="2"/>
      <c r="X66" s="2"/>
      <c r="Y66" s="282"/>
      <c r="Z66" s="231"/>
      <c r="AB66" s="231"/>
      <c r="AC66" s="231"/>
      <c r="AD66" s="231"/>
    </row>
    <row r="67" spans="1:30" x14ac:dyDescent="0.2">
      <c r="A67" s="219"/>
      <c r="B67" s="59" t="s">
        <v>207</v>
      </c>
      <c r="L67" s="231">
        <v>0</v>
      </c>
      <c r="M67" s="231"/>
      <c r="N67" s="222">
        <v>86783.13</v>
      </c>
      <c r="R67" s="281"/>
      <c r="S67" s="281"/>
      <c r="T67" s="281"/>
      <c r="U67" s="281"/>
      <c r="V67" s="281"/>
      <c r="W67" s="2"/>
      <c r="X67" s="2"/>
      <c r="Y67" s="282"/>
      <c r="Z67" s="231"/>
      <c r="AB67" s="231"/>
      <c r="AC67" s="231"/>
      <c r="AD67" s="231"/>
    </row>
    <row r="68" spans="1:30" x14ac:dyDescent="0.2">
      <c r="A68" s="219"/>
      <c r="B68" s="59"/>
      <c r="N68" s="237"/>
      <c r="R68" s="281"/>
      <c r="S68" s="281"/>
      <c r="T68" s="281"/>
      <c r="U68" s="281"/>
      <c r="V68" s="281"/>
      <c r="W68" s="2"/>
      <c r="X68" s="2"/>
      <c r="Y68" s="282"/>
      <c r="Z68" s="231"/>
      <c r="AB68" s="231"/>
      <c r="AC68" s="231"/>
      <c r="AD68" s="231"/>
    </row>
    <row r="69" spans="1:30" x14ac:dyDescent="0.2">
      <c r="A69" s="219"/>
      <c r="B69" s="59" t="s">
        <v>208</v>
      </c>
      <c r="L69" s="231">
        <v>86783.13</v>
      </c>
      <c r="N69" s="222">
        <v>0</v>
      </c>
      <c r="R69" s="281"/>
      <c r="S69" s="281"/>
      <c r="T69" s="281"/>
      <c r="U69" s="281"/>
      <c r="V69" s="281"/>
      <c r="W69" s="2"/>
      <c r="X69" s="2"/>
      <c r="Y69" s="282"/>
      <c r="Z69" s="231"/>
      <c r="AB69" s="231"/>
      <c r="AC69" s="231"/>
      <c r="AD69" s="231"/>
    </row>
    <row r="70" spans="1:30" x14ac:dyDescent="0.2">
      <c r="A70" s="219"/>
      <c r="B70" s="193"/>
      <c r="C70" s="28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237"/>
      <c r="R70" s="284"/>
      <c r="S70" s="284"/>
      <c r="T70" s="284"/>
      <c r="U70" s="284"/>
      <c r="V70" s="284"/>
      <c r="W70" s="2"/>
      <c r="X70" s="2"/>
      <c r="Y70" s="282"/>
      <c r="Z70" s="231"/>
      <c r="AB70" s="231"/>
    </row>
    <row r="71" spans="1:30" x14ac:dyDescent="0.2">
      <c r="A71" s="46"/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237"/>
      <c r="R71" s="281"/>
      <c r="S71" s="281"/>
      <c r="T71" s="281"/>
      <c r="U71" s="281"/>
      <c r="V71" s="281"/>
      <c r="W71" s="2"/>
      <c r="X71" s="2"/>
      <c r="Y71" s="282"/>
      <c r="Z71" s="231"/>
      <c r="AB71" s="231"/>
    </row>
    <row r="72" spans="1:30" ht="13.5" thickBot="1" x14ac:dyDescent="0.25">
      <c r="A72" s="50"/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85"/>
      <c r="R72" s="284"/>
      <c r="S72" s="284"/>
      <c r="T72" s="284"/>
      <c r="U72" s="284"/>
      <c r="V72" s="284"/>
      <c r="W72" s="2"/>
      <c r="X72" s="2"/>
      <c r="Y72" s="286"/>
      <c r="Z72" s="231"/>
      <c r="AB72" s="231"/>
    </row>
    <row r="73" spans="1:30" ht="13.5" thickBot="1" x14ac:dyDescent="0.25">
      <c r="A73" s="219"/>
      <c r="B73" s="59"/>
      <c r="R73" s="2"/>
      <c r="S73" s="2"/>
      <c r="T73" s="2"/>
      <c r="U73" s="2"/>
      <c r="V73" s="2"/>
      <c r="W73" s="59"/>
      <c r="X73" s="59"/>
      <c r="Y73" s="198"/>
      <c r="Z73" s="198"/>
    </row>
    <row r="74" spans="1:30" x14ac:dyDescent="0.2">
      <c r="A74" s="120" t="s">
        <v>209</v>
      </c>
      <c r="B74" s="210"/>
      <c r="C74" s="210"/>
      <c r="D74" s="210"/>
      <c r="E74" s="210"/>
      <c r="F74" s="210"/>
      <c r="G74" s="287" t="s">
        <v>210</v>
      </c>
      <c r="H74" s="287" t="s">
        <v>211</v>
      </c>
      <c r="I74" s="288" t="s">
        <v>212</v>
      </c>
      <c r="R74" s="281"/>
      <c r="S74" s="281"/>
      <c r="T74" s="281"/>
      <c r="U74" s="281"/>
      <c r="V74" s="281"/>
      <c r="W74" s="2"/>
      <c r="X74" s="2"/>
      <c r="Y74" s="286"/>
      <c r="Z74" s="231"/>
    </row>
    <row r="75" spans="1:30" x14ac:dyDescent="0.2">
      <c r="A75" s="219"/>
      <c r="G75" s="289"/>
      <c r="H75" s="289"/>
      <c r="I75" s="237"/>
      <c r="R75" s="284"/>
      <c r="S75" s="284"/>
      <c r="T75" s="284"/>
      <c r="U75" s="284"/>
      <c r="V75" s="284"/>
      <c r="W75" s="2"/>
      <c r="X75" s="2"/>
      <c r="Y75" s="286"/>
      <c r="Z75" s="231"/>
    </row>
    <row r="76" spans="1:30" x14ac:dyDescent="0.2">
      <c r="A76" s="219"/>
      <c r="B76" t="s">
        <v>213</v>
      </c>
      <c r="G76" s="368">
        <v>118564.08</v>
      </c>
      <c r="H76" s="368">
        <v>48246.559999999998</v>
      </c>
      <c r="I76" s="222">
        <v>166810.64000000001</v>
      </c>
      <c r="R76" s="284"/>
      <c r="S76" s="284"/>
      <c r="T76" s="284"/>
      <c r="U76" s="284"/>
      <c r="V76" s="284"/>
      <c r="W76" s="2"/>
      <c r="X76" s="2"/>
      <c r="Y76" s="286"/>
      <c r="Z76" s="231"/>
    </row>
    <row r="77" spans="1:30" x14ac:dyDescent="0.2">
      <c r="A77" s="219"/>
      <c r="B77" t="s">
        <v>214</v>
      </c>
      <c r="G77" s="382">
        <v>118564.08</v>
      </c>
      <c r="H77" s="369">
        <v>48246.559999999998</v>
      </c>
      <c r="I77" s="370">
        <v>166810.64000000001</v>
      </c>
      <c r="W77" s="59"/>
      <c r="X77" s="59"/>
      <c r="Y77" s="198"/>
      <c r="Z77" s="198"/>
    </row>
    <row r="78" spans="1:30" x14ac:dyDescent="0.2">
      <c r="A78" s="219"/>
      <c r="C78" s="2" t="s">
        <v>215</v>
      </c>
      <c r="G78" s="368">
        <v>0</v>
      </c>
      <c r="H78" s="368">
        <v>0</v>
      </c>
      <c r="I78" s="222">
        <v>0</v>
      </c>
      <c r="W78" s="2"/>
      <c r="Y78" s="231"/>
      <c r="Z78" s="231"/>
    </row>
    <row r="79" spans="1:30" x14ac:dyDescent="0.2">
      <c r="A79" s="219"/>
      <c r="G79" s="289"/>
      <c r="H79" s="289"/>
      <c r="I79" s="237"/>
      <c r="W79" s="59"/>
      <c r="X79" s="59"/>
      <c r="Y79" s="198"/>
      <c r="Z79" s="198"/>
      <c r="AA79" s="2"/>
    </row>
    <row r="80" spans="1:30" x14ac:dyDescent="0.2">
      <c r="A80" s="219"/>
      <c r="B80" t="s">
        <v>216</v>
      </c>
      <c r="G80" s="368">
        <v>0</v>
      </c>
      <c r="H80" s="368">
        <v>0</v>
      </c>
      <c r="I80" s="222">
        <v>0</v>
      </c>
      <c r="Z80" s="231"/>
    </row>
    <row r="81" spans="1:27" x14ac:dyDescent="0.2">
      <c r="A81" s="219"/>
      <c r="B81" t="s">
        <v>217</v>
      </c>
      <c r="G81" s="369">
        <v>0</v>
      </c>
      <c r="H81" s="369">
        <v>0</v>
      </c>
      <c r="I81" s="370">
        <v>0</v>
      </c>
      <c r="Z81" s="231"/>
    </row>
    <row r="82" spans="1:27" x14ac:dyDescent="0.2">
      <c r="A82" s="219"/>
      <c r="C82" t="s">
        <v>218</v>
      </c>
      <c r="G82" s="368">
        <v>0</v>
      </c>
      <c r="H82" s="368"/>
      <c r="I82" s="222">
        <v>0</v>
      </c>
    </row>
    <row r="83" spans="1:27" x14ac:dyDescent="0.2">
      <c r="A83" s="219"/>
      <c r="G83" s="289"/>
      <c r="H83" s="289"/>
      <c r="I83" s="237"/>
    </row>
    <row r="84" spans="1:27" x14ac:dyDescent="0.2">
      <c r="A84" s="219"/>
      <c r="B84" t="s">
        <v>219</v>
      </c>
      <c r="G84" s="368">
        <v>734081.62</v>
      </c>
      <c r="H84" s="368">
        <v>0</v>
      </c>
      <c r="I84" s="222">
        <v>734081.62</v>
      </c>
    </row>
    <row r="85" spans="1:27" x14ac:dyDescent="0.2">
      <c r="A85" s="219"/>
      <c r="B85" t="s">
        <v>220</v>
      </c>
      <c r="G85" s="369">
        <v>734081.62</v>
      </c>
      <c r="H85" s="369">
        <v>0</v>
      </c>
      <c r="I85" s="370">
        <v>734081.62</v>
      </c>
      <c r="R85" s="2"/>
      <c r="S85" s="2"/>
      <c r="T85" s="2"/>
      <c r="U85" s="2"/>
      <c r="V85" s="2"/>
    </row>
    <row r="86" spans="1:27" x14ac:dyDescent="0.2">
      <c r="A86" s="219"/>
      <c r="C86" s="2" t="s">
        <v>221</v>
      </c>
      <c r="G86" s="368">
        <v>0</v>
      </c>
      <c r="H86" s="368">
        <v>0</v>
      </c>
      <c r="I86" s="222">
        <v>0</v>
      </c>
      <c r="O86" s="290"/>
      <c r="P86" s="290"/>
    </row>
    <row r="87" spans="1:27" s="193" customFormat="1" x14ac:dyDescent="0.2">
      <c r="A87" s="219"/>
      <c r="B87"/>
      <c r="C87"/>
      <c r="D87"/>
      <c r="E87"/>
      <c r="F87"/>
      <c r="G87" s="289"/>
      <c r="H87" s="289"/>
      <c r="I87" s="237"/>
      <c r="O87" s="203"/>
      <c r="P87" s="203"/>
      <c r="W87"/>
      <c r="X87"/>
      <c r="Y87"/>
      <c r="Z87"/>
      <c r="AA87"/>
    </row>
    <row r="88" spans="1:27" x14ac:dyDescent="0.2">
      <c r="A88" s="219"/>
      <c r="C88" s="59" t="s">
        <v>222</v>
      </c>
      <c r="G88" s="368">
        <v>852645.7</v>
      </c>
      <c r="H88" s="368">
        <v>48246.559999999998</v>
      </c>
      <c r="I88" s="222">
        <v>900892.26</v>
      </c>
      <c r="W88" s="193"/>
      <c r="X88" s="193"/>
      <c r="Y88" s="193"/>
      <c r="Z88" s="193"/>
      <c r="AA88" s="193"/>
    </row>
    <row r="89" spans="1:27" x14ac:dyDescent="0.2">
      <c r="A89" s="219"/>
      <c r="G89" s="289"/>
      <c r="H89" s="289"/>
      <c r="I89" s="237"/>
    </row>
    <row r="90" spans="1:27" ht="13.5" thickBot="1" x14ac:dyDescent="0.25">
      <c r="A90" s="223"/>
      <c r="B90" s="224"/>
      <c r="C90" s="224"/>
      <c r="D90" s="224"/>
      <c r="E90" s="224"/>
      <c r="F90" s="224"/>
      <c r="G90" s="291"/>
      <c r="H90" s="291"/>
      <c r="I90" s="285"/>
    </row>
    <row r="91" spans="1:27" x14ac:dyDescent="0.2">
      <c r="W91" s="110"/>
    </row>
    <row r="92" spans="1:27" x14ac:dyDescent="0.2">
      <c r="R92" s="254"/>
      <c r="S92" s="254"/>
      <c r="T92" s="254"/>
      <c r="U92" s="254"/>
      <c r="V92" s="254"/>
      <c r="W92" s="254"/>
    </row>
    <row r="93" spans="1:27" x14ac:dyDescent="0.2">
      <c r="R93" s="254"/>
      <c r="S93" s="254"/>
      <c r="T93" s="254"/>
      <c r="U93" s="254"/>
      <c r="V93" s="254"/>
      <c r="W93" s="254"/>
    </row>
    <row r="94" spans="1:27" x14ac:dyDescent="0.2">
      <c r="R94" s="254"/>
      <c r="S94" s="254"/>
      <c r="T94" s="254"/>
      <c r="U94" s="254"/>
      <c r="V94" s="254"/>
      <c r="W94" s="254"/>
    </row>
    <row r="95" spans="1:27" x14ac:dyDescent="0.2">
      <c r="R95" s="231"/>
      <c r="S95" s="231"/>
      <c r="T95" s="231"/>
      <c r="U95" s="231"/>
      <c r="V95" s="231"/>
      <c r="W95" s="231"/>
    </row>
    <row r="96" spans="1:27" x14ac:dyDescent="0.2">
      <c r="R96" s="231"/>
      <c r="S96" s="231"/>
      <c r="T96" s="231"/>
      <c r="U96" s="231"/>
      <c r="V96" s="231"/>
      <c r="W96" s="231"/>
      <c r="X96" s="231"/>
    </row>
    <row r="97" customFormat="1" x14ac:dyDescent="0.2"/>
    <row r="98" customFormat="1" x14ac:dyDescent="0.2"/>
    <row r="241" customFormat="1" x14ac:dyDescent="0.2"/>
    <row r="242" customFormat="1" x14ac:dyDescent="0.2"/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1A69-EFED-46A7-A5F2-80ABE4B4710C}">
  <sheetPr>
    <pageSetUpPr fitToPage="1"/>
  </sheetPr>
  <dimension ref="A1:E47"/>
  <sheetViews>
    <sheetView zoomScaleNormal="100" workbookViewId="0"/>
  </sheetViews>
  <sheetFormatPr defaultColWidth="9.140625" defaultRowHeight="12.75" x14ac:dyDescent="0.2"/>
  <cols>
    <col min="1" max="1" width="67.42578125" customWidth="1"/>
    <col min="2" max="2" width="18.5703125" customWidth="1"/>
    <col min="4" max="4" width="39" bestFit="1" customWidth="1"/>
    <col min="5" max="5" width="13.5703125" bestFit="1" customWidth="1"/>
  </cols>
  <sheetData>
    <row r="1" spans="1:5" x14ac:dyDescent="0.2">
      <c r="A1" s="199" t="s">
        <v>223</v>
      </c>
      <c r="B1" s="292"/>
    </row>
    <row r="2" spans="1:5" x14ac:dyDescent="0.2">
      <c r="A2" s="199" t="s">
        <v>224</v>
      </c>
      <c r="B2" s="292"/>
    </row>
    <row r="3" spans="1:5" x14ac:dyDescent="0.2">
      <c r="A3" s="293">
        <f>'Collection and Waterfall'!E6</f>
        <v>46053</v>
      </c>
      <c r="B3" s="292"/>
    </row>
    <row r="4" spans="1:5" x14ac:dyDescent="0.2">
      <c r="A4" s="199" t="s">
        <v>225</v>
      </c>
      <c r="B4" s="292"/>
    </row>
    <row r="6" spans="1:5" x14ac:dyDescent="0.2">
      <c r="C6" s="277"/>
    </row>
    <row r="7" spans="1:5" x14ac:dyDescent="0.2">
      <c r="A7" s="294"/>
      <c r="C7" s="277"/>
      <c r="D7" s="295"/>
    </row>
    <row r="8" spans="1:5" x14ac:dyDescent="0.2">
      <c r="C8" s="277"/>
    </row>
    <row r="9" spans="1:5" x14ac:dyDescent="0.2">
      <c r="A9" s="296" t="s">
        <v>226</v>
      </c>
      <c r="B9" s="297"/>
      <c r="C9" s="277"/>
    </row>
    <row r="10" spans="1:5" x14ac:dyDescent="0.2">
      <c r="A10" s="296" t="s">
        <v>227</v>
      </c>
      <c r="B10" s="114">
        <v>1645840.1099999999</v>
      </c>
      <c r="D10" s="298"/>
      <c r="E10" s="298"/>
    </row>
    <row r="11" spans="1:5" x14ac:dyDescent="0.2">
      <c r="A11" s="296" t="s">
        <v>228</v>
      </c>
      <c r="B11" s="299"/>
      <c r="C11" s="277"/>
      <c r="D11" s="300"/>
    </row>
    <row r="12" spans="1:5" x14ac:dyDescent="0.2">
      <c r="A12" s="296" t="s">
        <v>229</v>
      </c>
      <c r="B12" s="299">
        <v>41598608.659999996</v>
      </c>
      <c r="C12" s="301"/>
    </row>
    <row r="13" spans="1:5" x14ac:dyDescent="0.2">
      <c r="A13" s="296" t="s">
        <v>230</v>
      </c>
      <c r="B13" s="302">
        <v>-153197.32999999999</v>
      </c>
      <c r="C13" s="303"/>
      <c r="D13" s="298"/>
    </row>
    <row r="14" spans="1:5" ht="15" x14ac:dyDescent="0.2">
      <c r="A14" s="296" t="s">
        <v>231</v>
      </c>
      <c r="B14" s="304">
        <f>SUM(B12:B13)</f>
        <v>41445411.329999998</v>
      </c>
      <c r="C14" s="301"/>
      <c r="D14" s="305"/>
    </row>
    <row r="15" spans="1:5" x14ac:dyDescent="0.2">
      <c r="A15" s="296"/>
      <c r="B15" s="299"/>
      <c r="C15" s="277"/>
    </row>
    <row r="16" spans="1:5" x14ac:dyDescent="0.2">
      <c r="A16" s="296" t="s">
        <v>232</v>
      </c>
      <c r="B16" s="299">
        <v>1789440.24</v>
      </c>
      <c r="D16" s="298"/>
    </row>
    <row r="17" spans="1:5" x14ac:dyDescent="0.2">
      <c r="A17" s="296" t="s">
        <v>233</v>
      </c>
      <c r="B17" s="114">
        <v>4659.3599999999997</v>
      </c>
      <c r="D17" s="298"/>
    </row>
    <row r="18" spans="1:5" x14ac:dyDescent="0.2">
      <c r="A18" s="296" t="s">
        <v>234</v>
      </c>
      <c r="B18" s="299">
        <v>13650.58</v>
      </c>
      <c r="C18" s="301"/>
      <c r="D18" s="106"/>
    </row>
    <row r="19" spans="1:5" ht="15" x14ac:dyDescent="0.2">
      <c r="A19" s="296" t="s">
        <v>235</v>
      </c>
      <c r="B19" s="299">
        <v>0</v>
      </c>
      <c r="C19" s="306"/>
      <c r="D19" s="306"/>
    </row>
    <row r="20" spans="1:5" x14ac:dyDescent="0.2">
      <c r="A20" s="296" t="s">
        <v>236</v>
      </c>
      <c r="B20" s="299"/>
      <c r="C20" s="307"/>
      <c r="D20" s="308"/>
    </row>
    <row r="21" spans="1:5" ht="15" x14ac:dyDescent="0.2">
      <c r="A21" s="2"/>
      <c r="B21" s="309"/>
      <c r="C21" s="306"/>
      <c r="D21" s="306"/>
    </row>
    <row r="22" spans="1:5" ht="13.5" thickBot="1" x14ac:dyDescent="0.25">
      <c r="A22" s="294" t="s">
        <v>83</v>
      </c>
      <c r="B22" s="383">
        <f>B10+B14+B16+B17+B18+B19</f>
        <v>44899001.619999997</v>
      </c>
      <c r="C22" s="14"/>
      <c r="D22" s="300"/>
    </row>
    <row r="23" spans="1:5" ht="13.5" thickTop="1" x14ac:dyDescent="0.2">
      <c r="A23" s="2"/>
      <c r="B23" s="114"/>
      <c r="C23" s="277"/>
      <c r="D23" s="295"/>
    </row>
    <row r="24" spans="1:5" x14ac:dyDescent="0.2">
      <c r="A24" s="2"/>
      <c r="B24" s="114"/>
      <c r="C24" s="277"/>
      <c r="D24" s="295"/>
    </row>
    <row r="25" spans="1:5" x14ac:dyDescent="0.2">
      <c r="A25" s="294" t="s">
        <v>237</v>
      </c>
      <c r="B25" s="114"/>
      <c r="C25" s="277"/>
      <c r="D25" s="295"/>
    </row>
    <row r="26" spans="1:5" x14ac:dyDescent="0.2">
      <c r="A26" s="2"/>
      <c r="B26" s="114"/>
      <c r="D26" s="298"/>
    </row>
    <row r="27" spans="1:5" x14ac:dyDescent="0.2">
      <c r="A27" s="296" t="s">
        <v>238</v>
      </c>
      <c r="B27" s="299"/>
      <c r="C27" s="277"/>
      <c r="D27" s="295"/>
      <c r="E27" s="4"/>
    </row>
    <row r="28" spans="1:5" x14ac:dyDescent="0.2">
      <c r="A28" s="296" t="s">
        <v>239</v>
      </c>
      <c r="B28" s="299">
        <v>41912999.359999999</v>
      </c>
      <c r="C28" s="14"/>
      <c r="E28" s="4"/>
    </row>
    <row r="29" spans="1:5" x14ac:dyDescent="0.2">
      <c r="A29" s="296" t="s">
        <v>240</v>
      </c>
      <c r="B29" s="302">
        <v>-3903.08</v>
      </c>
      <c r="C29" s="301"/>
      <c r="D29" s="295"/>
      <c r="E29" s="4"/>
    </row>
    <row r="30" spans="1:5" x14ac:dyDescent="0.2">
      <c r="A30" s="296" t="s">
        <v>241</v>
      </c>
      <c r="B30" s="299"/>
      <c r="C30" s="307"/>
      <c r="D30" s="308"/>
      <c r="E30" s="4"/>
    </row>
    <row r="31" spans="1:5" ht="15" x14ac:dyDescent="0.2">
      <c r="A31" s="296" t="s">
        <v>242</v>
      </c>
      <c r="B31" s="299"/>
      <c r="C31" s="306"/>
      <c r="D31" s="306"/>
      <c r="E31" s="4"/>
    </row>
    <row r="32" spans="1:5" x14ac:dyDescent="0.2">
      <c r="A32" s="2"/>
      <c r="B32" s="309"/>
      <c r="C32" s="277"/>
      <c r="E32" s="4"/>
    </row>
    <row r="33" spans="1:5" ht="13.5" thickBot="1" x14ac:dyDescent="0.25">
      <c r="A33" s="296" t="s">
        <v>243</v>
      </c>
      <c r="B33" s="310">
        <f>SUM(B27:B32)</f>
        <v>41909096.280000001</v>
      </c>
      <c r="E33" s="4"/>
    </row>
    <row r="34" spans="1:5" ht="13.5" thickTop="1" x14ac:dyDescent="0.2">
      <c r="A34" s="2"/>
      <c r="B34" s="311"/>
      <c r="C34" s="277"/>
      <c r="D34" s="295"/>
      <c r="E34" s="4"/>
    </row>
    <row r="35" spans="1:5" x14ac:dyDescent="0.2">
      <c r="A35" s="294" t="s">
        <v>244</v>
      </c>
      <c r="B35" s="312">
        <v>2989905.34</v>
      </c>
      <c r="C35" s="14"/>
      <c r="D35" s="295"/>
      <c r="E35" s="4"/>
    </row>
    <row r="36" spans="1:5" x14ac:dyDescent="0.2">
      <c r="A36" s="2"/>
      <c r="B36" s="114"/>
      <c r="C36" s="2"/>
      <c r="D36" s="2"/>
      <c r="E36" s="4"/>
    </row>
    <row r="37" spans="1:5" ht="13.5" thickBot="1" x14ac:dyDescent="0.25">
      <c r="A37" s="294" t="s">
        <v>245</v>
      </c>
      <c r="B37" s="383">
        <f>+B33+B35</f>
        <v>44899001.620000005</v>
      </c>
      <c r="C37" s="2"/>
      <c r="D37" s="300"/>
      <c r="E37" s="4"/>
    </row>
    <row r="38" spans="1:5" ht="13.5" thickTop="1" x14ac:dyDescent="0.2">
      <c r="A38" s="2"/>
      <c r="B38" s="114"/>
      <c r="C38" s="2"/>
      <c r="D38" s="313"/>
      <c r="E38" s="4"/>
    </row>
    <row r="39" spans="1:5" x14ac:dyDescent="0.2">
      <c r="A39" s="2"/>
      <c r="B39" s="114"/>
      <c r="C39" s="2"/>
      <c r="E39" s="4"/>
    </row>
    <row r="40" spans="1:5" x14ac:dyDescent="0.2">
      <c r="B40" s="114"/>
      <c r="E40" s="4"/>
    </row>
    <row r="41" spans="1:5" x14ac:dyDescent="0.2">
      <c r="A41" s="2" t="s">
        <v>246</v>
      </c>
      <c r="B41" s="114"/>
      <c r="C41" s="2"/>
    </row>
    <row r="42" spans="1:5" x14ac:dyDescent="0.2">
      <c r="A42" s="2" t="s">
        <v>247</v>
      </c>
      <c r="B42" s="114"/>
      <c r="C42" s="2"/>
    </row>
    <row r="43" spans="1:5" x14ac:dyDescent="0.2">
      <c r="A43" s="2"/>
      <c r="B43" s="114"/>
      <c r="C43" s="2"/>
    </row>
    <row r="44" spans="1:5" x14ac:dyDescent="0.2">
      <c r="B44" s="114"/>
    </row>
    <row r="45" spans="1:5" x14ac:dyDescent="0.2">
      <c r="B45" s="114"/>
    </row>
    <row r="46" spans="1:5" x14ac:dyDescent="0.2">
      <c r="B46" s="114"/>
    </row>
    <row r="47" spans="1:5" x14ac:dyDescent="0.2">
      <c r="B47" s="114"/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E154-074D-4C4E-8B27-E7814236D6F1}">
  <sheetPr>
    <pageSetUpPr fitToPage="1"/>
  </sheetPr>
  <dimension ref="A1:L40"/>
  <sheetViews>
    <sheetView zoomScaleNormal="100" workbookViewId="0"/>
  </sheetViews>
  <sheetFormatPr defaultColWidth="9.140625" defaultRowHeight="12.75" x14ac:dyDescent="0.2"/>
  <cols>
    <col min="3" max="3" width="61.5703125" customWidth="1"/>
    <col min="4" max="4" width="25.42578125" customWidth="1"/>
    <col min="5" max="5" width="17.42578125" customWidth="1"/>
    <col min="6" max="6" width="41.5703125" bestFit="1" customWidth="1"/>
    <col min="8" max="8" width="12.85546875" bestFit="1" customWidth="1"/>
    <col min="10" max="10" width="12.42578125" bestFit="1" customWidth="1"/>
    <col min="12" max="12" width="10.5703125" bestFit="1" customWidth="1"/>
  </cols>
  <sheetData>
    <row r="1" spans="1:6" x14ac:dyDescent="0.2">
      <c r="A1" s="59" t="s">
        <v>248</v>
      </c>
      <c r="D1" s="314"/>
    </row>
    <row r="2" spans="1:6" x14ac:dyDescent="0.2">
      <c r="A2" s="59" t="s">
        <v>249</v>
      </c>
      <c r="E2" s="2"/>
    </row>
    <row r="4" spans="1:6" x14ac:dyDescent="0.2">
      <c r="B4" s="59" t="s">
        <v>250</v>
      </c>
      <c r="E4" s="2"/>
    </row>
    <row r="5" spans="1:6" x14ac:dyDescent="0.2">
      <c r="C5" t="s">
        <v>251</v>
      </c>
      <c r="E5" s="384" t="s">
        <v>279</v>
      </c>
    </row>
    <row r="6" spans="1:6" x14ac:dyDescent="0.2">
      <c r="C6" t="s">
        <v>6</v>
      </c>
      <c r="E6" s="384">
        <v>46078</v>
      </c>
    </row>
    <row r="7" spans="1:6" x14ac:dyDescent="0.2">
      <c r="C7" t="s">
        <v>252</v>
      </c>
      <c r="E7" s="385">
        <v>30</v>
      </c>
      <c r="F7" s="2"/>
    </row>
    <row r="8" spans="1:6" x14ac:dyDescent="0.2">
      <c r="C8" t="s">
        <v>253</v>
      </c>
      <c r="E8" s="4">
        <v>360</v>
      </c>
    </row>
    <row r="9" spans="1:6" ht="15" x14ac:dyDescent="0.25">
      <c r="C9" t="s">
        <v>254</v>
      </c>
      <c r="E9" s="386">
        <v>10900000</v>
      </c>
    </row>
    <row r="10" spans="1:6" ht="15" x14ac:dyDescent="0.25">
      <c r="C10" t="s">
        <v>255</v>
      </c>
      <c r="E10" s="387">
        <v>5.3117600000000001E-2</v>
      </c>
    </row>
    <row r="11" spans="1:6" ht="15" x14ac:dyDescent="0.25">
      <c r="C11" t="s">
        <v>256</v>
      </c>
      <c r="E11" s="387">
        <v>3.8117600000000001E-2</v>
      </c>
    </row>
    <row r="12" spans="1:6" x14ac:dyDescent="0.2">
      <c r="C12" t="s">
        <v>257</v>
      </c>
      <c r="E12" s="384">
        <v>46076</v>
      </c>
      <c r="F12" s="3"/>
    </row>
    <row r="13" spans="1:6" x14ac:dyDescent="0.2">
      <c r="E13" s="102"/>
    </row>
    <row r="14" spans="1:6" x14ac:dyDescent="0.2">
      <c r="B14" s="59" t="s">
        <v>258</v>
      </c>
      <c r="E14" s="388">
        <f>E9*(E10)*(ROUND((E7)/E8,5))</f>
        <v>48246.556727199997</v>
      </c>
    </row>
    <row r="16" spans="1:6" x14ac:dyDescent="0.2">
      <c r="B16" s="59" t="s">
        <v>259</v>
      </c>
      <c r="E16" s="389"/>
    </row>
    <row r="17" spans="2:12" x14ac:dyDescent="0.2">
      <c r="C17" t="s">
        <v>260</v>
      </c>
      <c r="E17" s="389">
        <v>233777.47</v>
      </c>
      <c r="J17" s="227"/>
    </row>
    <row r="18" spans="2:12" x14ac:dyDescent="0.2">
      <c r="C18" t="s">
        <v>261</v>
      </c>
      <c r="E18" s="389">
        <v>28352.01</v>
      </c>
      <c r="J18" s="315"/>
      <c r="K18" s="316"/>
    </row>
    <row r="19" spans="2:12" x14ac:dyDescent="0.2">
      <c r="C19" t="s">
        <v>262</v>
      </c>
      <c r="E19" s="389">
        <v>18125.650000000001</v>
      </c>
      <c r="J19" s="317"/>
    </row>
    <row r="20" spans="2:12" x14ac:dyDescent="0.2">
      <c r="C20" t="s">
        <v>263</v>
      </c>
      <c r="E20" s="389">
        <v>118564.08</v>
      </c>
      <c r="J20" s="313"/>
      <c r="L20" s="318"/>
    </row>
    <row r="21" spans="2:12" x14ac:dyDescent="0.2">
      <c r="C21" s="269" t="s">
        <v>264</v>
      </c>
      <c r="E21" s="390">
        <v>833.33</v>
      </c>
    </row>
    <row r="22" spans="2:12" x14ac:dyDescent="0.2">
      <c r="E22" s="391"/>
    </row>
    <row r="23" spans="2:12" x14ac:dyDescent="0.2">
      <c r="B23" s="59" t="s">
        <v>265</v>
      </c>
      <c r="E23" s="388">
        <f>SUM(E17-E18-E19-E20-E21)</f>
        <v>67902.399999999994</v>
      </c>
    </row>
    <row r="24" spans="2:12" x14ac:dyDescent="0.2">
      <c r="E24" s="2"/>
      <c r="H24" s="227"/>
    </row>
    <row r="25" spans="2:12" ht="15" x14ac:dyDescent="0.25">
      <c r="B25" s="59" t="s">
        <v>266</v>
      </c>
      <c r="E25" s="392"/>
    </row>
    <row r="26" spans="2:12" x14ac:dyDescent="0.2">
      <c r="C26" t="s">
        <v>267</v>
      </c>
      <c r="E26" s="319">
        <v>0</v>
      </c>
    </row>
    <row r="27" spans="2:12" ht="15" x14ac:dyDescent="0.25">
      <c r="C27" t="s">
        <v>268</v>
      </c>
      <c r="E27" s="392">
        <v>0</v>
      </c>
    </row>
    <row r="28" spans="2:12" ht="15" x14ac:dyDescent="0.25">
      <c r="C28" t="s">
        <v>269</v>
      </c>
      <c r="E28" s="393">
        <v>0</v>
      </c>
    </row>
    <row r="29" spans="2:12" x14ac:dyDescent="0.2">
      <c r="B29" s="59" t="s">
        <v>270</v>
      </c>
      <c r="E29" s="388">
        <v>0</v>
      </c>
    </row>
    <row r="30" spans="2:12" x14ac:dyDescent="0.2">
      <c r="E30" s="2"/>
    </row>
    <row r="31" spans="2:12" ht="15" x14ac:dyDescent="0.25">
      <c r="B31" s="59" t="s">
        <v>271</v>
      </c>
      <c r="E31" s="392"/>
    </row>
    <row r="32" spans="2:12" ht="26.25" x14ac:dyDescent="0.25">
      <c r="C32" s="320" t="s">
        <v>272</v>
      </c>
      <c r="E32" s="392">
        <f>+E14</f>
        <v>48246.556727199997</v>
      </c>
    </row>
    <row r="33" spans="2:5" x14ac:dyDescent="0.2">
      <c r="E33" s="102"/>
    </row>
    <row r="34" spans="2:5" x14ac:dyDescent="0.2">
      <c r="B34" s="59" t="s">
        <v>273</v>
      </c>
      <c r="E34" s="388">
        <f>E32</f>
        <v>48246.556727199997</v>
      </c>
    </row>
    <row r="36" spans="2:5" x14ac:dyDescent="0.2">
      <c r="B36" s="59" t="s">
        <v>274</v>
      </c>
      <c r="E36" s="2"/>
    </row>
    <row r="37" spans="2:5" ht="15" x14ac:dyDescent="0.25">
      <c r="C37" t="s">
        <v>275</v>
      </c>
      <c r="E37" s="394">
        <v>0</v>
      </c>
    </row>
    <row r="38" spans="2:5" x14ac:dyDescent="0.2">
      <c r="C38" t="s">
        <v>276</v>
      </c>
      <c r="E38" s="371">
        <v>0</v>
      </c>
    </row>
    <row r="39" spans="2:5" x14ac:dyDescent="0.2">
      <c r="C39" t="s">
        <v>277</v>
      </c>
      <c r="E39" s="395">
        <v>0</v>
      </c>
    </row>
    <row r="40" spans="2:5" x14ac:dyDescent="0.2">
      <c r="B40" s="59" t="s">
        <v>278</v>
      </c>
      <c r="E40" s="388">
        <v>0</v>
      </c>
    </row>
  </sheetData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Cruze</dc:creator>
  <cp:lastModifiedBy>Bradley Allen</cp:lastModifiedBy>
  <dcterms:created xsi:type="dcterms:W3CDTF">2026-02-23T19:55:28Z</dcterms:created>
  <dcterms:modified xsi:type="dcterms:W3CDTF">2026-02-24T03:45:13Z</dcterms:modified>
</cp:coreProperties>
</file>