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8.2025\"/>
    </mc:Choice>
  </mc:AlternateContent>
  <xr:revisionPtr revIDLastSave="0" documentId="8_{0064AF92-9C9E-4BCE-B7BB-EA9B13CA88EA}" xr6:coauthVersionLast="47" xr6:coauthVersionMax="47" xr10:uidLastSave="{00000000-0000-0000-0000-000000000000}"/>
  <bookViews>
    <workbookView xWindow="-120" yWindow="-120" windowWidth="29040" windowHeight="15840" xr2:uid="{52DFFF07-9E3D-47AA-9B6D-BE4F6FB45C1B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_xlnm.Print_Area" localSheetId="3">'class B note'!$A$1:$E$40</definedName>
    <definedName name="_xlnm.Print_Area" localSheetId="1">'Collection and Waterfall'!$A$1:$P$90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32" i="4" s="1"/>
  <c r="E34" i="4" s="1"/>
  <c r="E23" i="4"/>
  <c r="B14" i="3"/>
  <c r="B32" i="3"/>
  <c r="B36" i="3" s="1"/>
  <c r="A3" i="3"/>
  <c r="D17" i="1"/>
  <c r="L17" i="1"/>
  <c r="D18" i="1"/>
  <c r="J21" i="1"/>
  <c r="L18" i="1"/>
  <c r="H21" i="1"/>
  <c r="I21" i="1"/>
  <c r="K21" i="1"/>
  <c r="G34" i="1"/>
  <c r="G35" i="1"/>
  <c r="G38" i="1"/>
  <c r="G39" i="1"/>
  <c r="G46" i="1"/>
  <c r="G50" i="1"/>
  <c r="H53" i="1"/>
  <c r="G53" i="1" s="1"/>
  <c r="G64" i="1"/>
  <c r="H73" i="1"/>
  <c r="A84" i="1"/>
  <c r="A93" i="1"/>
  <c r="A94" i="1"/>
  <c r="A95" i="1"/>
  <c r="A96" i="1"/>
  <c r="A97" i="1"/>
  <c r="A98" i="1"/>
  <c r="A99" i="1"/>
  <c r="L21" i="1" l="1"/>
  <c r="M18" i="1" s="1"/>
  <c r="H72" i="1"/>
  <c r="B21" i="3"/>
  <c r="G73" i="1"/>
  <c r="G47" i="1"/>
  <c r="H66" i="1" s="1"/>
  <c r="H74" i="1" l="1"/>
  <c r="G72" i="1"/>
  <c r="G74" i="1" s="1"/>
  <c r="G66" i="1"/>
  <c r="G68" i="1" s="1"/>
  <c r="H68" i="1"/>
  <c r="M17" i="1"/>
  <c r="M21" i="1" s="1"/>
  <c r="H79" i="1" l="1"/>
  <c r="H78" i="1"/>
</calcChain>
</file>

<file path=xl/sharedStrings.xml><?xml version="1.0" encoding="utf-8"?>
<sst xmlns="http://schemas.openxmlformats.org/spreadsheetml/2006/main" count="366" uniqueCount="272">
  <si>
    <t>Initial Pool Balance</t>
  </si>
  <si>
    <t>Amount ($)</t>
  </si>
  <si>
    <t>Collateral Pool Characteristics</t>
  </si>
  <si>
    <t>Total Pool Balance</t>
  </si>
  <si>
    <t>1M LIBOR</t>
  </si>
  <si>
    <t>1M SOFR</t>
  </si>
  <si>
    <t>T-Bill Loans</t>
  </si>
  <si>
    <t>Ending</t>
  </si>
  <si>
    <t>Beginning</t>
  </si>
  <si>
    <t>Margin</t>
  </si>
  <si>
    <t>% of Total</t>
  </si>
  <si>
    <t>Pool Balance (Incl. Accrued Int. to be Capped)</t>
  </si>
  <si>
    <t># of Loans</t>
  </si>
  <si>
    <t>SAP Indices</t>
  </si>
  <si>
    <t>Total Portfolio</t>
  </si>
  <si>
    <t>Other</t>
  </si>
  <si>
    <t>Unknown (Consolidation) Loans</t>
  </si>
  <si>
    <t>Proprietary / Technical / Vocational Loans</t>
  </si>
  <si>
    <t>2-Year Loans</t>
  </si>
  <si>
    <t>Graduate / 4-Year Loans</t>
  </si>
  <si>
    <t>WARM</t>
  </si>
  <si>
    <t>WAC</t>
  </si>
  <si>
    <t>% of Principal</t>
  </si>
  <si>
    <t>Portfolio by Program Type</t>
  </si>
  <si>
    <t>Total Balance</t>
  </si>
  <si>
    <t>Other Loans</t>
  </si>
  <si>
    <t>Grad PLUS Loans</t>
  </si>
  <si>
    <t>Unsubsidized Stafford Loans</t>
  </si>
  <si>
    <t>Subsidized Stafford Loans</t>
  </si>
  <si>
    <t>Unsubsidized Consolidation Loans</t>
  </si>
  <si>
    <t>Subsidized Consolidation Loans</t>
  </si>
  <si>
    <t>% of Balance</t>
  </si>
  <si>
    <t>Portfolio by Loan Type</t>
  </si>
  <si>
    <t>Total Portfolio in Repayment</t>
  </si>
  <si>
    <t xml:space="preserve">    271+ Days Delinquent</t>
  </si>
  <si>
    <t xml:space="preserve">    181-270 Days Delinquent</t>
  </si>
  <si>
    <t xml:space="preserve">    121-180 Days Delinquent</t>
  </si>
  <si>
    <t xml:space="preserve">    91-120 Days Delinquent</t>
  </si>
  <si>
    <t xml:space="preserve">    61-90 Days Delinquent</t>
  </si>
  <si>
    <t xml:space="preserve">    31-60 Days Delinquent</t>
  </si>
  <si>
    <t xml:space="preserve">    Current</t>
  </si>
  <si>
    <t>Delinquency Status</t>
  </si>
  <si>
    <t>Claims Denied</t>
  </si>
  <si>
    <t>Claims in Progress</t>
  </si>
  <si>
    <t>Deferment</t>
  </si>
  <si>
    <t>Forbearance</t>
  </si>
  <si>
    <t>Total Repayment</t>
  </si>
  <si>
    <t>271+ Days Delinquent</t>
  </si>
  <si>
    <t>181-270 Days Delinquent</t>
  </si>
  <si>
    <t>121-180 Days Delinquent</t>
  </si>
  <si>
    <t>91-120 Days Delinquent</t>
  </si>
  <si>
    <t>61-90 Days Delinquent</t>
  </si>
  <si>
    <t>31-60 Days Delinquent</t>
  </si>
  <si>
    <t>Current</t>
  </si>
  <si>
    <t>Repayment</t>
  </si>
  <si>
    <t>Grace</t>
  </si>
  <si>
    <t>In School</t>
  </si>
  <si>
    <t>Portfolio by Loan Status</t>
  </si>
  <si>
    <t>(a)  Pool Balance for parity includes all accrued interest, including any interest to be capitalized.</t>
  </si>
  <si>
    <t>Total Parity %, Including Class B</t>
  </si>
  <si>
    <t>Class A Parity %</t>
  </si>
  <si>
    <t>Great Lakes</t>
  </si>
  <si>
    <t>Total Liabilities</t>
  </si>
  <si>
    <t>GSFC</t>
  </si>
  <si>
    <t>Note Outstanding Class B</t>
  </si>
  <si>
    <t>PHEAA</t>
  </si>
  <si>
    <t xml:space="preserve">Note Outstanding Class A </t>
  </si>
  <si>
    <t>Clms Outstding</t>
  </si>
  <si>
    <t>% of Portfolio</t>
  </si>
  <si>
    <t>Balance</t>
  </si>
  <si>
    <t>Liabilities</t>
  </si>
  <si>
    <t>Servicer Balance</t>
  </si>
  <si>
    <t>Total Assets</t>
  </si>
  <si>
    <t>Acquisition Account</t>
  </si>
  <si>
    <t xml:space="preserve">Debt Service Reserve </t>
  </si>
  <si>
    <t>Capitalized Interest Fund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</si>
  <si>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</si>
  <si>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Current Lifetime</t>
  </si>
  <si>
    <t>Assets</t>
  </si>
  <si>
    <t>End Balance</t>
  </si>
  <si>
    <t>Activity</t>
  </si>
  <si>
    <t>Beg Balance</t>
  </si>
  <si>
    <r>
      <t xml:space="preserve">CPR </t>
    </r>
    <r>
      <rPr>
        <sz val="10"/>
        <rFont val="Arial"/>
        <family val="2"/>
      </rPr>
      <t>(constant pmt rate)</t>
    </r>
  </si>
  <si>
    <t>Balance Sheet and Parity</t>
  </si>
  <si>
    <t>Total Accounts Balance</t>
  </si>
  <si>
    <t>Interest Account</t>
  </si>
  <si>
    <t>Collection Fund</t>
  </si>
  <si>
    <t>Capitalized Interest Account Required</t>
  </si>
  <si>
    <t>Capitalized Interest Account</t>
  </si>
  <si>
    <t>Reserve Amt Required</t>
  </si>
  <si>
    <t>Reserve Account</t>
  </si>
  <si>
    <t>Funds and Accounts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</si>
  <si>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</si>
  <si>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Average Borrower Indebtedness</t>
  </si>
  <si>
    <t>Average Loan Balance</t>
  </si>
  <si>
    <t>Total Weighted Average</t>
  </si>
  <si>
    <t>Number of Borrowers</t>
  </si>
  <si>
    <t>Number of Loans</t>
  </si>
  <si>
    <t>Weighted Average Maturity (WAM)</t>
  </si>
  <si>
    <t>Weighted Average Coupon (WAC)</t>
  </si>
  <si>
    <t>W.A. Time in Repayment (months)</t>
  </si>
  <si>
    <t>Accrued Interest to be Capitalized</t>
  </si>
  <si>
    <t>(should include grace period)</t>
  </si>
  <si>
    <t xml:space="preserve">Principal Balance 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</si>
  <si>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</si>
  <si>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>% of Pool</t>
  </si>
  <si>
    <t xml:space="preserve">Beg Balance </t>
  </si>
  <si>
    <t>Weighted Average Payments Made</t>
  </si>
  <si>
    <t>Portfolio Summary</t>
  </si>
  <si>
    <t>(a) Should include Principal Pmts in the current distribution month</t>
  </si>
  <si>
    <t>Total</t>
  </si>
  <si>
    <t>monthly</t>
  </si>
  <si>
    <t>281378 AB5</t>
  </si>
  <si>
    <t>2015-1 B</t>
  </si>
  <si>
    <t>281378 AA7</t>
  </si>
  <si>
    <t>2015-1 A</t>
  </si>
  <si>
    <t>Maturity</t>
  </si>
  <si>
    <t>Payment Frequency</t>
  </si>
  <si>
    <t>% of Securities</t>
  </si>
  <si>
    <t xml:space="preserve">End Princ Bal ª </t>
  </si>
  <si>
    <t>Principal Paid</t>
  </si>
  <si>
    <t>Interest Accrual</t>
  </si>
  <si>
    <t>Beg Princ Bal</t>
  </si>
  <si>
    <t>Original Balance</t>
  </si>
  <si>
    <t xml:space="preserve">Auction Status </t>
  </si>
  <si>
    <t>Index</t>
  </si>
  <si>
    <t>Rate</t>
  </si>
  <si>
    <t>CUSIP</t>
  </si>
  <si>
    <t>Class</t>
  </si>
  <si>
    <t>Notes/Bonds - Group I (FFELP)</t>
  </si>
  <si>
    <t>https://corp.elfi.com</t>
  </si>
  <si>
    <t>Website</t>
  </si>
  <si>
    <t>bstarling@elfi.com</t>
  </si>
  <si>
    <t>Contact Email</t>
  </si>
  <si>
    <t>865-824-3066</t>
  </si>
  <si>
    <t>Contact Number</t>
  </si>
  <si>
    <t>Brent Starling</t>
  </si>
  <si>
    <t>Contact Name</t>
  </si>
  <si>
    <t xml:space="preserve"> </t>
  </si>
  <si>
    <t xml:space="preserve">Collection Period </t>
  </si>
  <si>
    <t>Distribution Date</t>
  </si>
  <si>
    <t>Indenture No. 9, LLC</t>
  </si>
  <si>
    <t>Deal Name</t>
  </si>
  <si>
    <t>ELFI, Inc</t>
  </si>
  <si>
    <t>Issuer</t>
  </si>
  <si>
    <t>Monthly Distribution Report</t>
  </si>
  <si>
    <t>Student Loan Backed Reporting - FFELP</t>
  </si>
  <si>
    <t>Total Distribution Amount</t>
  </si>
  <si>
    <t>Excess/(Shortfall)</t>
  </si>
  <si>
    <t>Periodic Principal Paid</t>
  </si>
  <si>
    <t>Periodic Principal Distribution Amount</t>
  </si>
  <si>
    <t>Interest Carryover</t>
  </si>
  <si>
    <t>Interest Carryover Paid</t>
  </si>
  <si>
    <t>Interest Carryover Due</t>
  </si>
  <si>
    <t>Interest Excess/(Shortfall)</t>
  </si>
  <si>
    <t>Periodic Interest Paid</t>
  </si>
  <si>
    <t>Periodic Interest Due</t>
  </si>
  <si>
    <t>TOTAL</t>
  </si>
  <si>
    <t>Class B</t>
  </si>
  <si>
    <t>Class A</t>
  </si>
  <si>
    <t>Principal and Interest Distributions</t>
  </si>
  <si>
    <t>Eleventh: Residual Revenue Fund</t>
  </si>
  <si>
    <t>Tenth: Class B Noteholders Carry-Over</t>
  </si>
  <si>
    <t>Ninth: Accelerated Payments to Noteholders</t>
  </si>
  <si>
    <t>Eight: Principal Distribution on Senior and Sub Notes or Obligations</t>
  </si>
  <si>
    <t>Seventh: Debt Service Fund replenishment</t>
  </si>
  <si>
    <t>Sixth: Class B Interest Distribution Amount</t>
  </si>
  <si>
    <t>Fifth: Interest Distribution on Senior Notes or Obligations</t>
  </si>
  <si>
    <t>Fourth: Administration Fees due</t>
  </si>
  <si>
    <t>Third: Master Servicing Fee due</t>
  </si>
  <si>
    <t>Second: Trustee Fees due</t>
  </si>
  <si>
    <t>First: Deposits to Department Reserve Fund</t>
  </si>
  <si>
    <t>Total Available Funds</t>
  </si>
  <si>
    <t>Amount Remaining</t>
  </si>
  <si>
    <t>Amount Due</t>
  </si>
  <si>
    <t>Waterfall for Distribution (in accordance with Transaction - specific documents)</t>
  </si>
  <si>
    <t>Waterfall Activity</t>
  </si>
  <si>
    <t xml:space="preserve">b)  Due to the inclusion of death, disability and bankruptcy claims, the recovery rate can exceed 100%.  </t>
  </si>
  <si>
    <t>a)   Cumulative Recoveries includes 97% of Claims in Progress</t>
  </si>
  <si>
    <t>Cumulative Servicer Reject Rate (FFELP) (%)</t>
  </si>
  <si>
    <t>Cumulative Net Loss Rate (%)</t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</si>
  <si>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</si>
  <si>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</si>
  <si>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t>Current period borrower recoveries ($)</t>
  </si>
  <si>
    <t>(a) Cash collections represent amounts received and posted in the Trust accounts as of the last day of the collection period.</t>
  </si>
  <si>
    <t>Current period payments (recoveries) from Guarantor ($)</t>
  </si>
  <si>
    <t xml:space="preserve">Cumulative Default (% of Repayment ending balances) </t>
  </si>
  <si>
    <t xml:space="preserve">Cumulative Default (% of original pool balance) </t>
  </si>
  <si>
    <t xml:space="preserve">Other Amounts Received in/paid from Collection </t>
  </si>
  <si>
    <t>Cumulative Defaults ($)</t>
  </si>
  <si>
    <t>All Fees</t>
  </si>
  <si>
    <t>Current Period's Defaults ($)</t>
  </si>
  <si>
    <t>Investment Income</t>
  </si>
  <si>
    <t>Prior Month's Allocations or Adjustments</t>
  </si>
  <si>
    <t>Cumulative Default Rate</t>
  </si>
  <si>
    <t>Purchased by Servicers/Sellers</t>
  </si>
  <si>
    <t>Paid to Guarantor</t>
  </si>
  <si>
    <t>Proceeds from Tender</t>
  </si>
  <si>
    <t>Payments from Guarantor</t>
  </si>
  <si>
    <t>Temporary Cost of Issuance Remaining</t>
  </si>
  <si>
    <t>Capitalized Interest Account (after a stepdown or release date)</t>
  </si>
  <si>
    <t>Total Fees</t>
  </si>
  <si>
    <t>Interest on Investment Earnings</t>
  </si>
  <si>
    <t xml:space="preserve">   Other Fees</t>
  </si>
  <si>
    <t>Excess of DOE Reserve Account</t>
  </si>
  <si>
    <t xml:space="preserve">   Consolidation Rebate Fees</t>
  </si>
  <si>
    <t>DOE Account</t>
  </si>
  <si>
    <t xml:space="preserve">   Administration Fees</t>
  </si>
  <si>
    <t>Recoveries</t>
  </si>
  <si>
    <t xml:space="preserve">   Master Servicing Fees</t>
  </si>
  <si>
    <t>Collection Amount Received</t>
  </si>
  <si>
    <t xml:space="preserve">   Indenture Trustee Fees</t>
  </si>
  <si>
    <t>Fees Due for Current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</si>
  <si>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</si>
  <si>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Collection Period</t>
  </si>
  <si>
    <t>Monitoring Waterfall and Collections</t>
  </si>
  <si>
    <t xml:space="preserve"> Please refer to the Balance Sheet and Parity section on the first page of this report for the parity calculation.</t>
  </si>
  <si>
    <t xml:space="preserve">*Discounts on Loans Purchased is an accounting adjustment to Gross Student Loan Receivables.  </t>
  </si>
  <si>
    <t>Total Liabilities and Net Assets</t>
  </si>
  <si>
    <t>Net Assets</t>
  </si>
  <si>
    <t xml:space="preserve">   Total Liabilities</t>
  </si>
  <si>
    <t>Deferred Revenue</t>
  </si>
  <si>
    <t>Interfund Payable</t>
  </si>
  <si>
    <t>Other Accounts Payable &amp; Accrued Expenses</t>
  </si>
  <si>
    <t>Notes Payable, Net</t>
  </si>
  <si>
    <t>Bonds Payable, Net</t>
  </si>
  <si>
    <t>LIABILITIES AND NET ASSETS</t>
  </si>
  <si>
    <t>Interfund Receivables</t>
  </si>
  <si>
    <t>Prepaid and Deferred Expenses</t>
  </si>
  <si>
    <t>Other Receivables</t>
  </si>
  <si>
    <t>Accrued Interest Receivable</t>
  </si>
  <si>
    <t xml:space="preserve">      Net Student Loans</t>
  </si>
  <si>
    <t xml:space="preserve">   Discounts on Loans Purchased*</t>
  </si>
  <si>
    <t xml:space="preserve">   Student Loans Receivable</t>
  </si>
  <si>
    <t xml:space="preserve">   Investments</t>
  </si>
  <si>
    <t>Assets Held by Trustee</t>
  </si>
  <si>
    <t>Cash</t>
  </si>
  <si>
    <t>ASSETS</t>
  </si>
  <si>
    <t>unaudited</t>
  </si>
  <si>
    <t>Balance Sheet</t>
  </si>
  <si>
    <t>Edsouth Indenture No. 9</t>
  </si>
  <si>
    <t>= total cumulative unpaid Class B Interest Shortfall Amounts</t>
  </si>
  <si>
    <t>plus: interest earned on outstanding Interest Shortfall Amounts</t>
  </si>
  <si>
    <t>plus: any previous interest shortfalls from prior periods remaining unpaid</t>
  </si>
  <si>
    <t>(Interest Distribution Amount in excess of actual interest paid on Class B Notes)</t>
  </si>
  <si>
    <t>Interest Shortfall Amount for Current Interest Period</t>
  </si>
  <si>
    <t>Actual interest paid to the Class B Notes on Distribution Date</t>
  </si>
  <si>
    <t>(sum of (i) lesser of Class B Interest Accrual Amount and Class B Interest Rate Cap and (ii) cumulative Interest Shortfall Amounts)</t>
  </si>
  <si>
    <t>Interest Distribution Amount for Class B Notes</t>
  </si>
  <si>
    <t>= total cumulative Class B Carry-Over Amount</t>
  </si>
  <si>
    <t>plus: interest earned on outstanding Class B Carry-Over Amounts</t>
  </si>
  <si>
    <t>plus: any previous Class B Carry-Over Amount from prior periods</t>
  </si>
  <si>
    <t xml:space="preserve">(Class B Interest Accrual Amount in excess of Class B Interest Rate Cap) </t>
  </si>
  <si>
    <t>Class B Carry-Over Amount for current Interest Period</t>
  </si>
  <si>
    <t>Class B Interest Cap (Class B Interest Cap = (A) - (B) - (C) - (D) - (E))</t>
  </si>
  <si>
    <t>(E) Trustee Fees for Collection Period</t>
  </si>
  <si>
    <t>(D) Interest Accrual Amount on Class A Notes</t>
  </si>
  <si>
    <t>(C) Servicing and Administration Fees accrued during Collection Period</t>
  </si>
  <si>
    <t>(B) Amounts not attributable to principal that are due to the Department during the related Collection Period</t>
  </si>
  <si>
    <t>(A) All non-principal amounts accrued on the Financed Student Loans</t>
  </si>
  <si>
    <t>Calculation of the Class B Interest Cap</t>
  </si>
  <si>
    <t>Class B Interest Accrual Amount for Interest Period</t>
  </si>
  <si>
    <t>Interest Rate Determination Date (for SOFR)</t>
  </si>
  <si>
    <t>Applicable 1M SOFR for calculation</t>
  </si>
  <si>
    <t>Stated Class B Interest Coupon (1M SOFR+Tenor+150bps)</t>
  </si>
  <si>
    <t>Class B Principal Balance</t>
  </si>
  <si>
    <t>Calendar Year Basis, per Indenture</t>
  </si>
  <si>
    <t>Days in Interest Period</t>
  </si>
  <si>
    <t>Interest Period</t>
  </si>
  <si>
    <t>Interest Calculation for Class B Note</t>
  </si>
  <si>
    <t>Class B Tranche Summary &amp; Additional Detail</t>
  </si>
  <si>
    <t>8/25/25-9/24/25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</si>
</sst>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_);_(* \(#,##0.0000\);_(* &quot;-&quot;????_);_(@_)"/>
    <numFmt numFmtId="166" formatCode="_(* #,##0.00_);_(* \(#,##0.00\);_(* &quot;-&quot;_);_(@_)"/>
    <numFmt numFmtId="167" formatCode="_(* #,##0.0_);_(* \(#,##0.0\);_(* &quot;-&quot;??_);_(@_)"/>
    <numFmt numFmtId="168" formatCode="_(* #,##0_);_(* \(#,##0\);_(* &quot;-&quot;??_);_(@_)"/>
    <numFmt numFmtId="169" formatCode="0.000000"/>
    <numFmt numFmtId="170" formatCode="0.00000%"/>
    <numFmt numFmtId="171" formatCode="0.0"/>
    <numFmt numFmtId="172" formatCode="0.000%"/>
    <numFmt numFmtId="173" formatCode="_(&quot;$&quot;* #,##0_);_(&quot;$&quot;* \(#,##0\);_(&quot;$&quot;* &quot;-&quot;??_);_(@_)"/>
    <numFmt numFmtId="174" formatCode="mmmm\ d\,\ yyyy"/>
    <numFmt numFmtId="175" formatCode="0.000000%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10"/>
      <name val="Arial"/>
      <family val="2"/>
    </font>
    <font>
      <u/>
      <sz val="10"/>
      <color theme="10"/>
      <name val="Arial"/>
      <family val="2"/>
    </font>
    <font>
      <b/>
      <sz val="18"/>
      <name val="Arial"/>
      <family val="2"/>
    </font>
    <font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0"/>
      <color theme="0" tint="-0.499984740745262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indexed="10"/>
      <name val="Arial"/>
      <family val="2"/>
    </font>
    <font>
      <b/>
      <vertAlign val="superscript"/>
      <sz val="11"/>
      <name val="Arial"/>
      <family val="2"/>
    </font>
    <font>
      <sz val="8"/>
      <name val="Tahom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0">
    <xf numFmtId="0" fontId="0" fillId="0" borderId="0" xfId="0"/>
    <xf numFmtId="10" fontId="3" fillId="0" borderId="7" xfId="2" applyNumberFormat="1" applyFont="1" applyFill="1" applyBorder="1" applyAlignment="1">
      <alignment horizontal="right"/>
    </xf>
    <xf numFmtId="10" fontId="3" fillId="0" borderId="7" xfId="3" applyNumberFormat="1" applyFont="1" applyFill="1" applyBorder="1" applyAlignment="1">
      <alignment horizontal="right"/>
    </xf>
    <xf numFmtId="43" fontId="3" fillId="0" borderId="7" xfId="2" applyFont="1" applyFill="1" applyBorder="1" applyAlignment="1">
      <alignment horizontal="right"/>
    </xf>
    <xf numFmtId="41" fontId="3" fillId="0" borderId="7" xfId="2" applyNumberFormat="1" applyFont="1" applyFill="1" applyBorder="1" applyAlignment="1">
      <alignment horizontal="right"/>
    </xf>
    <xf numFmtId="10" fontId="2" fillId="0" borderId="9" xfId="2" applyNumberFormat="1" applyFont="1" applyFill="1" applyBorder="1" applyAlignment="1">
      <alignment horizontal="right"/>
    </xf>
    <xf numFmtId="10" fontId="2" fillId="0" borderId="9" xfId="3" applyNumberFormat="1" applyFont="1" applyFill="1" applyBorder="1" applyAlignment="1">
      <alignment horizontal="right"/>
    </xf>
    <xf numFmtId="43" fontId="2" fillId="0" borderId="9" xfId="2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10" fontId="6" fillId="0" borderId="12" xfId="3" applyNumberFormat="1" applyFont="1" applyFill="1" applyBorder="1"/>
    <xf numFmtId="43" fontId="3" fillId="0" borderId="21" xfId="2" applyFont="1" applyFill="1" applyBorder="1" applyAlignment="1">
      <alignment horizontal="right"/>
    </xf>
    <xf numFmtId="43" fontId="3" fillId="0" borderId="22" xfId="2" applyFont="1" applyFill="1" applyBorder="1" applyAlignment="1">
      <alignment horizontal="right"/>
    </xf>
    <xf numFmtId="43" fontId="3" fillId="0" borderId="22" xfId="3" applyNumberFormat="1" applyFont="1" applyFill="1" applyBorder="1" applyAlignment="1">
      <alignment horizontal="right"/>
    </xf>
    <xf numFmtId="10" fontId="3" fillId="0" borderId="22" xfId="3" applyNumberFormat="1" applyFont="1" applyFill="1" applyBorder="1" applyAlignment="1">
      <alignment horizontal="right"/>
    </xf>
    <xf numFmtId="41" fontId="3" fillId="0" borderId="22" xfId="2" applyNumberFormat="1" applyFont="1" applyFill="1" applyBorder="1" applyAlignment="1">
      <alignment horizontal="right"/>
    </xf>
    <xf numFmtId="43" fontId="2" fillId="0" borderId="25" xfId="2" applyFont="1" applyFill="1" applyBorder="1" applyAlignment="1">
      <alignment horizontal="right"/>
    </xf>
    <xf numFmtId="43" fontId="2" fillId="0" borderId="26" xfId="2" applyFont="1" applyFill="1" applyBorder="1" applyAlignment="1">
      <alignment horizontal="right"/>
    </xf>
    <xf numFmtId="43" fontId="3" fillId="0" borderId="28" xfId="3" applyNumberFormat="1" applyFont="1" applyFill="1" applyBorder="1" applyAlignment="1">
      <alignment horizontal="right"/>
    </xf>
    <xf numFmtId="167" fontId="6" fillId="0" borderId="1" xfId="2" applyNumberFormat="1" applyFont="1" applyFill="1" applyBorder="1"/>
    <xf numFmtId="10" fontId="6" fillId="0" borderId="2" xfId="3" applyNumberFormat="1" applyFont="1" applyFill="1" applyBorder="1"/>
    <xf numFmtId="167" fontId="6" fillId="0" borderId="8" xfId="2" applyNumberFormat="1" applyFont="1" applyFill="1" applyBorder="1"/>
    <xf numFmtId="10" fontId="6" fillId="0" borderId="0" xfId="3" applyNumberFormat="1" applyFont="1" applyFill="1" applyBorder="1"/>
    <xf numFmtId="43" fontId="2" fillId="0" borderId="9" xfId="3" applyNumberFormat="1" applyFont="1" applyFill="1" applyBorder="1" applyAlignment="1">
      <alignment horizontal="right"/>
    </xf>
    <xf numFmtId="43" fontId="2" fillId="0" borderId="30" xfId="2" applyFont="1" applyFill="1" applyBorder="1" applyAlignment="1">
      <alignment horizontal="right"/>
    </xf>
    <xf numFmtId="41" fontId="2" fillId="0" borderId="9" xfId="2" applyNumberFormat="1" applyFont="1" applyFill="1" applyBorder="1" applyAlignment="1">
      <alignment horizontal="right"/>
    </xf>
    <xf numFmtId="43" fontId="2" fillId="0" borderId="31" xfId="3" applyNumberFormat="1" applyFont="1" applyFill="1" applyBorder="1" applyAlignment="1">
      <alignment horizontal="right"/>
    </xf>
    <xf numFmtId="43" fontId="2" fillId="0" borderId="32" xfId="2" applyFont="1" applyFill="1" applyBorder="1" applyAlignment="1">
      <alignment horizontal="right"/>
    </xf>
    <xf numFmtId="43" fontId="3" fillId="0" borderId="16" xfId="2" applyFont="1" applyFill="1" applyBorder="1" applyAlignment="1">
      <alignment horizontal="center"/>
    </xf>
    <xf numFmtId="43" fontId="3" fillId="0" borderId="15" xfId="2" applyFont="1" applyFill="1" applyBorder="1" applyAlignment="1">
      <alignment horizontal="center"/>
    </xf>
    <xf numFmtId="167" fontId="6" fillId="0" borderId="20" xfId="2" applyNumberFormat="1" applyFont="1" applyFill="1" applyBorder="1"/>
    <xf numFmtId="41" fontId="3" fillId="0" borderId="29" xfId="2" applyNumberFormat="1" applyFont="1" applyFill="1" applyBorder="1" applyAlignment="1">
      <alignment horizontal="right"/>
    </xf>
    <xf numFmtId="10" fontId="9" fillId="0" borderId="9" xfId="3" applyNumberFormat="1" applyFont="1" applyFill="1" applyBorder="1" applyAlignment="1">
      <alignment horizontal="right"/>
    </xf>
    <xf numFmtId="10" fontId="2" fillId="0" borderId="11" xfId="3" applyNumberFormat="1" applyFont="1" applyFill="1" applyBorder="1" applyAlignment="1">
      <alignment horizontal="right"/>
    </xf>
    <xf numFmtId="43" fontId="2" fillId="0" borderId="0" xfId="2" applyFont="1" applyFill="1"/>
    <xf numFmtId="10" fontId="2" fillId="0" borderId="22" xfId="3" applyNumberFormat="1" applyFont="1" applyFill="1" applyBorder="1" applyAlignment="1">
      <alignment horizontal="right"/>
    </xf>
    <xf numFmtId="43" fontId="2" fillId="0" borderId="25" xfId="2" quotePrefix="1" applyFont="1" applyFill="1" applyBorder="1" applyAlignment="1">
      <alignment horizontal="right"/>
    </xf>
    <xf numFmtId="168" fontId="2" fillId="0" borderId="9" xfId="2" quotePrefix="1" applyNumberFormat="1" applyFont="1" applyFill="1" applyBorder="1" applyAlignment="1">
      <alignment horizontal="right"/>
    </xf>
    <xf numFmtId="43" fontId="2" fillId="0" borderId="9" xfId="2" quotePrefix="1" applyFont="1" applyFill="1" applyBorder="1" applyAlignment="1">
      <alignment horizontal="right"/>
    </xf>
    <xf numFmtId="9" fontId="2" fillId="0" borderId="0" xfId="1" applyFont="1" applyFill="1"/>
    <xf numFmtId="43" fontId="0" fillId="0" borderId="0" xfId="2" applyFont="1" applyFill="1" applyAlignment="1">
      <alignment horizontal="center"/>
    </xf>
    <xf numFmtId="0" fontId="14" fillId="0" borderId="2" xfId="4" applyFill="1" applyBorder="1" applyAlignment="1" applyProtection="1"/>
    <xf numFmtId="0" fontId="14" fillId="0" borderId="0" xfId="4" applyFill="1" applyAlignment="1">
      <alignment horizontal="left"/>
    </xf>
    <xf numFmtId="43" fontId="0" fillId="0" borderId="0" xfId="2" applyFont="1" applyFill="1"/>
    <xf numFmtId="168" fontId="2" fillId="0" borderId="0" xfId="2" applyNumberFormat="1" applyFont="1" applyFill="1"/>
    <xf numFmtId="0" fontId="4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3" fillId="0" borderId="6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4" xfId="0" applyFont="1" applyFill="1" applyBorder="1"/>
    <xf numFmtId="0" fontId="5" fillId="0" borderId="0" xfId="0" applyFont="1" applyFill="1" applyAlignment="1">
      <alignment horizontal="left" vertical="center" wrapText="1"/>
    </xf>
    <xf numFmtId="0" fontId="3" fillId="0" borderId="1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8" xfId="0" applyFont="1" applyFill="1" applyBorder="1"/>
    <xf numFmtId="0" fontId="15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left"/>
    </xf>
    <xf numFmtId="14" fontId="2" fillId="0" borderId="8" xfId="0" applyNumberFormat="1" applyFont="1" applyFill="1" applyBorder="1"/>
    <xf numFmtId="170" fontId="2" fillId="0" borderId="0" xfId="0" applyNumberFormat="1" applyFont="1" applyFill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1" xfId="0" applyFont="1" applyFill="1" applyBorder="1"/>
    <xf numFmtId="0" fontId="4" fillId="0" borderId="6" xfId="0" applyFont="1" applyFill="1" applyBorder="1"/>
    <xf numFmtId="0" fontId="3" fillId="0" borderId="5" xfId="0" applyFont="1" applyFill="1" applyBorder="1"/>
    <xf numFmtId="0" fontId="2" fillId="0" borderId="10" xfId="0" applyFont="1" applyFill="1" applyBorder="1"/>
    <xf numFmtId="0" fontId="2" fillId="0" borderId="18" xfId="0" applyFont="1" applyFill="1" applyBorder="1"/>
    <xf numFmtId="0" fontId="3" fillId="0" borderId="15" xfId="0" applyFont="1" applyFill="1" applyBorder="1" applyAlignment="1">
      <alignment horizontal="center"/>
    </xf>
    <xf numFmtId="10" fontId="3" fillId="0" borderId="15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70" fontId="2" fillId="0" borderId="40" xfId="0" applyNumberFormat="1" applyFont="1" applyFill="1" applyBorder="1" applyAlignment="1">
      <alignment horizontal="center"/>
    </xf>
    <xf numFmtId="170" fontId="2" fillId="0" borderId="11" xfId="0" applyNumberFormat="1" applyFont="1" applyFill="1" applyBorder="1" applyAlignment="1">
      <alignment horizontal="center"/>
    </xf>
    <xf numFmtId="170" fontId="2" fillId="0" borderId="32" xfId="0" applyNumberFormat="1" applyFont="1" applyFill="1" applyBorder="1" applyAlignment="1">
      <alignment horizontal="center"/>
    </xf>
    <xf numFmtId="43" fontId="2" fillId="0" borderId="11" xfId="0" applyNumberFormat="1" applyFont="1" applyFill="1" applyBorder="1" applyAlignment="1">
      <alignment horizontal="center"/>
    </xf>
    <xf numFmtId="43" fontId="2" fillId="0" borderId="11" xfId="0" applyNumberFormat="1" applyFont="1" applyFill="1" applyBorder="1"/>
    <xf numFmtId="43" fontId="2" fillId="0" borderId="32" xfId="0" applyNumberFormat="1" applyFont="1" applyFill="1" applyBorder="1"/>
    <xf numFmtId="10" fontId="2" fillId="0" borderId="11" xfId="0" applyNumberFormat="1" applyFont="1" applyFill="1" applyBorder="1" applyAlignment="1">
      <alignment horizontal="center"/>
    </xf>
    <xf numFmtId="14" fontId="2" fillId="0" borderId="20" xfId="0" applyNumberFormat="1" applyFont="1" applyFill="1" applyBorder="1" applyAlignment="1">
      <alignment horizontal="center"/>
    </xf>
    <xf numFmtId="170" fontId="2" fillId="0" borderId="31" xfId="0" applyNumberFormat="1" applyFont="1" applyFill="1" applyBorder="1" applyAlignment="1">
      <alignment horizontal="center"/>
    </xf>
    <xf numFmtId="170" fontId="2" fillId="0" borderId="9" xfId="0" applyNumberFormat="1" applyFont="1" applyFill="1" applyBorder="1" applyAlignment="1">
      <alignment horizontal="center"/>
    </xf>
    <xf numFmtId="170" fontId="2" fillId="0" borderId="30" xfId="0" applyNumberFormat="1" applyFont="1" applyFill="1" applyBorder="1" applyAlignment="1">
      <alignment horizontal="center"/>
    </xf>
    <xf numFmtId="43" fontId="2" fillId="0" borderId="9" xfId="0" applyNumberFormat="1" applyFont="1" applyFill="1" applyBorder="1" applyAlignment="1">
      <alignment horizontal="center"/>
    </xf>
    <xf numFmtId="43" fontId="2" fillId="0" borderId="9" xfId="0" applyNumberFormat="1" applyFont="1" applyFill="1" applyBorder="1"/>
    <xf numFmtId="43" fontId="2" fillId="0" borderId="30" xfId="0" applyNumberFormat="1" applyFont="1" applyFill="1" applyBorder="1"/>
    <xf numFmtId="43" fontId="2" fillId="0" borderId="31" xfId="0" applyNumberFormat="1" applyFont="1" applyFill="1" applyBorder="1"/>
    <xf numFmtId="10" fontId="2" fillId="0" borderId="9" xfId="0" applyNumberFormat="1" applyFont="1" applyFill="1" applyBorder="1" applyAlignment="1">
      <alignment horizontal="center"/>
    </xf>
    <xf numFmtId="10" fontId="2" fillId="0" borderId="30" xfId="0" applyNumberFormat="1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0" fontId="2" fillId="0" borderId="24" xfId="0" applyFont="1" applyFill="1" applyBorder="1"/>
    <xf numFmtId="0" fontId="2" fillId="0" borderId="22" xfId="0" applyFont="1" applyFill="1" applyBorder="1" applyAlignment="1">
      <alignment horizontal="center"/>
    </xf>
    <xf numFmtId="10" fontId="2" fillId="0" borderId="28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43" fontId="2" fillId="0" borderId="22" xfId="0" applyNumberFormat="1" applyFont="1" applyFill="1" applyBorder="1" applyAlignment="1">
      <alignment horizontal="center"/>
    </xf>
    <xf numFmtId="43" fontId="2" fillId="0" borderId="22" xfId="0" applyNumberFormat="1" applyFont="1" applyFill="1" applyBorder="1"/>
    <xf numFmtId="43" fontId="2" fillId="0" borderId="29" xfId="0" applyNumberFormat="1" applyFont="1" applyFill="1" applyBorder="1"/>
    <xf numFmtId="10" fontId="9" fillId="0" borderId="22" xfId="0" applyNumberFormat="1" applyFont="1" applyFill="1" applyBorder="1" applyAlignment="1">
      <alignment horizontal="center"/>
    </xf>
    <xf numFmtId="10" fontId="2" fillId="0" borderId="33" xfId="0" applyNumberFormat="1" applyFont="1" applyFill="1" applyBorder="1"/>
    <xf numFmtId="0" fontId="3" fillId="0" borderId="23" xfId="0" applyFont="1" applyFill="1" applyBorder="1"/>
    <xf numFmtId="0" fontId="2" fillId="0" borderId="22" xfId="0" applyFont="1" applyFill="1" applyBorder="1"/>
    <xf numFmtId="10" fontId="2" fillId="0" borderId="22" xfId="0" applyNumberFormat="1" applyFont="1" applyFill="1" applyBorder="1"/>
    <xf numFmtId="43" fontId="3" fillId="0" borderId="22" xfId="0" applyNumberFormat="1" applyFont="1" applyFill="1" applyBorder="1"/>
    <xf numFmtId="9" fontId="3" fillId="0" borderId="22" xfId="0" applyNumberFormat="1" applyFont="1" applyFill="1" applyBorder="1" applyAlignment="1">
      <alignment horizontal="center"/>
    </xf>
    <xf numFmtId="10" fontId="3" fillId="0" borderId="22" xfId="0" applyNumberFormat="1" applyFont="1" applyFill="1" applyBorder="1" applyAlignment="1">
      <alignment horizontal="center"/>
    </xf>
    <xf numFmtId="10" fontId="3" fillId="0" borderId="33" xfId="0" applyNumberFormat="1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2" xfId="0" applyFont="1" applyFill="1" applyBorder="1"/>
    <xf numFmtId="0" fontId="6" fillId="0" borderId="0" xfId="0" applyFont="1" applyFill="1"/>
    <xf numFmtId="0" fontId="6" fillId="0" borderId="20" xfId="0" applyFont="1" applyFill="1" applyBorder="1"/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/>
    <xf numFmtId="0" fontId="3" fillId="0" borderId="18" xfId="0" applyFont="1" applyFill="1" applyBorder="1"/>
    <xf numFmtId="0" fontId="3" fillId="0" borderId="17" xfId="0" applyFont="1" applyFill="1" applyBorder="1"/>
    <xf numFmtId="0" fontId="3" fillId="0" borderId="14" xfId="0" applyFont="1" applyFill="1" applyBorder="1"/>
    <xf numFmtId="0" fontId="2" fillId="0" borderId="13" xfId="0" applyFont="1" applyFill="1" applyBorder="1"/>
    <xf numFmtId="0" fontId="2" fillId="0" borderId="32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12" xfId="0" applyFont="1" applyFill="1" applyBorder="1"/>
    <xf numFmtId="43" fontId="2" fillId="0" borderId="11" xfId="0" applyNumberFormat="1" applyFont="1" applyFill="1" applyBorder="1" applyAlignment="1">
      <alignment horizontal="right"/>
    </xf>
    <xf numFmtId="43" fontId="2" fillId="0" borderId="26" xfId="0" applyNumberFormat="1" applyFont="1" applyFill="1" applyBorder="1" applyAlignment="1">
      <alignment horizontal="right"/>
    </xf>
    <xf numFmtId="43" fontId="2" fillId="0" borderId="0" xfId="0" applyNumberFormat="1" applyFont="1" applyFill="1"/>
    <xf numFmtId="0" fontId="2" fillId="0" borderId="29" xfId="0" applyFont="1" applyFill="1" applyBorder="1"/>
    <xf numFmtId="0" fontId="3" fillId="0" borderId="22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43" fontId="2" fillId="0" borderId="9" xfId="0" applyNumberFormat="1" applyFont="1" applyFill="1" applyBorder="1" applyAlignment="1">
      <alignment horizontal="right"/>
    </xf>
    <xf numFmtId="43" fontId="2" fillId="0" borderId="25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left" indent="3"/>
    </xf>
    <xf numFmtId="0" fontId="2" fillId="0" borderId="30" xfId="0" applyFont="1" applyFill="1" applyBorder="1"/>
    <xf numFmtId="10" fontId="2" fillId="0" borderId="31" xfId="0" applyNumberFormat="1" applyFont="1" applyFill="1" applyBorder="1" applyAlignment="1">
      <alignment horizontal="center"/>
    </xf>
    <xf numFmtId="2" fontId="2" fillId="0" borderId="40" xfId="0" applyNumberFormat="1" applyFont="1" applyFill="1" applyBorder="1"/>
    <xf numFmtId="2" fontId="2" fillId="0" borderId="12" xfId="0" applyNumberFormat="1" applyFont="1" applyFill="1" applyBorder="1" applyAlignment="1">
      <alignment horizontal="center"/>
    </xf>
    <xf numFmtId="2" fontId="2" fillId="0" borderId="20" xfId="0" applyNumberFormat="1" applyFont="1" applyFill="1" applyBorder="1"/>
    <xf numFmtId="2" fontId="2" fillId="0" borderId="31" xfId="0" applyNumberFormat="1" applyFont="1" applyFill="1" applyBorder="1"/>
    <xf numFmtId="2" fontId="2" fillId="0" borderId="0" xfId="0" applyNumberFormat="1" applyFont="1" applyFill="1" applyAlignment="1">
      <alignment horizontal="center"/>
    </xf>
    <xf numFmtId="2" fontId="2" fillId="0" borderId="8" xfId="0" applyNumberFormat="1" applyFont="1" applyFill="1" applyBorder="1"/>
    <xf numFmtId="2" fontId="2" fillId="0" borderId="28" xfId="0" applyNumberFormat="1" applyFont="1" applyFill="1" applyBorder="1"/>
    <xf numFmtId="2" fontId="2" fillId="0" borderId="23" xfId="0" applyNumberFormat="1" applyFont="1" applyFill="1" applyBorder="1" applyAlignment="1">
      <alignment horizontal="center"/>
    </xf>
    <xf numFmtId="2" fontId="2" fillId="0" borderId="33" xfId="0" applyNumberFormat="1" applyFont="1" applyFill="1" applyBorder="1"/>
    <xf numFmtId="0" fontId="2" fillId="0" borderId="18" xfId="0" applyFont="1" applyFill="1" applyBorder="1" applyAlignment="1">
      <alignment horizontal="left" indent="3"/>
    </xf>
    <xf numFmtId="0" fontId="2" fillId="0" borderId="16" xfId="0" applyFont="1" applyFill="1" applyBorder="1"/>
    <xf numFmtId="43" fontId="2" fillId="0" borderId="15" xfId="0" applyNumberFormat="1" applyFont="1" applyFill="1" applyBorder="1" applyAlignment="1">
      <alignment horizontal="center"/>
    </xf>
    <xf numFmtId="10" fontId="3" fillId="0" borderId="19" xfId="0" applyNumberFormat="1" applyFont="1" applyFill="1" applyBorder="1"/>
    <xf numFmtId="10" fontId="3" fillId="0" borderId="17" xfId="0" applyNumberFormat="1" applyFont="1" applyFill="1" applyBorder="1" applyAlignment="1">
      <alignment horizontal="center"/>
    </xf>
    <xf numFmtId="10" fontId="3" fillId="0" borderId="27" xfId="0" applyNumberFormat="1" applyFont="1" applyFill="1" applyBorder="1"/>
    <xf numFmtId="37" fontId="2" fillId="0" borderId="9" xfId="0" applyNumberFormat="1" applyFont="1" applyFill="1" applyBorder="1" applyAlignment="1">
      <alignment horizontal="right"/>
    </xf>
    <xf numFmtId="37" fontId="2" fillId="0" borderId="25" xfId="0" applyNumberFormat="1" applyFont="1" applyFill="1" applyBorder="1" applyAlignment="1">
      <alignment horizontal="right"/>
    </xf>
    <xf numFmtId="171" fontId="2" fillId="0" borderId="0" xfId="0" applyNumberFormat="1" applyFont="1" applyFill="1" applyAlignment="1">
      <alignment horizontal="left"/>
    </xf>
    <xf numFmtId="0" fontId="3" fillId="0" borderId="10" xfId="0" applyFont="1" applyFill="1" applyBorder="1"/>
    <xf numFmtId="10" fontId="3" fillId="0" borderId="31" xfId="0" applyNumberFormat="1" applyFont="1" applyFill="1" applyBorder="1"/>
    <xf numFmtId="2" fontId="3" fillId="0" borderId="39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0" borderId="1" xfId="0" applyNumberFormat="1" applyFont="1" applyFill="1" applyBorder="1"/>
    <xf numFmtId="0" fontId="3" fillId="0" borderId="35" xfId="0" applyFont="1" applyFill="1" applyBorder="1"/>
    <xf numFmtId="0" fontId="2" fillId="0" borderId="38" xfId="0" applyFont="1" applyFill="1" applyBorder="1"/>
    <xf numFmtId="10" fontId="3" fillId="0" borderId="37" xfId="0" applyNumberFormat="1" applyFont="1" applyFill="1" applyBorder="1"/>
    <xf numFmtId="2" fontId="3" fillId="0" borderId="0" xfId="0" applyNumberFormat="1" applyFont="1" applyFill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0" borderId="23" xfId="0" applyFont="1" applyFill="1" applyBorder="1"/>
    <xf numFmtId="4" fontId="2" fillId="0" borderId="22" xfId="0" applyNumberFormat="1" applyFont="1" applyFill="1" applyBorder="1" applyAlignment="1">
      <alignment horizontal="right"/>
    </xf>
    <xf numFmtId="4" fontId="2" fillId="0" borderId="21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0" xfId="0" applyFont="1" applyFill="1"/>
    <xf numFmtId="0" fontId="3" fillId="0" borderId="1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70" fontId="0" fillId="0" borderId="0" xfId="0" applyNumberFormat="1" applyFill="1" applyAlignment="1">
      <alignment horizontal="center"/>
    </xf>
    <xf numFmtId="43" fontId="2" fillId="0" borderId="30" xfId="0" applyNumberFormat="1" applyFont="1" applyFill="1" applyBorder="1" applyAlignment="1">
      <alignment horizontal="right"/>
    </xf>
    <xf numFmtId="43" fontId="2" fillId="0" borderId="8" xfId="0" applyNumberFormat="1" applyFont="1" applyFill="1" applyBorder="1"/>
    <xf numFmtId="44" fontId="2" fillId="0" borderId="0" xfId="0" applyNumberFormat="1" applyFont="1" applyFill="1"/>
    <xf numFmtId="168" fontId="2" fillId="0" borderId="0" xfId="0" applyNumberFormat="1" applyFont="1" applyFill="1"/>
    <xf numFmtId="169" fontId="2" fillId="0" borderId="0" xfId="0" applyNumberFormat="1" applyFont="1" applyFill="1"/>
    <xf numFmtId="43" fontId="3" fillId="0" borderId="9" xfId="0" applyNumberFormat="1" applyFont="1" applyFill="1" applyBorder="1" applyAlignment="1">
      <alignment horizontal="center"/>
    </xf>
    <xf numFmtId="43" fontId="3" fillId="0" borderId="30" xfId="0" applyNumberFormat="1" applyFont="1" applyFill="1" applyBorder="1" applyAlignment="1">
      <alignment horizontal="right"/>
    </xf>
    <xf numFmtId="43" fontId="3" fillId="0" borderId="8" xfId="0" applyNumberFormat="1" applyFont="1" applyFill="1" applyBorder="1"/>
    <xf numFmtId="0" fontId="2" fillId="0" borderId="9" xfId="0" applyFont="1" applyFill="1" applyBorder="1"/>
    <xf numFmtId="0" fontId="6" fillId="0" borderId="9" xfId="0" applyFont="1" applyFill="1" applyBorder="1"/>
    <xf numFmtId="0" fontId="6" fillId="0" borderId="30" xfId="0" applyFont="1" applyFill="1" applyBorder="1"/>
    <xf numFmtId="0" fontId="6" fillId="0" borderId="8" xfId="0" applyFont="1" applyFill="1" applyBorder="1"/>
    <xf numFmtId="0" fontId="2" fillId="0" borderId="3" xfId="0" applyFont="1" applyFill="1" applyBorder="1"/>
    <xf numFmtId="0" fontId="2" fillId="0" borderId="7" xfId="0" applyFont="1" applyFill="1" applyBorder="1"/>
    <xf numFmtId="0" fontId="2" fillId="0" borderId="36" xfId="0" applyFont="1" applyFill="1" applyBorder="1"/>
    <xf numFmtId="0" fontId="4" fillId="0" borderId="35" xfId="0" applyFont="1" applyFill="1" applyBorder="1"/>
    <xf numFmtId="0" fontId="2" fillId="0" borderId="34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/>
    <xf numFmtId="0" fontId="2" fillId="0" borderId="11" xfId="0" applyFont="1" applyFill="1" applyBorder="1"/>
    <xf numFmtId="168" fontId="2" fillId="0" borderId="20" xfId="0" applyNumberFormat="1" applyFont="1" applyFill="1" applyBorder="1"/>
    <xf numFmtId="10" fontId="2" fillId="0" borderId="8" xfId="0" applyNumberFormat="1" applyFont="1" applyFill="1" applyBorder="1" applyAlignment="1">
      <alignment horizontal="center"/>
    </xf>
    <xf numFmtId="8" fontId="2" fillId="0" borderId="9" xfId="0" applyNumberFormat="1" applyFont="1" applyFill="1" applyBorder="1"/>
    <xf numFmtId="43" fontId="2" fillId="0" borderId="22" xfId="0" applyNumberFormat="1" applyFont="1" applyFill="1" applyBorder="1" applyAlignment="1">
      <alignment horizontal="right"/>
    </xf>
    <xf numFmtId="43" fontId="2" fillId="0" borderId="33" xfId="0" applyNumberFormat="1" applyFont="1" applyFill="1" applyBorder="1"/>
    <xf numFmtId="43" fontId="3" fillId="0" borderId="9" xfId="0" applyNumberFormat="1" applyFont="1" applyFill="1" applyBorder="1"/>
    <xf numFmtId="43" fontId="3" fillId="0" borderId="30" xfId="0" applyNumberFormat="1" applyFont="1" applyFill="1" applyBorder="1"/>
    <xf numFmtId="0" fontId="2" fillId="0" borderId="17" xfId="0" applyFont="1" applyFill="1" applyBorder="1"/>
    <xf numFmtId="43" fontId="3" fillId="0" borderId="11" xfId="0" applyNumberFormat="1" applyFont="1" applyFill="1" applyBorder="1" applyAlignment="1">
      <alignment horizontal="center"/>
    </xf>
    <xf numFmtId="168" fontId="2" fillId="0" borderId="8" xfId="0" applyNumberFormat="1" applyFont="1" applyFill="1" applyBorder="1"/>
    <xf numFmtId="0" fontId="3" fillId="0" borderId="24" xfId="0" applyFont="1" applyFill="1" applyBorder="1"/>
    <xf numFmtId="168" fontId="3" fillId="0" borderId="22" xfId="2" applyNumberFormat="1" applyFont="1" applyFill="1" applyBorder="1" applyAlignment="1">
      <alignment horizontal="right"/>
    </xf>
    <xf numFmtId="168" fontId="3" fillId="0" borderId="9" xfId="0" applyNumberFormat="1" applyFont="1" applyFill="1" applyBorder="1"/>
    <xf numFmtId="168" fontId="3" fillId="0" borderId="30" xfId="0" applyNumberFormat="1" applyFont="1" applyFill="1" applyBorder="1"/>
    <xf numFmtId="168" fontId="3" fillId="0" borderId="8" xfId="0" applyNumberFormat="1" applyFont="1" applyFill="1" applyBorder="1"/>
    <xf numFmtId="10" fontId="2" fillId="0" borderId="30" xfId="0" applyNumberFormat="1" applyFont="1" applyFill="1" applyBorder="1"/>
    <xf numFmtId="10" fontId="2" fillId="0" borderId="25" xfId="0" applyNumberFormat="1" applyFont="1" applyFill="1" applyBorder="1" applyAlignment="1">
      <alignment horizontal="center"/>
    </xf>
    <xf numFmtId="10" fontId="2" fillId="0" borderId="29" xfId="0" applyNumberFormat="1" applyFont="1" applyFill="1" applyBorder="1"/>
    <xf numFmtId="0" fontId="6" fillId="0" borderId="13" xfId="0" applyFont="1" applyFill="1" applyBorder="1"/>
    <xf numFmtId="0" fontId="3" fillId="0" borderId="16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Continuous"/>
    </xf>
    <xf numFmtId="0" fontId="3" fillId="0" borderId="16" xfId="0" applyFont="1" applyFill="1" applyBorder="1" applyAlignment="1">
      <alignment horizontal="centerContinuous"/>
    </xf>
    <xf numFmtId="0" fontId="3" fillId="0" borderId="14" xfId="0" applyFont="1" applyFill="1" applyBorder="1" applyAlignment="1">
      <alignment horizontal="center"/>
    </xf>
    <xf numFmtId="43" fontId="3" fillId="0" borderId="15" xfId="0" applyNumberFormat="1" applyFont="1" applyFill="1" applyBorder="1" applyAlignment="1">
      <alignment horizontal="center"/>
    </xf>
    <xf numFmtId="43" fontId="3" fillId="0" borderId="16" xfId="0" applyNumberFormat="1" applyFont="1" applyFill="1" applyBorder="1" applyAlignment="1">
      <alignment horizontal="center"/>
    </xf>
    <xf numFmtId="0" fontId="8" fillId="0" borderId="10" xfId="0" applyFont="1" applyFill="1" applyBorder="1"/>
    <xf numFmtId="41" fontId="2" fillId="0" borderId="9" xfId="0" applyNumberFormat="1" applyFont="1" applyFill="1" applyBorder="1" applyAlignment="1">
      <alignment horizontal="right"/>
    </xf>
    <xf numFmtId="10" fontId="2" fillId="0" borderId="9" xfId="0" applyNumberFormat="1" applyFont="1" applyFill="1" applyBorder="1" applyAlignment="1">
      <alignment horizontal="right"/>
    </xf>
    <xf numFmtId="166" fontId="2" fillId="0" borderId="11" xfId="0" applyNumberFormat="1" applyFont="1" applyFill="1" applyBorder="1" applyAlignment="1">
      <alignment horizontal="right"/>
    </xf>
    <xf numFmtId="166" fontId="2" fillId="0" borderId="26" xfId="0" applyNumberFormat="1" applyFont="1" applyFill="1" applyBorder="1" applyAlignment="1">
      <alignment horizontal="right"/>
    </xf>
    <xf numFmtId="166" fontId="2" fillId="0" borderId="9" xfId="0" applyNumberFormat="1" applyFont="1" applyFill="1" applyBorder="1" applyAlignment="1">
      <alignment horizontal="right"/>
    </xf>
    <xf numFmtId="166" fontId="2" fillId="0" borderId="25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2"/>
    </xf>
    <xf numFmtId="0" fontId="10" fillId="0" borderId="10" xfId="0" applyFont="1" applyFill="1" applyBorder="1"/>
    <xf numFmtId="0" fontId="9" fillId="0" borderId="0" xfId="0" applyFont="1" applyFill="1"/>
    <xf numFmtId="41" fontId="9" fillId="0" borderId="9" xfId="0" applyNumberFormat="1" applyFont="1" applyFill="1" applyBorder="1" applyAlignment="1">
      <alignment horizontal="right"/>
    </xf>
    <xf numFmtId="43" fontId="9" fillId="0" borderId="9" xfId="0" applyNumberFormat="1" applyFont="1" applyFill="1" applyBorder="1" applyAlignment="1">
      <alignment horizontal="right"/>
    </xf>
    <xf numFmtId="10" fontId="9" fillId="0" borderId="9" xfId="0" applyNumberFormat="1" applyFont="1" applyFill="1" applyBorder="1" applyAlignment="1">
      <alignment horizontal="right"/>
    </xf>
    <xf numFmtId="166" fontId="9" fillId="0" borderId="9" xfId="0" applyNumberFormat="1" applyFont="1" applyFill="1" applyBorder="1" applyAlignment="1">
      <alignment horizontal="right"/>
    </xf>
    <xf numFmtId="166" fontId="9" fillId="0" borderId="25" xfId="0" applyNumberFormat="1" applyFont="1" applyFill="1" applyBorder="1" applyAlignment="1">
      <alignment horizontal="right"/>
    </xf>
    <xf numFmtId="41" fontId="2" fillId="0" borderId="0" xfId="0" applyNumberFormat="1" applyFont="1" applyFill="1"/>
    <xf numFmtId="10" fontId="2" fillId="0" borderId="0" xfId="0" applyNumberFormat="1" applyFont="1" applyFill="1"/>
    <xf numFmtId="166" fontId="3" fillId="0" borderId="22" xfId="0" applyNumberFormat="1" applyFont="1" applyFill="1" applyBorder="1" applyAlignment="1">
      <alignment horizontal="right"/>
    </xf>
    <xf numFmtId="166" fontId="3" fillId="0" borderId="21" xfId="0" applyNumberFormat="1" applyFont="1" applyFill="1" applyBorder="1" applyAlignment="1">
      <alignment horizontal="right"/>
    </xf>
    <xf numFmtId="0" fontId="2" fillId="0" borderId="6" xfId="0" applyFont="1" applyFill="1" applyBorder="1"/>
    <xf numFmtId="0" fontId="3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7" fillId="0" borderId="0" xfId="0" applyFont="1" applyFill="1"/>
    <xf numFmtId="0" fontId="2" fillId="0" borderId="14" xfId="0" applyFont="1" applyFill="1" applyBorder="1"/>
    <xf numFmtId="164" fontId="2" fillId="0" borderId="8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0" fontId="3" fillId="0" borderId="2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5" fillId="0" borderId="0" xfId="0" applyFont="1" applyFill="1"/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3" fontId="2" fillId="0" borderId="1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41" fontId="2" fillId="0" borderId="0" xfId="0" applyNumberFormat="1" applyFont="1" applyFill="1" applyAlignment="1">
      <alignment vertical="top"/>
    </xf>
    <xf numFmtId="43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 wrapText="1"/>
    </xf>
    <xf numFmtId="43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5" fillId="0" borderId="0" xfId="0" applyFont="1" applyFill="1" applyAlignment="1">
      <alignment vertical="center" wrapText="1"/>
    </xf>
    <xf numFmtId="14" fontId="0" fillId="0" borderId="5" xfId="0" applyNumberForma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0" fillId="0" borderId="0" xfId="0" applyFont="1" applyFill="1"/>
    <xf numFmtId="0" fontId="0" fillId="0" borderId="5" xfId="0" applyFill="1" applyBorder="1"/>
    <xf numFmtId="0" fontId="0" fillId="0" borderId="4" xfId="0" applyFill="1" applyBorder="1"/>
    <xf numFmtId="0" fontId="20" fillId="0" borderId="35" xfId="0" applyFont="1" applyFill="1" applyBorder="1"/>
    <xf numFmtId="0" fontId="0" fillId="0" borderId="43" xfId="0" applyFill="1" applyBorder="1"/>
    <xf numFmtId="0" fontId="0" fillId="0" borderId="34" xfId="0" applyFill="1" applyBorder="1"/>
    <xf numFmtId="14" fontId="3" fillId="0" borderId="33" xfId="0" applyNumberFormat="1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10" xfId="0" applyFill="1" applyBorder="1"/>
    <xf numFmtId="43" fontId="0" fillId="0" borderId="0" xfId="0" applyNumberFormat="1" applyFill="1"/>
    <xf numFmtId="0" fontId="23" fillId="0" borderId="0" xfId="0" applyFont="1" applyFill="1"/>
    <xf numFmtId="43" fontId="0" fillId="0" borderId="8" xfId="0" applyNumberFormat="1" applyFill="1" applyBorder="1"/>
    <xf numFmtId="8" fontId="0" fillId="0" borderId="0" xfId="0" applyNumberFormat="1" applyFill="1"/>
    <xf numFmtId="0" fontId="0" fillId="0" borderId="3" xfId="0" applyFill="1" applyBorder="1"/>
    <xf numFmtId="0" fontId="0" fillId="0" borderId="2" xfId="0" applyFill="1" applyBorder="1"/>
    <xf numFmtId="44" fontId="0" fillId="0" borderId="1" xfId="0" applyNumberFormat="1" applyFill="1" applyBorder="1"/>
    <xf numFmtId="49" fontId="22" fillId="0" borderId="0" xfId="0" applyNumberFormat="1" applyFont="1" applyFill="1" applyAlignment="1">
      <alignment horizontal="center"/>
    </xf>
    <xf numFmtId="14" fontId="3" fillId="0" borderId="41" xfId="0" applyNumberFormat="1" applyFont="1" applyFill="1" applyBorder="1" applyAlignment="1">
      <alignment horizontal="center"/>
    </xf>
    <xf numFmtId="0" fontId="21" fillId="0" borderId="0" xfId="0" applyFont="1" applyFill="1"/>
    <xf numFmtId="0" fontId="19" fillId="0" borderId="0" xfId="0" applyFont="1" applyFill="1" applyAlignment="1">
      <alignment horizontal="center"/>
    </xf>
    <xf numFmtId="43" fontId="21" fillId="0" borderId="0" xfId="0" applyNumberFormat="1" applyFont="1" applyFill="1" applyAlignment="1">
      <alignment horizontal="center"/>
    </xf>
    <xf numFmtId="49" fontId="2" fillId="0" borderId="10" xfId="0" applyNumberFormat="1" applyFont="1" applyFill="1" applyBorder="1"/>
    <xf numFmtId="43" fontId="2" fillId="0" borderId="8" xfId="0" applyNumberFormat="1" applyFont="1" applyFill="1" applyBorder="1" applyAlignment="1">
      <alignment horizontal="right"/>
    </xf>
    <xf numFmtId="43" fontId="0" fillId="0" borderId="8" xfId="0" applyNumberFormat="1" applyFill="1" applyBorder="1" applyAlignment="1">
      <alignment horizontal="right"/>
    </xf>
    <xf numFmtId="10" fontId="21" fillId="0" borderId="0" xfId="0" applyNumberFormat="1" applyFont="1" applyFill="1" applyAlignment="1">
      <alignment horizontal="center"/>
    </xf>
    <xf numFmtId="10" fontId="0" fillId="0" borderId="8" xfId="0" applyNumberFormat="1" applyFill="1" applyBorder="1" applyAlignment="1">
      <alignment horizontal="right"/>
    </xf>
    <xf numFmtId="0" fontId="0" fillId="0" borderId="8" xfId="0" applyFill="1" applyBorder="1"/>
    <xf numFmtId="10" fontId="2" fillId="0" borderId="8" xfId="0" applyNumberFormat="1" applyFont="1" applyFill="1" applyBorder="1" applyAlignment="1">
      <alignment horizontal="right"/>
    </xf>
    <xf numFmtId="172" fontId="0" fillId="0" borderId="0" xfId="0" applyNumberFormat="1" applyFill="1"/>
    <xf numFmtId="44" fontId="0" fillId="0" borderId="8" xfId="0" applyNumberFormat="1" applyFill="1" applyBorder="1"/>
    <xf numFmtId="49" fontId="0" fillId="0" borderId="10" xfId="0" applyNumberFormat="1" applyFill="1" applyBorder="1"/>
    <xf numFmtId="0" fontId="6" fillId="0" borderId="6" xfId="0" applyFont="1" applyFill="1" applyBorder="1"/>
    <xf numFmtId="0" fontId="5" fillId="0" borderId="5" xfId="0" applyFont="1" applyFill="1" applyBorder="1"/>
    <xf numFmtId="0" fontId="18" fillId="0" borderId="5" xfId="0" applyFont="1" applyFill="1" applyBorder="1"/>
    <xf numFmtId="0" fontId="5" fillId="0" borderId="4" xfId="0" applyFont="1" applyFill="1" applyBorder="1"/>
    <xf numFmtId="0" fontId="5" fillId="0" borderId="8" xfId="0" applyFont="1" applyFill="1" applyBorder="1"/>
    <xf numFmtId="0" fontId="5" fillId="0" borderId="2" xfId="0" applyFont="1" applyFill="1" applyBorder="1"/>
    <xf numFmtId="43" fontId="5" fillId="0" borderId="2" xfId="0" applyNumberFormat="1" applyFont="1" applyFill="1" applyBorder="1"/>
    <xf numFmtId="0" fontId="5" fillId="0" borderId="1" xfId="0" applyFont="1" applyFill="1" applyBorder="1"/>
    <xf numFmtId="43" fontId="5" fillId="0" borderId="0" xfId="0" applyNumberFormat="1" applyFont="1" applyFill="1"/>
    <xf numFmtId="10" fontId="2" fillId="0" borderId="3" xfId="0" applyNumberFormat="1" applyFont="1" applyFill="1" applyBorder="1"/>
    <xf numFmtId="10" fontId="2" fillId="0" borderId="2" xfId="0" applyNumberFormat="1" applyFont="1" applyFill="1" applyBorder="1"/>
    <xf numFmtId="10" fontId="2" fillId="0" borderId="1" xfId="0" applyNumberFormat="1" applyFont="1" applyFill="1" applyBorder="1" applyAlignment="1">
      <alignment horizontal="right"/>
    </xf>
    <xf numFmtId="44" fontId="5" fillId="0" borderId="0" xfId="0" applyNumberFormat="1" applyFont="1" applyFill="1"/>
    <xf numFmtId="0" fontId="6" fillId="0" borderId="13" xfId="0" applyFont="1" applyFill="1" applyBorder="1" applyAlignment="1">
      <alignment vertical="top"/>
    </xf>
    <xf numFmtId="0" fontId="0" fillId="0" borderId="12" xfId="0" applyFill="1" applyBorder="1"/>
    <xf numFmtId="0" fontId="0" fillId="0" borderId="20" xfId="0" applyFill="1" applyBorder="1" applyAlignment="1">
      <alignment horizontal="right"/>
    </xf>
    <xf numFmtId="0" fontId="20" fillId="0" borderId="10" xfId="0" applyFont="1" applyFill="1" applyBorder="1"/>
    <xf numFmtId="0" fontId="0" fillId="0" borderId="6" xfId="0" applyFill="1" applyBorder="1"/>
    <xf numFmtId="0" fontId="3" fillId="0" borderId="23" xfId="0" applyFont="1" applyFill="1" applyBorder="1" applyAlignment="1">
      <alignment horizontal="right"/>
    </xf>
    <xf numFmtId="0" fontId="0" fillId="0" borderId="23" xfId="0" applyFill="1" applyBorder="1"/>
    <xf numFmtId="0" fontId="3" fillId="0" borderId="33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40" fontId="0" fillId="0" borderId="0" xfId="0" applyNumberForma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43" fontId="17" fillId="0" borderId="0" xfId="0" applyNumberFormat="1" applyFont="1" applyFill="1"/>
    <xf numFmtId="0" fontId="19" fillId="0" borderId="0" xfId="0" applyFont="1" applyFill="1" applyAlignment="1">
      <alignment vertical="center"/>
    </xf>
    <xf numFmtId="39" fontId="0" fillId="0" borderId="8" xfId="0" applyNumberFormat="1" applyFill="1" applyBorder="1"/>
    <xf numFmtId="0" fontId="19" fillId="0" borderId="0" xfId="0" applyFont="1" applyFill="1"/>
    <xf numFmtId="0" fontId="18" fillId="0" borderId="0" xfId="0" applyFont="1" applyFill="1"/>
    <xf numFmtId="0" fontId="0" fillId="0" borderId="0" xfId="0" applyFill="1" applyAlignment="1">
      <alignment vertical="center"/>
    </xf>
    <xf numFmtId="0" fontId="0" fillId="0" borderId="1" xfId="0" applyFill="1" applyBorder="1"/>
    <xf numFmtId="43" fontId="16" fillId="0" borderId="0" xfId="0" applyNumberFormat="1" applyFont="1" applyFill="1"/>
    <xf numFmtId="0" fontId="2" fillId="0" borderId="42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9" xfId="0" applyFill="1" applyBorder="1"/>
    <xf numFmtId="43" fontId="0" fillId="0" borderId="9" xfId="0" applyNumberFormat="1" applyFill="1" applyBorder="1"/>
    <xf numFmtId="43" fontId="0" fillId="0" borderId="22" xfId="0" applyNumberFormat="1" applyFill="1" applyBorder="1"/>
    <xf numFmtId="43" fontId="0" fillId="0" borderId="33" xfId="0" applyNumberFormat="1" applyFill="1" applyBorder="1"/>
    <xf numFmtId="0" fontId="0" fillId="0" borderId="7" xfId="0" applyFill="1" applyBorder="1"/>
    <xf numFmtId="43" fontId="12" fillId="0" borderId="0" xfId="0" applyNumberFormat="1" applyFont="1" applyFill="1"/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174" fontId="3" fillId="0" borderId="0" xfId="0" applyNumberFormat="1" applyFont="1" applyFill="1" applyAlignment="1">
      <alignment horizontal="centerContinuous"/>
    </xf>
    <xf numFmtId="0" fontId="3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168" fontId="2" fillId="0" borderId="0" xfId="0" applyNumberFormat="1" applyFont="1" applyFill="1" applyAlignment="1">
      <alignment horizontal="right"/>
    </xf>
    <xf numFmtId="168" fontId="12" fillId="0" borderId="0" xfId="0" applyNumberFormat="1" applyFont="1" applyFill="1" applyAlignment="1">
      <alignment horizontal="right"/>
    </xf>
    <xf numFmtId="168" fontId="2" fillId="0" borderId="12" xfId="0" applyNumberFormat="1" applyFont="1" applyFill="1" applyBorder="1" applyAlignment="1">
      <alignment horizontal="right"/>
    </xf>
    <xf numFmtId="0" fontId="25" fillId="0" borderId="0" xfId="0" applyFont="1" applyFill="1" applyAlignment="1">
      <alignment horizontal="left"/>
    </xf>
    <xf numFmtId="40" fontId="2" fillId="0" borderId="0" xfId="0" applyNumberFormat="1" applyFont="1" applyFill="1"/>
    <xf numFmtId="168" fontId="2" fillId="0" borderId="12" xfId="0" applyNumberFormat="1" applyFont="1" applyFill="1" applyBorder="1" applyAlignment="1" applyProtection="1">
      <alignment horizontal="fill"/>
      <protection locked="0"/>
    </xf>
    <xf numFmtId="173" fontId="3" fillId="0" borderId="44" xfId="0" applyNumberFormat="1" applyFont="1" applyFill="1" applyBorder="1" applyAlignment="1">
      <alignment horizontal="right"/>
    </xf>
    <xf numFmtId="44" fontId="2" fillId="0" borderId="0" xfId="0" applyNumberFormat="1" applyFont="1" applyFill="1" applyAlignment="1">
      <alignment horizontal="right"/>
    </xf>
    <xf numFmtId="173" fontId="2" fillId="0" borderId="44" xfId="0" applyNumberFormat="1" applyFont="1" applyFill="1" applyBorder="1" applyAlignment="1">
      <alignment horizontal="right"/>
    </xf>
    <xf numFmtId="168" fontId="2" fillId="0" borderId="0" xfId="0" applyNumberFormat="1" applyFont="1" applyFill="1" applyAlignment="1" applyProtection="1">
      <alignment horizontal="fill"/>
      <protection locked="0"/>
    </xf>
    <xf numFmtId="173" fontId="3" fillId="0" borderId="23" xfId="0" applyNumberFormat="1" applyFont="1" applyFill="1" applyBorder="1" applyAlignment="1">
      <alignment horizontal="right"/>
    </xf>
    <xf numFmtId="0" fontId="17" fillId="0" borderId="0" xfId="0" applyFont="1" applyFill="1"/>
    <xf numFmtId="14" fontId="0" fillId="0" borderId="0" xfId="0" applyNumberFormat="1" applyFill="1"/>
    <xf numFmtId="1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8" fontId="1" fillId="0" borderId="0" xfId="0" applyNumberFormat="1" applyFont="1" applyFill="1" applyAlignment="1">
      <alignment horizontal="right"/>
    </xf>
    <xf numFmtId="175" fontId="1" fillId="0" borderId="0" xfId="0" applyNumberFormat="1" applyFont="1" applyFill="1" applyAlignment="1">
      <alignment horizontal="right"/>
    </xf>
    <xf numFmtId="44" fontId="26" fillId="0" borderId="0" xfId="0" applyNumberFormat="1" applyFont="1" applyFill="1"/>
    <xf numFmtId="44" fontId="27" fillId="0" borderId="0" xfId="0" applyNumberFormat="1" applyFont="1" applyFill="1"/>
    <xf numFmtId="44" fontId="27" fillId="0" borderId="23" xfId="0" applyNumberFormat="1" applyFont="1" applyFill="1" applyBorder="1"/>
    <xf numFmtId="0" fontId="27" fillId="0" borderId="0" xfId="0" applyFont="1" applyFill="1"/>
    <xf numFmtId="44" fontId="0" fillId="0" borderId="0" xfId="0" applyNumberFormat="1" applyFill="1"/>
    <xf numFmtId="43" fontId="1" fillId="0" borderId="0" xfId="0" applyNumberFormat="1" applyFont="1" applyFill="1"/>
    <xf numFmtId="43" fontId="1" fillId="0" borderId="23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2" fillId="0" borderId="0" xfId="0" applyNumberFormat="1" applyFont="1" applyFill="1" applyAlignment="1">
      <alignment horizontal="right"/>
    </xf>
    <xf numFmtId="43" fontId="2" fillId="0" borderId="23" xfId="0" applyNumberFormat="1" applyFont="1" applyFill="1" applyBorder="1" applyAlignment="1">
      <alignment horizontal="right"/>
    </xf>
  </cellXfs>
  <cellStyles count="5">
    <cellStyle name="Comma 10" xfId="2" xr:uid="{CFDC1565-3A24-4F50-B5DB-BD45B352742A}"/>
    <cellStyle name="Hyperlink" xfId="4" builtinId="8"/>
    <cellStyle name="Normal" xfId="0" builtinId="0"/>
    <cellStyle name="Percent" xfId="1" builtinId="5"/>
    <cellStyle name="Percent 10 2" xfId="3" xr:uid="{432789AA-5CAE-4C8A-B8DC-44238ECC6BE7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C88F79E-0864-44CF-A6A3-4F675E16250F}"/>
            </a:ext>
          </a:extLst>
        </xdr:cNvPr>
        <xdr:cNvSpPr>
          <a:spLocks noChangeArrowheads="1"/>
        </xdr:cNvSpPr>
      </xdr:nvSpPr>
      <xdr:spPr bwMode="auto">
        <a:xfrm rot="-5400000">
          <a:off x="5105400" y="61245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281516</xdr:colOff>
      <xdr:row>28</xdr:row>
      <xdr:rowOff>134938</xdr:rowOff>
    </xdr:from>
    <xdr:to>
      <xdr:col>8</xdr:col>
      <xdr:colOff>662516</xdr:colOff>
      <xdr:row>28</xdr:row>
      <xdr:rowOff>134938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1210F18C-9DC7-42EE-923E-A74B7DE09CD5}"/>
            </a:ext>
          </a:extLst>
        </xdr:cNvPr>
        <xdr:cNvSpPr>
          <a:spLocks noChangeArrowheads="1"/>
        </xdr:cNvSpPr>
      </xdr:nvSpPr>
      <xdr:spPr bwMode="auto">
        <a:xfrm rot="-5400000">
          <a:off x="5320241" y="4506913"/>
          <a:ext cx="0" cy="32385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26194</xdr:colOff>
      <xdr:row>30</xdr:row>
      <xdr:rowOff>35719</xdr:rowOff>
    </xdr:from>
    <xdr:to>
      <xdr:col>8</xdr:col>
      <xdr:colOff>407194</xdr:colOff>
      <xdr:row>30</xdr:row>
      <xdr:rowOff>35719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11F8DF88-9A27-47DD-A0B0-F52F3276796A}"/>
            </a:ext>
          </a:extLst>
        </xdr:cNvPr>
        <xdr:cNvSpPr>
          <a:spLocks noChangeArrowheads="1"/>
        </xdr:cNvSpPr>
      </xdr:nvSpPr>
      <xdr:spPr bwMode="auto">
        <a:xfrm rot="-5400000">
          <a:off x="5093494" y="470296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9F2F509-E5AE-41DA-9B0B-E517B289B4BC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29E01893-1C3A-4DD1-826E-48112AF47673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D08940EA-BB79-4398-98A7-8BB6CCE05E82}"/>
            </a:ext>
          </a:extLst>
        </xdr:cNvPr>
        <xdr:cNvSpPr>
          <a:spLocks noChangeArrowheads="1"/>
        </xdr:cNvSpPr>
      </xdr:nvSpPr>
      <xdr:spPr bwMode="auto">
        <a:xfrm rot="-5400000">
          <a:off x="9372600" y="197262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112A-9FEC-45B8-91B2-3DD072649B5B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45" customWidth="1"/>
    <col min="2" max="2" width="13.85546875" style="45" customWidth="1"/>
    <col min="3" max="5" width="16" style="45" customWidth="1"/>
    <col min="6" max="6" width="23.42578125" style="45" customWidth="1"/>
    <col min="7" max="7" width="18.5703125" style="45" customWidth="1"/>
    <col min="8" max="8" width="21.85546875" style="45" bestFit="1" customWidth="1"/>
    <col min="9" max="9" width="28.42578125" style="45" bestFit="1" customWidth="1"/>
    <col min="10" max="10" width="16" style="45" customWidth="1"/>
    <col min="11" max="11" width="17.140625" style="45" bestFit="1" customWidth="1"/>
    <col min="12" max="12" width="21.85546875" style="45" bestFit="1" customWidth="1"/>
    <col min="13" max="13" width="18.42578125" style="45" customWidth="1"/>
    <col min="14" max="14" width="20.85546875" style="45" customWidth="1"/>
    <col min="15" max="15" width="18.42578125" style="45" customWidth="1"/>
    <col min="16" max="20" width="15.85546875" style="45" customWidth="1"/>
    <col min="21" max="16384" width="9.140625" style="45"/>
  </cols>
  <sheetData>
    <row r="1" spans="1:15" ht="15.75" x14ac:dyDescent="0.25">
      <c r="A1" s="44" t="s">
        <v>146</v>
      </c>
      <c r="H1" s="46"/>
    </row>
    <row r="2" spans="1:15" ht="15.75" x14ac:dyDescent="0.25">
      <c r="A2" s="44" t="s">
        <v>145</v>
      </c>
    </row>
    <row r="3" spans="1:15" ht="13.5" thickBot="1" x14ac:dyDescent="0.25"/>
    <row r="4" spans="1:15" x14ac:dyDescent="0.2">
      <c r="B4" s="47" t="s">
        <v>144</v>
      </c>
      <c r="C4" s="48"/>
      <c r="D4" s="49" t="s">
        <v>143</v>
      </c>
      <c r="E4" s="49"/>
      <c r="F4" s="49"/>
      <c r="G4" s="50"/>
      <c r="I4" s="51"/>
      <c r="J4" s="51"/>
    </row>
    <row r="5" spans="1:15" x14ac:dyDescent="0.2">
      <c r="B5" s="52" t="s">
        <v>142</v>
      </c>
      <c r="C5" s="53"/>
      <c r="D5" s="45" t="s">
        <v>141</v>
      </c>
      <c r="G5" s="54"/>
      <c r="I5" s="51"/>
      <c r="J5" s="51"/>
      <c r="L5" s="55"/>
      <c r="M5" s="55"/>
    </row>
    <row r="6" spans="1:15" ht="13.9" customHeight="1" x14ac:dyDescent="0.2">
      <c r="B6" s="52" t="s">
        <v>140</v>
      </c>
      <c r="C6" s="53"/>
      <c r="D6" s="56">
        <v>45925</v>
      </c>
      <c r="F6" s="46"/>
      <c r="G6" s="54"/>
      <c r="I6" s="51"/>
      <c r="J6" s="51"/>
      <c r="L6" s="55"/>
      <c r="M6" s="55"/>
    </row>
    <row r="7" spans="1:15" x14ac:dyDescent="0.2">
      <c r="B7" s="52" t="s">
        <v>139</v>
      </c>
      <c r="C7" s="53"/>
      <c r="D7" s="56">
        <v>45900</v>
      </c>
      <c r="E7" s="46"/>
      <c r="F7" s="46"/>
      <c r="G7" s="57"/>
      <c r="I7" s="58" t="s">
        <v>138</v>
      </c>
      <c r="J7" s="58"/>
      <c r="L7" s="55"/>
      <c r="M7" s="55"/>
    </row>
    <row r="8" spans="1:15" x14ac:dyDescent="0.2">
      <c r="B8" s="52" t="s">
        <v>137</v>
      </c>
      <c r="C8" s="53"/>
      <c r="D8" s="45" t="s">
        <v>136</v>
      </c>
      <c r="G8" s="54"/>
      <c r="I8" s="58"/>
      <c r="J8" s="58"/>
    </row>
    <row r="9" spans="1:15" x14ac:dyDescent="0.2">
      <c r="B9" s="52" t="s">
        <v>135</v>
      </c>
      <c r="C9" s="53"/>
      <c r="D9" s="45" t="s">
        <v>134</v>
      </c>
      <c r="G9" s="54"/>
      <c r="I9" s="58"/>
      <c r="J9" s="58"/>
    </row>
    <row r="10" spans="1:15" x14ac:dyDescent="0.2">
      <c r="B10" s="59" t="s">
        <v>133</v>
      </c>
      <c r="C10" s="60"/>
      <c r="D10" s="41" t="s">
        <v>132</v>
      </c>
      <c r="E10" s="61"/>
      <c r="F10" s="61"/>
      <c r="G10" s="62"/>
    </row>
    <row r="11" spans="1:15" ht="13.5" thickBot="1" x14ac:dyDescent="0.25">
      <c r="B11" s="63" t="s">
        <v>131</v>
      </c>
      <c r="C11" s="64"/>
      <c r="D11" s="40" t="s">
        <v>130</v>
      </c>
      <c r="E11" s="65"/>
      <c r="F11" s="65"/>
      <c r="G11" s="66"/>
    </row>
    <row r="13" spans="1:15" ht="13.5" thickBot="1" x14ac:dyDescent="0.25"/>
    <row r="14" spans="1:15" ht="15.75" x14ac:dyDescent="0.25">
      <c r="A14" s="67" t="s">
        <v>129</v>
      </c>
      <c r="B14" s="6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</row>
    <row r="15" spans="1:15" ht="6.75" customHeight="1" x14ac:dyDescent="0.2">
      <c r="A15" s="69"/>
      <c r="O15" s="54"/>
    </row>
    <row r="16" spans="1:15" x14ac:dyDescent="0.2">
      <c r="A16" s="70"/>
      <c r="B16" s="71" t="s">
        <v>128</v>
      </c>
      <c r="C16" s="71" t="s">
        <v>127</v>
      </c>
      <c r="D16" s="72" t="s">
        <v>126</v>
      </c>
      <c r="E16" s="71" t="s">
        <v>125</v>
      </c>
      <c r="F16" s="71" t="s">
        <v>9</v>
      </c>
      <c r="G16" s="71" t="s">
        <v>124</v>
      </c>
      <c r="H16" s="71" t="s">
        <v>123</v>
      </c>
      <c r="I16" s="71" t="s">
        <v>122</v>
      </c>
      <c r="J16" s="71" t="s">
        <v>121</v>
      </c>
      <c r="K16" s="71" t="s">
        <v>120</v>
      </c>
      <c r="L16" s="71" t="s">
        <v>119</v>
      </c>
      <c r="M16" s="71" t="s">
        <v>118</v>
      </c>
      <c r="N16" s="71" t="s">
        <v>117</v>
      </c>
      <c r="O16" s="73" t="s">
        <v>116</v>
      </c>
    </row>
    <row r="17" spans="1:17" x14ac:dyDescent="0.2">
      <c r="A17" s="69"/>
      <c r="B17" s="74" t="s">
        <v>115</v>
      </c>
      <c r="C17" s="75" t="s">
        <v>114</v>
      </c>
      <c r="D17" s="76">
        <f>E17+F17</f>
        <v>5.26287E-2</v>
      </c>
      <c r="E17" s="77">
        <v>4.46287E-2</v>
      </c>
      <c r="F17" s="78">
        <v>8.0000000000000002E-3</v>
      </c>
      <c r="G17" s="74"/>
      <c r="H17" s="79">
        <v>496500000</v>
      </c>
      <c r="I17" s="79">
        <v>53853757.5</v>
      </c>
      <c r="J17" s="80">
        <v>244057.55</v>
      </c>
      <c r="K17" s="81">
        <v>412993.6</v>
      </c>
      <c r="L17" s="80">
        <f>I17-K17</f>
        <v>53440763.899999999</v>
      </c>
      <c r="M17" s="82">
        <f>L17/L21</f>
        <v>0.83840796109442295</v>
      </c>
      <c r="N17" s="82" t="s">
        <v>111</v>
      </c>
      <c r="O17" s="83">
        <v>57278</v>
      </c>
      <c r="Q17" s="46"/>
    </row>
    <row r="18" spans="1:17" x14ac:dyDescent="0.2">
      <c r="A18" s="69"/>
      <c r="B18" s="75" t="s">
        <v>113</v>
      </c>
      <c r="C18" s="75" t="s">
        <v>112</v>
      </c>
      <c r="D18" s="84">
        <f>E18+F18</f>
        <v>5.96287E-2</v>
      </c>
      <c r="E18" s="85">
        <v>4.46287E-2</v>
      </c>
      <c r="F18" s="86">
        <v>1.4999999999999999E-2</v>
      </c>
      <c r="G18" s="75"/>
      <c r="H18" s="87">
        <v>10300000</v>
      </c>
      <c r="I18" s="87">
        <v>10300000</v>
      </c>
      <c r="J18" s="88">
        <v>52886.66</v>
      </c>
      <c r="K18" s="89">
        <v>0</v>
      </c>
      <c r="L18" s="90">
        <f>I18-K18</f>
        <v>10300000</v>
      </c>
      <c r="M18" s="91">
        <f>L18/L21</f>
        <v>0.16159203890557702</v>
      </c>
      <c r="N18" s="92" t="s">
        <v>111</v>
      </c>
      <c r="O18" s="93">
        <v>57278</v>
      </c>
      <c r="Q18" s="46"/>
    </row>
    <row r="19" spans="1:17" x14ac:dyDescent="0.2">
      <c r="A19" s="69"/>
      <c r="B19" s="75"/>
      <c r="C19" s="75"/>
      <c r="D19" s="84"/>
      <c r="E19" s="85"/>
      <c r="F19" s="86"/>
      <c r="G19" s="75"/>
      <c r="H19" s="87"/>
      <c r="I19" s="87"/>
      <c r="J19" s="88"/>
      <c r="K19" s="89"/>
      <c r="L19" s="88"/>
      <c r="M19" s="91"/>
      <c r="N19" s="91"/>
      <c r="O19" s="93"/>
      <c r="Q19" s="46"/>
    </row>
    <row r="20" spans="1:17" x14ac:dyDescent="0.2">
      <c r="A20" s="94"/>
      <c r="B20" s="95"/>
      <c r="C20" s="95"/>
      <c r="D20" s="96"/>
      <c r="E20" s="95"/>
      <c r="F20" s="97"/>
      <c r="G20" s="95"/>
      <c r="H20" s="98"/>
      <c r="I20" s="99"/>
      <c r="J20" s="99"/>
      <c r="K20" s="100"/>
      <c r="L20" s="99"/>
      <c r="M20" s="101"/>
      <c r="N20" s="101"/>
      <c r="O20" s="102"/>
    </row>
    <row r="21" spans="1:17" x14ac:dyDescent="0.2">
      <c r="A21" s="94"/>
      <c r="B21" s="103" t="s">
        <v>110</v>
      </c>
      <c r="C21" s="104"/>
      <c r="D21" s="105"/>
      <c r="E21" s="95"/>
      <c r="F21" s="95"/>
      <c r="G21" s="95"/>
      <c r="H21" s="106">
        <f>SUM(H17:H20)</f>
        <v>506800000</v>
      </c>
      <c r="I21" s="106">
        <f>SUM(I17:I20)</f>
        <v>64153757.5</v>
      </c>
      <c r="J21" s="106">
        <f>SUM(J17:J19)</f>
        <v>296944.20999999996</v>
      </c>
      <c r="K21" s="106">
        <f>SUM(K17:K19)</f>
        <v>412993.6</v>
      </c>
      <c r="L21" s="106">
        <f>SUM(L17:L19)</f>
        <v>63740763.899999999</v>
      </c>
      <c r="M21" s="107">
        <f>SUM(M17:M19)</f>
        <v>1</v>
      </c>
      <c r="N21" s="108"/>
      <c r="O21" s="109"/>
    </row>
    <row r="22" spans="1:17" s="112" customFormat="1" ht="11.25" x14ac:dyDescent="0.2">
      <c r="A22" s="110" t="s">
        <v>109</v>
      </c>
      <c r="B22" s="111"/>
      <c r="C22" s="111"/>
      <c r="D22" s="111"/>
      <c r="E22" s="111"/>
      <c r="F22" s="111"/>
      <c r="G22" s="111"/>
      <c r="H22" s="111"/>
      <c r="I22" s="111"/>
      <c r="J22" s="111"/>
      <c r="O22" s="113"/>
    </row>
    <row r="23" spans="1:17" s="112" customFormat="1" ht="13.5" thickBot="1" x14ac:dyDescent="0.2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65"/>
      <c r="L23" s="65"/>
      <c r="M23" s="65"/>
      <c r="N23" s="65"/>
      <c r="O23" s="116"/>
    </row>
    <row r="24" spans="1:17" ht="13.5" thickBot="1" x14ac:dyDescent="0.25"/>
    <row r="25" spans="1:17" ht="15.75" x14ac:dyDescent="0.25">
      <c r="A25" s="67" t="s">
        <v>108</v>
      </c>
      <c r="B25" s="68"/>
      <c r="C25" s="49"/>
      <c r="D25" s="49"/>
      <c r="E25" s="49"/>
      <c r="F25" s="49"/>
      <c r="G25" s="49"/>
      <c r="H25" s="50"/>
      <c r="J25" s="67" t="s">
        <v>107</v>
      </c>
      <c r="K25" s="49"/>
      <c r="L25" s="49"/>
      <c r="M25" s="49"/>
      <c r="N25" s="49"/>
      <c r="O25" s="50"/>
    </row>
    <row r="26" spans="1:17" x14ac:dyDescent="0.2">
      <c r="A26" s="69"/>
      <c r="H26" s="54"/>
      <c r="J26" s="69"/>
      <c r="O26" s="54"/>
    </row>
    <row r="27" spans="1:17" s="125" customFormat="1" x14ac:dyDescent="0.2">
      <c r="A27" s="117"/>
      <c r="B27" s="118"/>
      <c r="C27" s="118"/>
      <c r="D27" s="118"/>
      <c r="E27" s="118"/>
      <c r="F27" s="118" t="s">
        <v>106</v>
      </c>
      <c r="G27" s="118" t="s">
        <v>80</v>
      </c>
      <c r="H27" s="119" t="s">
        <v>79</v>
      </c>
      <c r="I27" s="45"/>
      <c r="J27" s="120"/>
      <c r="K27" s="121"/>
      <c r="L27" s="122" t="s">
        <v>105</v>
      </c>
      <c r="M27" s="123" t="s">
        <v>104</v>
      </c>
      <c r="N27" s="123"/>
      <c r="O27" s="124"/>
    </row>
    <row r="28" spans="1:17" x14ac:dyDescent="0.2">
      <c r="A28" s="120"/>
      <c r="B28" s="126" t="s">
        <v>103</v>
      </c>
      <c r="C28" s="126"/>
      <c r="D28" s="126"/>
      <c r="E28" s="126"/>
      <c r="F28" s="127">
        <v>64283432.399999999</v>
      </c>
      <c r="G28" s="127">
        <v>-547807.67000000004</v>
      </c>
      <c r="H28" s="128">
        <v>63735624.729999997</v>
      </c>
      <c r="I28" s="129"/>
      <c r="J28" s="94"/>
      <c r="K28" s="130"/>
      <c r="L28" s="131"/>
      <c r="M28" s="132" t="s">
        <v>102</v>
      </c>
      <c r="N28" s="133"/>
      <c r="O28" s="134"/>
    </row>
    <row r="29" spans="1:17" x14ac:dyDescent="0.2">
      <c r="A29" s="69"/>
      <c r="B29" s="45" t="s">
        <v>101</v>
      </c>
      <c r="F29" s="135">
        <v>594744.36</v>
      </c>
      <c r="G29" s="135">
        <v>11855</v>
      </c>
      <c r="H29" s="136">
        <v>606599.36</v>
      </c>
      <c r="I29" s="129"/>
      <c r="J29" s="137" t="s">
        <v>56</v>
      </c>
      <c r="K29" s="138"/>
      <c r="L29" s="139">
        <v>0</v>
      </c>
      <c r="M29" s="140"/>
      <c r="N29" s="141">
        <v>0</v>
      </c>
      <c r="O29" s="142"/>
    </row>
    <row r="30" spans="1:17" x14ac:dyDescent="0.2">
      <c r="A30" s="69"/>
      <c r="B30" s="125" t="s">
        <v>3</v>
      </c>
      <c r="C30" s="125"/>
      <c r="D30" s="125"/>
      <c r="E30" s="125"/>
      <c r="F30" s="135">
        <v>64878176.759999998</v>
      </c>
      <c r="G30" s="135">
        <v>-535952.67000000004</v>
      </c>
      <c r="H30" s="136">
        <v>64342224.090000004</v>
      </c>
      <c r="I30" s="129"/>
      <c r="J30" s="137" t="s">
        <v>55</v>
      </c>
      <c r="K30" s="138"/>
      <c r="L30" s="139">
        <v>0</v>
      </c>
      <c r="M30" s="143"/>
      <c r="N30" s="144">
        <v>0</v>
      </c>
      <c r="O30" s="145"/>
    </row>
    <row r="31" spans="1:17" x14ac:dyDescent="0.2">
      <c r="A31" s="69"/>
      <c r="F31" s="135">
        <v>0</v>
      </c>
      <c r="G31" s="135">
        <v>0</v>
      </c>
      <c r="H31" s="136">
        <v>0</v>
      </c>
      <c r="I31" s="129"/>
      <c r="J31" s="137" t="s">
        <v>44</v>
      </c>
      <c r="K31" s="138"/>
      <c r="L31" s="139">
        <v>5.3699999999999998E-2</v>
      </c>
      <c r="M31" s="143"/>
      <c r="N31" s="144">
        <v>-15.46</v>
      </c>
      <c r="O31" s="145"/>
    </row>
    <row r="32" spans="1:17" x14ac:dyDescent="0.2">
      <c r="A32" s="69"/>
      <c r="F32" s="135">
        <v>0</v>
      </c>
      <c r="G32" s="135">
        <v>0</v>
      </c>
      <c r="H32" s="136">
        <v>0</v>
      </c>
      <c r="I32" s="129"/>
      <c r="J32" s="137" t="s">
        <v>45</v>
      </c>
      <c r="K32" s="138"/>
      <c r="L32" s="139">
        <v>7.6799999999999993E-2</v>
      </c>
      <c r="M32" s="146"/>
      <c r="N32" s="147">
        <v>-6.81</v>
      </c>
      <c r="O32" s="148"/>
    </row>
    <row r="33" spans="1:16" ht="15.75" customHeight="1" x14ac:dyDescent="0.2">
      <c r="A33" s="69"/>
      <c r="F33" s="135">
        <v>0</v>
      </c>
      <c r="G33" s="135">
        <v>0</v>
      </c>
      <c r="H33" s="136">
        <v>0</v>
      </c>
      <c r="I33" s="129"/>
      <c r="J33" s="149"/>
      <c r="K33" s="150"/>
      <c r="L33" s="151"/>
      <c r="M33" s="152"/>
      <c r="N33" s="153" t="s">
        <v>100</v>
      </c>
      <c r="O33" s="154"/>
    </row>
    <row r="34" spans="1:16" x14ac:dyDescent="0.2">
      <c r="A34" s="69"/>
      <c r="B34" s="45" t="s">
        <v>99</v>
      </c>
      <c r="F34" s="135">
        <v>5.19</v>
      </c>
      <c r="G34" s="135">
        <f>H34-F34</f>
        <v>0</v>
      </c>
      <c r="H34" s="136">
        <v>5.19</v>
      </c>
      <c r="I34" s="129"/>
      <c r="J34" s="137" t="s">
        <v>54</v>
      </c>
      <c r="K34" s="138"/>
      <c r="L34" s="139">
        <v>0.8659</v>
      </c>
      <c r="M34" s="140"/>
      <c r="N34" s="141">
        <v>226.2</v>
      </c>
      <c r="O34" s="142"/>
    </row>
    <row r="35" spans="1:16" x14ac:dyDescent="0.2">
      <c r="A35" s="69"/>
      <c r="B35" s="45" t="s">
        <v>98</v>
      </c>
      <c r="F35" s="135">
        <v>196.28</v>
      </c>
      <c r="G35" s="135">
        <f>H35-F35</f>
        <v>0.18000000000000682</v>
      </c>
      <c r="H35" s="136">
        <v>196.46</v>
      </c>
      <c r="I35" s="129"/>
      <c r="J35" s="137" t="s">
        <v>43</v>
      </c>
      <c r="K35" s="138"/>
      <c r="L35" s="139">
        <v>3.5999999999999999E-3</v>
      </c>
      <c r="M35" s="143"/>
      <c r="N35" s="144">
        <v>234.39</v>
      </c>
      <c r="O35" s="145"/>
    </row>
    <row r="36" spans="1:16" ht="12.75" customHeight="1" x14ac:dyDescent="0.2">
      <c r="A36" s="69"/>
      <c r="B36" s="45" t="s">
        <v>97</v>
      </c>
      <c r="F36" s="155">
        <v>6342</v>
      </c>
      <c r="G36" s="155">
        <v>-74</v>
      </c>
      <c r="H36" s="156">
        <v>6268</v>
      </c>
      <c r="I36" s="129"/>
      <c r="J36" s="137" t="s">
        <v>42</v>
      </c>
      <c r="K36" s="138"/>
      <c r="L36" s="139">
        <v>0</v>
      </c>
      <c r="M36" s="143"/>
      <c r="N36" s="144">
        <v>0</v>
      </c>
      <c r="O36" s="145"/>
      <c r="P36" s="157"/>
    </row>
    <row r="37" spans="1:16" ht="13.5" thickBot="1" x14ac:dyDescent="0.25">
      <c r="A37" s="69"/>
      <c r="B37" s="45" t="s">
        <v>96</v>
      </c>
      <c r="F37" s="155">
        <v>2465</v>
      </c>
      <c r="G37" s="155">
        <v>-35</v>
      </c>
      <c r="H37" s="156">
        <v>2430</v>
      </c>
      <c r="I37" s="129"/>
      <c r="J37" s="158" t="s">
        <v>95</v>
      </c>
      <c r="K37" s="138"/>
      <c r="L37" s="159"/>
      <c r="M37" s="160"/>
      <c r="N37" s="161">
        <v>195.34</v>
      </c>
      <c r="O37" s="162"/>
    </row>
    <row r="38" spans="1:16" ht="13.5" thickBot="1" x14ac:dyDescent="0.25">
      <c r="A38" s="69"/>
      <c r="B38" s="45" t="s">
        <v>94</v>
      </c>
      <c r="F38" s="135">
        <v>10229.92</v>
      </c>
      <c r="G38" s="135">
        <f>H38-F38</f>
        <v>35.270000000000437</v>
      </c>
      <c r="H38" s="136">
        <v>10265.19</v>
      </c>
      <c r="I38" s="129"/>
      <c r="J38" s="163"/>
      <c r="K38" s="164"/>
      <c r="L38" s="165"/>
      <c r="M38" s="166"/>
      <c r="N38" s="166"/>
      <c r="O38" s="167"/>
    </row>
    <row r="39" spans="1:16" ht="12.75" customHeight="1" x14ac:dyDescent="0.2">
      <c r="A39" s="94"/>
      <c r="B39" s="168" t="s">
        <v>93</v>
      </c>
      <c r="C39" s="168"/>
      <c r="D39" s="168"/>
      <c r="E39" s="168"/>
      <c r="F39" s="169">
        <v>26319.75</v>
      </c>
      <c r="G39" s="135">
        <f>H39-F39</f>
        <v>158.52999999999884</v>
      </c>
      <c r="H39" s="170">
        <v>26478.28</v>
      </c>
      <c r="I39" s="129"/>
      <c r="J39" s="171" t="s">
        <v>92</v>
      </c>
      <c r="K39" s="172"/>
      <c r="L39" s="172"/>
      <c r="M39" s="172"/>
      <c r="N39" s="172"/>
      <c r="O39" s="173"/>
    </row>
    <row r="40" spans="1:16" s="112" customFormat="1" x14ac:dyDescent="0.2">
      <c r="A40" s="110"/>
      <c r="B40" s="111"/>
      <c r="C40" s="111"/>
      <c r="D40" s="111"/>
      <c r="E40" s="111"/>
      <c r="F40" s="111"/>
      <c r="G40" s="111"/>
      <c r="H40" s="113"/>
      <c r="I40" s="129"/>
      <c r="J40" s="174"/>
      <c r="K40" s="175"/>
      <c r="L40" s="175"/>
      <c r="M40" s="175"/>
      <c r="N40" s="175"/>
      <c r="O40" s="176"/>
    </row>
    <row r="41" spans="1:16" s="112" customFormat="1" ht="13.5" thickBot="1" x14ac:dyDescent="0.25">
      <c r="A41" s="114"/>
      <c r="B41" s="115"/>
      <c r="C41" s="115"/>
      <c r="D41" s="115"/>
      <c r="E41" s="115"/>
      <c r="F41" s="115"/>
      <c r="G41" s="115"/>
      <c r="H41" s="116"/>
      <c r="I41" s="129"/>
      <c r="J41" s="177"/>
      <c r="K41" s="178"/>
      <c r="L41" s="178"/>
      <c r="M41" s="178"/>
      <c r="N41" s="178"/>
      <c r="O41" s="179"/>
    </row>
    <row r="42" spans="1:16" ht="13.5" thickBot="1" x14ac:dyDescent="0.25">
      <c r="I42" s="129"/>
      <c r="K42" s="180"/>
    </row>
    <row r="43" spans="1:16" ht="15.75" x14ac:dyDescent="0.25">
      <c r="A43" s="67" t="s">
        <v>91</v>
      </c>
      <c r="B43" s="49"/>
      <c r="C43" s="49"/>
      <c r="D43" s="49"/>
      <c r="E43" s="49"/>
      <c r="F43" s="49"/>
      <c r="G43" s="49"/>
      <c r="H43" s="50"/>
      <c r="I43" s="129"/>
    </row>
    <row r="44" spans="1:16" x14ac:dyDescent="0.2">
      <c r="A44" s="69"/>
      <c r="H44" s="54"/>
      <c r="I44" s="129"/>
      <c r="L44" s="39"/>
    </row>
    <row r="45" spans="1:16" x14ac:dyDescent="0.2">
      <c r="A45" s="117"/>
      <c r="B45" s="118"/>
      <c r="C45" s="118"/>
      <c r="D45" s="118"/>
      <c r="E45" s="118"/>
      <c r="F45" s="71" t="s">
        <v>81</v>
      </c>
      <c r="G45" s="181" t="s">
        <v>80</v>
      </c>
      <c r="H45" s="182" t="s">
        <v>79</v>
      </c>
      <c r="I45" s="129"/>
      <c r="J45" s="183"/>
      <c r="L45" s="184"/>
    </row>
    <row r="46" spans="1:16" x14ac:dyDescent="0.2">
      <c r="A46" s="69"/>
      <c r="B46" s="45" t="s">
        <v>90</v>
      </c>
      <c r="E46" s="121"/>
      <c r="F46" s="88">
        <v>752265.7</v>
      </c>
      <c r="G46" s="185">
        <f>+H46-F46</f>
        <v>0</v>
      </c>
      <c r="H46" s="186">
        <v>752265.7</v>
      </c>
      <c r="I46" s="129"/>
      <c r="J46" s="187"/>
      <c r="L46" s="184"/>
    </row>
    <row r="47" spans="1:16" x14ac:dyDescent="0.2">
      <c r="A47" s="69"/>
      <c r="B47" s="45" t="s">
        <v>89</v>
      </c>
      <c r="E47" s="138"/>
      <c r="F47" s="88">
        <v>752265.7</v>
      </c>
      <c r="G47" s="185">
        <f>+H47-F47</f>
        <v>0</v>
      </c>
      <c r="H47" s="186">
        <v>752265.7</v>
      </c>
      <c r="I47" s="129"/>
      <c r="J47" s="129"/>
      <c r="N47" s="38"/>
    </row>
    <row r="48" spans="1:16" x14ac:dyDescent="0.2">
      <c r="A48" s="69"/>
      <c r="B48" s="45" t="s">
        <v>88</v>
      </c>
      <c r="E48" s="138"/>
      <c r="F48" s="88"/>
      <c r="G48" s="185">
        <v>0</v>
      </c>
      <c r="H48" s="186"/>
      <c r="I48" s="129"/>
      <c r="J48" s="188"/>
      <c r="L48" s="187"/>
    </row>
    <row r="49" spans="1:13" x14ac:dyDescent="0.2">
      <c r="A49" s="69"/>
      <c r="B49" s="45" t="s">
        <v>87</v>
      </c>
      <c r="E49" s="138"/>
      <c r="F49" s="88">
        <v>0</v>
      </c>
      <c r="G49" s="185">
        <v>0</v>
      </c>
      <c r="H49" s="186">
        <v>0</v>
      </c>
      <c r="I49" s="129"/>
      <c r="J49" s="129"/>
      <c r="L49" s="187"/>
    </row>
    <row r="50" spans="1:13" x14ac:dyDescent="0.2">
      <c r="A50" s="69"/>
      <c r="B50" s="45" t="s">
        <v>86</v>
      </c>
      <c r="E50" s="138"/>
      <c r="F50" s="88">
        <v>1163517.6499999999</v>
      </c>
      <c r="G50" s="185">
        <f>+H50-F50</f>
        <v>-392976.21999999986</v>
      </c>
      <c r="H50" s="186">
        <v>770541.43</v>
      </c>
      <c r="I50" s="129"/>
      <c r="J50" s="187"/>
    </row>
    <row r="51" spans="1:13" x14ac:dyDescent="0.2">
      <c r="A51" s="69"/>
      <c r="B51" s="45" t="s">
        <v>73</v>
      </c>
      <c r="F51" s="87">
        <v>0</v>
      </c>
      <c r="G51" s="185">
        <v>0</v>
      </c>
      <c r="H51" s="186">
        <v>0</v>
      </c>
      <c r="I51" s="129"/>
      <c r="J51" s="187"/>
      <c r="K51" s="187"/>
      <c r="L51" s="187"/>
      <c r="M51" s="189"/>
    </row>
    <row r="52" spans="1:13" x14ac:dyDescent="0.2">
      <c r="A52" s="69"/>
      <c r="B52" s="45" t="s">
        <v>85</v>
      </c>
      <c r="F52" s="87"/>
      <c r="G52" s="185"/>
      <c r="H52" s="186"/>
      <c r="I52" s="129"/>
    </row>
    <row r="53" spans="1:13" x14ac:dyDescent="0.2">
      <c r="A53" s="69"/>
      <c r="B53" s="125" t="s">
        <v>84</v>
      </c>
      <c r="F53" s="190">
        <v>1915783.35</v>
      </c>
      <c r="G53" s="191">
        <f>+H53-F53</f>
        <v>-392976.2200000002</v>
      </c>
      <c r="H53" s="192">
        <f>H47+H49+H50+H51</f>
        <v>1522807.13</v>
      </c>
      <c r="I53" s="129"/>
      <c r="J53" s="187"/>
      <c r="K53" s="188"/>
      <c r="L53" s="187"/>
    </row>
    <row r="54" spans="1:13" x14ac:dyDescent="0.2">
      <c r="A54" s="69"/>
      <c r="F54" s="193"/>
      <c r="G54" s="138"/>
      <c r="H54" s="54"/>
      <c r="I54" s="129"/>
    </row>
    <row r="55" spans="1:13" x14ac:dyDescent="0.2">
      <c r="A55" s="110"/>
      <c r="B55" s="112"/>
      <c r="C55" s="112"/>
      <c r="D55" s="112"/>
      <c r="E55" s="112"/>
      <c r="F55" s="194"/>
      <c r="G55" s="195"/>
      <c r="H55" s="196"/>
      <c r="I55" s="129"/>
    </row>
    <row r="56" spans="1:13" x14ac:dyDescent="0.2">
      <c r="A56" s="110"/>
      <c r="B56" s="112"/>
      <c r="C56" s="112"/>
      <c r="D56" s="112"/>
      <c r="E56" s="112"/>
      <c r="F56" s="194"/>
      <c r="G56" s="195"/>
      <c r="H56" s="196"/>
      <c r="I56" s="129"/>
      <c r="L56" s="129"/>
      <c r="M56" s="129"/>
    </row>
    <row r="57" spans="1:13" ht="13.5" thickBot="1" x14ac:dyDescent="0.25">
      <c r="A57" s="197"/>
      <c r="B57" s="65"/>
      <c r="C57" s="65"/>
      <c r="D57" s="65"/>
      <c r="E57" s="65"/>
      <c r="F57" s="198"/>
      <c r="G57" s="199"/>
      <c r="H57" s="66"/>
      <c r="I57" s="129"/>
    </row>
    <row r="58" spans="1:13" x14ac:dyDescent="0.2">
      <c r="I58" s="129"/>
    </row>
    <row r="59" spans="1:13" ht="13.5" thickBot="1" x14ac:dyDescent="0.25">
      <c r="F59" s="65"/>
      <c r="G59" s="65"/>
      <c r="I59" s="129"/>
    </row>
    <row r="60" spans="1:13" ht="16.5" thickBot="1" x14ac:dyDescent="0.3">
      <c r="A60" s="67" t="s">
        <v>83</v>
      </c>
      <c r="B60" s="49"/>
      <c r="C60" s="49"/>
      <c r="D60" s="49"/>
      <c r="E60" s="49"/>
      <c r="H60" s="50"/>
      <c r="I60" s="129"/>
      <c r="J60" s="200" t="s">
        <v>82</v>
      </c>
      <c r="K60" s="201"/>
    </row>
    <row r="61" spans="1:13" ht="6.75" customHeight="1" thickBot="1" x14ac:dyDescent="0.25">
      <c r="A61" s="69"/>
      <c r="H61" s="54"/>
      <c r="I61" s="129"/>
      <c r="J61" s="69"/>
      <c r="K61" s="54"/>
    </row>
    <row r="62" spans="1:13" s="125" customFormat="1" x14ac:dyDescent="0.2">
      <c r="A62" s="117"/>
      <c r="B62" s="118"/>
      <c r="C62" s="118"/>
      <c r="D62" s="118"/>
      <c r="E62" s="118"/>
      <c r="F62" s="71" t="s">
        <v>81</v>
      </c>
      <c r="G62" s="71" t="s">
        <v>80</v>
      </c>
      <c r="H62" s="182" t="s">
        <v>79</v>
      </c>
      <c r="I62" s="129"/>
      <c r="J62" s="202"/>
      <c r="K62" s="203"/>
    </row>
    <row r="63" spans="1:13" x14ac:dyDescent="0.2">
      <c r="A63" s="120"/>
      <c r="B63" s="204" t="s">
        <v>78</v>
      </c>
      <c r="C63" s="126"/>
      <c r="D63" s="126"/>
      <c r="E63" s="126"/>
      <c r="F63" s="205"/>
      <c r="G63" s="121"/>
      <c r="H63" s="206"/>
      <c r="I63" s="129"/>
      <c r="J63" s="69" t="s">
        <v>77</v>
      </c>
      <c r="K63" s="207">
        <v>9.7900000000000001E-2</v>
      </c>
      <c r="M63" s="125"/>
    </row>
    <row r="64" spans="1:13" ht="15" thickBot="1" x14ac:dyDescent="0.25">
      <c r="A64" s="69"/>
      <c r="B64" s="45" t="s">
        <v>76</v>
      </c>
      <c r="E64" s="138"/>
      <c r="F64" s="208">
        <v>68712201.730000004</v>
      </c>
      <c r="G64" s="89">
        <f>-F64+H64</f>
        <v>-491850.68000000715</v>
      </c>
      <c r="H64" s="186">
        <v>68220351.049999997</v>
      </c>
      <c r="I64" s="129"/>
      <c r="J64" s="197"/>
      <c r="K64" s="66"/>
      <c r="M64" s="125"/>
    </row>
    <row r="65" spans="1:16" x14ac:dyDescent="0.2">
      <c r="A65" s="69"/>
      <c r="B65" s="45" t="s">
        <v>75</v>
      </c>
      <c r="F65" s="88">
        <v>0</v>
      </c>
      <c r="G65" s="89">
        <v>0</v>
      </c>
      <c r="H65" s="186">
        <v>0</v>
      </c>
      <c r="I65" s="129"/>
      <c r="J65" s="112"/>
    </row>
    <row r="66" spans="1:16" x14ac:dyDescent="0.2">
      <c r="A66" s="69"/>
      <c r="B66" s="45" t="s">
        <v>74</v>
      </c>
      <c r="F66" s="88">
        <v>752265.7</v>
      </c>
      <c r="G66" s="89">
        <f>(-F66+H66)</f>
        <v>0</v>
      </c>
      <c r="H66" s="186">
        <f>H46+G47</f>
        <v>752265.7</v>
      </c>
      <c r="I66" s="129"/>
    </row>
    <row r="67" spans="1:16" x14ac:dyDescent="0.2">
      <c r="A67" s="69"/>
      <c r="B67" s="45" t="s">
        <v>73</v>
      </c>
      <c r="F67" s="209">
        <v>0</v>
      </c>
      <c r="G67" s="100"/>
      <c r="H67" s="210">
        <v>0</v>
      </c>
      <c r="I67" s="129"/>
    </row>
    <row r="68" spans="1:16" ht="13.5" thickBot="1" x14ac:dyDescent="0.25">
      <c r="A68" s="69"/>
      <c r="B68" s="125" t="s">
        <v>72</v>
      </c>
      <c r="F68" s="211">
        <v>69464467.430000007</v>
      </c>
      <c r="G68" s="212">
        <f>SUM(G64:G67)</f>
        <v>-491850.68000000715</v>
      </c>
      <c r="H68" s="192">
        <f>SUM(H64:H67)</f>
        <v>68972616.75</v>
      </c>
      <c r="I68" s="129"/>
      <c r="J68" s="129"/>
    </row>
    <row r="69" spans="1:16" ht="15.75" x14ac:dyDescent="0.25">
      <c r="A69" s="69"/>
      <c r="F69" s="88"/>
      <c r="G69" s="89"/>
      <c r="H69" s="192"/>
      <c r="I69" s="129"/>
      <c r="J69" s="67" t="s">
        <v>71</v>
      </c>
      <c r="K69" s="49"/>
      <c r="L69" s="49"/>
      <c r="M69" s="49"/>
      <c r="N69" s="49"/>
      <c r="O69" s="50"/>
    </row>
    <row r="70" spans="1:16" ht="6.75" customHeight="1" x14ac:dyDescent="0.2">
      <c r="A70" s="69"/>
      <c r="B70" s="125"/>
      <c r="F70" s="88"/>
      <c r="G70" s="89"/>
      <c r="H70" s="186"/>
      <c r="I70" s="129"/>
      <c r="J70" s="69"/>
      <c r="O70" s="54"/>
    </row>
    <row r="71" spans="1:16" x14ac:dyDescent="0.2">
      <c r="A71" s="69"/>
      <c r="B71" s="125" t="s">
        <v>70</v>
      </c>
      <c r="F71" s="88"/>
      <c r="G71" s="89"/>
      <c r="H71" s="186"/>
      <c r="I71" s="129"/>
      <c r="J71" s="70"/>
      <c r="K71" s="213"/>
      <c r="L71" s="71" t="s">
        <v>69</v>
      </c>
      <c r="M71" s="71" t="s">
        <v>68</v>
      </c>
      <c r="N71" s="71" t="s">
        <v>12</v>
      </c>
      <c r="O71" s="182" t="s">
        <v>67</v>
      </c>
    </row>
    <row r="72" spans="1:16" x14ac:dyDescent="0.2">
      <c r="A72" s="69"/>
      <c r="B72" s="45" t="s">
        <v>66</v>
      </c>
      <c r="F72" s="88">
        <v>53853757.5</v>
      </c>
      <c r="G72" s="89">
        <f>(-F72+H72)</f>
        <v>-412993.60000000149</v>
      </c>
      <c r="H72" s="186">
        <f>L17</f>
        <v>53440763.899999999</v>
      </c>
      <c r="I72" s="129"/>
      <c r="J72" s="69" t="s">
        <v>65</v>
      </c>
      <c r="L72" s="37">
        <v>64342224.090000004</v>
      </c>
      <c r="M72" s="6">
        <v>1</v>
      </c>
      <c r="N72" s="36">
        <v>6268</v>
      </c>
      <c r="O72" s="35">
        <v>230114.39</v>
      </c>
    </row>
    <row r="73" spans="1:16" x14ac:dyDescent="0.2">
      <c r="A73" s="69"/>
      <c r="B73" s="45" t="s">
        <v>64</v>
      </c>
      <c r="F73" s="99">
        <v>10300000</v>
      </c>
      <c r="G73" s="100">
        <f>-F73+H73</f>
        <v>0</v>
      </c>
      <c r="H73" s="210">
        <f>L18</f>
        <v>10300000</v>
      </c>
      <c r="I73" s="129"/>
      <c r="J73" s="69" t="s">
        <v>63</v>
      </c>
      <c r="L73" s="37">
        <v>0</v>
      </c>
      <c r="M73" s="6">
        <v>0</v>
      </c>
      <c r="N73" s="36">
        <v>0</v>
      </c>
      <c r="O73" s="35">
        <v>0</v>
      </c>
    </row>
    <row r="74" spans="1:16" x14ac:dyDescent="0.2">
      <c r="A74" s="69"/>
      <c r="B74" s="125" t="s">
        <v>62</v>
      </c>
      <c r="F74" s="214">
        <v>64153757.5</v>
      </c>
      <c r="G74" s="212">
        <f>SUM(G72:G73)</f>
        <v>-412993.60000000149</v>
      </c>
      <c r="H74" s="192">
        <f>SUM(H72:H73)</f>
        <v>63740763.899999999</v>
      </c>
      <c r="I74" s="129"/>
      <c r="J74" s="69" t="s">
        <v>61</v>
      </c>
      <c r="L74" s="37">
        <v>0</v>
      </c>
      <c r="M74" s="6">
        <v>0</v>
      </c>
      <c r="N74" s="36">
        <v>0</v>
      </c>
      <c r="O74" s="35">
        <v>0</v>
      </c>
    </row>
    <row r="75" spans="1:16" x14ac:dyDescent="0.2">
      <c r="A75" s="69"/>
      <c r="F75" s="75"/>
      <c r="G75" s="138"/>
      <c r="H75" s="215"/>
      <c r="I75" s="129"/>
      <c r="J75" s="216" t="s">
        <v>14</v>
      </c>
      <c r="K75" s="168"/>
      <c r="L75" s="11">
        <v>64342224.090000004</v>
      </c>
      <c r="M75" s="34"/>
      <c r="N75" s="217">
        <v>6268</v>
      </c>
      <c r="O75" s="10">
        <v>230114.39</v>
      </c>
      <c r="P75" s="33"/>
    </row>
    <row r="76" spans="1:16" ht="13.5" thickBot="1" x14ac:dyDescent="0.25">
      <c r="A76" s="69"/>
      <c r="C76" s="125"/>
      <c r="D76" s="125"/>
      <c r="E76" s="125"/>
      <c r="F76" s="218"/>
      <c r="G76" s="219"/>
      <c r="H76" s="220"/>
      <c r="I76" s="129"/>
      <c r="J76" s="197"/>
      <c r="K76" s="65"/>
      <c r="L76" s="65"/>
      <c r="M76" s="65"/>
      <c r="N76" s="65"/>
      <c r="O76" s="66"/>
    </row>
    <row r="77" spans="1:16" x14ac:dyDescent="0.2">
      <c r="A77" s="69"/>
      <c r="F77" s="193"/>
      <c r="G77" s="138"/>
      <c r="H77" s="215"/>
      <c r="I77" s="129"/>
      <c r="J77" s="112"/>
    </row>
    <row r="78" spans="1:16" x14ac:dyDescent="0.2">
      <c r="A78" s="69"/>
      <c r="B78" s="45" t="s">
        <v>60</v>
      </c>
      <c r="F78" s="91">
        <v>1.2899</v>
      </c>
      <c r="G78" s="221"/>
      <c r="H78" s="222">
        <f>+H68/H72</f>
        <v>1.2906368045012171</v>
      </c>
      <c r="I78" s="129"/>
    </row>
    <row r="79" spans="1:16" x14ac:dyDescent="0.2">
      <c r="A79" s="69"/>
      <c r="B79" s="45" t="s">
        <v>59</v>
      </c>
      <c r="F79" s="91">
        <v>1.0828</v>
      </c>
      <c r="G79" s="221"/>
      <c r="H79" s="222">
        <f>+H68/H74</f>
        <v>1.0820801717752868</v>
      </c>
      <c r="I79" s="129"/>
    </row>
    <row r="80" spans="1:16" x14ac:dyDescent="0.2">
      <c r="A80" s="94"/>
      <c r="B80" s="168"/>
      <c r="C80" s="168"/>
      <c r="D80" s="168"/>
      <c r="E80" s="168"/>
      <c r="F80" s="95"/>
      <c r="G80" s="223"/>
      <c r="H80" s="102"/>
    </row>
    <row r="81" spans="1:15" s="112" customFormat="1" ht="11.25" x14ac:dyDescent="0.2">
      <c r="A81" s="224" t="s">
        <v>58</v>
      </c>
      <c r="B81" s="111"/>
      <c r="C81" s="111"/>
      <c r="D81" s="111"/>
      <c r="E81" s="111"/>
      <c r="F81" s="111"/>
      <c r="G81" s="111"/>
      <c r="H81" s="113"/>
    </row>
    <row r="82" spans="1:15" s="112" customFormat="1" ht="12" thickBot="1" x14ac:dyDescent="0.25">
      <c r="A82" s="114"/>
      <c r="B82" s="115"/>
      <c r="C82" s="115"/>
      <c r="D82" s="115"/>
      <c r="E82" s="115"/>
      <c r="F82" s="115"/>
      <c r="G82" s="115"/>
      <c r="H82" s="116"/>
    </row>
    <row r="83" spans="1:15" ht="12.75" customHeight="1" x14ac:dyDescent="0.2"/>
    <row r="84" spans="1:15" ht="15.75" x14ac:dyDescent="0.25">
      <c r="A84" s="44" t="str">
        <f>+D4&amp;" - "&amp;D5</f>
        <v>ELFI, Inc - Indenture No. 9, LLC</v>
      </c>
      <c r="E84" s="46"/>
    </row>
    <row r="85" spans="1:15" ht="12.75" customHeight="1" thickBot="1" x14ac:dyDescent="0.25"/>
    <row r="86" spans="1:15" ht="15.75" x14ac:dyDescent="0.25">
      <c r="A86" s="67" t="s">
        <v>57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50"/>
    </row>
    <row r="87" spans="1:15" ht="6.75" customHeight="1" x14ac:dyDescent="0.2">
      <c r="A87" s="69"/>
      <c r="O87" s="54"/>
    </row>
    <row r="88" spans="1:15" s="125" customFormat="1" x14ac:dyDescent="0.2">
      <c r="A88" s="117"/>
      <c r="B88" s="118"/>
      <c r="C88" s="118"/>
      <c r="D88" s="118"/>
      <c r="E88" s="225"/>
      <c r="F88" s="226" t="s">
        <v>12</v>
      </c>
      <c r="G88" s="226"/>
      <c r="H88" s="227" t="s">
        <v>11</v>
      </c>
      <c r="I88" s="228"/>
      <c r="J88" s="226" t="s">
        <v>31</v>
      </c>
      <c r="K88" s="226"/>
      <c r="L88" s="226" t="s">
        <v>21</v>
      </c>
      <c r="M88" s="226"/>
      <c r="N88" s="226" t="s">
        <v>20</v>
      </c>
      <c r="O88" s="229"/>
    </row>
    <row r="89" spans="1:15" s="125" customFormat="1" x14ac:dyDescent="0.2">
      <c r="A89" s="117"/>
      <c r="B89" s="118"/>
      <c r="C89" s="118"/>
      <c r="D89" s="118"/>
      <c r="E89" s="225"/>
      <c r="F89" s="71" t="s">
        <v>8</v>
      </c>
      <c r="G89" s="71" t="s">
        <v>7</v>
      </c>
      <c r="H89" s="230" t="s">
        <v>8</v>
      </c>
      <c r="I89" s="231" t="s">
        <v>7</v>
      </c>
      <c r="J89" s="71" t="s">
        <v>8</v>
      </c>
      <c r="K89" s="71" t="s">
        <v>7</v>
      </c>
      <c r="L89" s="71" t="s">
        <v>8</v>
      </c>
      <c r="M89" s="71" t="s">
        <v>7</v>
      </c>
      <c r="N89" s="71" t="s">
        <v>8</v>
      </c>
      <c r="O89" s="73" t="s">
        <v>7</v>
      </c>
    </row>
    <row r="90" spans="1:15" x14ac:dyDescent="0.2">
      <c r="A90" s="232" t="s">
        <v>56</v>
      </c>
      <c r="B90" s="45" t="s">
        <v>56</v>
      </c>
      <c r="F90" s="233">
        <v>0</v>
      </c>
      <c r="G90" s="233">
        <v>0</v>
      </c>
      <c r="H90" s="135">
        <v>0</v>
      </c>
      <c r="I90" s="135">
        <v>0</v>
      </c>
      <c r="J90" s="234">
        <v>0</v>
      </c>
      <c r="K90" s="32">
        <v>0</v>
      </c>
      <c r="L90" s="235">
        <v>0</v>
      </c>
      <c r="M90" s="235">
        <v>0</v>
      </c>
      <c r="N90" s="235">
        <v>0</v>
      </c>
      <c r="O90" s="236">
        <v>0</v>
      </c>
    </row>
    <row r="91" spans="1:15" x14ac:dyDescent="0.2">
      <c r="A91" s="232" t="s">
        <v>55</v>
      </c>
      <c r="B91" s="45" t="s">
        <v>55</v>
      </c>
      <c r="F91" s="233">
        <v>0</v>
      </c>
      <c r="G91" s="233">
        <v>0</v>
      </c>
      <c r="H91" s="135">
        <v>0</v>
      </c>
      <c r="I91" s="135">
        <v>0</v>
      </c>
      <c r="J91" s="234">
        <v>0</v>
      </c>
      <c r="K91" s="6">
        <v>0</v>
      </c>
      <c r="L91" s="237">
        <v>0</v>
      </c>
      <c r="M91" s="237">
        <v>0</v>
      </c>
      <c r="N91" s="237">
        <v>0</v>
      </c>
      <c r="O91" s="238">
        <v>0</v>
      </c>
    </row>
    <row r="92" spans="1:15" x14ac:dyDescent="0.2">
      <c r="A92" s="232" t="s">
        <v>54</v>
      </c>
      <c r="B92" s="45" t="s">
        <v>54</v>
      </c>
      <c r="F92" s="233"/>
      <c r="G92" s="233"/>
      <c r="H92" s="135"/>
      <c r="I92" s="135"/>
      <c r="J92" s="6"/>
      <c r="K92" s="6"/>
      <c r="L92" s="237"/>
      <c r="M92" s="237"/>
      <c r="N92" s="237"/>
      <c r="O92" s="238"/>
    </row>
    <row r="93" spans="1:15" x14ac:dyDescent="0.2">
      <c r="A93" s="232" t="str">
        <f>+$B$92&amp;B93</f>
        <v>RepaymentCurrent</v>
      </c>
      <c r="B93" s="45" t="s">
        <v>53</v>
      </c>
      <c r="F93" s="233">
        <v>4896</v>
      </c>
      <c r="G93" s="233">
        <v>4875</v>
      </c>
      <c r="H93" s="135">
        <v>50782702.700000003</v>
      </c>
      <c r="I93" s="135">
        <v>50936235.409999996</v>
      </c>
      <c r="J93" s="234">
        <v>0.78269999999999995</v>
      </c>
      <c r="K93" s="6">
        <v>0.79159999999999997</v>
      </c>
      <c r="L93" s="237">
        <v>5.04</v>
      </c>
      <c r="M93" s="237">
        <v>5.0599999999999996</v>
      </c>
      <c r="N93" s="237">
        <v>190.97</v>
      </c>
      <c r="O93" s="238">
        <v>194.04</v>
      </c>
    </row>
    <row r="94" spans="1:15" x14ac:dyDescent="0.2">
      <c r="A94" s="232" t="str">
        <f>+$B$92&amp;B94</f>
        <v>Repayment31-60 Days Delinquent</v>
      </c>
      <c r="B94" s="239" t="s">
        <v>52</v>
      </c>
      <c r="F94" s="233">
        <v>172</v>
      </c>
      <c r="G94" s="233">
        <v>184</v>
      </c>
      <c r="H94" s="135">
        <v>1416743.54</v>
      </c>
      <c r="I94" s="135">
        <v>1263401.74</v>
      </c>
      <c r="J94" s="234">
        <v>2.18E-2</v>
      </c>
      <c r="K94" s="6">
        <v>1.9599999999999999E-2</v>
      </c>
      <c r="L94" s="237">
        <v>6.07</v>
      </c>
      <c r="M94" s="237">
        <v>5.97</v>
      </c>
      <c r="N94" s="237">
        <v>196.01</v>
      </c>
      <c r="O94" s="238">
        <v>169.48</v>
      </c>
    </row>
    <row r="95" spans="1:15" x14ac:dyDescent="0.2">
      <c r="A95" s="232" t="str">
        <f>+$B$92&amp;B95</f>
        <v>Repayment61-90 Days Delinquent</v>
      </c>
      <c r="B95" s="239" t="s">
        <v>51</v>
      </c>
      <c r="F95" s="233">
        <v>89</v>
      </c>
      <c r="G95" s="233">
        <v>122</v>
      </c>
      <c r="H95" s="135">
        <v>798056.88</v>
      </c>
      <c r="I95" s="135">
        <v>1068683.74</v>
      </c>
      <c r="J95" s="234">
        <v>1.23E-2</v>
      </c>
      <c r="K95" s="6">
        <v>1.66E-2</v>
      </c>
      <c r="L95" s="237">
        <v>6.04</v>
      </c>
      <c r="M95" s="237">
        <v>6.04</v>
      </c>
      <c r="N95" s="237">
        <v>233.02</v>
      </c>
      <c r="O95" s="238">
        <v>206.46</v>
      </c>
    </row>
    <row r="96" spans="1:15" x14ac:dyDescent="0.2">
      <c r="A96" s="232" t="str">
        <f>+$B$92&amp;B96</f>
        <v>Repayment91-120 Days Delinquent</v>
      </c>
      <c r="B96" s="239" t="s">
        <v>50</v>
      </c>
      <c r="F96" s="233">
        <v>45</v>
      </c>
      <c r="G96" s="233">
        <v>52</v>
      </c>
      <c r="H96" s="135">
        <v>560123.68999999994</v>
      </c>
      <c r="I96" s="135">
        <v>501087.75</v>
      </c>
      <c r="J96" s="234">
        <v>8.6E-3</v>
      </c>
      <c r="K96" s="6">
        <v>7.7999999999999996E-3</v>
      </c>
      <c r="L96" s="237">
        <v>5.98</v>
      </c>
      <c r="M96" s="237">
        <v>6.04</v>
      </c>
      <c r="N96" s="237">
        <v>204.02</v>
      </c>
      <c r="O96" s="238">
        <v>239.23</v>
      </c>
    </row>
    <row r="97" spans="1:25" x14ac:dyDescent="0.2">
      <c r="A97" s="232" t="str">
        <f>+$B$92&amp;B97</f>
        <v>Repayment121-180 Days Delinquent</v>
      </c>
      <c r="B97" s="239" t="s">
        <v>49</v>
      </c>
      <c r="F97" s="233">
        <v>83</v>
      </c>
      <c r="G97" s="233">
        <v>66</v>
      </c>
      <c r="H97" s="135">
        <v>798072.71</v>
      </c>
      <c r="I97" s="135">
        <v>574056.34</v>
      </c>
      <c r="J97" s="234">
        <v>1.23E-2</v>
      </c>
      <c r="K97" s="6">
        <v>8.8999999999999999E-3</v>
      </c>
      <c r="L97" s="237">
        <v>5.53</v>
      </c>
      <c r="M97" s="237">
        <v>6.44</v>
      </c>
      <c r="N97" s="237">
        <v>245.43</v>
      </c>
      <c r="O97" s="238">
        <v>192.47</v>
      </c>
    </row>
    <row r="98" spans="1:25" x14ac:dyDescent="0.2">
      <c r="A98" s="232" t="str">
        <f>+$B$92&amp;B98</f>
        <v>Repayment181-270 Days Delinquent</v>
      </c>
      <c r="B98" s="239" t="s">
        <v>48</v>
      </c>
      <c r="F98" s="233">
        <v>127</v>
      </c>
      <c r="G98" s="233">
        <v>135</v>
      </c>
      <c r="H98" s="135">
        <v>848679.17</v>
      </c>
      <c r="I98" s="135">
        <v>1131495.99</v>
      </c>
      <c r="J98" s="234">
        <v>1.3100000000000001E-2</v>
      </c>
      <c r="K98" s="6">
        <v>1.7600000000000001E-2</v>
      </c>
      <c r="L98" s="237">
        <v>5.71</v>
      </c>
      <c r="M98" s="237">
        <v>5.54</v>
      </c>
      <c r="N98" s="237">
        <v>179.85</v>
      </c>
      <c r="O98" s="238">
        <v>233.79</v>
      </c>
    </row>
    <row r="99" spans="1:25" x14ac:dyDescent="0.2">
      <c r="A99" s="232" t="str">
        <f>+$B$92&amp;B99</f>
        <v>Repayment271+ Days Delinquent</v>
      </c>
      <c r="B99" s="239" t="s">
        <v>47</v>
      </c>
      <c r="F99" s="233">
        <v>41</v>
      </c>
      <c r="G99" s="233">
        <v>47</v>
      </c>
      <c r="H99" s="135">
        <v>197849.17</v>
      </c>
      <c r="I99" s="135">
        <v>237680.65</v>
      </c>
      <c r="J99" s="234">
        <v>3.0000000000000001E-3</v>
      </c>
      <c r="K99" s="6">
        <v>3.7000000000000002E-3</v>
      </c>
      <c r="L99" s="237">
        <v>5.49</v>
      </c>
      <c r="M99" s="237">
        <v>6.6</v>
      </c>
      <c r="N99" s="237">
        <v>157.31</v>
      </c>
      <c r="O99" s="238">
        <v>129.76</v>
      </c>
    </row>
    <row r="100" spans="1:25" x14ac:dyDescent="0.2">
      <c r="A100" s="240" t="s">
        <v>46</v>
      </c>
      <c r="B100" s="241" t="s">
        <v>46</v>
      </c>
      <c r="C100" s="241"/>
      <c r="D100" s="241"/>
      <c r="E100" s="241"/>
      <c r="F100" s="242">
        <v>5453</v>
      </c>
      <c r="G100" s="242">
        <v>5481</v>
      </c>
      <c r="H100" s="243">
        <v>55402227.859999999</v>
      </c>
      <c r="I100" s="243">
        <v>55712641.619999997</v>
      </c>
      <c r="J100" s="244">
        <v>0.85389999999999999</v>
      </c>
      <c r="K100" s="31">
        <v>0.8659</v>
      </c>
      <c r="L100" s="245">
        <v>5.1100000000000003</v>
      </c>
      <c r="M100" s="245">
        <v>5.13</v>
      </c>
      <c r="N100" s="245">
        <v>192.33</v>
      </c>
      <c r="O100" s="246">
        <v>194.65</v>
      </c>
    </row>
    <row r="101" spans="1:25" x14ac:dyDescent="0.2">
      <c r="A101" s="232" t="s">
        <v>45</v>
      </c>
      <c r="B101" s="45" t="s">
        <v>45</v>
      </c>
      <c r="F101" s="233">
        <v>557</v>
      </c>
      <c r="G101" s="233">
        <v>453</v>
      </c>
      <c r="H101" s="135">
        <v>6000206.79</v>
      </c>
      <c r="I101" s="135">
        <v>4944605.16</v>
      </c>
      <c r="J101" s="234">
        <v>9.2499999999999999E-2</v>
      </c>
      <c r="K101" s="6">
        <v>7.6799999999999993E-2</v>
      </c>
      <c r="L101" s="237">
        <v>5.72</v>
      </c>
      <c r="M101" s="237">
        <v>5.55</v>
      </c>
      <c r="N101" s="237">
        <v>224.45</v>
      </c>
      <c r="O101" s="238">
        <v>206.53</v>
      </c>
    </row>
    <row r="102" spans="1:25" x14ac:dyDescent="0.2">
      <c r="A102" s="232" t="s">
        <v>44</v>
      </c>
      <c r="B102" s="45" t="s">
        <v>44</v>
      </c>
      <c r="F102" s="233">
        <v>308</v>
      </c>
      <c r="G102" s="233">
        <v>302</v>
      </c>
      <c r="H102" s="135">
        <v>3274750.1</v>
      </c>
      <c r="I102" s="135">
        <v>3454862.92</v>
      </c>
      <c r="J102" s="234">
        <v>5.0500000000000003E-2</v>
      </c>
      <c r="K102" s="6">
        <v>5.3699999999999998E-2</v>
      </c>
      <c r="L102" s="237">
        <v>5.55</v>
      </c>
      <c r="M102" s="237">
        <v>5.47</v>
      </c>
      <c r="N102" s="237">
        <v>210.55</v>
      </c>
      <c r="O102" s="238">
        <v>212.71</v>
      </c>
    </row>
    <row r="103" spans="1:25" x14ac:dyDescent="0.2">
      <c r="A103" s="232" t="s">
        <v>43</v>
      </c>
      <c r="B103" s="45" t="s">
        <v>43</v>
      </c>
      <c r="F103" s="233">
        <v>24</v>
      </c>
      <c r="G103" s="233">
        <v>32</v>
      </c>
      <c r="H103" s="135">
        <v>200992.01</v>
      </c>
      <c r="I103" s="135">
        <v>230114.39</v>
      </c>
      <c r="J103" s="5">
        <v>3.0999999999999999E-3</v>
      </c>
      <c r="K103" s="6">
        <v>3.5999999999999999E-3</v>
      </c>
      <c r="L103" s="237">
        <v>6.41</v>
      </c>
      <c r="M103" s="237">
        <v>5.75</v>
      </c>
      <c r="N103" s="237">
        <v>211.42</v>
      </c>
      <c r="O103" s="238">
        <v>175.83</v>
      </c>
      <c r="P103" s="247"/>
      <c r="Q103" s="247"/>
      <c r="R103" s="247"/>
      <c r="S103" s="247"/>
      <c r="T103" s="248"/>
      <c r="U103" s="248"/>
      <c r="V103" s="129"/>
      <c r="W103" s="129"/>
      <c r="X103" s="129"/>
      <c r="Y103" s="129"/>
    </row>
    <row r="104" spans="1:25" x14ac:dyDescent="0.2">
      <c r="A104" s="232" t="s">
        <v>42</v>
      </c>
      <c r="B104" s="45" t="s">
        <v>42</v>
      </c>
      <c r="F104" s="233">
        <v>0</v>
      </c>
      <c r="G104" s="233">
        <v>0</v>
      </c>
      <c r="H104" s="135">
        <v>0</v>
      </c>
      <c r="I104" s="135">
        <v>0</v>
      </c>
      <c r="J104" s="5">
        <v>0</v>
      </c>
      <c r="K104" s="6">
        <v>0</v>
      </c>
      <c r="L104" s="237">
        <v>0</v>
      </c>
      <c r="M104" s="237">
        <v>0</v>
      </c>
      <c r="N104" s="237">
        <v>0</v>
      </c>
      <c r="O104" s="238">
        <v>0</v>
      </c>
    </row>
    <row r="105" spans="1:25" x14ac:dyDescent="0.2">
      <c r="A105" s="94"/>
      <c r="B105" s="103" t="s">
        <v>14</v>
      </c>
      <c r="C105" s="168"/>
      <c r="D105" s="168"/>
      <c r="E105" s="130"/>
      <c r="F105" s="30">
        <v>6342</v>
      </c>
      <c r="G105" s="30">
        <v>6268</v>
      </c>
      <c r="H105" s="11">
        <v>64878176.759999998</v>
      </c>
      <c r="I105" s="11">
        <v>64342224.090000004</v>
      </c>
      <c r="J105" s="13"/>
      <c r="K105" s="13"/>
      <c r="L105" s="249">
        <v>5.19</v>
      </c>
      <c r="M105" s="249">
        <v>5.19</v>
      </c>
      <c r="N105" s="249">
        <v>196.28</v>
      </c>
      <c r="O105" s="250">
        <v>196.46</v>
      </c>
    </row>
    <row r="106" spans="1:25" s="112" customFormat="1" ht="11.25" x14ac:dyDescent="0.2">
      <c r="A106" s="224"/>
      <c r="B106" s="111"/>
      <c r="C106" s="111"/>
      <c r="D106" s="111"/>
      <c r="E106" s="111"/>
      <c r="F106" s="111"/>
      <c r="G106" s="111"/>
      <c r="H106" s="111"/>
      <c r="I106" s="111"/>
      <c r="J106" s="9"/>
      <c r="K106" s="9"/>
      <c r="L106" s="111"/>
      <c r="M106" s="111"/>
      <c r="N106" s="111"/>
      <c r="O106" s="29"/>
    </row>
    <row r="107" spans="1:25" s="112" customFormat="1" ht="12" thickBot="1" x14ac:dyDescent="0.25">
      <c r="A107" s="114"/>
      <c r="B107" s="115"/>
      <c r="C107" s="115"/>
      <c r="D107" s="115"/>
      <c r="E107" s="115"/>
      <c r="F107" s="115"/>
      <c r="G107" s="115"/>
      <c r="H107" s="115"/>
      <c r="I107" s="115"/>
      <c r="J107" s="19"/>
      <c r="K107" s="19"/>
      <c r="L107" s="115"/>
      <c r="M107" s="115"/>
      <c r="N107" s="115"/>
      <c r="O107" s="18"/>
    </row>
    <row r="108" spans="1:25" ht="12.75" customHeight="1" thickBot="1" x14ac:dyDescent="0.25">
      <c r="A108" s="65"/>
    </row>
    <row r="109" spans="1:25" ht="15.75" x14ac:dyDescent="0.25">
      <c r="A109" s="67" t="s">
        <v>41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50"/>
    </row>
    <row r="110" spans="1:25" ht="6.75" customHeight="1" x14ac:dyDescent="0.2">
      <c r="A110" s="69"/>
      <c r="O110" s="54"/>
    </row>
    <row r="111" spans="1:25" s="125" customFormat="1" x14ac:dyDescent="0.2">
      <c r="A111" s="117"/>
      <c r="B111" s="118"/>
      <c r="C111" s="118"/>
      <c r="D111" s="118"/>
      <c r="E111" s="225"/>
      <c r="F111" s="226" t="s">
        <v>12</v>
      </c>
      <c r="G111" s="226"/>
      <c r="H111" s="227" t="s">
        <v>11</v>
      </c>
      <c r="I111" s="228"/>
      <c r="J111" s="226" t="s">
        <v>31</v>
      </c>
      <c r="K111" s="226"/>
      <c r="L111" s="226" t="s">
        <v>21</v>
      </c>
      <c r="M111" s="226"/>
      <c r="N111" s="226" t="s">
        <v>20</v>
      </c>
      <c r="O111" s="229"/>
    </row>
    <row r="112" spans="1:25" s="125" customFormat="1" x14ac:dyDescent="0.2">
      <c r="A112" s="117"/>
      <c r="B112" s="118"/>
      <c r="C112" s="118"/>
      <c r="D112" s="118"/>
      <c r="E112" s="225"/>
      <c r="F112" s="71" t="s">
        <v>8</v>
      </c>
      <c r="G112" s="71" t="s">
        <v>7</v>
      </c>
      <c r="H112" s="28" t="s">
        <v>8</v>
      </c>
      <c r="I112" s="27" t="s">
        <v>7</v>
      </c>
      <c r="J112" s="71" t="s">
        <v>8</v>
      </c>
      <c r="K112" s="71" t="s">
        <v>7</v>
      </c>
      <c r="L112" s="71" t="s">
        <v>8</v>
      </c>
      <c r="M112" s="71" t="s">
        <v>7</v>
      </c>
      <c r="N112" s="71" t="s">
        <v>8</v>
      </c>
      <c r="O112" s="73" t="s">
        <v>7</v>
      </c>
    </row>
    <row r="113" spans="1:15" x14ac:dyDescent="0.2">
      <c r="A113" s="69"/>
      <c r="B113" s="45" t="s">
        <v>40</v>
      </c>
      <c r="F113" s="24">
        <v>4896</v>
      </c>
      <c r="G113" s="24">
        <v>4875</v>
      </c>
      <c r="H113" s="7">
        <v>50782702.700000003</v>
      </c>
      <c r="I113" s="26">
        <v>50936235.409999996</v>
      </c>
      <c r="J113" s="6">
        <v>0.91659999999999997</v>
      </c>
      <c r="K113" s="6">
        <v>0.9143</v>
      </c>
      <c r="L113" s="22">
        <v>5.04</v>
      </c>
      <c r="M113" s="22">
        <v>5.0599999999999996</v>
      </c>
      <c r="N113" s="7">
        <v>190.97</v>
      </c>
      <c r="O113" s="16">
        <v>194.04</v>
      </c>
    </row>
    <row r="114" spans="1:15" x14ac:dyDescent="0.2">
      <c r="A114" s="69"/>
      <c r="B114" s="45" t="s">
        <v>39</v>
      </c>
      <c r="F114" s="24">
        <v>172</v>
      </c>
      <c r="G114" s="24">
        <v>184</v>
      </c>
      <c r="H114" s="7">
        <v>1416743.54</v>
      </c>
      <c r="I114" s="23">
        <v>1263401.74</v>
      </c>
      <c r="J114" s="6">
        <v>2.5600000000000001E-2</v>
      </c>
      <c r="K114" s="6">
        <v>2.2700000000000001E-2</v>
      </c>
      <c r="L114" s="22">
        <v>6.07</v>
      </c>
      <c r="M114" s="22">
        <v>5.97</v>
      </c>
      <c r="N114" s="7">
        <v>196.01</v>
      </c>
      <c r="O114" s="15">
        <v>169.48</v>
      </c>
    </row>
    <row r="115" spans="1:15" x14ac:dyDescent="0.2">
      <c r="A115" s="69"/>
      <c r="B115" s="45" t="s">
        <v>38</v>
      </c>
      <c r="F115" s="24">
        <v>89</v>
      </c>
      <c r="G115" s="24">
        <v>122</v>
      </c>
      <c r="H115" s="7">
        <v>798056.88</v>
      </c>
      <c r="I115" s="23">
        <v>1068683.74</v>
      </c>
      <c r="J115" s="6">
        <v>1.44E-2</v>
      </c>
      <c r="K115" s="6">
        <v>1.9199999999999998E-2</v>
      </c>
      <c r="L115" s="22">
        <v>6.04</v>
      </c>
      <c r="M115" s="22">
        <v>6.04</v>
      </c>
      <c r="N115" s="7">
        <v>233.02</v>
      </c>
      <c r="O115" s="15">
        <v>206.46</v>
      </c>
    </row>
    <row r="116" spans="1:15" x14ac:dyDescent="0.2">
      <c r="A116" s="69"/>
      <c r="B116" s="45" t="s">
        <v>37</v>
      </c>
      <c r="F116" s="24">
        <v>45</v>
      </c>
      <c r="G116" s="24">
        <v>52</v>
      </c>
      <c r="H116" s="7">
        <v>560123.68999999994</v>
      </c>
      <c r="I116" s="23">
        <v>501087.75</v>
      </c>
      <c r="J116" s="6">
        <v>1.01E-2</v>
      </c>
      <c r="K116" s="6">
        <v>8.9999999999999993E-3</v>
      </c>
      <c r="L116" s="22">
        <v>5.98</v>
      </c>
      <c r="M116" s="22">
        <v>6.04</v>
      </c>
      <c r="N116" s="7">
        <v>204.02</v>
      </c>
      <c r="O116" s="15">
        <v>239.23</v>
      </c>
    </row>
    <row r="117" spans="1:15" x14ac:dyDescent="0.2">
      <c r="A117" s="69"/>
      <c r="B117" s="45" t="s">
        <v>36</v>
      </c>
      <c r="F117" s="24">
        <v>83</v>
      </c>
      <c r="G117" s="24">
        <v>66</v>
      </c>
      <c r="H117" s="7">
        <v>798072.71</v>
      </c>
      <c r="I117" s="23">
        <v>574056.34</v>
      </c>
      <c r="J117" s="6">
        <v>1.44E-2</v>
      </c>
      <c r="K117" s="6">
        <v>1.03E-2</v>
      </c>
      <c r="L117" s="22">
        <v>5.53</v>
      </c>
      <c r="M117" s="22">
        <v>6.44</v>
      </c>
      <c r="N117" s="7">
        <v>245.43</v>
      </c>
      <c r="O117" s="15">
        <v>192.47</v>
      </c>
    </row>
    <row r="118" spans="1:15" x14ac:dyDescent="0.2">
      <c r="A118" s="69"/>
      <c r="B118" s="45" t="s">
        <v>35</v>
      </c>
      <c r="F118" s="24">
        <v>127</v>
      </c>
      <c r="G118" s="24">
        <v>135</v>
      </c>
      <c r="H118" s="7">
        <v>848679.17</v>
      </c>
      <c r="I118" s="23">
        <v>1131495.99</v>
      </c>
      <c r="J118" s="6">
        <v>1.5299999999999999E-2</v>
      </c>
      <c r="K118" s="6">
        <v>2.0299999999999999E-2</v>
      </c>
      <c r="L118" s="22">
        <v>5.71</v>
      </c>
      <c r="M118" s="25">
        <v>5.54</v>
      </c>
      <c r="N118" s="7">
        <v>179.85</v>
      </c>
      <c r="O118" s="15">
        <v>233.79</v>
      </c>
    </row>
    <row r="119" spans="1:15" x14ac:dyDescent="0.2">
      <c r="A119" s="69"/>
      <c r="B119" s="45" t="s">
        <v>34</v>
      </c>
      <c r="F119" s="24">
        <v>41</v>
      </c>
      <c r="G119" s="24">
        <v>47</v>
      </c>
      <c r="H119" s="7">
        <v>197849.17</v>
      </c>
      <c r="I119" s="23">
        <v>237680.65</v>
      </c>
      <c r="J119" s="6">
        <v>3.5999999999999999E-3</v>
      </c>
      <c r="K119" s="6">
        <v>4.3E-3</v>
      </c>
      <c r="L119" s="22">
        <v>5.49</v>
      </c>
      <c r="M119" s="22">
        <v>6.6</v>
      </c>
      <c r="N119" s="7">
        <v>157.31</v>
      </c>
      <c r="O119" s="15">
        <v>129.76</v>
      </c>
    </row>
    <row r="120" spans="1:15" x14ac:dyDescent="0.2">
      <c r="A120" s="94"/>
      <c r="B120" s="103" t="s">
        <v>33</v>
      </c>
      <c r="C120" s="168"/>
      <c r="D120" s="168"/>
      <c r="E120" s="130"/>
      <c r="F120" s="14">
        <v>5453</v>
      </c>
      <c r="G120" s="14">
        <v>5481</v>
      </c>
      <c r="H120" s="11">
        <v>55402227.859999999</v>
      </c>
      <c r="I120" s="11">
        <v>55712641.619999997</v>
      </c>
      <c r="J120" s="13"/>
      <c r="K120" s="13"/>
      <c r="L120" s="12">
        <v>5.1100000000000003</v>
      </c>
      <c r="M120" s="17">
        <v>5.13</v>
      </c>
      <c r="N120" s="11">
        <v>192.33</v>
      </c>
      <c r="O120" s="10">
        <v>194.65</v>
      </c>
    </row>
    <row r="121" spans="1:15" s="112" customFormat="1" ht="11.25" x14ac:dyDescent="0.2">
      <c r="A121" s="110"/>
      <c r="J121" s="21"/>
      <c r="K121" s="21"/>
      <c r="O121" s="20"/>
    </row>
    <row r="122" spans="1:15" s="112" customFormat="1" ht="12" thickBot="1" x14ac:dyDescent="0.25">
      <c r="A122" s="114"/>
      <c r="B122" s="115"/>
      <c r="C122" s="115"/>
      <c r="D122" s="115"/>
      <c r="E122" s="115"/>
      <c r="F122" s="115"/>
      <c r="G122" s="115"/>
      <c r="H122" s="115"/>
      <c r="I122" s="115"/>
      <c r="J122" s="19"/>
      <c r="K122" s="19"/>
      <c r="L122" s="115"/>
      <c r="M122" s="115"/>
      <c r="N122" s="115"/>
      <c r="O122" s="18"/>
    </row>
    <row r="123" spans="1:15" ht="12.75" customHeight="1" thickBot="1" x14ac:dyDescent="0.25">
      <c r="A123" s="251"/>
      <c r="B123" s="49"/>
      <c r="C123" s="49"/>
      <c r="D123" s="49"/>
      <c r="E123" s="49"/>
    </row>
    <row r="124" spans="1:15" ht="15.75" x14ac:dyDescent="0.25">
      <c r="A124" s="67" t="s">
        <v>32</v>
      </c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50"/>
    </row>
    <row r="125" spans="1:15" ht="6.75" customHeight="1" x14ac:dyDescent="0.2">
      <c r="A125" s="69"/>
      <c r="O125" s="54"/>
    </row>
    <row r="126" spans="1:15" ht="12.75" customHeight="1" x14ac:dyDescent="0.2">
      <c r="A126" s="70"/>
      <c r="B126" s="213"/>
      <c r="C126" s="213"/>
      <c r="D126" s="213"/>
      <c r="E126" s="213"/>
      <c r="F126" s="252" t="s">
        <v>12</v>
      </c>
      <c r="G126" s="253"/>
      <c r="H126" s="227" t="s">
        <v>11</v>
      </c>
      <c r="I126" s="228"/>
      <c r="J126" s="252" t="s">
        <v>31</v>
      </c>
      <c r="K126" s="253"/>
      <c r="L126" s="252" t="s">
        <v>21</v>
      </c>
      <c r="M126" s="253"/>
      <c r="N126" s="252" t="s">
        <v>20</v>
      </c>
      <c r="O126" s="254"/>
    </row>
    <row r="127" spans="1:15" x14ac:dyDescent="0.2">
      <c r="A127" s="70"/>
      <c r="B127" s="213"/>
      <c r="C127" s="213"/>
      <c r="D127" s="213"/>
      <c r="E127" s="213"/>
      <c r="F127" s="71" t="s">
        <v>8</v>
      </c>
      <c r="G127" s="71" t="s">
        <v>7</v>
      </c>
      <c r="H127" s="71" t="s">
        <v>8</v>
      </c>
      <c r="I127" s="181" t="s">
        <v>7</v>
      </c>
      <c r="J127" s="71" t="s">
        <v>8</v>
      </c>
      <c r="K127" s="71" t="s">
        <v>7</v>
      </c>
      <c r="L127" s="71" t="s">
        <v>8</v>
      </c>
      <c r="M127" s="71" t="s">
        <v>7</v>
      </c>
      <c r="N127" s="71" t="s">
        <v>8</v>
      </c>
      <c r="O127" s="73" t="s">
        <v>7</v>
      </c>
    </row>
    <row r="128" spans="1:15" x14ac:dyDescent="0.2">
      <c r="A128" s="69"/>
      <c r="B128" s="45" t="s">
        <v>30</v>
      </c>
      <c r="F128" s="233">
        <v>1141</v>
      </c>
      <c r="G128" s="233">
        <v>1129</v>
      </c>
      <c r="H128" s="237">
        <v>18501174.399999999</v>
      </c>
      <c r="I128" s="237">
        <v>18346888.239999998</v>
      </c>
      <c r="J128" s="6">
        <v>0.28520000000000001</v>
      </c>
      <c r="K128" s="6">
        <v>0.28510000000000002</v>
      </c>
      <c r="L128" s="237">
        <v>4.5599999999999996</v>
      </c>
      <c r="M128" s="237">
        <v>4.5599999999999996</v>
      </c>
      <c r="N128" s="237">
        <v>170.74</v>
      </c>
      <c r="O128" s="238">
        <v>170.5</v>
      </c>
    </row>
    <row r="129" spans="1:17" x14ac:dyDescent="0.2">
      <c r="A129" s="69"/>
      <c r="B129" s="45" t="s">
        <v>29</v>
      </c>
      <c r="F129" s="233">
        <v>1103</v>
      </c>
      <c r="G129" s="233">
        <v>1091</v>
      </c>
      <c r="H129" s="237">
        <v>25848351.239999998</v>
      </c>
      <c r="I129" s="237">
        <v>25638164.16</v>
      </c>
      <c r="J129" s="6">
        <v>0.39839999999999998</v>
      </c>
      <c r="K129" s="6">
        <v>0.39850000000000002</v>
      </c>
      <c r="L129" s="237">
        <v>4.58</v>
      </c>
      <c r="M129" s="237">
        <v>4.58</v>
      </c>
      <c r="N129" s="237">
        <v>187.16</v>
      </c>
      <c r="O129" s="238">
        <v>187.24</v>
      </c>
    </row>
    <row r="130" spans="1:17" x14ac:dyDescent="0.2">
      <c r="A130" s="69"/>
      <c r="B130" s="45" t="s">
        <v>28</v>
      </c>
      <c r="F130" s="233">
        <v>2223</v>
      </c>
      <c r="G130" s="233">
        <v>2197</v>
      </c>
      <c r="H130" s="237">
        <v>7830417.5700000003</v>
      </c>
      <c r="I130" s="237">
        <v>7757577.8799999999</v>
      </c>
      <c r="J130" s="6">
        <v>0.1207</v>
      </c>
      <c r="K130" s="6">
        <v>0.1206</v>
      </c>
      <c r="L130" s="237">
        <v>6.5</v>
      </c>
      <c r="M130" s="237">
        <v>6.5</v>
      </c>
      <c r="N130" s="237">
        <v>202.88</v>
      </c>
      <c r="O130" s="238">
        <v>203.52</v>
      </c>
    </row>
    <row r="131" spans="1:17" x14ac:dyDescent="0.2">
      <c r="A131" s="69"/>
      <c r="B131" s="45" t="s">
        <v>27</v>
      </c>
      <c r="F131" s="233">
        <v>1772</v>
      </c>
      <c r="G131" s="233">
        <v>1749</v>
      </c>
      <c r="H131" s="237">
        <v>11651205.699999999</v>
      </c>
      <c r="I131" s="237">
        <v>11564156.92</v>
      </c>
      <c r="J131" s="6">
        <v>0.17960000000000001</v>
      </c>
      <c r="K131" s="6">
        <v>0.1797</v>
      </c>
      <c r="L131" s="237">
        <v>6.38</v>
      </c>
      <c r="M131" s="237">
        <v>6.37</v>
      </c>
      <c r="N131" s="237">
        <v>253.75</v>
      </c>
      <c r="O131" s="238">
        <v>254.45</v>
      </c>
    </row>
    <row r="132" spans="1:17" x14ac:dyDescent="0.2">
      <c r="A132" s="69"/>
      <c r="B132" s="45" t="s">
        <v>26</v>
      </c>
      <c r="F132" s="233">
        <v>96</v>
      </c>
      <c r="G132" s="233">
        <v>95</v>
      </c>
      <c r="H132" s="237">
        <v>1017401.45</v>
      </c>
      <c r="I132" s="237">
        <v>1005886.01</v>
      </c>
      <c r="J132" s="6">
        <v>1.5699999999999999E-2</v>
      </c>
      <c r="K132" s="6">
        <v>1.5599999999999999E-2</v>
      </c>
      <c r="L132" s="237">
        <v>8.24</v>
      </c>
      <c r="M132" s="237">
        <v>8.24</v>
      </c>
      <c r="N132" s="237">
        <v>183.05</v>
      </c>
      <c r="O132" s="238">
        <v>183.86</v>
      </c>
    </row>
    <row r="133" spans="1:17" x14ac:dyDescent="0.2">
      <c r="A133" s="69"/>
      <c r="B133" s="45" t="s">
        <v>25</v>
      </c>
      <c r="F133" s="233">
        <v>7</v>
      </c>
      <c r="G133" s="233">
        <v>7</v>
      </c>
      <c r="H133" s="237">
        <v>29626.400000000001</v>
      </c>
      <c r="I133" s="237">
        <v>29550.880000000001</v>
      </c>
      <c r="J133" s="6">
        <v>5.0000000000000001E-4</v>
      </c>
      <c r="K133" s="6">
        <v>5.0000000000000001E-4</v>
      </c>
      <c r="L133" s="237">
        <v>7.24</v>
      </c>
      <c r="M133" s="237">
        <v>7.24</v>
      </c>
      <c r="N133" s="237">
        <v>212.23</v>
      </c>
      <c r="O133" s="238">
        <v>210.9</v>
      </c>
    </row>
    <row r="134" spans="1:17" x14ac:dyDescent="0.2">
      <c r="A134" s="94"/>
      <c r="B134" s="103" t="s">
        <v>24</v>
      </c>
      <c r="C134" s="168"/>
      <c r="D134" s="168"/>
      <c r="E134" s="168"/>
      <c r="F134" s="14">
        <v>6342</v>
      </c>
      <c r="G134" s="14">
        <v>6268</v>
      </c>
      <c r="H134" s="11">
        <v>64878176.759999998</v>
      </c>
      <c r="I134" s="11">
        <v>64342224.090000004</v>
      </c>
      <c r="J134" s="13"/>
      <c r="K134" s="13"/>
      <c r="L134" s="12">
        <v>5.19</v>
      </c>
      <c r="M134" s="17">
        <v>5.19</v>
      </c>
      <c r="N134" s="11">
        <v>196.28</v>
      </c>
      <c r="O134" s="10">
        <v>196.46</v>
      </c>
    </row>
    <row r="135" spans="1:17" s="112" customFormat="1" ht="11.25" x14ac:dyDescent="0.2">
      <c r="A135" s="110"/>
      <c r="F135" s="111"/>
      <c r="G135" s="111"/>
      <c r="H135" s="111"/>
      <c r="I135" s="111"/>
      <c r="J135" s="111"/>
      <c r="K135" s="111"/>
      <c r="L135" s="111"/>
      <c r="M135" s="111"/>
      <c r="N135" s="9"/>
      <c r="O135" s="196"/>
    </row>
    <row r="136" spans="1:17" s="112" customFormat="1" ht="12" thickBot="1" x14ac:dyDescent="0.25">
      <c r="A136" s="114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6"/>
    </row>
    <row r="137" spans="1:17" ht="13.5" thickBot="1" x14ac:dyDescent="0.25">
      <c r="D137" s="65"/>
      <c r="E137" s="65"/>
    </row>
    <row r="138" spans="1:17" ht="15.75" x14ac:dyDescent="0.25">
      <c r="A138" s="67" t="s">
        <v>23</v>
      </c>
      <c r="B138" s="49"/>
      <c r="C138" s="49"/>
      <c r="D138" s="255"/>
      <c r="F138" s="49"/>
      <c r="G138" s="49"/>
      <c r="H138" s="49"/>
      <c r="I138" s="49"/>
      <c r="J138" s="49"/>
      <c r="K138" s="49"/>
      <c r="L138" s="49"/>
      <c r="M138" s="49"/>
      <c r="N138" s="49"/>
      <c r="O138" s="50"/>
    </row>
    <row r="139" spans="1:17" ht="6.75" customHeight="1" x14ac:dyDescent="0.2">
      <c r="A139" s="69"/>
      <c r="O139" s="54"/>
    </row>
    <row r="140" spans="1:17" ht="12.75" customHeight="1" x14ac:dyDescent="0.2">
      <c r="A140" s="70"/>
      <c r="B140" s="213"/>
      <c r="C140" s="213"/>
      <c r="D140" s="213"/>
      <c r="E140" s="213"/>
      <c r="F140" s="252" t="s">
        <v>12</v>
      </c>
      <c r="G140" s="253"/>
      <c r="H140" s="227" t="s">
        <v>11</v>
      </c>
      <c r="I140" s="228"/>
      <c r="J140" s="252" t="s">
        <v>22</v>
      </c>
      <c r="K140" s="253"/>
      <c r="L140" s="252" t="s">
        <v>21</v>
      </c>
      <c r="M140" s="253"/>
      <c r="N140" s="252" t="s">
        <v>20</v>
      </c>
      <c r="O140" s="254"/>
    </row>
    <row r="141" spans="1:17" x14ac:dyDescent="0.2">
      <c r="A141" s="70"/>
      <c r="B141" s="213"/>
      <c r="C141" s="213"/>
      <c r="D141" s="213"/>
      <c r="E141" s="213"/>
      <c r="F141" s="71" t="s">
        <v>8</v>
      </c>
      <c r="G141" s="71" t="s">
        <v>7</v>
      </c>
      <c r="H141" s="71" t="s">
        <v>8</v>
      </c>
      <c r="I141" s="181" t="s">
        <v>7</v>
      </c>
      <c r="J141" s="71" t="s">
        <v>8</v>
      </c>
      <c r="K141" s="71" t="s">
        <v>7</v>
      </c>
      <c r="L141" s="71" t="s">
        <v>8</v>
      </c>
      <c r="M141" s="71" t="s">
        <v>7</v>
      </c>
      <c r="N141" s="71" t="s">
        <v>8</v>
      </c>
      <c r="O141" s="73" t="s">
        <v>7</v>
      </c>
    </row>
    <row r="142" spans="1:17" x14ac:dyDescent="0.2">
      <c r="A142" s="69"/>
      <c r="B142" s="45" t="s">
        <v>19</v>
      </c>
      <c r="F142" s="233">
        <v>3089</v>
      </c>
      <c r="G142" s="233">
        <v>3062</v>
      </c>
      <c r="H142" s="237">
        <v>22878437.579999998</v>
      </c>
      <c r="I142" s="237">
        <v>22725890.370000001</v>
      </c>
      <c r="J142" s="6">
        <v>0.35260000000000002</v>
      </c>
      <c r="K142" s="6">
        <v>0.35320000000000001</v>
      </c>
      <c r="L142" s="237">
        <v>6.09</v>
      </c>
      <c r="M142" s="237">
        <v>6.09</v>
      </c>
      <c r="N142" s="7">
        <v>217.23</v>
      </c>
      <c r="O142" s="16">
        <v>218.25</v>
      </c>
    </row>
    <row r="143" spans="1:17" ht="14.25" x14ac:dyDescent="0.2">
      <c r="A143" s="69"/>
      <c r="B143" s="45" t="s">
        <v>18</v>
      </c>
      <c r="F143" s="233">
        <v>817</v>
      </c>
      <c r="G143" s="233">
        <v>801</v>
      </c>
      <c r="H143" s="237">
        <v>2531797.4500000002</v>
      </c>
      <c r="I143" s="237">
        <v>2509455.4300000002</v>
      </c>
      <c r="J143" s="6">
        <v>3.9E-2</v>
      </c>
      <c r="K143" s="6">
        <v>3.9E-2</v>
      </c>
      <c r="L143" s="237">
        <v>6.39</v>
      </c>
      <c r="M143" s="237">
        <v>6.39</v>
      </c>
      <c r="N143" s="7">
        <v>196.9</v>
      </c>
      <c r="O143" s="15">
        <v>197.94</v>
      </c>
      <c r="Q143" s="255"/>
    </row>
    <row r="144" spans="1:17" ht="14.25" x14ac:dyDescent="0.2">
      <c r="A144" s="69"/>
      <c r="B144" s="45" t="s">
        <v>17</v>
      </c>
      <c r="F144" s="233">
        <v>716</v>
      </c>
      <c r="G144" s="233">
        <v>700</v>
      </c>
      <c r="H144" s="237">
        <v>2975198.92</v>
      </c>
      <c r="I144" s="237">
        <v>2918391.25</v>
      </c>
      <c r="J144" s="6">
        <v>4.5900000000000003E-2</v>
      </c>
      <c r="K144" s="6">
        <v>4.5400000000000003E-2</v>
      </c>
      <c r="L144" s="237">
        <v>6.6</v>
      </c>
      <c r="M144" s="237">
        <v>6.6</v>
      </c>
      <c r="N144" s="7">
        <v>217.12</v>
      </c>
      <c r="O144" s="15">
        <v>214.48</v>
      </c>
      <c r="Q144" s="255"/>
    </row>
    <row r="145" spans="1:15" x14ac:dyDescent="0.2">
      <c r="A145" s="69"/>
      <c r="B145" s="45" t="s">
        <v>16</v>
      </c>
      <c r="F145" s="233">
        <v>1720</v>
      </c>
      <c r="G145" s="233">
        <v>1705</v>
      </c>
      <c r="H145" s="237">
        <v>36492742.810000002</v>
      </c>
      <c r="I145" s="237">
        <v>36188487.039999999</v>
      </c>
      <c r="J145" s="6">
        <v>0.5625</v>
      </c>
      <c r="K145" s="6">
        <v>0.56240000000000001</v>
      </c>
      <c r="L145" s="237">
        <v>4.42</v>
      </c>
      <c r="M145" s="237">
        <v>4.42</v>
      </c>
      <c r="N145" s="7">
        <v>181.4</v>
      </c>
      <c r="O145" s="15">
        <v>181.23</v>
      </c>
    </row>
    <row r="146" spans="1:15" x14ac:dyDescent="0.2">
      <c r="A146" s="69"/>
      <c r="B146" s="45" t="s">
        <v>15</v>
      </c>
      <c r="F146" s="233">
        <v>0</v>
      </c>
      <c r="G146" s="233">
        <v>0</v>
      </c>
      <c r="H146" s="237">
        <v>0</v>
      </c>
      <c r="I146" s="237">
        <v>0</v>
      </c>
      <c r="J146" s="6">
        <v>0</v>
      </c>
      <c r="K146" s="6">
        <v>0</v>
      </c>
      <c r="L146" s="237">
        <v>0</v>
      </c>
      <c r="M146" s="237">
        <v>0</v>
      </c>
      <c r="N146" s="7">
        <v>0</v>
      </c>
      <c r="O146" s="15">
        <v>0</v>
      </c>
    </row>
    <row r="147" spans="1:15" x14ac:dyDescent="0.2">
      <c r="A147" s="94"/>
      <c r="B147" s="103" t="s">
        <v>14</v>
      </c>
      <c r="C147" s="168"/>
      <c r="D147" s="168"/>
      <c r="E147" s="168"/>
      <c r="F147" s="14">
        <v>6342</v>
      </c>
      <c r="G147" s="14">
        <v>6268</v>
      </c>
      <c r="H147" s="11">
        <v>64878176.759999998</v>
      </c>
      <c r="I147" s="11">
        <v>64342224.090000004</v>
      </c>
      <c r="J147" s="13"/>
      <c r="K147" s="13"/>
      <c r="L147" s="12">
        <v>5.19</v>
      </c>
      <c r="M147" s="12">
        <v>5.19</v>
      </c>
      <c r="N147" s="11">
        <v>196.28</v>
      </c>
      <c r="O147" s="10">
        <v>196.46</v>
      </c>
    </row>
    <row r="148" spans="1:15" s="112" customFormat="1" ht="11.25" x14ac:dyDescent="0.2">
      <c r="A148" s="224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9"/>
      <c r="O148" s="113"/>
    </row>
    <row r="149" spans="1:15" s="112" customFormat="1" ht="12" thickBot="1" x14ac:dyDescent="0.25">
      <c r="A149" s="114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6"/>
    </row>
    <row r="150" spans="1:15" ht="13.5" thickBot="1" x14ac:dyDescent="0.25"/>
    <row r="151" spans="1:15" ht="15.75" x14ac:dyDescent="0.25">
      <c r="A151" s="67" t="s">
        <v>13</v>
      </c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50"/>
    </row>
    <row r="152" spans="1:15" ht="6.75" customHeight="1" x14ac:dyDescent="0.2">
      <c r="A152" s="69"/>
      <c r="L152" s="54"/>
    </row>
    <row r="153" spans="1:15" x14ac:dyDescent="0.2">
      <c r="A153" s="70"/>
      <c r="B153" s="213"/>
      <c r="C153" s="213"/>
      <c r="D153" s="213"/>
      <c r="E153" s="150"/>
      <c r="F153" s="252" t="s">
        <v>12</v>
      </c>
      <c r="G153" s="253"/>
      <c r="H153" s="227" t="s">
        <v>11</v>
      </c>
      <c r="I153" s="228"/>
      <c r="J153" s="226" t="s">
        <v>10</v>
      </c>
      <c r="K153" s="226"/>
      <c r="L153" s="73" t="s">
        <v>9</v>
      </c>
    </row>
    <row r="154" spans="1:15" x14ac:dyDescent="0.2">
      <c r="A154" s="70"/>
      <c r="B154" s="213"/>
      <c r="C154" s="213"/>
      <c r="D154" s="213"/>
      <c r="E154" s="150"/>
      <c r="F154" s="181" t="s">
        <v>8</v>
      </c>
      <c r="G154" s="181" t="s">
        <v>7</v>
      </c>
      <c r="H154" s="71" t="s">
        <v>8</v>
      </c>
      <c r="I154" s="71" t="s">
        <v>7</v>
      </c>
      <c r="J154" s="71" t="s">
        <v>8</v>
      </c>
      <c r="K154" s="71" t="s">
        <v>7</v>
      </c>
      <c r="L154" s="256"/>
    </row>
    <row r="155" spans="1:15" x14ac:dyDescent="0.2">
      <c r="A155" s="120"/>
      <c r="B155" s="126" t="s">
        <v>6</v>
      </c>
      <c r="C155" s="126"/>
      <c r="D155" s="126"/>
      <c r="E155" s="126"/>
      <c r="F155" s="233">
        <v>359</v>
      </c>
      <c r="G155" s="233">
        <v>356</v>
      </c>
      <c r="H155" s="237">
        <v>1388437.51</v>
      </c>
      <c r="I155" s="7">
        <v>1385005.26</v>
      </c>
      <c r="J155" s="6">
        <v>2.1399999999999999E-2</v>
      </c>
      <c r="K155" s="8">
        <v>2.1499999999999998E-2</v>
      </c>
      <c r="L155" s="257">
        <v>3.0122</v>
      </c>
    </row>
    <row r="156" spans="1:15" x14ac:dyDescent="0.2">
      <c r="A156" s="69"/>
      <c r="B156" s="45" t="s">
        <v>5</v>
      </c>
      <c r="F156" s="233">
        <v>5983</v>
      </c>
      <c r="G156" s="233">
        <v>5912</v>
      </c>
      <c r="H156" s="237">
        <v>63489739.25</v>
      </c>
      <c r="I156" s="7">
        <v>62957218.829999998</v>
      </c>
      <c r="J156" s="6">
        <v>0.97860000000000003</v>
      </c>
      <c r="K156" s="5">
        <v>0.97850000000000004</v>
      </c>
      <c r="L156" s="258">
        <v>2.5070000000000001</v>
      </c>
    </row>
    <row r="157" spans="1:15" x14ac:dyDescent="0.2">
      <c r="A157" s="69"/>
      <c r="B157" s="45" t="s">
        <v>4</v>
      </c>
      <c r="F157" s="233">
        <v>0</v>
      </c>
      <c r="G157" s="233">
        <v>0</v>
      </c>
      <c r="H157" s="237">
        <v>0</v>
      </c>
      <c r="I157" s="237">
        <v>0</v>
      </c>
      <c r="J157" s="6">
        <v>0</v>
      </c>
      <c r="K157" s="5">
        <v>0</v>
      </c>
      <c r="L157" s="258">
        <v>0</v>
      </c>
    </row>
    <row r="158" spans="1:15" ht="13.5" thickBot="1" x14ac:dyDescent="0.25">
      <c r="A158" s="197"/>
      <c r="B158" s="259" t="s">
        <v>3</v>
      </c>
      <c r="C158" s="65"/>
      <c r="D158" s="65"/>
      <c r="E158" s="65"/>
      <c r="F158" s="4">
        <v>6342</v>
      </c>
      <c r="G158" s="4">
        <v>6268</v>
      </c>
      <c r="H158" s="3">
        <v>64878176.759999998</v>
      </c>
      <c r="I158" s="3">
        <v>64342224.090000004</v>
      </c>
      <c r="J158" s="2"/>
      <c r="K158" s="1"/>
      <c r="L158" s="260">
        <v>2.5177999999999998</v>
      </c>
    </row>
    <row r="159" spans="1:15" s="261" customFormat="1" ht="11.25" x14ac:dyDescent="0.2">
      <c r="A159" s="112"/>
    </row>
    <row r="160" spans="1:15" s="261" customFormat="1" ht="11.25" x14ac:dyDescent="0.2">
      <c r="A160" s="112"/>
    </row>
    <row r="161" spans="1:15" ht="13.5" thickBot="1" x14ac:dyDescent="0.25"/>
    <row r="162" spans="1:15" ht="15.75" x14ac:dyDescent="0.25">
      <c r="A162" s="67" t="s">
        <v>2</v>
      </c>
      <c r="B162" s="251"/>
      <c r="C162" s="262"/>
      <c r="D162" s="68"/>
      <c r="E162" s="68"/>
      <c r="F162" s="203" t="s">
        <v>1</v>
      </c>
    </row>
    <row r="163" spans="1:15" ht="13.5" thickBot="1" x14ac:dyDescent="0.25">
      <c r="A163" s="197" t="s">
        <v>0</v>
      </c>
      <c r="B163" s="197"/>
      <c r="C163" s="263"/>
      <c r="D163" s="263"/>
      <c r="E163" s="263"/>
      <c r="F163" s="264">
        <v>501454780.45999998</v>
      </c>
    </row>
    <row r="164" spans="1:15" x14ac:dyDescent="0.2">
      <c r="C164" s="265"/>
      <c r="D164" s="265"/>
      <c r="E164" s="265"/>
      <c r="F164" s="266"/>
    </row>
    <row r="165" spans="1:15" x14ac:dyDescent="0.2">
      <c r="C165" s="267"/>
      <c r="D165" s="268"/>
      <c r="E165" s="268"/>
      <c r="F165" s="266"/>
    </row>
    <row r="166" spans="1:15" ht="12.75" customHeight="1" x14ac:dyDescent="0.2">
      <c r="A166" s="269"/>
      <c r="B166" s="269"/>
      <c r="C166" s="269"/>
      <c r="D166" s="269"/>
      <c r="E166" s="269"/>
      <c r="F166" s="269"/>
    </row>
    <row r="167" spans="1:15" x14ac:dyDescent="0.2">
      <c r="A167" s="270"/>
      <c r="B167" s="270"/>
      <c r="C167" s="270"/>
      <c r="D167" s="270"/>
      <c r="E167" s="270"/>
      <c r="F167" s="271"/>
      <c r="G167" s="271"/>
      <c r="H167" s="272"/>
      <c r="I167" s="272"/>
      <c r="L167" s="129"/>
      <c r="M167" s="129"/>
      <c r="N167" s="129"/>
      <c r="O167" s="129"/>
    </row>
    <row r="168" spans="1:15" x14ac:dyDescent="0.2">
      <c r="A168" s="269"/>
      <c r="B168" s="269"/>
      <c r="C168" s="269"/>
      <c r="D168" s="269"/>
      <c r="E168" s="269"/>
      <c r="F168" s="273"/>
      <c r="G168" s="273"/>
      <c r="H168" s="273"/>
      <c r="I168" s="274"/>
    </row>
    <row r="169" spans="1:15" x14ac:dyDescent="0.2">
      <c r="C169" s="267"/>
      <c r="D169" s="268"/>
      <c r="E169" s="268"/>
      <c r="F169" s="266"/>
    </row>
    <row r="170" spans="1:15" x14ac:dyDescent="0.2">
      <c r="A170" s="275"/>
      <c r="B170" s="275"/>
      <c r="C170" s="275"/>
      <c r="D170" s="275"/>
      <c r="E170" s="275"/>
      <c r="F170" s="275"/>
    </row>
    <row r="171" spans="1:15" x14ac:dyDescent="0.2">
      <c r="A171" s="275"/>
      <c r="B171" s="275"/>
      <c r="C171" s="275"/>
      <c r="D171" s="275"/>
      <c r="E171" s="275"/>
      <c r="F171" s="275"/>
    </row>
    <row r="172" spans="1:15" x14ac:dyDescent="0.2">
      <c r="A172" s="275"/>
      <c r="B172" s="275"/>
      <c r="C172" s="275"/>
      <c r="D172" s="275"/>
      <c r="E172" s="275"/>
      <c r="F172" s="275"/>
    </row>
    <row r="178" spans="6:6" x14ac:dyDescent="0.2">
      <c r="F178" s="129"/>
    </row>
    <row r="180" spans="6:6" x14ac:dyDescent="0.2">
      <c r="F180" s="129"/>
    </row>
  </sheetData>
  <mergeCells count="30">
    <mergeCell ref="B4:C4"/>
    <mergeCell ref="B5:C5"/>
    <mergeCell ref="B6:C6"/>
    <mergeCell ref="B8:C8"/>
    <mergeCell ref="B9:C9"/>
    <mergeCell ref="N126:O126"/>
    <mergeCell ref="N140:O140"/>
    <mergeCell ref="L140:M140"/>
    <mergeCell ref="L126:M126"/>
    <mergeCell ref="B7:C7"/>
    <mergeCell ref="B11:C11"/>
    <mergeCell ref="F88:G88"/>
    <mergeCell ref="J88:K88"/>
    <mergeCell ref="N88:O88"/>
    <mergeCell ref="L88:M88"/>
    <mergeCell ref="I4:J6"/>
    <mergeCell ref="M27:O27"/>
    <mergeCell ref="M28:O28"/>
    <mergeCell ref="L5:M7"/>
    <mergeCell ref="L111:M111"/>
    <mergeCell ref="N111:O111"/>
    <mergeCell ref="J39:O41"/>
    <mergeCell ref="J153:K153"/>
    <mergeCell ref="F153:G153"/>
    <mergeCell ref="F111:G111"/>
    <mergeCell ref="J111:K111"/>
    <mergeCell ref="F126:G126"/>
    <mergeCell ref="J126:K126"/>
    <mergeCell ref="J140:K140"/>
    <mergeCell ref="F140:G140"/>
  </mergeCells>
  <conditionalFormatting sqref="F168:O168">
    <cfRule type="containsText" dxfId="0" priority="1" operator="containsText" text="TRUE">
      <formula>NOT(ISERROR(SEARCH("TRUE",F168)))</formula>
    </cfRule>
  </conditionalFormatting>
  <hyperlinks>
    <hyperlink ref="D10" r:id="rId1" xr:uid="{C42DF5AF-F8FD-46A3-AD83-B2A4605A3817}"/>
    <hyperlink ref="D11" r:id="rId2" xr:uid="{B4C612F9-A53C-4330-BEB3-E2F9C259ABEA}"/>
  </hyperlinks>
  <pageMargins left="0.25" right="0.25" top="0.25" bottom="0.75" header="0.3" footer="0.3"/>
  <pageSetup scale="25" orientation="landscape" r:id="rId3"/>
  <headerFooter alignWithMargins="0"/>
  <rowBreaks count="1" manualBreakCount="1">
    <brk id="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8BE3-D452-44EE-AEC5-A7A7CB8A190F}">
  <sheetPr>
    <pageSetUpPr fitToPage="1"/>
  </sheetPr>
  <dimension ref="A1:X96"/>
  <sheetViews>
    <sheetView zoomScaleNormal="100" zoomScalePageLayoutView="55" workbookViewId="0"/>
  </sheetViews>
  <sheetFormatPr defaultColWidth="9.140625" defaultRowHeight="12.75" x14ac:dyDescent="0.2"/>
  <cols>
    <col min="1" max="2" width="3.140625" style="276" customWidth="1"/>
    <col min="3" max="3" width="14.42578125" style="276" customWidth="1"/>
    <col min="4" max="4" width="13.140625" style="276" customWidth="1"/>
    <col min="5" max="5" width="12.85546875" style="276" customWidth="1"/>
    <col min="6" max="6" width="11.5703125" style="276" customWidth="1"/>
    <col min="7" max="7" width="15.85546875" style="276" bestFit="1" customWidth="1"/>
    <col min="8" max="8" width="19.42578125" style="276" customWidth="1"/>
    <col min="9" max="9" width="15.140625" style="276" bestFit="1" customWidth="1"/>
    <col min="10" max="11" width="14.42578125" style="276" customWidth="1"/>
    <col min="12" max="12" width="15.5703125" style="276" bestFit="1" customWidth="1"/>
    <col min="13" max="13" width="14.42578125" style="276" customWidth="1"/>
    <col min="14" max="14" width="17.140625" style="276" customWidth="1"/>
    <col min="15" max="15" width="21.140625" style="276" customWidth="1"/>
    <col min="16" max="16" width="26.5703125" style="276" customWidth="1"/>
    <col min="17" max="17" width="28.85546875" style="276" bestFit="1" customWidth="1"/>
    <col min="18" max="18" width="15.5703125" style="276" bestFit="1" customWidth="1"/>
    <col min="19" max="19" width="18.42578125" style="276" bestFit="1" customWidth="1"/>
    <col min="20" max="20" width="17.5703125" style="276" bestFit="1" customWidth="1"/>
    <col min="21" max="21" width="14.42578125" style="276" customWidth="1"/>
    <col min="22" max="22" width="13.5703125" style="276" bestFit="1" customWidth="1"/>
    <col min="23" max="23" width="14.140625" style="276" bestFit="1" customWidth="1"/>
    <col min="24" max="24" width="13.140625" style="276" bestFit="1" customWidth="1"/>
    <col min="25" max="38" width="10.85546875" style="276" customWidth="1"/>
    <col min="39" max="39" width="2.5703125" style="276" customWidth="1"/>
    <col min="40" max="16384" width="9.140625" style="276"/>
  </cols>
  <sheetData>
    <row r="1" spans="1:21" ht="15.75" x14ac:dyDescent="0.25">
      <c r="A1" s="44" t="s">
        <v>146</v>
      </c>
    </row>
    <row r="2" spans="1:21" ht="15.75" customHeight="1" x14ac:dyDescent="0.25">
      <c r="A2" s="44" t="s">
        <v>215</v>
      </c>
      <c r="S2" s="277"/>
      <c r="T2" s="277"/>
      <c r="U2" s="277"/>
    </row>
    <row r="3" spans="1:21" ht="15.75" x14ac:dyDescent="0.25">
      <c r="A3" s="44" t="s">
        <v>141</v>
      </c>
      <c r="R3" s="277"/>
      <c r="S3" s="277"/>
      <c r="T3" s="277"/>
      <c r="U3" s="277"/>
    </row>
    <row r="4" spans="1:21" ht="13.5" thickBot="1" x14ac:dyDescent="0.25">
      <c r="R4" s="277"/>
      <c r="S4" s="277"/>
      <c r="T4" s="277"/>
      <c r="U4" s="277"/>
    </row>
    <row r="5" spans="1:21" x14ac:dyDescent="0.2">
      <c r="B5" s="47" t="s">
        <v>140</v>
      </c>
      <c r="C5" s="48"/>
      <c r="D5" s="48"/>
      <c r="E5" s="278">
        <v>45925</v>
      </c>
      <c r="F5" s="278"/>
      <c r="G5" s="279"/>
      <c r="R5" s="277"/>
      <c r="S5" s="277"/>
      <c r="T5" s="277"/>
      <c r="U5" s="277"/>
    </row>
    <row r="6" spans="1:21" ht="13.5" thickBot="1" x14ac:dyDescent="0.25">
      <c r="B6" s="63" t="s">
        <v>214</v>
      </c>
      <c r="C6" s="64"/>
      <c r="D6" s="64"/>
      <c r="E6" s="280">
        <v>45900</v>
      </c>
      <c r="F6" s="280"/>
      <c r="G6" s="281"/>
      <c r="R6" s="277"/>
      <c r="S6" s="277"/>
      <c r="T6" s="277"/>
      <c r="U6" s="277"/>
    </row>
    <row r="9" spans="1:21" ht="15.75" thickBot="1" x14ac:dyDescent="0.3">
      <c r="A9" s="282"/>
      <c r="S9" s="125"/>
    </row>
    <row r="10" spans="1:21" ht="6" customHeight="1" thickBot="1" x14ac:dyDescent="0.25">
      <c r="J10" s="202"/>
      <c r="K10" s="283"/>
      <c r="L10" s="283"/>
      <c r="M10" s="283"/>
      <c r="N10" s="284"/>
    </row>
    <row r="11" spans="1:21" ht="18" thickBot="1" x14ac:dyDescent="0.3">
      <c r="A11" s="285" t="s">
        <v>213</v>
      </c>
      <c r="B11" s="286"/>
      <c r="C11" s="286"/>
      <c r="D11" s="286"/>
      <c r="E11" s="286"/>
      <c r="F11" s="286"/>
      <c r="G11" s="286"/>
      <c r="H11" s="287"/>
      <c r="J11" s="158" t="s">
        <v>212</v>
      </c>
      <c r="N11" s="288">
        <v>45900</v>
      </c>
      <c r="O11" s="289"/>
    </row>
    <row r="12" spans="1:21" x14ac:dyDescent="0.2">
      <c r="A12" s="158"/>
      <c r="H12" s="290"/>
      <c r="J12" s="291" t="s">
        <v>211</v>
      </c>
      <c r="N12" s="186">
        <v>0</v>
      </c>
      <c r="O12" s="292"/>
    </row>
    <row r="13" spans="1:21" x14ac:dyDescent="0.2">
      <c r="A13" s="291"/>
      <c r="B13" s="276" t="s">
        <v>210</v>
      </c>
      <c r="H13" s="186">
        <v>600295.97000000009</v>
      </c>
      <c r="J13" s="69" t="s">
        <v>209</v>
      </c>
      <c r="N13" s="186">
        <v>9792.9</v>
      </c>
      <c r="O13" s="292"/>
    </row>
    <row r="14" spans="1:21" x14ac:dyDescent="0.2">
      <c r="A14" s="291"/>
      <c r="B14" s="276" t="s">
        <v>208</v>
      </c>
      <c r="F14" s="293"/>
      <c r="H14" s="294"/>
      <c r="J14" s="69" t="s">
        <v>207</v>
      </c>
      <c r="N14" s="186">
        <v>10622.6</v>
      </c>
      <c r="O14" s="292"/>
    </row>
    <row r="15" spans="1:21" x14ac:dyDescent="0.2">
      <c r="A15" s="291"/>
      <c r="B15" s="45" t="s">
        <v>206</v>
      </c>
      <c r="H15" s="294"/>
      <c r="J15" s="69" t="s">
        <v>205</v>
      </c>
      <c r="N15" s="186">
        <v>40188.120000000003</v>
      </c>
      <c r="O15" s="292"/>
    </row>
    <row r="16" spans="1:21" x14ac:dyDescent="0.2">
      <c r="A16" s="291"/>
      <c r="C16" s="45" t="s">
        <v>204</v>
      </c>
      <c r="H16" s="186">
        <v>0</v>
      </c>
      <c r="J16" s="69" t="s">
        <v>203</v>
      </c>
      <c r="N16" s="210">
        <v>0</v>
      </c>
    </row>
    <row r="17" spans="1:21" ht="13.5" thickBot="1" x14ac:dyDescent="0.25">
      <c r="A17" s="291"/>
      <c r="B17" s="276" t="s">
        <v>202</v>
      </c>
      <c r="H17" s="294">
        <v>6589.2</v>
      </c>
      <c r="I17" s="295"/>
      <c r="J17" s="296"/>
      <c r="K17" s="259" t="s">
        <v>201</v>
      </c>
      <c r="L17" s="297"/>
      <c r="M17" s="297"/>
      <c r="N17" s="298">
        <v>60603.62</v>
      </c>
      <c r="O17" s="129"/>
    </row>
    <row r="18" spans="1:21" x14ac:dyDescent="0.2">
      <c r="A18" s="291"/>
      <c r="B18" s="276" t="s">
        <v>200</v>
      </c>
      <c r="H18" s="294"/>
      <c r="O18" s="292"/>
    </row>
    <row r="19" spans="1:21" x14ac:dyDescent="0.2">
      <c r="A19" s="291"/>
      <c r="B19" s="45" t="s">
        <v>199</v>
      </c>
      <c r="H19" s="294"/>
      <c r="O19" s="129"/>
    </row>
    <row r="20" spans="1:21" x14ac:dyDescent="0.2">
      <c r="A20" s="291"/>
      <c r="B20" s="276" t="s">
        <v>198</v>
      </c>
      <c r="H20" s="186">
        <v>163656.26</v>
      </c>
      <c r="O20" s="292"/>
    </row>
    <row r="21" spans="1:21" x14ac:dyDescent="0.2">
      <c r="A21" s="291"/>
      <c r="B21" s="45" t="s">
        <v>197</v>
      </c>
      <c r="H21" s="294"/>
      <c r="R21" s="187"/>
    </row>
    <row r="22" spans="1:21" ht="13.5" thickBot="1" x14ac:dyDescent="0.25">
      <c r="A22" s="291"/>
      <c r="B22" s="276" t="s">
        <v>196</v>
      </c>
      <c r="H22" s="294"/>
      <c r="N22" s="292"/>
    </row>
    <row r="23" spans="1:21" x14ac:dyDescent="0.2">
      <c r="A23" s="291"/>
      <c r="B23" s="276" t="s">
        <v>195</v>
      </c>
      <c r="H23" s="294"/>
      <c r="I23" s="299"/>
      <c r="J23" s="202" t="s">
        <v>194</v>
      </c>
      <c r="K23" s="283"/>
      <c r="L23" s="283"/>
      <c r="M23" s="283"/>
      <c r="N23" s="300">
        <v>45900</v>
      </c>
      <c r="O23" s="265"/>
      <c r="Q23" s="292"/>
      <c r="U23" s="125"/>
    </row>
    <row r="24" spans="1:21" x14ac:dyDescent="0.2">
      <c r="A24" s="291"/>
      <c r="B24" s="276" t="s">
        <v>193</v>
      </c>
      <c r="H24" s="294"/>
      <c r="I24" s="301"/>
      <c r="J24" s="291"/>
      <c r="N24" s="294"/>
      <c r="O24" s="302"/>
    </row>
    <row r="25" spans="1:21" x14ac:dyDescent="0.2">
      <c r="A25" s="291"/>
      <c r="B25" s="276" t="s">
        <v>192</v>
      </c>
      <c r="H25" s="186"/>
      <c r="I25" s="303"/>
      <c r="J25" s="304" t="s">
        <v>191</v>
      </c>
      <c r="N25" s="305">
        <v>201953.02</v>
      </c>
      <c r="O25" s="302"/>
    </row>
    <row r="26" spans="1:21" x14ac:dyDescent="0.2">
      <c r="A26" s="291"/>
      <c r="B26" s="276" t="s">
        <v>190</v>
      </c>
      <c r="H26" s="186"/>
      <c r="I26" s="303"/>
      <c r="J26" s="304" t="s">
        <v>189</v>
      </c>
      <c r="N26" s="306">
        <v>181780476.20000002</v>
      </c>
      <c r="O26" s="302"/>
    </row>
    <row r="27" spans="1:21" x14ac:dyDescent="0.2">
      <c r="A27" s="291"/>
      <c r="B27" s="276" t="s">
        <v>188</v>
      </c>
      <c r="H27" s="294"/>
      <c r="I27" s="307"/>
      <c r="J27" s="304" t="s">
        <v>187</v>
      </c>
      <c r="N27" s="308">
        <v>0.36250621847347264</v>
      </c>
      <c r="O27" s="302"/>
    </row>
    <row r="28" spans="1:21" x14ac:dyDescent="0.2">
      <c r="A28" s="291"/>
      <c r="H28" s="309"/>
      <c r="I28" s="307"/>
      <c r="J28" s="304" t="s">
        <v>186</v>
      </c>
      <c r="N28" s="310">
        <v>2.8252128174141271</v>
      </c>
      <c r="O28" s="302"/>
      <c r="R28" s="311"/>
    </row>
    <row r="29" spans="1:21" x14ac:dyDescent="0.2">
      <c r="A29" s="291"/>
      <c r="C29" s="125" t="s">
        <v>172</v>
      </c>
      <c r="H29" s="312">
        <v>770541.43</v>
      </c>
      <c r="I29" s="303"/>
      <c r="J29" s="313"/>
      <c r="N29" s="306"/>
      <c r="O29" s="302"/>
    </row>
    <row r="30" spans="1:21" ht="13.5" thickBot="1" x14ac:dyDescent="0.25">
      <c r="A30" s="291"/>
      <c r="C30" s="125"/>
      <c r="H30" s="309"/>
      <c r="I30" s="303"/>
      <c r="J30" s="304" t="s">
        <v>185</v>
      </c>
      <c r="N30" s="305">
        <v>163656.26</v>
      </c>
      <c r="O30" s="302"/>
    </row>
    <row r="31" spans="1:21" x14ac:dyDescent="0.2">
      <c r="A31" s="314" t="s">
        <v>184</v>
      </c>
      <c r="B31" s="315"/>
      <c r="C31" s="316"/>
      <c r="D31" s="315"/>
      <c r="E31" s="315"/>
      <c r="F31" s="315"/>
      <c r="G31" s="315"/>
      <c r="H31" s="317"/>
      <c r="I31" s="303"/>
      <c r="J31" s="304" t="s">
        <v>183</v>
      </c>
      <c r="N31" s="306">
        <v>0</v>
      </c>
      <c r="O31" s="302"/>
    </row>
    <row r="32" spans="1:21" ht="14.25" x14ac:dyDescent="0.2">
      <c r="A32" s="110"/>
      <c r="B32" s="261"/>
      <c r="C32" s="261"/>
      <c r="D32" s="261"/>
      <c r="E32" s="261"/>
      <c r="F32" s="261"/>
      <c r="G32" s="261"/>
      <c r="H32" s="318"/>
      <c r="I32" s="303"/>
      <c r="J32" s="69" t="s">
        <v>182</v>
      </c>
      <c r="N32" s="305">
        <v>173416322.71000001</v>
      </c>
      <c r="O32" s="302"/>
    </row>
    <row r="33" spans="1:19" ht="15" thickBot="1" x14ac:dyDescent="0.25">
      <c r="A33" s="114"/>
      <c r="B33" s="319"/>
      <c r="C33" s="319"/>
      <c r="D33" s="319"/>
      <c r="E33" s="319"/>
      <c r="F33" s="319"/>
      <c r="G33" s="320"/>
      <c r="H33" s="321"/>
      <c r="I33" s="307"/>
      <c r="J33" s="69" t="s">
        <v>181</v>
      </c>
      <c r="K33" s="45"/>
      <c r="L33" s="45"/>
      <c r="M33" s="45"/>
      <c r="N33" s="310">
        <v>0.95398761371492102</v>
      </c>
      <c r="O33" s="302"/>
    </row>
    <row r="34" spans="1:19" s="261" customFormat="1" x14ac:dyDescent="0.2">
      <c r="A34" s="112"/>
      <c r="I34" s="307"/>
      <c r="J34" s="69" t="s">
        <v>180</v>
      </c>
      <c r="K34" s="45"/>
      <c r="L34" s="45"/>
      <c r="M34" s="45"/>
      <c r="N34" s="310">
        <v>1.6679776155144661E-2</v>
      </c>
      <c r="O34" s="302"/>
      <c r="P34" s="276"/>
      <c r="Q34" s="276"/>
    </row>
    <row r="35" spans="1:19" s="261" customFormat="1" ht="13.5" thickBot="1" x14ac:dyDescent="0.25">
      <c r="G35" s="322"/>
      <c r="I35" s="268"/>
      <c r="J35" s="323" t="s">
        <v>179</v>
      </c>
      <c r="K35" s="324"/>
      <c r="L35" s="324"/>
      <c r="M35" s="324"/>
      <c r="N35" s="325">
        <v>0</v>
      </c>
      <c r="O35" s="302"/>
      <c r="P35" s="276"/>
      <c r="Q35" s="276"/>
    </row>
    <row r="36" spans="1:19" s="261" customFormat="1" x14ac:dyDescent="0.2">
      <c r="H36" s="326"/>
      <c r="J36" s="327" t="s">
        <v>178</v>
      </c>
      <c r="K36" s="328"/>
      <c r="L36" s="328"/>
      <c r="M36" s="328"/>
      <c r="N36" s="329"/>
      <c r="O36" s="302"/>
      <c r="P36" s="276"/>
      <c r="Q36" s="276"/>
      <c r="R36" s="322"/>
    </row>
    <row r="37" spans="1:19" s="261" customFormat="1" ht="13.5" thickBot="1" x14ac:dyDescent="0.25">
      <c r="H37" s="322"/>
      <c r="J37" s="177" t="s">
        <v>177</v>
      </c>
      <c r="K37" s="178"/>
      <c r="L37" s="178"/>
      <c r="M37" s="178"/>
      <c r="N37" s="179"/>
      <c r="O37" s="302"/>
      <c r="P37" s="276"/>
      <c r="Q37" s="276"/>
      <c r="R37" s="322"/>
    </row>
    <row r="38" spans="1:19" s="261" customFormat="1" x14ac:dyDescent="0.2">
      <c r="J38" s="112"/>
      <c r="K38" s="125"/>
      <c r="L38" s="276"/>
      <c r="M38" s="276"/>
      <c r="N38" s="276"/>
      <c r="O38" s="302"/>
      <c r="P38" s="276"/>
      <c r="Q38" s="276"/>
      <c r="R38" s="322"/>
      <c r="S38" s="322"/>
    </row>
    <row r="39" spans="1:19" ht="13.5" thickBot="1" x14ac:dyDescent="0.25">
      <c r="O39" s="302"/>
    </row>
    <row r="40" spans="1:19" ht="15.75" thickBot="1" x14ac:dyDescent="0.3">
      <c r="A40" s="285" t="s">
        <v>176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7"/>
      <c r="P40" s="42"/>
      <c r="R40" s="292"/>
    </row>
    <row r="41" spans="1:19" ht="15.75" thickBot="1" x14ac:dyDescent="0.3">
      <c r="A41" s="330"/>
      <c r="N41" s="309"/>
      <c r="P41" s="42"/>
      <c r="Q41" s="261"/>
      <c r="R41" s="292"/>
    </row>
    <row r="42" spans="1:19" x14ac:dyDescent="0.2">
      <c r="A42" s="331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4"/>
      <c r="S42" s="292"/>
    </row>
    <row r="43" spans="1:19" x14ac:dyDescent="0.2">
      <c r="A43" s="158" t="s">
        <v>175</v>
      </c>
      <c r="L43" s="332" t="s">
        <v>174</v>
      </c>
      <c r="M43" s="333"/>
      <c r="N43" s="334" t="s">
        <v>173</v>
      </c>
      <c r="O43" s="335"/>
      <c r="R43" s="292"/>
    </row>
    <row r="44" spans="1:19" x14ac:dyDescent="0.2">
      <c r="A44" s="291"/>
      <c r="N44" s="309"/>
    </row>
    <row r="45" spans="1:19" x14ac:dyDescent="0.2">
      <c r="A45" s="291"/>
      <c r="B45" s="125" t="s">
        <v>172</v>
      </c>
      <c r="L45" s="292">
        <v>0</v>
      </c>
      <c r="M45" s="292"/>
      <c r="N45" s="294">
        <v>770541.43</v>
      </c>
      <c r="Q45" s="292"/>
    </row>
    <row r="46" spans="1:19" x14ac:dyDescent="0.2">
      <c r="A46" s="291"/>
      <c r="L46" s="292"/>
      <c r="M46" s="292"/>
      <c r="N46" s="294"/>
      <c r="O46" s="292"/>
      <c r="P46" s="336"/>
    </row>
    <row r="47" spans="1:19" x14ac:dyDescent="0.2">
      <c r="A47" s="291"/>
      <c r="B47" s="125" t="s">
        <v>171</v>
      </c>
      <c r="L47" s="129">
        <v>40188.120000000003</v>
      </c>
      <c r="M47" s="292"/>
      <c r="N47" s="294">
        <v>730353.31</v>
      </c>
      <c r="O47" s="292"/>
      <c r="P47" s="336"/>
    </row>
    <row r="48" spans="1:19" x14ac:dyDescent="0.2">
      <c r="A48" s="291"/>
      <c r="L48" s="129"/>
      <c r="M48" s="292"/>
      <c r="N48" s="294"/>
      <c r="O48" s="292"/>
      <c r="P48" s="336"/>
    </row>
    <row r="49" spans="1:24" x14ac:dyDescent="0.2">
      <c r="A49" s="291"/>
      <c r="B49" s="125" t="s">
        <v>170</v>
      </c>
      <c r="L49" s="129">
        <v>0</v>
      </c>
      <c r="M49" s="292"/>
      <c r="N49" s="294">
        <v>730353.31</v>
      </c>
      <c r="O49" s="292"/>
      <c r="P49" s="336"/>
    </row>
    <row r="50" spans="1:24" x14ac:dyDescent="0.2">
      <c r="A50" s="291"/>
      <c r="L50" s="129"/>
      <c r="M50" s="292"/>
      <c r="N50" s="294"/>
      <c r="O50" s="292"/>
      <c r="P50" s="336"/>
    </row>
    <row r="51" spans="1:24" x14ac:dyDescent="0.2">
      <c r="A51" s="291"/>
      <c r="B51" s="125" t="s">
        <v>169</v>
      </c>
      <c r="L51" s="129">
        <v>9792.9</v>
      </c>
      <c r="M51" s="292"/>
      <c r="N51" s="294">
        <v>720560.41</v>
      </c>
      <c r="O51" s="129"/>
      <c r="P51" s="336"/>
    </row>
    <row r="52" spans="1:24" x14ac:dyDescent="0.2">
      <c r="A52" s="291"/>
      <c r="L52" s="129"/>
      <c r="M52" s="292"/>
      <c r="N52" s="294"/>
      <c r="O52" s="292"/>
      <c r="P52" s="336"/>
    </row>
    <row r="53" spans="1:24" x14ac:dyDescent="0.2">
      <c r="A53" s="291"/>
      <c r="B53" s="125" t="s">
        <v>168</v>
      </c>
      <c r="L53" s="129">
        <v>10622.6</v>
      </c>
      <c r="M53" s="292"/>
      <c r="N53" s="294">
        <v>709937.81</v>
      </c>
      <c r="O53" s="292"/>
      <c r="P53" s="336"/>
    </row>
    <row r="54" spans="1:24" x14ac:dyDescent="0.2">
      <c r="A54" s="291"/>
      <c r="L54" s="129"/>
      <c r="M54" s="292"/>
      <c r="N54" s="294"/>
      <c r="O54" s="292"/>
      <c r="P54" s="336"/>
    </row>
    <row r="55" spans="1:24" x14ac:dyDescent="0.2">
      <c r="A55" s="291"/>
      <c r="B55" s="125" t="s">
        <v>167</v>
      </c>
      <c r="L55" s="129">
        <v>244057.55</v>
      </c>
      <c r="M55" s="292"/>
      <c r="N55" s="294">
        <v>465880.26000000007</v>
      </c>
      <c r="O55" s="292"/>
      <c r="P55" s="336"/>
    </row>
    <row r="56" spans="1:24" x14ac:dyDescent="0.2">
      <c r="A56" s="291"/>
      <c r="L56" s="129"/>
      <c r="M56" s="292"/>
      <c r="N56" s="294"/>
      <c r="O56" s="292"/>
      <c r="P56" s="336"/>
    </row>
    <row r="57" spans="1:24" x14ac:dyDescent="0.2">
      <c r="A57" s="291"/>
      <c r="B57" s="125" t="s">
        <v>166</v>
      </c>
      <c r="L57" s="292">
        <v>52886.66</v>
      </c>
      <c r="M57" s="292"/>
      <c r="N57" s="294">
        <v>412993.60000000009</v>
      </c>
      <c r="O57" s="292"/>
      <c r="P57" s="336"/>
    </row>
    <row r="58" spans="1:24" x14ac:dyDescent="0.2">
      <c r="A58" s="291"/>
      <c r="L58" s="292"/>
      <c r="M58" s="292"/>
      <c r="N58" s="294"/>
      <c r="O58" s="292"/>
      <c r="Q58" s="337"/>
      <c r="S58" s="338"/>
      <c r="T58" s="338"/>
    </row>
    <row r="59" spans="1:24" x14ac:dyDescent="0.2">
      <c r="A59" s="291"/>
      <c r="B59" s="125" t="s">
        <v>165</v>
      </c>
      <c r="L59" s="292">
        <v>0</v>
      </c>
      <c r="M59" s="292"/>
      <c r="N59" s="294">
        <v>412993.60000000009</v>
      </c>
      <c r="O59" s="292"/>
      <c r="S59" s="45"/>
    </row>
    <row r="60" spans="1:24" x14ac:dyDescent="0.2">
      <c r="A60" s="291"/>
      <c r="B60" s="125"/>
      <c r="L60" s="292"/>
      <c r="M60" s="292"/>
      <c r="N60" s="294"/>
      <c r="O60" s="292"/>
      <c r="P60" s="339"/>
      <c r="Q60" s="45"/>
      <c r="R60" s="45"/>
      <c r="S60" s="340"/>
      <c r="T60" s="292"/>
      <c r="V60" s="292"/>
      <c r="W60" s="292"/>
      <c r="X60" s="292"/>
    </row>
    <row r="61" spans="1:24" x14ac:dyDescent="0.2">
      <c r="A61" s="291"/>
      <c r="B61" s="125" t="s">
        <v>164</v>
      </c>
      <c r="L61" s="292">
        <v>412993.6</v>
      </c>
      <c r="M61" s="292"/>
      <c r="N61" s="294">
        <v>0</v>
      </c>
      <c r="O61" s="292"/>
      <c r="P61" s="339"/>
      <c r="Q61" s="45"/>
      <c r="R61" s="45"/>
      <c r="S61" s="340"/>
      <c r="T61" s="292"/>
      <c r="V61" s="292"/>
      <c r="W61" s="292"/>
      <c r="X61" s="292"/>
    </row>
    <row r="62" spans="1:24" x14ac:dyDescent="0.2">
      <c r="A62" s="291"/>
      <c r="B62" s="125"/>
      <c r="L62" s="292"/>
      <c r="M62" s="292"/>
      <c r="N62" s="294"/>
      <c r="O62" s="292"/>
      <c r="P62" s="339"/>
      <c r="Q62" s="45"/>
      <c r="R62" s="45"/>
      <c r="S62" s="340"/>
      <c r="T62" s="292"/>
      <c r="V62" s="292"/>
      <c r="W62" s="292"/>
      <c r="X62" s="292"/>
    </row>
    <row r="63" spans="1:24" x14ac:dyDescent="0.2">
      <c r="A63" s="291"/>
      <c r="B63" s="125" t="s">
        <v>163</v>
      </c>
      <c r="L63" s="292">
        <v>0</v>
      </c>
      <c r="M63" s="292"/>
      <c r="N63" s="294">
        <v>0</v>
      </c>
      <c r="O63" s="292"/>
      <c r="P63" s="339"/>
      <c r="Q63" s="45"/>
      <c r="R63" s="45"/>
      <c r="S63" s="340"/>
      <c r="T63" s="292"/>
      <c r="V63" s="292"/>
      <c r="W63" s="292"/>
      <c r="X63" s="292"/>
    </row>
    <row r="64" spans="1:24" x14ac:dyDescent="0.2">
      <c r="A64" s="291"/>
      <c r="B64" s="125"/>
      <c r="L64" s="292"/>
      <c r="M64" s="292"/>
      <c r="N64" s="294"/>
      <c r="O64" s="292"/>
      <c r="P64" s="339"/>
      <c r="Q64" s="45"/>
      <c r="R64" s="45"/>
      <c r="S64" s="340"/>
      <c r="T64" s="292"/>
      <c r="V64" s="292"/>
      <c r="W64" s="292"/>
      <c r="X64" s="292"/>
    </row>
    <row r="65" spans="1:24" x14ac:dyDescent="0.2">
      <c r="A65" s="291"/>
      <c r="B65" s="125" t="s">
        <v>162</v>
      </c>
      <c r="L65" s="292">
        <v>0</v>
      </c>
      <c r="M65" s="292"/>
      <c r="N65" s="294">
        <v>0</v>
      </c>
      <c r="O65" s="292"/>
      <c r="P65" s="339"/>
      <c r="Q65" s="341"/>
      <c r="R65" s="45"/>
      <c r="S65" s="340"/>
      <c r="T65" s="292"/>
      <c r="V65" s="292"/>
      <c r="W65" s="292"/>
      <c r="X65" s="292"/>
    </row>
    <row r="66" spans="1:24" x14ac:dyDescent="0.2">
      <c r="A66" s="291"/>
      <c r="B66" s="125"/>
      <c r="N66" s="309"/>
      <c r="O66" s="292"/>
      <c r="Q66" s="341"/>
      <c r="R66" s="45"/>
      <c r="S66" s="340"/>
      <c r="T66" s="292"/>
      <c r="V66" s="292"/>
      <c r="W66" s="292"/>
      <c r="X66" s="292"/>
    </row>
    <row r="67" spans="1:24" x14ac:dyDescent="0.2">
      <c r="A67" s="291"/>
      <c r="B67" s="125" t="s">
        <v>161</v>
      </c>
      <c r="L67" s="292">
        <v>0</v>
      </c>
      <c r="N67" s="342">
        <v>0</v>
      </c>
      <c r="O67" s="292"/>
      <c r="Q67" s="343"/>
      <c r="R67" s="45"/>
      <c r="S67" s="340"/>
      <c r="T67" s="292"/>
      <c r="V67" s="292"/>
      <c r="W67" s="292"/>
      <c r="X67" s="292"/>
    </row>
    <row r="68" spans="1:24" x14ac:dyDescent="0.2">
      <c r="A68" s="291"/>
      <c r="B68" s="125"/>
      <c r="N68" s="309"/>
      <c r="O68" s="292"/>
      <c r="P68" s="339"/>
      <c r="Q68" s="45"/>
      <c r="R68" s="45"/>
      <c r="S68" s="340"/>
      <c r="T68" s="292"/>
      <c r="V68" s="292"/>
      <c r="W68" s="292"/>
      <c r="X68" s="292"/>
    </row>
    <row r="69" spans="1:24" x14ac:dyDescent="0.2">
      <c r="A69" s="291"/>
      <c r="B69" s="125"/>
      <c r="N69" s="309"/>
      <c r="O69" s="292"/>
      <c r="P69" s="339"/>
      <c r="Q69" s="45"/>
      <c r="R69" s="45"/>
      <c r="S69" s="340"/>
      <c r="T69" s="292"/>
      <c r="V69" s="292"/>
      <c r="W69" s="292"/>
      <c r="X69" s="292"/>
    </row>
    <row r="70" spans="1:24" x14ac:dyDescent="0.2">
      <c r="A70" s="291"/>
      <c r="B70" s="261"/>
      <c r="C70" s="344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309"/>
      <c r="O70" s="292"/>
      <c r="P70" s="345"/>
      <c r="Q70" s="45"/>
      <c r="R70" s="45"/>
      <c r="S70" s="340"/>
      <c r="T70" s="292"/>
      <c r="V70" s="292"/>
    </row>
    <row r="71" spans="1:24" x14ac:dyDescent="0.2">
      <c r="A71" s="110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309"/>
      <c r="O71" s="292"/>
      <c r="P71" s="339"/>
      <c r="Q71" s="45"/>
      <c r="R71" s="45"/>
      <c r="S71" s="340"/>
      <c r="T71" s="292"/>
      <c r="V71" s="292"/>
    </row>
    <row r="72" spans="1:24" ht="13.5" thickBot="1" x14ac:dyDescent="0.25">
      <c r="A72" s="114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346"/>
      <c r="O72" s="292"/>
      <c r="P72" s="345"/>
      <c r="Q72" s="45"/>
      <c r="R72" s="45"/>
      <c r="S72" s="347"/>
      <c r="T72" s="292"/>
      <c r="V72" s="292"/>
    </row>
    <row r="73" spans="1:24" ht="13.5" thickBot="1" x14ac:dyDescent="0.25">
      <c r="A73" s="291"/>
      <c r="B73" s="125"/>
      <c r="O73" s="292"/>
      <c r="P73" s="45"/>
      <c r="Q73" s="125"/>
      <c r="R73" s="125"/>
      <c r="S73" s="266"/>
      <c r="T73" s="266"/>
    </row>
    <row r="74" spans="1:24" x14ac:dyDescent="0.2">
      <c r="A74" s="202" t="s">
        <v>160</v>
      </c>
      <c r="B74" s="283"/>
      <c r="C74" s="283"/>
      <c r="D74" s="283"/>
      <c r="E74" s="283"/>
      <c r="F74" s="283"/>
      <c r="G74" s="348" t="s">
        <v>159</v>
      </c>
      <c r="H74" s="348" t="s">
        <v>158</v>
      </c>
      <c r="I74" s="349" t="s">
        <v>157</v>
      </c>
      <c r="O74" s="292"/>
      <c r="P74" s="339"/>
      <c r="Q74" s="45"/>
      <c r="R74" s="45"/>
      <c r="S74" s="347"/>
      <c r="T74" s="292"/>
    </row>
    <row r="75" spans="1:24" x14ac:dyDescent="0.2">
      <c r="A75" s="291"/>
      <c r="G75" s="350"/>
      <c r="H75" s="350"/>
      <c r="I75" s="309"/>
      <c r="O75" s="292"/>
      <c r="P75" s="345"/>
      <c r="Q75" s="45"/>
      <c r="R75" s="45"/>
      <c r="S75" s="347"/>
      <c r="T75" s="292"/>
    </row>
    <row r="76" spans="1:24" x14ac:dyDescent="0.2">
      <c r="A76" s="291"/>
      <c r="B76" s="276" t="s">
        <v>156</v>
      </c>
      <c r="G76" s="351">
        <v>244057.55</v>
      </c>
      <c r="H76" s="351">
        <v>52886.66</v>
      </c>
      <c r="I76" s="294">
        <v>296944.20999999996</v>
      </c>
      <c r="L76" s="292"/>
      <c r="O76" s="292"/>
      <c r="P76" s="345"/>
      <c r="Q76" s="45"/>
      <c r="R76" s="45"/>
      <c r="S76" s="347"/>
      <c r="T76" s="292"/>
    </row>
    <row r="77" spans="1:24" x14ac:dyDescent="0.2">
      <c r="A77" s="291"/>
      <c r="B77" s="276" t="s">
        <v>155</v>
      </c>
      <c r="G77" s="352">
        <v>244057.55</v>
      </c>
      <c r="H77" s="352">
        <v>52886.66</v>
      </c>
      <c r="I77" s="353">
        <v>296944.20999999996</v>
      </c>
      <c r="L77" s="292"/>
      <c r="O77" s="292"/>
      <c r="Q77" s="125"/>
      <c r="R77" s="125"/>
      <c r="S77" s="266"/>
      <c r="T77" s="266"/>
    </row>
    <row r="78" spans="1:24" x14ac:dyDescent="0.2">
      <c r="A78" s="291"/>
      <c r="C78" s="45" t="s">
        <v>154</v>
      </c>
      <c r="G78" s="351">
        <v>0</v>
      </c>
      <c r="H78" s="351">
        <v>0</v>
      </c>
      <c r="I78" s="294">
        <v>0</v>
      </c>
      <c r="O78" s="292"/>
      <c r="Q78" s="45"/>
      <c r="S78" s="292"/>
      <c r="T78" s="292"/>
    </row>
    <row r="79" spans="1:24" x14ac:dyDescent="0.2">
      <c r="A79" s="291"/>
      <c r="G79" s="350"/>
      <c r="H79" s="350"/>
      <c r="I79" s="309"/>
      <c r="O79" s="292"/>
      <c r="Q79" s="125"/>
      <c r="R79" s="125"/>
      <c r="S79" s="266"/>
      <c r="T79" s="266"/>
      <c r="U79" s="45"/>
    </row>
    <row r="80" spans="1:24" x14ac:dyDescent="0.2">
      <c r="A80" s="291"/>
      <c r="B80" s="276" t="s">
        <v>153</v>
      </c>
      <c r="G80" s="351">
        <v>0</v>
      </c>
      <c r="H80" s="351">
        <v>0</v>
      </c>
      <c r="I80" s="294">
        <v>0</v>
      </c>
      <c r="O80" s="292"/>
      <c r="T80" s="292"/>
    </row>
    <row r="81" spans="1:21" x14ac:dyDescent="0.2">
      <c r="A81" s="291"/>
      <c r="B81" s="276" t="s">
        <v>152</v>
      </c>
      <c r="G81" s="352">
        <v>0</v>
      </c>
      <c r="H81" s="352">
        <v>0</v>
      </c>
      <c r="I81" s="353">
        <v>0</v>
      </c>
      <c r="O81" s="292"/>
      <c r="T81" s="292"/>
    </row>
    <row r="82" spans="1:21" x14ac:dyDescent="0.2">
      <c r="A82" s="291"/>
      <c r="C82" s="276" t="s">
        <v>151</v>
      </c>
      <c r="G82" s="351">
        <v>0</v>
      </c>
      <c r="H82" s="351"/>
      <c r="I82" s="294">
        <v>0</v>
      </c>
      <c r="O82" s="292"/>
    </row>
    <row r="83" spans="1:21" x14ac:dyDescent="0.2">
      <c r="A83" s="291"/>
      <c r="G83" s="350"/>
      <c r="H83" s="350"/>
      <c r="I83" s="309"/>
      <c r="O83" s="292"/>
    </row>
    <row r="84" spans="1:21" x14ac:dyDescent="0.2">
      <c r="A84" s="291"/>
      <c r="B84" s="276" t="s">
        <v>150</v>
      </c>
      <c r="G84" s="351">
        <v>412993.6</v>
      </c>
      <c r="H84" s="351">
        <v>0</v>
      </c>
      <c r="I84" s="294">
        <v>412993.6</v>
      </c>
      <c r="L84" s="292"/>
      <c r="O84" s="292"/>
    </row>
    <row r="85" spans="1:21" x14ac:dyDescent="0.2">
      <c r="A85" s="291"/>
      <c r="B85" s="276" t="s">
        <v>149</v>
      </c>
      <c r="G85" s="352">
        <v>412993.6</v>
      </c>
      <c r="H85" s="352">
        <v>0</v>
      </c>
      <c r="I85" s="353">
        <v>412993.6</v>
      </c>
      <c r="L85" s="292"/>
      <c r="O85" s="292"/>
      <c r="P85" s="45"/>
    </row>
    <row r="86" spans="1:21" x14ac:dyDescent="0.2">
      <c r="A86" s="291"/>
      <c r="C86" s="45" t="s">
        <v>148</v>
      </c>
      <c r="G86" s="351">
        <v>0</v>
      </c>
      <c r="H86" s="351">
        <v>0</v>
      </c>
      <c r="I86" s="294">
        <v>0</v>
      </c>
      <c r="O86" s="292"/>
    </row>
    <row r="87" spans="1:21" s="261" customFormat="1" x14ac:dyDescent="0.2">
      <c r="A87" s="291"/>
      <c r="B87" s="276"/>
      <c r="C87" s="276"/>
      <c r="D87" s="276"/>
      <c r="E87" s="276"/>
      <c r="F87" s="276"/>
      <c r="G87" s="350"/>
      <c r="H87" s="350"/>
      <c r="I87" s="309"/>
      <c r="O87" s="276"/>
      <c r="Q87" s="276"/>
      <c r="R87" s="276"/>
      <c r="S87" s="276"/>
      <c r="T87" s="276"/>
      <c r="U87" s="276"/>
    </row>
    <row r="88" spans="1:21" x14ac:dyDescent="0.2">
      <c r="A88" s="291"/>
      <c r="C88" s="125" t="s">
        <v>147</v>
      </c>
      <c r="G88" s="351">
        <v>657051.14999999991</v>
      </c>
      <c r="H88" s="351">
        <v>52886.66</v>
      </c>
      <c r="I88" s="294">
        <v>709937.80999999994</v>
      </c>
      <c r="L88" s="292"/>
      <c r="Q88" s="261"/>
      <c r="R88" s="261"/>
      <c r="S88" s="261"/>
      <c r="T88" s="261"/>
      <c r="U88" s="261"/>
    </row>
    <row r="89" spans="1:21" x14ac:dyDescent="0.2">
      <c r="A89" s="291"/>
      <c r="G89" s="350"/>
      <c r="H89" s="350"/>
      <c r="I89" s="309"/>
    </row>
    <row r="90" spans="1:21" ht="13.5" thickBot="1" x14ac:dyDescent="0.25">
      <c r="A90" s="296"/>
      <c r="B90" s="297"/>
      <c r="C90" s="297"/>
      <c r="D90" s="297"/>
      <c r="E90" s="297"/>
      <c r="F90" s="297"/>
      <c r="G90" s="354"/>
      <c r="H90" s="354"/>
      <c r="I90" s="346"/>
    </row>
    <row r="91" spans="1:21" x14ac:dyDescent="0.2">
      <c r="Q91" s="183"/>
    </row>
    <row r="92" spans="1:21" x14ac:dyDescent="0.2">
      <c r="P92" s="355"/>
      <c r="Q92" s="355"/>
    </row>
    <row r="93" spans="1:21" x14ac:dyDescent="0.2">
      <c r="O93" s="356"/>
      <c r="P93" s="355"/>
      <c r="Q93" s="355"/>
    </row>
    <row r="94" spans="1:21" x14ac:dyDescent="0.2">
      <c r="O94" s="356"/>
      <c r="P94" s="355"/>
      <c r="Q94" s="355"/>
    </row>
    <row r="95" spans="1:21" x14ac:dyDescent="0.2">
      <c r="P95" s="292"/>
      <c r="Q95" s="292"/>
    </row>
    <row r="96" spans="1:21" x14ac:dyDescent="0.2">
      <c r="P96" s="292"/>
      <c r="Q96" s="292"/>
      <c r="R96" s="292"/>
    </row>
  </sheetData>
  <mergeCells count="6">
    <mergeCell ref="S58:T58"/>
    <mergeCell ref="B5:D5"/>
    <mergeCell ref="E5:G5"/>
    <mergeCell ref="B6:D6"/>
    <mergeCell ref="E6:G6"/>
    <mergeCell ref="J37:N37"/>
  </mergeCells>
  <pageMargins left="0.25" right="0.25" top="0.25" bottom="0.75" header="0.3" footer="0.3"/>
  <pageSetup scale="43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E549-B1A7-43C7-BDC8-E2600444BD08}">
  <sheetPr>
    <pageSetUpPr fitToPage="1"/>
  </sheetPr>
  <dimension ref="A1:F46"/>
  <sheetViews>
    <sheetView workbookViewId="0"/>
  </sheetViews>
  <sheetFormatPr defaultColWidth="9.140625" defaultRowHeight="12.75" x14ac:dyDescent="0.2"/>
  <cols>
    <col min="1" max="1" width="54.42578125" style="45" customWidth="1"/>
    <col min="2" max="2" width="18.5703125" style="45" customWidth="1"/>
    <col min="3" max="3" width="9.140625" style="45"/>
    <col min="4" max="4" width="16" style="45" bestFit="1" customWidth="1"/>
    <col min="5" max="6" width="15" style="45" bestFit="1" customWidth="1"/>
    <col min="7" max="16384" width="9.140625" style="45"/>
  </cols>
  <sheetData>
    <row r="1" spans="1:4" x14ac:dyDescent="0.2">
      <c r="A1" s="357" t="s">
        <v>240</v>
      </c>
      <c r="B1" s="358"/>
    </row>
    <row r="2" spans="1:4" x14ac:dyDescent="0.2">
      <c r="A2" s="357" t="s">
        <v>239</v>
      </c>
      <c r="B2" s="358"/>
    </row>
    <row r="3" spans="1:4" x14ac:dyDescent="0.2">
      <c r="A3" s="359">
        <f>FFELP!D7</f>
        <v>45900</v>
      </c>
      <c r="B3" s="358"/>
    </row>
    <row r="4" spans="1:4" x14ac:dyDescent="0.2">
      <c r="A4" s="357" t="s">
        <v>238</v>
      </c>
      <c r="B4" s="358"/>
    </row>
    <row r="7" spans="1:4" x14ac:dyDescent="0.2">
      <c r="A7" s="360" t="s">
        <v>237</v>
      </c>
    </row>
    <row r="9" spans="1:4" x14ac:dyDescent="0.2">
      <c r="A9" s="361" t="s">
        <v>236</v>
      </c>
      <c r="B9" s="188">
        <v>1516217.93</v>
      </c>
    </row>
    <row r="10" spans="1:4" x14ac:dyDescent="0.2">
      <c r="A10" s="361" t="s">
        <v>235</v>
      </c>
      <c r="B10" s="188"/>
    </row>
    <row r="11" spans="1:4" x14ac:dyDescent="0.2">
      <c r="A11" s="361" t="s">
        <v>234</v>
      </c>
      <c r="B11" s="362"/>
    </row>
    <row r="12" spans="1:4" x14ac:dyDescent="0.2">
      <c r="A12" s="361" t="s">
        <v>233</v>
      </c>
      <c r="B12" s="362">
        <v>63735624.729999997</v>
      </c>
    </row>
    <row r="13" spans="1:4" x14ac:dyDescent="0.2">
      <c r="A13" s="361" t="s">
        <v>232</v>
      </c>
      <c r="B13" s="363">
        <v>-1901468.31</v>
      </c>
      <c r="D13" s="43"/>
    </row>
    <row r="14" spans="1:4" x14ac:dyDescent="0.2">
      <c r="A14" s="361" t="s">
        <v>231</v>
      </c>
      <c r="B14" s="364">
        <f>SUM(B12:B13)</f>
        <v>61834156.419999994</v>
      </c>
      <c r="D14" s="33"/>
    </row>
    <row r="15" spans="1:4" x14ac:dyDescent="0.2">
      <c r="A15" s="361"/>
      <c r="B15" s="362"/>
    </row>
    <row r="16" spans="1:4" x14ac:dyDescent="0.2">
      <c r="A16" s="361" t="s">
        <v>230</v>
      </c>
      <c r="B16" s="362">
        <v>4484726.32</v>
      </c>
    </row>
    <row r="17" spans="1:6" x14ac:dyDescent="0.2">
      <c r="A17" s="361" t="s">
        <v>229</v>
      </c>
      <c r="B17" s="362">
        <v>31406.39</v>
      </c>
      <c r="E17" s="365"/>
      <c r="F17" s="366"/>
    </row>
    <row r="18" spans="1:6" x14ac:dyDescent="0.2">
      <c r="A18" s="361" t="s">
        <v>228</v>
      </c>
      <c r="B18" s="362"/>
    </row>
    <row r="19" spans="1:6" x14ac:dyDescent="0.2">
      <c r="A19" s="361" t="s">
        <v>227</v>
      </c>
      <c r="B19" s="362"/>
    </row>
    <row r="20" spans="1:6" x14ac:dyDescent="0.2">
      <c r="B20" s="367"/>
    </row>
    <row r="21" spans="1:6" ht="13.5" thickBot="1" x14ac:dyDescent="0.25">
      <c r="A21" s="360" t="s">
        <v>72</v>
      </c>
      <c r="B21" s="368">
        <f>B9+B14+B16+B19+B17+B18</f>
        <v>67866507.059999987</v>
      </c>
      <c r="D21" s="33"/>
      <c r="E21" s="33"/>
      <c r="F21" s="33"/>
    </row>
    <row r="22" spans="1:6" ht="13.5" thickTop="1" x14ac:dyDescent="0.2">
      <c r="B22" s="188"/>
    </row>
    <row r="23" spans="1:6" x14ac:dyDescent="0.2">
      <c r="B23" s="188"/>
    </row>
    <row r="24" spans="1:6" x14ac:dyDescent="0.2">
      <c r="A24" s="360" t="s">
        <v>226</v>
      </c>
      <c r="B24" s="188"/>
    </row>
    <row r="25" spans="1:6" x14ac:dyDescent="0.2">
      <c r="B25" s="188"/>
    </row>
    <row r="26" spans="1:6" x14ac:dyDescent="0.2">
      <c r="A26" s="361" t="s">
        <v>225</v>
      </c>
      <c r="B26" s="369"/>
    </row>
    <row r="27" spans="1:6" x14ac:dyDescent="0.2">
      <c r="A27" s="361" t="s">
        <v>224</v>
      </c>
      <c r="B27" s="362">
        <v>62485353.979999997</v>
      </c>
    </row>
    <row r="28" spans="1:6" x14ac:dyDescent="0.2">
      <c r="A28" s="361" t="s">
        <v>223</v>
      </c>
      <c r="B28" s="363">
        <v>-145019.04</v>
      </c>
    </row>
    <row r="29" spans="1:6" x14ac:dyDescent="0.2">
      <c r="A29" s="361" t="s">
        <v>222</v>
      </c>
      <c r="B29" s="362"/>
    </row>
    <row r="30" spans="1:6" x14ac:dyDescent="0.2">
      <c r="A30" s="361" t="s">
        <v>221</v>
      </c>
      <c r="B30" s="362"/>
    </row>
    <row r="31" spans="1:6" x14ac:dyDescent="0.2">
      <c r="B31" s="367"/>
    </row>
    <row r="32" spans="1:6" ht="13.5" thickBot="1" x14ac:dyDescent="0.25">
      <c r="A32" s="361" t="s">
        <v>220</v>
      </c>
      <c r="B32" s="370">
        <f>SUM(B26:B31)</f>
        <v>62340334.939999998</v>
      </c>
    </row>
    <row r="33" spans="1:6" ht="13.5" thickTop="1" x14ac:dyDescent="0.2">
      <c r="B33" s="371"/>
    </row>
    <row r="34" spans="1:6" x14ac:dyDescent="0.2">
      <c r="A34" s="360" t="s">
        <v>219</v>
      </c>
      <c r="B34" s="372">
        <v>5526172.120000001</v>
      </c>
    </row>
    <row r="35" spans="1:6" x14ac:dyDescent="0.2">
      <c r="B35" s="188"/>
    </row>
    <row r="36" spans="1:6" ht="13.5" thickBot="1" x14ac:dyDescent="0.25">
      <c r="A36" s="360" t="s">
        <v>218</v>
      </c>
      <c r="B36" s="368">
        <f>+B32+B34</f>
        <v>67866507.060000002</v>
      </c>
      <c r="D36" s="33"/>
      <c r="E36" s="33"/>
      <c r="F36" s="33"/>
    </row>
    <row r="37" spans="1:6" ht="13.5" thickTop="1" x14ac:dyDescent="0.2">
      <c r="B37" s="188"/>
      <c r="E37" s="33"/>
    </row>
    <row r="38" spans="1:6" x14ac:dyDescent="0.2">
      <c r="B38" s="129"/>
    </row>
    <row r="39" spans="1:6" x14ac:dyDescent="0.2">
      <c r="B39" s="188"/>
    </row>
    <row r="40" spans="1:6" x14ac:dyDescent="0.2">
      <c r="A40" s="45" t="s">
        <v>217</v>
      </c>
      <c r="B40" s="188"/>
    </row>
    <row r="41" spans="1:6" x14ac:dyDescent="0.2">
      <c r="A41" s="45" t="s">
        <v>216</v>
      </c>
      <c r="B41" s="188"/>
    </row>
    <row r="42" spans="1:6" x14ac:dyDescent="0.2">
      <c r="B42" s="188"/>
    </row>
    <row r="43" spans="1:6" x14ac:dyDescent="0.2">
      <c r="B43" s="188"/>
    </row>
    <row r="44" spans="1:6" x14ac:dyDescent="0.2">
      <c r="B44" s="188"/>
    </row>
    <row r="45" spans="1:6" x14ac:dyDescent="0.2">
      <c r="B45" s="188"/>
    </row>
    <row r="46" spans="1:6" x14ac:dyDescent="0.2">
      <c r="B46" s="188"/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CFC90-766C-4372-9071-AD3E1C775CE8}">
  <sheetPr>
    <pageSetUpPr fitToPage="1"/>
  </sheetPr>
  <dimension ref="A1:I40"/>
  <sheetViews>
    <sheetView zoomScaleNormal="100" workbookViewId="0"/>
  </sheetViews>
  <sheetFormatPr defaultColWidth="9.140625" defaultRowHeight="12.75" x14ac:dyDescent="0.2"/>
  <cols>
    <col min="1" max="2" width="9.140625" style="276"/>
    <col min="3" max="3" width="90" style="276" customWidth="1"/>
    <col min="4" max="4" width="9.140625" style="276"/>
    <col min="5" max="5" width="17.42578125" style="276" customWidth="1"/>
    <col min="6" max="6" width="9.140625" style="276"/>
    <col min="7" max="9" width="12.28515625" style="276" bestFit="1" customWidth="1"/>
    <col min="10" max="16384" width="9.140625" style="276"/>
  </cols>
  <sheetData>
    <row r="1" spans="1:7" x14ac:dyDescent="0.2">
      <c r="A1" s="125" t="s">
        <v>240</v>
      </c>
      <c r="D1" s="373"/>
    </row>
    <row r="2" spans="1:7" x14ac:dyDescent="0.2">
      <c r="A2" s="125" t="s">
        <v>270</v>
      </c>
      <c r="E2" s="180"/>
      <c r="G2" s="45"/>
    </row>
    <row r="4" spans="1:7" x14ac:dyDescent="0.2">
      <c r="B4" s="125" t="s">
        <v>269</v>
      </c>
      <c r="E4" s="46"/>
      <c r="F4" s="374"/>
    </row>
    <row r="5" spans="1:7" x14ac:dyDescent="0.2">
      <c r="C5" s="276" t="s">
        <v>268</v>
      </c>
      <c r="E5" s="375" t="s">
        <v>271</v>
      </c>
    </row>
    <row r="6" spans="1:7" x14ac:dyDescent="0.2">
      <c r="C6" s="276" t="s">
        <v>140</v>
      </c>
      <c r="E6" s="375">
        <v>45925</v>
      </c>
    </row>
    <row r="7" spans="1:7" x14ac:dyDescent="0.2">
      <c r="C7" s="276" t="s">
        <v>267</v>
      </c>
      <c r="E7" s="376">
        <v>31</v>
      </c>
    </row>
    <row r="8" spans="1:7" x14ac:dyDescent="0.2">
      <c r="C8" s="276" t="s">
        <v>266</v>
      </c>
      <c r="E8" s="377">
        <v>360</v>
      </c>
    </row>
    <row r="9" spans="1:7" ht="15" x14ac:dyDescent="0.25">
      <c r="C9" s="276" t="s">
        <v>265</v>
      </c>
      <c r="E9" s="378">
        <v>10300000</v>
      </c>
    </row>
    <row r="10" spans="1:7" ht="15" x14ac:dyDescent="0.25">
      <c r="C10" s="276" t="s">
        <v>264</v>
      </c>
      <c r="E10" s="379">
        <v>5.96287E-2</v>
      </c>
    </row>
    <row r="11" spans="1:7" ht="15" x14ac:dyDescent="0.25">
      <c r="C11" s="276" t="s">
        <v>263</v>
      </c>
      <c r="E11" s="379">
        <v>4.46287E-2</v>
      </c>
    </row>
    <row r="12" spans="1:7" x14ac:dyDescent="0.2">
      <c r="C12" s="276" t="s">
        <v>262</v>
      </c>
      <c r="E12" s="375">
        <v>45923</v>
      </c>
    </row>
    <row r="13" spans="1:7" x14ac:dyDescent="0.2">
      <c r="E13" s="168"/>
    </row>
    <row r="14" spans="1:7" x14ac:dyDescent="0.2">
      <c r="B14" s="125" t="s">
        <v>261</v>
      </c>
      <c r="E14" s="380">
        <f>E9*(E10)*(ROUND((E7)/E8,5))</f>
        <v>52886.661777100002</v>
      </c>
    </row>
    <row r="16" spans="1:7" x14ac:dyDescent="0.2">
      <c r="B16" s="125" t="s">
        <v>260</v>
      </c>
      <c r="E16" s="381"/>
    </row>
    <row r="17" spans="2:9" x14ac:dyDescent="0.2">
      <c r="C17" s="276" t="s">
        <v>259</v>
      </c>
      <c r="E17" s="381">
        <v>389861.15</v>
      </c>
    </row>
    <row r="18" spans="2:9" x14ac:dyDescent="0.2">
      <c r="C18" s="276" t="s">
        <v>258</v>
      </c>
      <c r="E18" s="381">
        <v>40746.29</v>
      </c>
    </row>
    <row r="19" spans="2:9" x14ac:dyDescent="0.2">
      <c r="C19" s="276" t="s">
        <v>257</v>
      </c>
      <c r="E19" s="381">
        <v>20415.5</v>
      </c>
    </row>
    <row r="20" spans="2:9" x14ac:dyDescent="0.2">
      <c r="C20" s="276" t="s">
        <v>256</v>
      </c>
      <c r="E20" s="381">
        <v>244057.55</v>
      </c>
    </row>
    <row r="21" spans="2:9" x14ac:dyDescent="0.2">
      <c r="C21" s="333" t="s">
        <v>255</v>
      </c>
      <c r="E21" s="382">
        <v>833.33</v>
      </c>
    </row>
    <row r="22" spans="2:9" x14ac:dyDescent="0.2">
      <c r="E22" s="383"/>
    </row>
    <row r="23" spans="2:9" x14ac:dyDescent="0.2">
      <c r="B23" s="125" t="s">
        <v>254</v>
      </c>
      <c r="E23" s="380">
        <f>E17-E18-E19-E20-E21</f>
        <v>83808.480000000054</v>
      </c>
      <c r="G23" s="384"/>
      <c r="I23" s="384"/>
    </row>
    <row r="24" spans="2:9" x14ac:dyDescent="0.2">
      <c r="E24" s="45"/>
      <c r="H24" s="384"/>
    </row>
    <row r="25" spans="2:9" ht="15" x14ac:dyDescent="0.25">
      <c r="B25" s="125" t="s">
        <v>253</v>
      </c>
      <c r="E25" s="385"/>
    </row>
    <row r="26" spans="2:9" x14ac:dyDescent="0.2">
      <c r="C26" s="276" t="s">
        <v>252</v>
      </c>
      <c r="E26" s="129">
        <v>0</v>
      </c>
    </row>
    <row r="27" spans="2:9" ht="15" x14ac:dyDescent="0.25">
      <c r="C27" s="276" t="s">
        <v>251</v>
      </c>
      <c r="E27" s="385">
        <v>0</v>
      </c>
    </row>
    <row r="28" spans="2:9" ht="15" x14ac:dyDescent="0.25">
      <c r="C28" s="276" t="s">
        <v>250</v>
      </c>
      <c r="E28" s="386">
        <v>0</v>
      </c>
    </row>
    <row r="29" spans="2:9" x14ac:dyDescent="0.2">
      <c r="B29" s="125" t="s">
        <v>249</v>
      </c>
      <c r="E29" s="380">
        <v>0</v>
      </c>
    </row>
    <row r="30" spans="2:9" x14ac:dyDescent="0.2">
      <c r="E30" s="45"/>
    </row>
    <row r="31" spans="2:9" ht="15" x14ac:dyDescent="0.25">
      <c r="B31" s="125" t="s">
        <v>248</v>
      </c>
      <c r="E31" s="385"/>
    </row>
    <row r="32" spans="2:9" ht="15" x14ac:dyDescent="0.25">
      <c r="C32" s="276" t="s">
        <v>247</v>
      </c>
      <c r="E32" s="385">
        <f>+E14</f>
        <v>52886.661777100002</v>
      </c>
    </row>
    <row r="33" spans="2:5" x14ac:dyDescent="0.2">
      <c r="E33" s="168"/>
    </row>
    <row r="34" spans="2:5" x14ac:dyDescent="0.2">
      <c r="B34" s="125" t="s">
        <v>246</v>
      </c>
      <c r="E34" s="380">
        <f>E32</f>
        <v>52886.661777100002</v>
      </c>
    </row>
    <row r="36" spans="2:5" x14ac:dyDescent="0.2">
      <c r="B36" s="125" t="s">
        <v>245</v>
      </c>
      <c r="E36" s="45"/>
    </row>
    <row r="37" spans="2:5" ht="15" x14ac:dyDescent="0.25">
      <c r="C37" s="276" t="s">
        <v>244</v>
      </c>
      <c r="E37" s="387">
        <v>0</v>
      </c>
    </row>
    <row r="38" spans="2:5" x14ac:dyDescent="0.2">
      <c r="C38" s="276" t="s">
        <v>243</v>
      </c>
      <c r="E38" s="388">
        <v>0</v>
      </c>
    </row>
    <row r="39" spans="2:5" x14ac:dyDescent="0.2">
      <c r="C39" s="276" t="s">
        <v>242</v>
      </c>
      <c r="E39" s="389">
        <v>0</v>
      </c>
    </row>
    <row r="40" spans="2:5" x14ac:dyDescent="0.2">
      <c r="B40" s="125" t="s">
        <v>241</v>
      </c>
      <c r="E40" s="380">
        <v>0</v>
      </c>
    </row>
  </sheetData>
  <pageMargins left="0.25" right="0.15" top="0.25" bottom="0.2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FFELP</vt:lpstr>
      <vt:lpstr>Collection and Waterfall</vt:lpstr>
      <vt:lpstr>ESA Balance Sheet</vt:lpstr>
      <vt:lpstr>class B note</vt:lpstr>
      <vt:lpstr>'class B note'!Print_Area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2025-09-22T18:47:51Z</dcterms:created>
  <dcterms:modified xsi:type="dcterms:W3CDTF">2025-09-22T18:51:14Z</dcterms:modified>
</cp:coreProperties>
</file>