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5\"/>
    </mc:Choice>
  </mc:AlternateContent>
  <xr:revisionPtr revIDLastSave="0" documentId="13_ncr:1_{8A8F6216-2FF2-4C1C-B15D-65D43AB7EE04}" xr6:coauthVersionLast="47" xr6:coauthVersionMax="47" xr10:uidLastSave="{00000000-0000-0000-0000-000000000000}"/>
  <bookViews>
    <workbookView xWindow="-120" yWindow="-120" windowWidth="29040" windowHeight="15840" xr2:uid="{E6C2D209-6C99-4F63-B611-151286BEC544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E23" i="4"/>
  <c r="B22" i="3"/>
  <c r="B14" i="3"/>
  <c r="B33" i="3"/>
  <c r="A3" i="3"/>
  <c r="D6" i="1"/>
  <c r="D17" i="1"/>
  <c r="L17" i="1"/>
  <c r="J21" i="1"/>
  <c r="K21" i="1"/>
  <c r="D18" i="1"/>
  <c r="L18" i="1"/>
  <c r="H21" i="1"/>
  <c r="I21" i="1"/>
  <c r="G46" i="1"/>
  <c r="G47" i="1"/>
  <c r="H66" i="1" s="1"/>
  <c r="G48" i="1"/>
  <c r="G49" i="1"/>
  <c r="G50" i="1"/>
  <c r="H53" i="1"/>
  <c r="G53" i="1" s="1"/>
  <c r="G64" i="1"/>
  <c r="G72" i="1"/>
  <c r="A84" i="1"/>
  <c r="H73" i="1" l="1"/>
  <c r="B35" i="3"/>
  <c r="B37" i="3" s="1"/>
  <c r="L21" i="1"/>
  <c r="M18" i="1" s="1"/>
  <c r="H72" i="1"/>
  <c r="G66" i="1"/>
  <c r="G68" i="1" s="1"/>
  <c r="H68" i="1"/>
  <c r="D7" i="1"/>
  <c r="G73" i="1" l="1"/>
  <c r="G74" i="1" s="1"/>
  <c r="H78" i="1"/>
  <c r="H79" i="1"/>
  <c r="H74" i="1"/>
  <c r="M17" i="1"/>
  <c r="M21" i="1" s="1"/>
</calcChain>
</file>

<file path=xl/sharedStrings.xml><?xml version="1.0" encoding="utf-8"?>
<sst xmlns="http://schemas.openxmlformats.org/spreadsheetml/2006/main" count="378" uniqueCount="279">
  <si>
    <t>Initial Pool Balance</t>
  </si>
  <si>
    <t>Amount ($)</t>
  </si>
  <si>
    <t>Collateral Pool Characteristics</t>
  </si>
  <si>
    <t>Total Pool Balance</t>
  </si>
  <si>
    <t>1M LIBOR</t>
  </si>
  <si>
    <t>1M SOFR</t>
  </si>
  <si>
    <t>T-Bill Loans</t>
  </si>
  <si>
    <t>Ending</t>
  </si>
  <si>
    <t>Beginning</t>
  </si>
  <si>
    <t>Margin</t>
  </si>
  <si>
    <t>% of Total</t>
  </si>
  <si>
    <t>Pool Balance (Incl. Accrued Int. to be Capped)</t>
  </si>
  <si>
    <t># of Loans</t>
  </si>
  <si>
    <t>SAP Indices</t>
  </si>
  <si>
    <t>Total Portfolio</t>
  </si>
  <si>
    <t>Other</t>
  </si>
  <si>
    <t>Unknown (Consolidation) Loans</t>
  </si>
  <si>
    <t>Proprietary / Technical / Vocational Loans</t>
  </si>
  <si>
    <t>2-Year Loans</t>
  </si>
  <si>
    <t>Graduate / 4-Year Loans</t>
  </si>
  <si>
    <t>WARM</t>
  </si>
  <si>
    <t>WAC</t>
  </si>
  <si>
    <t>% of Principal</t>
  </si>
  <si>
    <t>Portfolio by Program Type</t>
  </si>
  <si>
    <t>Total Balance</t>
  </si>
  <si>
    <t>Other Loans</t>
  </si>
  <si>
    <t>Grad PLUS Loans</t>
  </si>
  <si>
    <t>Unsubsidized Stafford Loans</t>
  </si>
  <si>
    <t>Subsidized Stafford Loans</t>
  </si>
  <si>
    <t>Unsubsidized Consolidation Loans</t>
  </si>
  <si>
    <t>Subsidized Consolidation Loans</t>
  </si>
  <si>
    <t>% of Balance</t>
  </si>
  <si>
    <t>Portfolio by Loan Type</t>
  </si>
  <si>
    <t>Total Portfolio in Repayment</t>
  </si>
  <si>
    <t xml:space="preserve">    271+ Days Delinquent</t>
  </si>
  <si>
    <t xml:space="preserve">    181-270 Days Delinquent</t>
  </si>
  <si>
    <t xml:space="preserve">    121-180 Days Delinquent</t>
  </si>
  <si>
    <t xml:space="preserve">    91-120 Days Delinquent</t>
  </si>
  <si>
    <t xml:space="preserve">    61-90 Days Delinquent</t>
  </si>
  <si>
    <t xml:space="preserve">    31-60 Days Delinquent</t>
  </si>
  <si>
    <t xml:space="preserve">    Current</t>
  </si>
  <si>
    <t>Delinquency Status</t>
  </si>
  <si>
    <t>Claims Denied</t>
  </si>
  <si>
    <t>Claims in Progress</t>
  </si>
  <si>
    <t>Deferment</t>
  </si>
  <si>
    <t>Forbearance</t>
  </si>
  <si>
    <t>Total Repayment</t>
  </si>
  <si>
    <t>271+ Days Delinquent</t>
  </si>
  <si>
    <t>Repayment271+ Days Delinquent</t>
  </si>
  <si>
    <t>181-270 Days Delinquent</t>
  </si>
  <si>
    <t>Repayment181-270 Days Delinquent</t>
  </si>
  <si>
    <t>121-180 Days Delinquent</t>
  </si>
  <si>
    <t>Repayment121-180 Days Delinquent</t>
  </si>
  <si>
    <t>91-120 Days Delinquent</t>
  </si>
  <si>
    <t>Repayment91-120 Days Delinquent</t>
  </si>
  <si>
    <t>61-90 Days Delinquent</t>
  </si>
  <si>
    <t>Repayment61-90 Days Delinquent</t>
  </si>
  <si>
    <t>31-60 Days Delinquent</t>
  </si>
  <si>
    <t>Repayment31-60 Days Delinquent</t>
  </si>
  <si>
    <t>Current</t>
  </si>
  <si>
    <t>RepaymentCurrent</t>
  </si>
  <si>
    <t>Repayment</t>
  </si>
  <si>
    <t>Grace</t>
  </si>
  <si>
    <t>In School</t>
  </si>
  <si>
    <t>Portfolio by Loan Status</t>
  </si>
  <si>
    <t>(a)  Pool Balance for parity includes all accrued interest, including any interest to be capitalized.</t>
  </si>
  <si>
    <t xml:space="preserve">Total Parity %, Including Class B </t>
  </si>
  <si>
    <t>Class A Parity % ᵇ</t>
  </si>
  <si>
    <t>Great Lakes</t>
  </si>
  <si>
    <t>Total Liabilities</t>
  </si>
  <si>
    <t>GSFC</t>
  </si>
  <si>
    <t>Note Outstanding Class B</t>
  </si>
  <si>
    <t>PHEAA</t>
  </si>
  <si>
    <t xml:space="preserve">Note Outstanding Class A </t>
  </si>
  <si>
    <t>Clms Outstding</t>
  </si>
  <si>
    <t>% of Portfolio</t>
  </si>
  <si>
    <t>Balance</t>
  </si>
  <si>
    <t>Liabilities</t>
  </si>
  <si>
    <t>Servicer Balance</t>
  </si>
  <si>
    <t>Total Assets</t>
  </si>
  <si>
    <t>Acquisition Account</t>
  </si>
  <si>
    <t xml:space="preserve">Debt Service Reserve </t>
  </si>
  <si>
    <t>Capitalized Interest Fund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</si>
  <si>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</si>
  <si>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Current Lifetime</t>
  </si>
  <si>
    <t>Assets</t>
  </si>
  <si>
    <t>End Balance</t>
  </si>
  <si>
    <t>Activity</t>
  </si>
  <si>
    <t>Beg Balance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</si>
  <si>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</si>
  <si>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</si>
  <si>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Total Accounts Balance</t>
  </si>
  <si>
    <t>Interest Account</t>
  </si>
  <si>
    <t>Collection Fund</t>
  </si>
  <si>
    <t>Capitalized Interest Account Required</t>
  </si>
  <si>
    <t>Capitalized Interest Account</t>
  </si>
  <si>
    <t>Reserve Amt Required</t>
  </si>
  <si>
    <t>Reserve Account</t>
  </si>
  <si>
    <t>Funds and Accounts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</si>
  <si>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</si>
  <si>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Average Borrower Indebtedness</t>
  </si>
  <si>
    <t>Average Loan Balance</t>
  </si>
  <si>
    <t>Total Weighted Average</t>
  </si>
  <si>
    <t>Number of Borrowers</t>
  </si>
  <si>
    <t>Number of Loans</t>
  </si>
  <si>
    <t>Weighted Average Maturity (WAM)</t>
  </si>
  <si>
    <t>Weighted Average Coupon (WAC)</t>
  </si>
  <si>
    <t>W.A. Time in Repayment (months)</t>
  </si>
  <si>
    <t xml:space="preserve"> </t>
  </si>
  <si>
    <t>Accrued Interest to be Capitalized</t>
  </si>
  <si>
    <t>(should include grace period)</t>
  </si>
  <si>
    <t xml:space="preserve">Principal Balance 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</si>
  <si>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</si>
  <si>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% of Pool</t>
  </si>
  <si>
    <t xml:space="preserve">Beg Balance </t>
  </si>
  <si>
    <t>Weighted Average Payments Made</t>
  </si>
  <si>
    <t>Portfolio Summary</t>
  </si>
  <si>
    <t>(a) Should include Principal Pmts in the current distribution month</t>
  </si>
  <si>
    <t>Total</t>
  </si>
  <si>
    <t>monthly</t>
  </si>
  <si>
    <t>Maturity</t>
  </si>
  <si>
    <t>Payment Frequency</t>
  </si>
  <si>
    <t>% of Securities</t>
  </si>
  <si>
    <t xml:space="preserve">End Princ Bal ª </t>
  </si>
  <si>
    <t>Principal Paid</t>
  </si>
  <si>
    <t>Interest Accrual</t>
  </si>
  <si>
    <t>Beg Princ Bal</t>
  </si>
  <si>
    <t>Original Balance</t>
  </si>
  <si>
    <t xml:space="preserve">Auction Status </t>
  </si>
  <si>
    <t>Index</t>
  </si>
  <si>
    <t>Rate</t>
  </si>
  <si>
    <t>CUSIP</t>
  </si>
  <si>
    <t>Class</t>
  </si>
  <si>
    <t>Notes/Bonds - Group I (FFELP)</t>
  </si>
  <si>
    <t>https://corp.elfi.com</t>
  </si>
  <si>
    <t>Website</t>
  </si>
  <si>
    <t>bstarling@elfi.com</t>
  </si>
  <si>
    <t>Contact Email</t>
  </si>
  <si>
    <t>865-824-3066</t>
  </si>
  <si>
    <t>Contact Number</t>
  </si>
  <si>
    <t>Brent Starling</t>
  </si>
  <si>
    <t>Contact Name</t>
  </si>
  <si>
    <t xml:space="preserve">Collection Period </t>
  </si>
  <si>
    <t>Distribution Date</t>
  </si>
  <si>
    <t>Indenture No. 8, LLC</t>
  </si>
  <si>
    <t>Deal Name</t>
  </si>
  <si>
    <t>ELFI, Inc.</t>
  </si>
  <si>
    <t>Issuer</t>
  </si>
  <si>
    <t>Monthly Distribution Report</t>
  </si>
  <si>
    <t>Student Loan Backed Reporting - FFELP</t>
  </si>
  <si>
    <t>Total Distribution Amount</t>
  </si>
  <si>
    <t>Excess/(Shortfall)</t>
  </si>
  <si>
    <t>Periodic Principal Paid</t>
  </si>
  <si>
    <t>Periodic Principal Distribution Amount</t>
  </si>
  <si>
    <t>Interest Carryover</t>
  </si>
  <si>
    <t>Interest Carryover Paid</t>
  </si>
  <si>
    <t>Interest Carryover Due</t>
  </si>
  <si>
    <t>Interest Excess/(Shortfall)</t>
  </si>
  <si>
    <t>Periodic Interest Paid</t>
  </si>
  <si>
    <t>Periodic Interest Due</t>
  </si>
  <si>
    <t>TOTAL</t>
  </si>
  <si>
    <t>Class B</t>
  </si>
  <si>
    <t>Class A</t>
  </si>
  <si>
    <t>Principal and Interest Distributions</t>
  </si>
  <si>
    <t>Twelfth: Residual Revenue Fund</t>
  </si>
  <si>
    <t>Eleventh: Class B Noteholders</t>
  </si>
  <si>
    <t>Tenth: Accelerated Payments to Noteholders</t>
  </si>
  <si>
    <t>Ninth: Subordinate Administration Fee</t>
  </si>
  <si>
    <t>Eight: Principal Distribution on Senior and Sub Notes or Obligations</t>
  </si>
  <si>
    <t>Seventh: Debt Service Fund replenishment</t>
  </si>
  <si>
    <t>Sixth: Class B Interest Distribution Amount</t>
  </si>
  <si>
    <t>Fifth: Interest Distribution on Senior Notes or Obligations</t>
  </si>
  <si>
    <t>Fourth: Administration Fees due</t>
  </si>
  <si>
    <t>Third: Master Servicing Fee due</t>
  </si>
  <si>
    <t>Second: Trustee Fees due</t>
  </si>
  <si>
    <t>First: Deposits to Department Reserve Fund</t>
  </si>
  <si>
    <t>Total Available Funds</t>
  </si>
  <si>
    <t>Amount Remaining</t>
  </si>
  <si>
    <t>Amount Due</t>
  </si>
  <si>
    <t>Waterfall for Distribution (in accordance with Transaction - specific documents)</t>
  </si>
  <si>
    <t>Waterfall Activity</t>
  </si>
  <si>
    <t xml:space="preserve">b)  Due to the inclusion of death, disability and bankruptcy claims, the recovery rate can exceed 100%.  </t>
  </si>
  <si>
    <t>a)   Cumulative Recoveries includes 97% of Claims in Progress</t>
  </si>
  <si>
    <t>Cumulative Servicer Reject Rate (FFELP) (%)</t>
  </si>
  <si>
    <t>Cumulative Net Loss Rate (%)</t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</si>
  <si>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</si>
  <si>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</si>
  <si>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t>Current period borrower recoveries ($)</t>
  </si>
  <si>
    <t>(a) Cash collections represent amounts received and posted in the Trust accounts as of the last day of the collection period.</t>
  </si>
  <si>
    <t>Current period payments (recoveries) from Guarantor ($)</t>
  </si>
  <si>
    <t xml:space="preserve">Cumulative Default (% of Repayment ending balances) </t>
  </si>
  <si>
    <t xml:space="preserve">Cumulative Default (% of original pool balance) </t>
  </si>
  <si>
    <t xml:space="preserve">Other Amounts Received in/paid from Collection </t>
  </si>
  <si>
    <t>Cumulative Defaults ($)</t>
  </si>
  <si>
    <t>All Fees</t>
  </si>
  <si>
    <t>Current Period's Defaults ($)</t>
  </si>
  <si>
    <t>Investment Income</t>
  </si>
  <si>
    <t>Prior Month's Allocations or Adjustments</t>
  </si>
  <si>
    <t>Cumulative Default Rate</t>
  </si>
  <si>
    <t>Purchased by Servicers/Sellers</t>
  </si>
  <si>
    <t>Paid to Guarantor</t>
  </si>
  <si>
    <t>Proceeds from Tender</t>
  </si>
  <si>
    <t>Payments from Guarantor</t>
  </si>
  <si>
    <t>Temporary Cost of Issuance Remaining</t>
  </si>
  <si>
    <t>Capitalized Interest Account (after a stepdown or release date)</t>
  </si>
  <si>
    <t>Total Fees</t>
  </si>
  <si>
    <t>Interest on Investment Earnings</t>
  </si>
  <si>
    <t xml:space="preserve">   Subordinate Administration Fee</t>
  </si>
  <si>
    <t>Excess of DOE Reserve Account</t>
  </si>
  <si>
    <t xml:space="preserve">   Consolidation Rebate Fees</t>
  </si>
  <si>
    <t>DOE Account</t>
  </si>
  <si>
    <t xml:space="preserve">   Administration Fees</t>
  </si>
  <si>
    <t>Recoveries</t>
  </si>
  <si>
    <t xml:space="preserve">   Master Servicing Fees</t>
  </si>
  <si>
    <t>Collection Amount Received</t>
  </si>
  <si>
    <t xml:space="preserve">   Indenture Trustee Fees</t>
  </si>
  <si>
    <t>Fees Due for Current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</si>
  <si>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</si>
  <si>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Collection Period</t>
  </si>
  <si>
    <t>Monitoring Waterfall and Collections</t>
  </si>
  <si>
    <t xml:space="preserve"> Please refer to the Balance Sheet and Parity section on the first page of this report for the parity calculation.</t>
  </si>
  <si>
    <t xml:space="preserve">*Discounts on Loans Purchased is an accounting adjustment to Gross Student Loan Receivables.  </t>
  </si>
  <si>
    <t>Total Liabilities and Net Assets</t>
  </si>
  <si>
    <t>Net Assets</t>
  </si>
  <si>
    <t xml:space="preserve">   Total Liabilities</t>
  </si>
  <si>
    <t>Deferred Revenue</t>
  </si>
  <si>
    <t>Interfund Payable</t>
  </si>
  <si>
    <t>Other Accounts Payable &amp; Accrued Expenses</t>
  </si>
  <si>
    <t>Notes Payable, Net</t>
  </si>
  <si>
    <t>Bonds Payable, Net</t>
  </si>
  <si>
    <t>LIABILITIES AND NET ASSETS</t>
  </si>
  <si>
    <t>Interfund Receivables</t>
  </si>
  <si>
    <t>Prepaid and Deferred Expenses</t>
  </si>
  <si>
    <t>Other Receivables</t>
  </si>
  <si>
    <t>A/R Government Interest</t>
  </si>
  <si>
    <t>Accrued Interest Receivable</t>
  </si>
  <si>
    <t xml:space="preserve">      Net Student Loans</t>
  </si>
  <si>
    <t xml:space="preserve">   Discounts on Loans Purchased*</t>
  </si>
  <si>
    <t xml:space="preserve">   Student Loans Receivable</t>
  </si>
  <si>
    <t xml:space="preserve">   Investments</t>
  </si>
  <si>
    <t>Assets Held by Trustee</t>
  </si>
  <si>
    <t>Cash</t>
  </si>
  <si>
    <t>unaudited</t>
  </si>
  <si>
    <t>Balance Sheet</t>
  </si>
  <si>
    <t>Edsouth Indenture No. 8, LLC</t>
  </si>
  <si>
    <t>= total cumulative unpaid Class B Interest Shortfall Amounts</t>
  </si>
  <si>
    <t>plus: interest earned on outstanding Interest Shortfall Amounts</t>
  </si>
  <si>
    <t>plus: any previous interest shortfalls from prior periods remaining unpaid</t>
  </si>
  <si>
    <t>(Interest Distribution Amount in excess of actual interest paid on Class B Notes)</t>
  </si>
  <si>
    <t>Interest Shortfall Amount for Current Interest Period</t>
  </si>
  <si>
    <t>Actual interest paid to the Class B Notes on Distribution Date</t>
  </si>
  <si>
    <t>(sum of (i) lesser of Class B Interest Accrual Amount and Class B Interest Rate Cap and (ii) cumulative Interest Shortfall Amounts)</t>
  </si>
  <si>
    <t>Interest Distribution Amount for Class B Notes</t>
  </si>
  <si>
    <t>= total cumulative Class B Carry-Over Amount</t>
  </si>
  <si>
    <t>plus: interest earned on outstanding Class B Carry-Over Amounts</t>
  </si>
  <si>
    <t>plus: any previous Class B Carry-Over Amount from prior periods</t>
  </si>
  <si>
    <t xml:space="preserve">(Class B Interest Accrual Amount in excess of Class B Interest Rate Cap) </t>
  </si>
  <si>
    <t>Class B Carry-Over Amount for current Interest Period</t>
  </si>
  <si>
    <t>Class B Interest Cap (Class B Interest Cap = (A) - (B) - (C) - (D) - (E))</t>
  </si>
  <si>
    <t>(E) Trustee Fees for Collection Period</t>
  </si>
  <si>
    <t>(D) Interest Accrual Amount on Class A Notes</t>
  </si>
  <si>
    <t>(C) Servicing and Administration Fees accrued during Collection Period</t>
  </si>
  <si>
    <t>(B) Amounts not attributable to principal that are due to the Department during the related Collection Period</t>
  </si>
  <si>
    <t>(A) All non-principal amounts accrued on the Financed Student Loans</t>
  </si>
  <si>
    <t>Calculation of the Class B Interest Cap</t>
  </si>
  <si>
    <t>Class B Interest Accrual Amount for Interest Period</t>
  </si>
  <si>
    <t>Interest Rate Determination Date (for SOFR)</t>
  </si>
  <si>
    <t>Applicable 1M SOFR for calculation</t>
  </si>
  <si>
    <t>Stated Class B Interest Coupon (1M SOFR+Tenor+150bps)</t>
  </si>
  <si>
    <t>Class B Principal Balance</t>
  </si>
  <si>
    <t>Calendar Year Basis, per Indenture</t>
  </si>
  <si>
    <t>Days in Interest Period</t>
  </si>
  <si>
    <t>Interest Period</t>
  </si>
  <si>
    <t>Interest Calculation for Class B Note</t>
  </si>
  <si>
    <t>Class B Tranche Summary &amp; Additional Detail</t>
  </si>
  <si>
    <t>Edsouth Indenture No. 8</t>
  </si>
  <si>
    <t>28090AAA7</t>
  </si>
  <si>
    <t>28090AAB5</t>
  </si>
  <si>
    <t>8/25/25-9/24/25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</si>
</sst>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_);_(* \(#,##0.0000\);_(* &quot;-&quot;????_);_(@_)"/>
    <numFmt numFmtId="167" formatCode="_(* #,##0.00_);_(* \(#,##0.00\);_(* &quot;-&quot;_);_(@_)"/>
    <numFmt numFmtId="168" formatCode="_(* #,##0.0_);_(* \(#,##0.0\);_(* &quot;-&quot;??_);_(@_)"/>
    <numFmt numFmtId="169" formatCode="0.000000"/>
    <numFmt numFmtId="170" formatCode="0.00000%"/>
    <numFmt numFmtId="171" formatCode="0.0000000000000%"/>
    <numFmt numFmtId="172" formatCode="0.000%"/>
    <numFmt numFmtId="173" formatCode="_(&quot;$&quot;* #,##0_);_(&quot;$&quot;* \(#,##0\);_(&quot;$&quot;* &quot;-&quot;??_);_(@_)"/>
    <numFmt numFmtId="174" formatCode="#,###,##0.00;\(#,###,##0.00\)"/>
    <numFmt numFmtId="175" formatCode="&quot;$&quot;#,###,##0.00;\(&quot;$&quot;#,###,##0.00\)"/>
    <numFmt numFmtId="176" formatCode="mmmm\ d\,\ 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10"/>
      <color theme="0"/>
      <name val="Arial"/>
      <family val="2"/>
    </font>
    <font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b/>
      <vertAlign val="superscript"/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b/>
      <sz val="1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b/>
      <sz val="11"/>
      <name val="Arial"/>
      <family val="2"/>
    </font>
    <font>
      <i/>
      <sz val="10"/>
      <color rgb="FF00206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Felix Titling"/>
      <family val="5"/>
    </font>
    <font>
      <sz val="10"/>
      <name val="Felix Titling"/>
      <family val="5"/>
    </font>
    <font>
      <b/>
      <vertAlign val="superscript"/>
      <sz val="11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425">
    <xf numFmtId="0" fontId="0" fillId="0" borderId="0" xfId="0"/>
    <xf numFmtId="10" fontId="3" fillId="0" borderId="7" xfId="1" applyNumberFormat="1" applyFont="1" applyFill="1" applyBorder="1" applyAlignment="1">
      <alignment horizontal="right"/>
    </xf>
    <xf numFmtId="10" fontId="3" fillId="0" borderId="8" xfId="2" applyNumberFormat="1" applyFont="1" applyFill="1" applyBorder="1" applyAlignment="1">
      <alignment horizontal="right"/>
    </xf>
    <xf numFmtId="43" fontId="3" fillId="0" borderId="8" xfId="1" applyFont="1" applyFill="1" applyBorder="1" applyAlignment="1">
      <alignment horizontal="right"/>
    </xf>
    <xf numFmtId="41" fontId="3" fillId="0" borderId="8" xfId="1" applyNumberFormat="1" applyFont="1" applyFill="1" applyBorder="1" applyAlignment="1">
      <alignment horizontal="right"/>
    </xf>
    <xf numFmtId="10" fontId="2" fillId="0" borderId="9" xfId="1" applyNumberFormat="1" applyFont="1" applyFill="1" applyBorder="1" applyAlignment="1">
      <alignment horizontal="right"/>
    </xf>
    <xf numFmtId="10" fontId="2" fillId="0" borderId="10" xfId="2" applyNumberFormat="1" applyFont="1" applyFill="1" applyBorder="1" applyAlignment="1">
      <alignment horizontal="right"/>
    </xf>
    <xf numFmtId="43" fontId="2" fillId="0" borderId="10" xfId="1" applyFont="1" applyFill="1" applyBorder="1" applyAlignment="1">
      <alignment horizontal="right"/>
    </xf>
    <xf numFmtId="10" fontId="6" fillId="0" borderId="13" xfId="2" applyNumberFormat="1" applyFont="1" applyFill="1" applyBorder="1"/>
    <xf numFmtId="43" fontId="3" fillId="0" borderId="7" xfId="1" applyFont="1" applyFill="1" applyBorder="1" applyAlignment="1">
      <alignment horizontal="right"/>
    </xf>
    <xf numFmtId="43" fontId="3" fillId="0" borderId="8" xfId="2" applyNumberFormat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43" fontId="2" fillId="0" borderId="25" xfId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168" fontId="6" fillId="0" borderId="1" xfId="1" applyNumberFormat="1" applyFont="1" applyFill="1" applyBorder="1"/>
    <xf numFmtId="10" fontId="6" fillId="0" borderId="2" xfId="2" applyNumberFormat="1" applyFont="1" applyFill="1" applyBorder="1"/>
    <xf numFmtId="168" fontId="6" fillId="0" borderId="21" xfId="1" applyNumberFormat="1" applyFont="1" applyFill="1" applyBorder="1"/>
    <xf numFmtId="10" fontId="6" fillId="0" borderId="0" xfId="2" applyNumberFormat="1" applyFont="1" applyFill="1" applyBorder="1"/>
    <xf numFmtId="43" fontId="2" fillId="0" borderId="10" xfId="2" applyNumberFormat="1" applyFont="1" applyFill="1" applyBorder="1" applyAlignment="1">
      <alignment horizontal="right"/>
    </xf>
    <xf numFmtId="43" fontId="2" fillId="0" borderId="29" xfId="1" applyFont="1" applyFill="1" applyBorder="1" applyAlignment="1">
      <alignment horizontal="right"/>
    </xf>
    <xf numFmtId="41" fontId="2" fillId="0" borderId="10" xfId="1" applyNumberFormat="1" applyFont="1" applyFill="1" applyBorder="1" applyAlignment="1">
      <alignment horizontal="right"/>
    </xf>
    <xf numFmtId="43" fontId="2" fillId="0" borderId="30" xfId="2" applyNumberFormat="1" applyFont="1" applyFill="1" applyBorder="1" applyAlignment="1">
      <alignment horizontal="right"/>
    </xf>
    <xf numFmtId="43" fontId="2" fillId="0" borderId="31" xfId="1" applyFont="1" applyFill="1" applyBorder="1" applyAlignment="1">
      <alignment horizontal="right"/>
    </xf>
    <xf numFmtId="43" fontId="3" fillId="0" borderId="17" xfId="1" applyFont="1" applyFill="1" applyBorder="1" applyAlignment="1">
      <alignment horizontal="center"/>
    </xf>
    <xf numFmtId="43" fontId="3" fillId="0" borderId="16" xfId="1" applyFont="1" applyFill="1" applyBorder="1" applyAlignment="1">
      <alignment horizontal="center"/>
    </xf>
    <xf numFmtId="168" fontId="6" fillId="0" borderId="22" xfId="1" applyNumberFormat="1" applyFont="1" applyFill="1" applyBorder="1"/>
    <xf numFmtId="41" fontId="3" fillId="0" borderId="28" xfId="1" applyNumberFormat="1" applyFont="1" applyFill="1" applyBorder="1" applyAlignment="1">
      <alignment horizontal="right"/>
    </xf>
    <xf numFmtId="10" fontId="2" fillId="0" borderId="10" xfId="1" applyNumberFormat="1" applyFont="1" applyFill="1" applyBorder="1" applyAlignment="1">
      <alignment horizontal="right"/>
    </xf>
    <xf numFmtId="43" fontId="2" fillId="0" borderId="0" xfId="1" applyFont="1" applyFill="1"/>
    <xf numFmtId="10" fontId="2" fillId="0" borderId="0" xfId="2" applyNumberFormat="1" applyFont="1" applyFill="1"/>
    <xf numFmtId="10" fontId="9" fillId="0" borderId="10" xfId="2" applyNumberFormat="1" applyFont="1" applyFill="1" applyBorder="1" applyAlignment="1">
      <alignment horizontal="right"/>
    </xf>
    <xf numFmtId="10" fontId="2" fillId="0" borderId="32" xfId="2" applyNumberFormat="1" applyFont="1" applyFill="1" applyBorder="1" applyAlignment="1">
      <alignment horizontal="right"/>
    </xf>
    <xf numFmtId="10" fontId="2" fillId="0" borderId="8" xfId="2" applyNumberFormat="1" applyFont="1" applyFill="1" applyBorder="1" applyAlignment="1">
      <alignment horizontal="right"/>
    </xf>
    <xf numFmtId="43" fontId="2" fillId="0" borderId="9" xfId="1" quotePrefix="1" applyFont="1" applyFill="1" applyBorder="1" applyAlignment="1">
      <alignment horizontal="right"/>
    </xf>
    <xf numFmtId="164" fontId="2" fillId="0" borderId="10" xfId="1" quotePrefix="1" applyNumberFormat="1" applyFont="1" applyFill="1" applyBorder="1" applyAlignment="1">
      <alignment horizontal="right"/>
    </xf>
    <xf numFmtId="43" fontId="2" fillId="0" borderId="10" xfId="1" quotePrefix="1" applyFont="1" applyFill="1" applyBorder="1" applyAlignment="1">
      <alignment horizontal="right"/>
    </xf>
    <xf numFmtId="9" fontId="2" fillId="0" borderId="0" xfId="2" applyFont="1" applyFill="1"/>
    <xf numFmtId="44" fontId="2" fillId="0" borderId="7" xfId="3" applyFont="1" applyFill="1" applyBorder="1" applyAlignment="1">
      <alignment horizontal="right"/>
    </xf>
    <xf numFmtId="44" fontId="2" fillId="0" borderId="8" xfId="3" applyFont="1" applyFill="1" applyBorder="1" applyAlignment="1">
      <alignment horizontal="right"/>
    </xf>
    <xf numFmtId="44" fontId="2" fillId="0" borderId="9" xfId="3" applyFont="1" applyFill="1" applyBorder="1" applyAlignment="1">
      <alignment horizontal="right"/>
    </xf>
    <xf numFmtId="44" fontId="2" fillId="0" borderId="10" xfId="3" applyFont="1" applyFill="1" applyBorder="1" applyAlignment="1">
      <alignment horizontal="right"/>
    </xf>
    <xf numFmtId="2" fontId="3" fillId="0" borderId="2" xfId="2" applyNumberFormat="1" applyFont="1" applyFill="1" applyBorder="1" applyAlignment="1">
      <alignment horizontal="center"/>
    </xf>
    <xf numFmtId="2" fontId="3" fillId="0" borderId="40" xfId="2" applyNumberFormat="1" applyFont="1" applyFill="1" applyBorder="1" applyAlignment="1">
      <alignment horizontal="center"/>
    </xf>
    <xf numFmtId="10" fontId="3" fillId="0" borderId="30" xfId="1" applyNumberFormat="1" applyFont="1" applyFill="1" applyBorder="1"/>
    <xf numFmtId="2" fontId="2" fillId="0" borderId="0" xfId="2" applyNumberFormat="1" applyFont="1" applyFill="1" applyBorder="1" applyAlignment="1">
      <alignment horizontal="center"/>
    </xf>
    <xf numFmtId="2" fontId="2" fillId="0" borderId="30" xfId="2" applyNumberFormat="1" applyFont="1" applyFill="1" applyBorder="1" applyAlignment="1"/>
    <xf numFmtId="2" fontId="2" fillId="0" borderId="13" xfId="2" applyNumberFormat="1" applyFont="1" applyFill="1" applyBorder="1" applyAlignment="1">
      <alignment horizontal="center"/>
    </xf>
    <xf numFmtId="2" fontId="2" fillId="0" borderId="41" xfId="2" applyNumberFormat="1" applyFont="1" applyFill="1" applyBorder="1" applyAlignment="1"/>
    <xf numFmtId="10" fontId="3" fillId="0" borderId="18" xfId="4" applyNumberFormat="1" applyFont="1" applyFill="1" applyBorder="1" applyAlignment="1">
      <alignment horizontal="center"/>
    </xf>
    <xf numFmtId="10" fontId="3" fillId="0" borderId="20" xfId="4" applyNumberFormat="1" applyFont="1" applyFill="1" applyBorder="1" applyAlignment="1"/>
    <xf numFmtId="43" fontId="2" fillId="0" borderId="16" xfId="5" applyFont="1" applyFill="1" applyBorder="1" applyAlignment="1">
      <alignment horizontal="center"/>
    </xf>
    <xf numFmtId="2" fontId="2" fillId="0" borderId="23" xfId="2" applyNumberFormat="1" applyFont="1" applyFill="1" applyBorder="1" applyAlignment="1">
      <alignment horizontal="center"/>
    </xf>
    <xf numFmtId="2" fontId="2" fillId="0" borderId="27" xfId="2" applyNumberFormat="1" applyFont="1" applyFill="1" applyBorder="1" applyAlignment="1"/>
    <xf numFmtId="43" fontId="3" fillId="0" borderId="9" xfId="3" applyNumberFormat="1" applyFont="1" applyFill="1" applyBorder="1" applyAlignment="1">
      <alignment horizontal="right"/>
    </xf>
    <xf numFmtId="43" fontId="3" fillId="0" borderId="10" xfId="3" applyNumberFormat="1" applyFont="1" applyFill="1" applyBorder="1" applyAlignment="1">
      <alignment horizontal="right"/>
    </xf>
    <xf numFmtId="43" fontId="2" fillId="0" borderId="9" xfId="3" applyNumberFormat="1" applyFont="1" applyFill="1" applyBorder="1" applyAlignment="1">
      <alignment horizontal="right"/>
    </xf>
    <xf numFmtId="43" fontId="2" fillId="0" borderId="10" xfId="3" applyNumberFormat="1" applyFont="1" applyFill="1" applyBorder="1" applyAlignment="1">
      <alignment horizontal="right"/>
    </xf>
    <xf numFmtId="43" fontId="2" fillId="0" borderId="25" xfId="3" applyNumberFormat="1" applyFont="1" applyFill="1" applyBorder="1" applyAlignment="1">
      <alignment horizontal="right"/>
    </xf>
    <xf numFmtId="43" fontId="2" fillId="0" borderId="32" xfId="3" applyNumberFormat="1" applyFont="1" applyFill="1" applyBorder="1" applyAlignment="1">
      <alignment horizontal="right"/>
    </xf>
    <xf numFmtId="0" fontId="14" fillId="0" borderId="2" xfId="6" applyFill="1" applyBorder="1" applyAlignment="1" applyProtection="1">
      <alignment horizontal="left"/>
    </xf>
    <xf numFmtId="0" fontId="15" fillId="0" borderId="0" xfId="7" applyFill="1" applyBorder="1" applyAlignment="1">
      <alignment horizontal="left"/>
    </xf>
    <xf numFmtId="43" fontId="17" fillId="0" borderId="0" xfId="1" applyFont="1" applyFill="1" applyAlignment="1">
      <alignment horizontal="left"/>
    </xf>
    <xf numFmtId="10" fontId="0" fillId="0" borderId="0" xfId="2" applyNumberFormat="1" applyFont="1" applyFill="1"/>
    <xf numFmtId="172" fontId="17" fillId="0" borderId="0" xfId="2" applyNumberFormat="1" applyFont="1" applyFill="1" applyAlignment="1">
      <alignment horizontal="left"/>
    </xf>
    <xf numFmtId="43" fontId="3" fillId="0" borderId="0" xfId="1" applyFont="1" applyFill="1" applyBorder="1" applyAlignment="1" applyProtection="1">
      <alignment horizontal="left"/>
      <protection locked="0"/>
    </xf>
    <xf numFmtId="43" fontId="2" fillId="0" borderId="0" xfId="1" applyFont="1" applyFill="1" applyAlignment="1"/>
    <xf numFmtId="0" fontId="4" fillId="0" borderId="0" xfId="0" applyFont="1" applyFill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4" xfId="0" applyFont="1" applyFill="1" applyBorder="1"/>
    <xf numFmtId="0" fontId="5" fillId="0" borderId="0" xfId="0" applyFont="1" applyFill="1" applyAlignment="1">
      <alignment horizontal="left" vertical="center" wrapText="1"/>
    </xf>
    <xf numFmtId="0" fontId="3" fillId="0" borderId="1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21" xfId="0" applyFont="1" applyFill="1" applyBorder="1"/>
    <xf numFmtId="0" fontId="16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left"/>
    </xf>
    <xf numFmtId="14" fontId="2" fillId="0" borderId="21" xfId="0" applyNumberFormat="1" applyFont="1" applyFill="1" applyBorder="1"/>
    <xf numFmtId="170" fontId="2" fillId="0" borderId="0" xfId="0" applyNumberFormat="1" applyFont="1" applyFill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1" xfId="0" applyFont="1" applyFill="1" applyBorder="1"/>
    <xf numFmtId="0" fontId="4" fillId="0" borderId="6" xfId="0" applyFont="1" applyFill="1" applyBorder="1"/>
    <xf numFmtId="0" fontId="3" fillId="0" borderId="5" xfId="0" applyFont="1" applyFill="1" applyBorder="1"/>
    <xf numFmtId="0" fontId="2" fillId="0" borderId="11" xfId="0" applyFont="1" applyFill="1" applyBorder="1"/>
    <xf numFmtId="0" fontId="2" fillId="0" borderId="19" xfId="0" applyFont="1" applyFill="1" applyBorder="1"/>
    <xf numFmtId="0" fontId="3" fillId="0" borderId="16" xfId="0" applyFont="1" applyFill="1" applyBorder="1" applyAlignment="1">
      <alignment horizontal="center"/>
    </xf>
    <xf numFmtId="10" fontId="3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70" fontId="2" fillId="0" borderId="32" xfId="0" applyNumberFormat="1" applyFont="1" applyFill="1" applyBorder="1" applyAlignment="1">
      <alignment horizontal="center"/>
    </xf>
    <xf numFmtId="43" fontId="2" fillId="0" borderId="32" xfId="0" applyNumberFormat="1" applyFont="1" applyFill="1" applyBorder="1" applyAlignment="1">
      <alignment horizontal="center"/>
    </xf>
    <xf numFmtId="43" fontId="2" fillId="0" borderId="32" xfId="0" applyNumberFormat="1" applyFont="1" applyFill="1" applyBorder="1"/>
    <xf numFmtId="43" fontId="2" fillId="0" borderId="31" xfId="0" applyNumberFormat="1" applyFont="1" applyFill="1" applyBorder="1"/>
    <xf numFmtId="10" fontId="2" fillId="0" borderId="32" xfId="0" applyNumberFormat="1" applyFont="1" applyFill="1" applyBorder="1" applyAlignment="1">
      <alignment horizontal="center"/>
    </xf>
    <xf numFmtId="14" fontId="2" fillId="0" borderId="22" xfId="0" applyNumberFormat="1" applyFont="1" applyFill="1" applyBorder="1" applyAlignment="1">
      <alignment horizontal="center"/>
    </xf>
    <xf numFmtId="170" fontId="2" fillId="0" borderId="10" xfId="0" applyNumberFormat="1" applyFont="1" applyFill="1" applyBorder="1" applyAlignment="1">
      <alignment horizontal="center"/>
    </xf>
    <xf numFmtId="43" fontId="2" fillId="0" borderId="10" xfId="0" applyNumberFormat="1" applyFont="1" applyFill="1" applyBorder="1" applyAlignment="1">
      <alignment horizontal="center"/>
    </xf>
    <xf numFmtId="43" fontId="2" fillId="0" borderId="10" xfId="0" applyNumberFormat="1" applyFont="1" applyFill="1" applyBorder="1"/>
    <xf numFmtId="43" fontId="2" fillId="0" borderId="29" xfId="0" applyNumberFormat="1" applyFont="1" applyFill="1" applyBorder="1"/>
    <xf numFmtId="43" fontId="2" fillId="0" borderId="30" xfId="0" applyNumberFormat="1" applyFont="1" applyFill="1" applyBorder="1"/>
    <xf numFmtId="10" fontId="2" fillId="0" borderId="10" xfId="0" applyNumberFormat="1" applyFont="1" applyFill="1" applyBorder="1" applyAlignment="1">
      <alignment horizontal="center"/>
    </xf>
    <xf numFmtId="10" fontId="2" fillId="0" borderId="29" xfId="0" applyNumberFormat="1" applyFont="1" applyFill="1" applyBorder="1" applyAlignment="1">
      <alignment horizontal="center"/>
    </xf>
    <xf numFmtId="14" fontId="2" fillId="0" borderId="21" xfId="0" applyNumberFormat="1" applyFont="1" applyFill="1" applyBorder="1" applyAlignment="1">
      <alignment horizontal="center"/>
    </xf>
    <xf numFmtId="0" fontId="2" fillId="0" borderId="24" xfId="0" applyFont="1" applyFill="1" applyBorder="1"/>
    <xf numFmtId="0" fontId="2" fillId="0" borderId="8" xfId="0" applyFont="1" applyFill="1" applyBorder="1" applyAlignment="1">
      <alignment horizontal="center"/>
    </xf>
    <xf numFmtId="10" fontId="2" fillId="0" borderId="8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  <xf numFmtId="43" fontId="2" fillId="0" borderId="8" xfId="0" applyNumberFormat="1" applyFont="1" applyFill="1" applyBorder="1"/>
    <xf numFmtId="43" fontId="2" fillId="0" borderId="28" xfId="0" applyNumberFormat="1" applyFont="1" applyFill="1" applyBorder="1"/>
    <xf numFmtId="10" fontId="9" fillId="0" borderId="8" xfId="0" applyNumberFormat="1" applyFont="1" applyFill="1" applyBorder="1" applyAlignment="1">
      <alignment horizontal="center"/>
    </xf>
    <xf numFmtId="10" fontId="2" fillId="0" borderId="33" xfId="0" applyNumberFormat="1" applyFont="1" applyFill="1" applyBorder="1"/>
    <xf numFmtId="0" fontId="3" fillId="0" borderId="23" xfId="0" applyFont="1" applyFill="1" applyBorder="1"/>
    <xf numFmtId="0" fontId="2" fillId="0" borderId="8" xfId="0" applyFont="1" applyFill="1" applyBorder="1"/>
    <xf numFmtId="10" fontId="2" fillId="0" borderId="8" xfId="0" applyNumberFormat="1" applyFont="1" applyFill="1" applyBorder="1"/>
    <xf numFmtId="43" fontId="3" fillId="0" borderId="8" xfId="0" applyNumberFormat="1" applyFont="1" applyFill="1" applyBorder="1"/>
    <xf numFmtId="9" fontId="3" fillId="0" borderId="8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/>
    </xf>
    <xf numFmtId="10" fontId="3" fillId="0" borderId="33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6" fillId="0" borderId="13" xfId="0" applyFont="1" applyFill="1" applyBorder="1"/>
    <xf numFmtId="0" fontId="6" fillId="0" borderId="0" xfId="0" applyFont="1" applyFill="1"/>
    <xf numFmtId="0" fontId="6" fillId="0" borderId="22" xfId="0" applyFont="1" applyFill="1" applyBorder="1"/>
    <xf numFmtId="0" fontId="6" fillId="0" borderId="3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3" fillId="0" borderId="19" xfId="0" applyFont="1" applyFill="1" applyBorder="1"/>
    <xf numFmtId="0" fontId="3" fillId="0" borderId="18" xfId="0" applyFont="1" applyFill="1" applyBorder="1"/>
    <xf numFmtId="0" fontId="3" fillId="0" borderId="15" xfId="0" applyFont="1" applyFill="1" applyBorder="1"/>
    <xf numFmtId="0" fontId="2" fillId="0" borderId="14" xfId="0" applyFont="1" applyFill="1" applyBorder="1"/>
    <xf numFmtId="0" fontId="2" fillId="0" borderId="31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13" xfId="0" applyFont="1" applyFill="1" applyBorder="1"/>
    <xf numFmtId="43" fontId="2" fillId="0" borderId="0" xfId="0" applyNumberFormat="1" applyFont="1" applyFill="1"/>
    <xf numFmtId="0" fontId="2" fillId="0" borderId="28" xfId="0" applyFont="1" applyFill="1" applyBorder="1"/>
    <xf numFmtId="0" fontId="3" fillId="0" borderId="8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indent="3"/>
    </xf>
    <xf numFmtId="0" fontId="2" fillId="0" borderId="29" xfId="0" applyFont="1" applyFill="1" applyBorder="1"/>
    <xf numFmtId="10" fontId="2" fillId="0" borderId="30" xfId="1" applyNumberFormat="1" applyFont="1" applyFill="1" applyBorder="1" applyAlignment="1">
      <alignment horizontal="center"/>
    </xf>
    <xf numFmtId="2" fontId="2" fillId="0" borderId="22" xfId="0" applyNumberFormat="1" applyFont="1" applyFill="1" applyBorder="1"/>
    <xf numFmtId="2" fontId="2" fillId="0" borderId="21" xfId="0" applyNumberFormat="1" applyFont="1" applyFill="1" applyBorder="1"/>
    <xf numFmtId="43" fontId="2" fillId="0" borderId="10" xfId="0" applyNumberFormat="1" applyFont="1" applyFill="1" applyBorder="1" applyAlignment="1">
      <alignment horizontal="right"/>
    </xf>
    <xf numFmtId="43" fontId="2" fillId="0" borderId="9" xfId="0" applyNumberFormat="1" applyFont="1" applyFill="1" applyBorder="1" applyAlignment="1">
      <alignment horizontal="right"/>
    </xf>
    <xf numFmtId="2" fontId="2" fillId="0" borderId="33" xfId="0" applyNumberFormat="1" applyFont="1" applyFill="1" applyBorder="1"/>
    <xf numFmtId="0" fontId="2" fillId="0" borderId="1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left" indent="3"/>
    </xf>
    <xf numFmtId="0" fontId="2" fillId="0" borderId="17" xfId="0" applyFont="1" applyFill="1" applyBorder="1"/>
    <xf numFmtId="10" fontId="3" fillId="0" borderId="26" xfId="0" applyNumberFormat="1" applyFont="1" applyFill="1" applyBorder="1"/>
    <xf numFmtId="41" fontId="2" fillId="0" borderId="10" xfId="0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>
      <alignment horizontal="right"/>
    </xf>
    <xf numFmtId="0" fontId="3" fillId="0" borderId="11" xfId="0" applyFont="1" applyFill="1" applyBorder="1"/>
    <xf numFmtId="2" fontId="3" fillId="0" borderId="1" xfId="0" applyNumberFormat="1" applyFont="1" applyFill="1" applyBorder="1"/>
    <xf numFmtId="0" fontId="3" fillId="0" borderId="35" xfId="0" applyFont="1" applyFill="1" applyBorder="1"/>
    <xf numFmtId="0" fontId="2" fillId="0" borderId="39" xfId="0" applyFont="1" applyFill="1" applyBorder="1"/>
    <xf numFmtId="10" fontId="3" fillId="0" borderId="38" xfId="0" applyNumberFormat="1" applyFont="1" applyFill="1" applyBorder="1"/>
    <xf numFmtId="2" fontId="3" fillId="0" borderId="0" xfId="0" applyNumberFormat="1" applyFont="1" applyFill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/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0" xfId="0" applyFont="1" applyFill="1"/>
    <xf numFmtId="170" fontId="0" fillId="0" borderId="0" xfId="0" applyNumberFormat="1" applyFill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29" xfId="0" applyNumberFormat="1" applyFont="1" applyFill="1" applyBorder="1" applyAlignment="1">
      <alignment horizontal="right"/>
    </xf>
    <xf numFmtId="43" fontId="2" fillId="0" borderId="21" xfId="0" applyNumberFormat="1" applyFont="1" applyFill="1" applyBorder="1"/>
    <xf numFmtId="44" fontId="2" fillId="0" borderId="0" xfId="0" applyNumberFormat="1" applyFont="1" applyFill="1"/>
    <xf numFmtId="164" fontId="2" fillId="0" borderId="0" xfId="0" applyNumberFormat="1" applyFont="1" applyFill="1"/>
    <xf numFmtId="43" fontId="2" fillId="0" borderId="29" xfId="0" applyNumberFormat="1" applyFont="1" applyFill="1" applyBorder="1" applyAlignment="1">
      <alignment horizontal="center"/>
    </xf>
    <xf numFmtId="169" fontId="2" fillId="0" borderId="0" xfId="0" applyNumberFormat="1" applyFont="1" applyFill="1"/>
    <xf numFmtId="43" fontId="3" fillId="0" borderId="10" xfId="0" applyNumberFormat="1" applyFont="1" applyFill="1" applyBorder="1"/>
    <xf numFmtId="43" fontId="3" fillId="0" borderId="29" xfId="0" applyNumberFormat="1" applyFont="1" applyFill="1" applyBorder="1" applyAlignment="1">
      <alignment horizontal="right"/>
    </xf>
    <xf numFmtId="43" fontId="3" fillId="0" borderId="21" xfId="0" applyNumberFormat="1" applyFont="1" applyFill="1" applyBorder="1"/>
    <xf numFmtId="0" fontId="6" fillId="0" borderId="10" xfId="0" applyFont="1" applyFill="1" applyBorder="1"/>
    <xf numFmtId="0" fontId="6" fillId="0" borderId="29" xfId="0" applyFont="1" applyFill="1" applyBorder="1"/>
    <xf numFmtId="0" fontId="6" fillId="0" borderId="21" xfId="0" applyFont="1" applyFill="1" applyBorder="1"/>
    <xf numFmtId="0" fontId="2" fillId="0" borderId="3" xfId="0" applyFont="1" applyFill="1" applyBorder="1"/>
    <xf numFmtId="0" fontId="2" fillId="0" borderId="37" xfId="0" applyFont="1" applyFill="1" applyBorder="1"/>
    <xf numFmtId="0" fontId="2" fillId="0" borderId="36" xfId="0" applyFont="1" applyFill="1" applyBorder="1"/>
    <xf numFmtId="0" fontId="4" fillId="0" borderId="35" xfId="0" applyFont="1" applyFill="1" applyBorder="1"/>
    <xf numFmtId="0" fontId="2" fillId="0" borderId="34" xfId="0" applyFont="1" applyFill="1" applyBorder="1"/>
    <xf numFmtId="0" fontId="3" fillId="0" borderId="6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32" xfId="0" applyFont="1" applyFill="1" applyBorder="1"/>
    <xf numFmtId="164" fontId="2" fillId="0" borderId="22" xfId="0" applyNumberFormat="1" applyFont="1" applyFill="1" applyBorder="1"/>
    <xf numFmtId="10" fontId="2" fillId="0" borderId="21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right"/>
    </xf>
    <xf numFmtId="43" fontId="2" fillId="0" borderId="33" xfId="0" applyNumberFormat="1" applyFont="1" applyFill="1" applyBorder="1"/>
    <xf numFmtId="43" fontId="3" fillId="0" borderId="29" xfId="0" applyNumberFormat="1" applyFont="1" applyFill="1" applyBorder="1"/>
    <xf numFmtId="0" fontId="2" fillId="0" borderId="18" xfId="0" applyFont="1" applyFill="1" applyBorder="1"/>
    <xf numFmtId="0" fontId="2" fillId="0" borderId="29" xfId="0" applyFont="1" applyFill="1" applyBorder="1" applyAlignment="1">
      <alignment horizontal="center"/>
    </xf>
    <xf numFmtId="164" fontId="2" fillId="0" borderId="21" xfId="0" applyNumberFormat="1" applyFont="1" applyFill="1" applyBorder="1"/>
    <xf numFmtId="0" fontId="3" fillId="0" borderId="24" xfId="0" applyFont="1" applyFill="1" applyBorder="1"/>
    <xf numFmtId="164" fontId="3" fillId="0" borderId="8" xfId="1" applyNumberFormat="1" applyFont="1" applyFill="1" applyBorder="1" applyAlignment="1">
      <alignment horizontal="right"/>
    </xf>
    <xf numFmtId="0" fontId="3" fillId="0" borderId="29" xfId="0" applyFont="1" applyFill="1" applyBorder="1"/>
    <xf numFmtId="164" fontId="3" fillId="0" borderId="29" xfId="0" applyNumberFormat="1" applyFont="1" applyFill="1" applyBorder="1"/>
    <xf numFmtId="164" fontId="3" fillId="0" borderId="21" xfId="0" applyNumberFormat="1" applyFont="1" applyFill="1" applyBorder="1"/>
    <xf numFmtId="0" fontId="2" fillId="0" borderId="10" xfId="0" applyFont="1" applyFill="1" applyBorder="1"/>
    <xf numFmtId="9" fontId="2" fillId="0" borderId="29" xfId="0" applyNumberFormat="1" applyFont="1" applyFill="1" applyBorder="1"/>
    <xf numFmtId="10" fontId="2" fillId="0" borderId="9" xfId="0" applyNumberFormat="1" applyFont="1" applyFill="1" applyBorder="1" applyAlignment="1">
      <alignment horizontal="center"/>
    </xf>
    <xf numFmtId="9" fontId="2" fillId="0" borderId="8" xfId="0" applyNumberFormat="1" applyFont="1" applyFill="1" applyBorder="1" applyAlignment="1">
      <alignment horizontal="center"/>
    </xf>
    <xf numFmtId="9" fontId="2" fillId="0" borderId="28" xfId="0" applyNumberFormat="1" applyFont="1" applyFill="1" applyBorder="1"/>
    <xf numFmtId="9" fontId="2" fillId="0" borderId="33" xfId="0" applyNumberFormat="1" applyFont="1" applyFill="1" applyBorder="1"/>
    <xf numFmtId="0" fontId="6" fillId="0" borderId="14" xfId="0" applyFont="1" applyFill="1" applyBorder="1"/>
    <xf numFmtId="0" fontId="3" fillId="0" borderId="17" xfId="0" applyFont="1" applyFill="1" applyBorder="1"/>
    <xf numFmtId="0" fontId="3" fillId="0" borderId="1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43" fontId="3" fillId="0" borderId="16" xfId="0" applyNumberFormat="1" applyFont="1" applyFill="1" applyBorder="1" applyAlignment="1">
      <alignment horizontal="center"/>
    </xf>
    <xf numFmtId="43" fontId="3" fillId="0" borderId="17" xfId="0" applyNumberFormat="1" applyFont="1" applyFill="1" applyBorder="1" applyAlignment="1">
      <alignment horizontal="center"/>
    </xf>
    <xf numFmtId="0" fontId="8" fillId="0" borderId="11" xfId="0" applyFont="1" applyFill="1" applyBorder="1"/>
    <xf numFmtId="10" fontId="2" fillId="0" borderId="10" xfId="0" applyNumberFormat="1" applyFont="1" applyFill="1" applyBorder="1" applyAlignment="1">
      <alignment horizontal="right"/>
    </xf>
    <xf numFmtId="167" fontId="2" fillId="0" borderId="32" xfId="0" applyNumberFormat="1" applyFont="1" applyFill="1" applyBorder="1" applyAlignment="1">
      <alignment horizontal="right"/>
    </xf>
    <xf numFmtId="167" fontId="2" fillId="0" borderId="25" xfId="0" applyNumberFormat="1" applyFont="1" applyFill="1" applyBorder="1" applyAlignment="1">
      <alignment horizontal="right"/>
    </xf>
    <xf numFmtId="167" fontId="2" fillId="0" borderId="10" xfId="0" applyNumberFormat="1" applyFont="1" applyFill="1" applyBorder="1" applyAlignment="1">
      <alignment horizontal="right"/>
    </xf>
    <xf numFmtId="167" fontId="2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 indent="2"/>
    </xf>
    <xf numFmtId="0" fontId="10" fillId="0" borderId="11" xfId="0" applyFont="1" applyFill="1" applyBorder="1"/>
    <xf numFmtId="0" fontId="9" fillId="0" borderId="0" xfId="0" applyFont="1" applyFill="1"/>
    <xf numFmtId="41" fontId="9" fillId="0" borderId="10" xfId="0" applyNumberFormat="1" applyFont="1" applyFill="1" applyBorder="1" applyAlignment="1">
      <alignment horizontal="right"/>
    </xf>
    <xf numFmtId="43" fontId="9" fillId="0" borderId="10" xfId="0" applyNumberFormat="1" applyFont="1" applyFill="1" applyBorder="1" applyAlignment="1">
      <alignment horizontal="right"/>
    </xf>
    <xf numFmtId="10" fontId="9" fillId="0" borderId="10" xfId="0" applyNumberFormat="1" applyFont="1" applyFill="1" applyBorder="1" applyAlignment="1">
      <alignment horizontal="right"/>
    </xf>
    <xf numFmtId="167" fontId="9" fillId="0" borderId="10" xfId="0" applyNumberFormat="1" applyFont="1" applyFill="1" applyBorder="1" applyAlignment="1">
      <alignment horizontal="right"/>
    </xf>
    <xf numFmtId="167" fontId="9" fillId="0" borderId="9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67" fontId="3" fillId="0" borderId="8" xfId="0" applyNumberFormat="1" applyFont="1" applyFill="1" applyBorder="1" applyAlignment="1">
      <alignment horizontal="right"/>
    </xf>
    <xf numFmtId="167" fontId="3" fillId="0" borderId="7" xfId="0" applyNumberFormat="1" applyFont="1" applyFill="1" applyBorder="1" applyAlignment="1">
      <alignment horizontal="right"/>
    </xf>
    <xf numFmtId="0" fontId="3" fillId="0" borderId="20" xfId="0" applyFont="1" applyFill="1" applyBorder="1" applyAlignment="1">
      <alignment horizontal="centerContinuous"/>
    </xf>
    <xf numFmtId="0" fontId="3" fillId="0" borderId="17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"/>
    </xf>
    <xf numFmtId="0" fontId="7" fillId="0" borderId="0" xfId="0" applyFont="1" applyFill="1"/>
    <xf numFmtId="0" fontId="2" fillId="0" borderId="15" xfId="0" applyFont="1" applyFill="1" applyBorder="1"/>
    <xf numFmtId="165" fontId="2" fillId="0" borderId="12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0" fontId="3" fillId="0" borderId="2" xfId="0" applyFont="1" applyFill="1" applyBorder="1"/>
    <xf numFmtId="165" fontId="3" fillId="0" borderId="7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6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2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43" fontId="3" fillId="0" borderId="0" xfId="0" applyNumberFormat="1" applyFont="1" applyFill="1"/>
    <xf numFmtId="43" fontId="2" fillId="0" borderId="0" xfId="0" applyNumberFormat="1" applyFont="1" applyFill="1" applyAlignment="1">
      <alignment horizont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39" fontId="2" fillId="0" borderId="0" xfId="0" applyNumberFormat="1" applyFont="1" applyFill="1"/>
    <xf numFmtId="0" fontId="0" fillId="0" borderId="0" xfId="0" applyFill="1"/>
    <xf numFmtId="0" fontId="17" fillId="0" borderId="0" xfId="0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14" fontId="0" fillId="0" borderId="5" xfId="0" applyNumberFormat="1" applyFill="1" applyBorder="1"/>
    <xf numFmtId="14" fontId="0" fillId="0" borderId="4" xfId="0" applyNumberFormat="1" applyFill="1" applyBorder="1"/>
    <xf numFmtId="14" fontId="0" fillId="0" borderId="2" xfId="0" applyNumberFormat="1" applyFill="1" applyBorder="1"/>
    <xf numFmtId="14" fontId="0" fillId="0" borderId="1" xfId="0" applyNumberFormat="1" applyFill="1" applyBorder="1"/>
    <xf numFmtId="0" fontId="23" fillId="0" borderId="0" xfId="0" applyFont="1" applyFill="1"/>
    <xf numFmtId="0" fontId="0" fillId="0" borderId="5" xfId="0" applyFill="1" applyBorder="1"/>
    <xf numFmtId="0" fontId="0" fillId="0" borderId="4" xfId="0" applyFill="1" applyBorder="1"/>
    <xf numFmtId="0" fontId="23" fillId="0" borderId="35" xfId="0" applyFont="1" applyFill="1" applyBorder="1"/>
    <xf numFmtId="0" fontId="0" fillId="0" borderId="44" xfId="0" applyFill="1" applyBorder="1"/>
    <xf numFmtId="0" fontId="0" fillId="0" borderId="34" xfId="0" applyFill="1" applyBorder="1"/>
    <xf numFmtId="14" fontId="3" fillId="0" borderId="33" xfId="0" applyNumberFormat="1" applyFont="1" applyFill="1" applyBorder="1" applyAlignment="1">
      <alignment horizontal="center"/>
    </xf>
    <xf numFmtId="14" fontId="20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11" xfId="0" applyFill="1" applyBorder="1"/>
    <xf numFmtId="43" fontId="17" fillId="0" borderId="0" xfId="0" applyNumberFormat="1" applyFont="1" applyFill="1" applyAlignment="1">
      <alignment horizontal="left"/>
    </xf>
    <xf numFmtId="4" fontId="31" fillId="0" borderId="0" xfId="0" applyNumberFormat="1" applyFont="1" applyFill="1"/>
    <xf numFmtId="0" fontId="30" fillId="0" borderId="0" xfId="0" applyFont="1" applyFill="1"/>
    <xf numFmtId="4" fontId="2" fillId="0" borderId="0" xfId="0" applyNumberFormat="1" applyFont="1" applyFill="1"/>
    <xf numFmtId="0" fontId="27" fillId="0" borderId="0" xfId="0" applyFont="1" applyFill="1"/>
    <xf numFmtId="0" fontId="29" fillId="0" borderId="0" xfId="0" applyFont="1" applyFill="1"/>
    <xf numFmtId="43" fontId="0" fillId="0" borderId="21" xfId="0" applyNumberFormat="1" applyFill="1" applyBorder="1"/>
    <xf numFmtId="43" fontId="27" fillId="0" borderId="0" xfId="0" applyNumberFormat="1" applyFont="1" applyFill="1"/>
    <xf numFmtId="0" fontId="26" fillId="0" borderId="0" xfId="0" applyFont="1" applyFill="1"/>
    <xf numFmtId="4" fontId="25" fillId="0" borderId="0" xfId="0" applyNumberFormat="1" applyFont="1" applyFill="1"/>
    <xf numFmtId="0" fontId="0" fillId="0" borderId="3" xfId="0" applyFill="1" applyBorder="1"/>
    <xf numFmtId="0" fontId="0" fillId="0" borderId="2" xfId="0" applyFill="1" applyBorder="1"/>
    <xf numFmtId="44" fontId="0" fillId="0" borderId="1" xfId="0" applyNumberFormat="1" applyFill="1" applyBorder="1"/>
    <xf numFmtId="14" fontId="26" fillId="0" borderId="0" xfId="0" applyNumberFormat="1" applyFont="1" applyFill="1"/>
    <xf numFmtId="43" fontId="25" fillId="0" borderId="0" xfId="0" applyNumberFormat="1" applyFont="1" applyFill="1"/>
    <xf numFmtId="43" fontId="28" fillId="0" borderId="0" xfId="0" applyNumberFormat="1" applyFont="1" applyFill="1"/>
    <xf numFmtId="43" fontId="0" fillId="0" borderId="0" xfId="0" applyNumberFormat="1" applyFill="1"/>
    <xf numFmtId="10" fontId="17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14" fontId="3" fillId="0" borderId="42" xfId="0" applyNumberFormat="1" applyFont="1" applyFill="1" applyBorder="1" applyAlignment="1">
      <alignment horizontal="center"/>
    </xf>
    <xf numFmtId="14" fontId="3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center"/>
    </xf>
    <xf numFmtId="49" fontId="2" fillId="0" borderId="11" xfId="0" applyNumberFormat="1" applyFont="1" applyFill="1" applyBorder="1"/>
    <xf numFmtId="43" fontId="0" fillId="0" borderId="21" xfId="0" applyNumberFormat="1" applyFill="1" applyBorder="1" applyAlignment="1">
      <alignment horizontal="right"/>
    </xf>
    <xf numFmtId="43" fontId="24" fillId="0" borderId="0" xfId="0" applyNumberFormat="1" applyFont="1" applyFill="1" applyAlignment="1">
      <alignment horizontal="right"/>
    </xf>
    <xf numFmtId="10" fontId="0" fillId="0" borderId="0" xfId="0" applyNumberFormat="1" applyFill="1" applyAlignment="1">
      <alignment horizontal="center"/>
    </xf>
    <xf numFmtId="10" fontId="0" fillId="0" borderId="21" xfId="0" applyNumberFormat="1" applyFill="1" applyBorder="1" applyAlignment="1">
      <alignment horizontal="right"/>
    </xf>
    <xf numFmtId="0" fontId="0" fillId="0" borderId="21" xfId="0" applyFill="1" applyBorder="1"/>
    <xf numFmtId="10" fontId="2" fillId="0" borderId="21" xfId="0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right"/>
    </xf>
    <xf numFmtId="172" fontId="0" fillId="0" borderId="0" xfId="0" applyNumberFormat="1" applyFill="1"/>
    <xf numFmtId="44" fontId="0" fillId="0" borderId="21" xfId="0" applyNumberFormat="1" applyFill="1" applyBorder="1"/>
    <xf numFmtId="43" fontId="0" fillId="0" borderId="0" xfId="0" applyNumberFormat="1" applyFill="1" applyAlignment="1">
      <alignment horizontal="center"/>
    </xf>
    <xf numFmtId="49" fontId="0" fillId="0" borderId="11" xfId="0" applyNumberFormat="1" applyFill="1" applyBorder="1"/>
    <xf numFmtId="43" fontId="2" fillId="0" borderId="21" xfId="0" applyNumberFormat="1" applyFont="1" applyFill="1" applyBorder="1" applyAlignment="1">
      <alignment horizontal="right"/>
    </xf>
    <xf numFmtId="43" fontId="2" fillId="0" borderId="0" xfId="0" applyNumberFormat="1" applyFont="1" applyFill="1" applyAlignment="1">
      <alignment horizontal="right"/>
    </xf>
    <xf numFmtId="0" fontId="6" fillId="0" borderId="6" xfId="0" applyFont="1" applyFill="1" applyBorder="1"/>
    <xf numFmtId="0" fontId="5" fillId="0" borderId="5" xfId="0" applyFont="1" applyFill="1" applyBorder="1"/>
    <xf numFmtId="0" fontId="21" fillId="0" borderId="5" xfId="0" applyFont="1" applyFill="1" applyBorder="1"/>
    <xf numFmtId="0" fontId="5" fillId="0" borderId="4" xfId="0" applyFont="1" applyFill="1" applyBorder="1"/>
    <xf numFmtId="0" fontId="0" fillId="0" borderId="0" xfId="0" applyFill="1" applyAlignment="1">
      <alignment horizontal="center"/>
    </xf>
    <xf numFmtId="0" fontId="5" fillId="0" borderId="21" xfId="0" applyFont="1" applyFill="1" applyBorder="1"/>
    <xf numFmtId="0" fontId="17" fillId="0" borderId="0" xfId="0" applyFont="1" applyFill="1"/>
    <xf numFmtId="0" fontId="5" fillId="0" borderId="2" xfId="0" applyFont="1" applyFill="1" applyBorder="1"/>
    <xf numFmtId="43" fontId="5" fillId="0" borderId="2" xfId="0" applyNumberFormat="1" applyFont="1" applyFill="1" applyBorder="1"/>
    <xf numFmtId="0" fontId="5" fillId="0" borderId="1" xfId="0" applyFont="1" applyFill="1" applyBorder="1"/>
    <xf numFmtId="43" fontId="17" fillId="0" borderId="0" xfId="0" applyNumberFormat="1" applyFont="1" applyFill="1"/>
    <xf numFmtId="43" fontId="5" fillId="0" borderId="0" xfId="0" applyNumberFormat="1" applyFont="1" applyFill="1"/>
    <xf numFmtId="10" fontId="2" fillId="0" borderId="3" xfId="0" applyNumberFormat="1" applyFont="1" applyFill="1" applyBorder="1"/>
    <xf numFmtId="10" fontId="2" fillId="0" borderId="2" xfId="0" applyNumberFormat="1" applyFont="1" applyFill="1" applyBorder="1"/>
    <xf numFmtId="10" fontId="2" fillId="0" borderId="1" xfId="0" applyNumberFormat="1" applyFont="1" applyFill="1" applyBorder="1" applyAlignment="1">
      <alignment horizontal="right"/>
    </xf>
    <xf numFmtId="0" fontId="8" fillId="0" borderId="0" xfId="0" applyFont="1" applyFill="1"/>
    <xf numFmtId="44" fontId="5" fillId="0" borderId="0" xfId="0" applyNumberFormat="1" applyFont="1" applyFill="1"/>
    <xf numFmtId="0" fontId="6" fillId="0" borderId="6" xfId="0" applyFont="1" applyFill="1" applyBorder="1" applyAlignment="1">
      <alignment vertical="top"/>
    </xf>
    <xf numFmtId="0" fontId="0" fillId="0" borderId="4" xfId="0" applyFill="1" applyBorder="1" applyAlignment="1">
      <alignment horizontal="right"/>
    </xf>
    <xf numFmtId="0" fontId="6" fillId="0" borderId="0" xfId="0" applyFont="1" applyFill="1" applyAlignment="1">
      <alignment horizontal="left" vertical="top" wrapText="1"/>
    </xf>
    <xf numFmtId="43" fontId="2" fillId="0" borderId="0" xfId="0" applyNumberFormat="1" applyFont="1" applyFill="1" applyAlignment="1">
      <alignment horizontal="left"/>
    </xf>
    <xf numFmtId="0" fontId="22" fillId="0" borderId="0" xfId="0" applyFont="1" applyFill="1" applyAlignment="1">
      <alignment horizontal="left"/>
    </xf>
    <xf numFmtId="43" fontId="22" fillId="0" borderId="0" xfId="0" applyNumberFormat="1" applyFont="1" applyFill="1"/>
    <xf numFmtId="0" fontId="23" fillId="0" borderId="11" xfId="0" applyFont="1" applyFill="1" applyBorder="1"/>
    <xf numFmtId="43" fontId="22" fillId="0" borderId="0" xfId="0" applyNumberFormat="1" applyFont="1" applyFill="1" applyAlignment="1">
      <alignment horizontal="left"/>
    </xf>
    <xf numFmtId="0" fontId="0" fillId="0" borderId="6" xfId="0" applyFill="1" applyBorder="1"/>
    <xf numFmtId="0" fontId="20" fillId="0" borderId="0" xfId="0" applyFont="1" applyFill="1" applyAlignment="1">
      <alignment horizontal="left"/>
    </xf>
    <xf numFmtId="0" fontId="3" fillId="0" borderId="23" xfId="0" applyFont="1" applyFill="1" applyBorder="1" applyAlignment="1">
      <alignment horizontal="right"/>
    </xf>
    <xf numFmtId="0" fontId="0" fillId="0" borderId="23" xfId="0" applyFill="1" applyBorder="1"/>
    <xf numFmtId="0" fontId="3" fillId="0" borderId="33" xfId="0" applyFont="1" applyFill="1" applyBorder="1" applyAlignment="1">
      <alignment horizontal="right"/>
    </xf>
    <xf numFmtId="43" fontId="22" fillId="0" borderId="0" xfId="0" applyNumberFormat="1" applyFont="1" applyFill="1" applyAlignment="1">
      <alignment horizontal="right"/>
    </xf>
    <xf numFmtId="10" fontId="2" fillId="0" borderId="0" xfId="0" applyNumberFormat="1" applyFont="1" applyFill="1"/>
    <xf numFmtId="9" fontId="2" fillId="0" borderId="0" xfId="0" applyNumberFormat="1" applyFont="1" applyFill="1" applyAlignment="1">
      <alignment horizontal="right"/>
    </xf>
    <xf numFmtId="171" fontId="2" fillId="0" borderId="0" xfId="0" applyNumberFormat="1" applyFont="1" applyFill="1" applyAlignment="1">
      <alignment horizontal="left"/>
    </xf>
    <xf numFmtId="10" fontId="0" fillId="0" borderId="0" xfId="0" applyNumberForma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9" fontId="17" fillId="0" borderId="0" xfId="0" applyNumberFormat="1" applyFont="1" applyFill="1" applyAlignment="1">
      <alignment horizontal="left"/>
    </xf>
    <xf numFmtId="9" fontId="0" fillId="0" borderId="0" xfId="0" applyNumberFormat="1" applyFill="1"/>
    <xf numFmtId="0" fontId="2" fillId="0" borderId="0" xfId="0" applyFont="1" applyFill="1" applyAlignment="1">
      <alignment vertical="center"/>
    </xf>
    <xf numFmtId="43" fontId="20" fillId="0" borderId="0" xfId="0" applyNumberFormat="1" applyFont="1" applyFill="1"/>
    <xf numFmtId="40" fontId="17" fillId="0" borderId="0" xfId="0" applyNumberFormat="1" applyFont="1" applyFill="1" applyAlignment="1">
      <alignment horizontal="left"/>
    </xf>
    <xf numFmtId="40" fontId="17" fillId="0" borderId="0" xfId="0" applyNumberFormat="1" applyFont="1" applyFill="1" applyAlignment="1">
      <alignment horizontal="right"/>
    </xf>
    <xf numFmtId="9" fontId="2" fillId="0" borderId="0" xfId="0" applyNumberFormat="1" applyFont="1" applyFill="1"/>
    <xf numFmtId="4" fontId="2" fillId="0" borderId="0" xfId="0" applyNumberFormat="1" applyFont="1" applyFill="1" applyAlignment="1">
      <alignment vertical="center"/>
    </xf>
    <xf numFmtId="0" fontId="21" fillId="0" borderId="0" xfId="0" applyFont="1" applyFill="1"/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1" xfId="0" applyFill="1" applyBorder="1"/>
    <xf numFmtId="43" fontId="19" fillId="0" borderId="0" xfId="0" applyNumberFormat="1" applyFont="1" applyFill="1"/>
    <xf numFmtId="0" fontId="2" fillId="0" borderId="43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10" xfId="0" applyFill="1" applyBorder="1"/>
    <xf numFmtId="43" fontId="0" fillId="0" borderId="10" xfId="0" applyNumberFormat="1" applyFill="1" applyBorder="1"/>
    <xf numFmtId="43" fontId="0" fillId="0" borderId="8" xfId="0" applyNumberFormat="1" applyFill="1" applyBorder="1"/>
    <xf numFmtId="43" fontId="0" fillId="0" borderId="33" xfId="0" applyNumberFormat="1" applyFill="1" applyBorder="1"/>
    <xf numFmtId="4" fontId="0" fillId="0" borderId="0" xfId="0" applyNumberFormat="1" applyFill="1"/>
    <xf numFmtId="0" fontId="18" fillId="0" borderId="0" xfId="0" applyFont="1" applyFill="1" applyAlignment="1">
      <alignment horizontal="left"/>
    </xf>
    <xf numFmtId="0" fontId="0" fillId="0" borderId="37" xfId="0" applyFill="1" applyBorder="1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76" fontId="3" fillId="0" borderId="0" xfId="0" applyNumberFormat="1" applyFont="1" applyFill="1" applyAlignment="1">
      <alignment horizontal="centerContinuous"/>
    </xf>
    <xf numFmtId="0" fontId="3" fillId="0" borderId="0" xfId="0" applyFont="1" applyFill="1" applyAlignment="1" applyProtection="1">
      <alignment horizontal="left"/>
      <protection locked="0"/>
    </xf>
    <xf numFmtId="174" fontId="33" fillId="0" borderId="0" xfId="0" applyNumberFormat="1" applyFont="1" applyFill="1"/>
    <xf numFmtId="0" fontId="2" fillId="0" borderId="0" xfId="0" applyFont="1" applyFill="1" applyAlignment="1" applyProtection="1">
      <alignment horizontal="left"/>
      <protection locked="0"/>
    </xf>
    <xf numFmtId="17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75" fontId="33" fillId="0" borderId="0" xfId="0" applyNumberFormat="1" applyFont="1" applyFill="1"/>
    <xf numFmtId="0" fontId="34" fillId="0" borderId="0" xfId="0" applyFont="1" applyFill="1"/>
    <xf numFmtId="174" fontId="34" fillId="0" borderId="0" xfId="0" applyNumberFormat="1" applyFont="1" applyFill="1"/>
    <xf numFmtId="38" fontId="2" fillId="0" borderId="0" xfId="0" applyNumberFormat="1" applyFont="1" applyFill="1" applyAlignment="1">
      <alignment horizontal="right"/>
    </xf>
    <xf numFmtId="0" fontId="35" fillId="0" borderId="0" xfId="0" applyFont="1" applyFill="1" applyAlignment="1">
      <alignment horizontal="left"/>
    </xf>
    <xf numFmtId="174" fontId="35" fillId="0" borderId="0" xfId="0" applyNumberFormat="1" applyFont="1" applyFill="1"/>
    <xf numFmtId="164" fontId="2" fillId="0" borderId="13" xfId="0" applyNumberFormat="1" applyFont="1" applyFill="1" applyBorder="1" applyAlignment="1">
      <alignment horizontal="right"/>
    </xf>
    <xf numFmtId="49" fontId="33" fillId="0" borderId="0" xfId="0" applyNumberFormat="1" applyFont="1" applyFill="1" applyAlignment="1">
      <alignment horizontal="fill"/>
    </xf>
    <xf numFmtId="164" fontId="2" fillId="0" borderId="13" xfId="0" applyNumberFormat="1" applyFont="1" applyFill="1" applyBorder="1" applyAlignment="1" applyProtection="1">
      <alignment horizontal="fill"/>
      <protection locked="0"/>
    </xf>
    <xf numFmtId="173" fontId="3" fillId="0" borderId="45" xfId="0" applyNumberFormat="1" applyFont="1" applyFill="1" applyBorder="1" applyAlignment="1">
      <alignment horizontal="right"/>
    </xf>
    <xf numFmtId="44" fontId="2" fillId="0" borderId="0" xfId="0" applyNumberFormat="1" applyFont="1" applyFill="1" applyAlignment="1">
      <alignment horizontal="right"/>
    </xf>
    <xf numFmtId="164" fontId="17" fillId="0" borderId="0" xfId="0" applyNumberFormat="1" applyFont="1" applyFill="1" applyAlignment="1">
      <alignment horizontal="right"/>
    </xf>
    <xf numFmtId="173" fontId="2" fillId="0" borderId="45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fill"/>
      <protection locked="0"/>
    </xf>
    <xf numFmtId="173" fontId="3" fillId="0" borderId="23" xfId="0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20" fillId="0" borderId="0" xfId="0" applyFont="1" applyFill="1"/>
    <xf numFmtId="14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170" fontId="1" fillId="0" borderId="0" xfId="0" applyNumberFormat="1" applyFont="1" applyFill="1" applyAlignment="1">
      <alignment horizontal="right"/>
    </xf>
    <xf numFmtId="44" fontId="36" fillId="0" borderId="0" xfId="0" applyNumberFormat="1" applyFont="1" applyFill="1"/>
    <xf numFmtId="44" fontId="37" fillId="0" borderId="0" xfId="0" applyNumberFormat="1" applyFont="1" applyFill="1"/>
    <xf numFmtId="44" fontId="0" fillId="0" borderId="0" xfId="0" applyNumberFormat="1" applyFill="1"/>
    <xf numFmtId="0" fontId="0" fillId="0" borderId="23" xfId="0" applyFill="1" applyBorder="1" applyAlignment="1">
      <alignment wrapText="1"/>
    </xf>
    <xf numFmtId="44" fontId="37" fillId="0" borderId="23" xfId="0" applyNumberFormat="1" applyFont="1" applyFill="1" applyBorder="1"/>
    <xf numFmtId="0" fontId="37" fillId="0" borderId="0" xfId="0" applyFont="1" applyFill="1"/>
    <xf numFmtId="43" fontId="1" fillId="0" borderId="0" xfId="0" applyNumberFormat="1" applyFont="1" applyFill="1"/>
    <xf numFmtId="43" fontId="1" fillId="0" borderId="23" xfId="0" applyNumberFormat="1" applyFont="1" applyFill="1" applyBorder="1"/>
    <xf numFmtId="43" fontId="1" fillId="0" borderId="0" xfId="0" applyNumberFormat="1" applyFont="1" applyFill="1" applyAlignment="1">
      <alignment horizontal="right"/>
    </xf>
    <xf numFmtId="43" fontId="2" fillId="0" borderId="23" xfId="0" applyNumberFormat="1" applyFont="1" applyFill="1" applyBorder="1" applyAlignment="1">
      <alignment horizontal="right"/>
    </xf>
  </cellXfs>
  <cellStyles count="8">
    <cellStyle name="Comma 10" xfId="1" xr:uid="{AFE7FEFC-F780-42F6-B7C7-CD55D2102D6A}"/>
    <cellStyle name="Comma 4 10" xfId="5" xr:uid="{3F025C32-0B80-45E6-B465-731CA85D4787}"/>
    <cellStyle name="Currency 17" xfId="3" xr:uid="{553934A3-0D99-4EC4-B8A4-EC321F08C75B}"/>
    <cellStyle name="Hyperlink" xfId="7" builtinId="8"/>
    <cellStyle name="Hyperlink 4 3 2" xfId="6" xr:uid="{555CA975-99A7-484F-B2FE-2A830A9BB96E}"/>
    <cellStyle name="Normal" xfId="0" builtinId="0"/>
    <cellStyle name="Percent 12" xfId="2" xr:uid="{CC6C4291-D094-4500-AA7E-52DA670D0913}"/>
    <cellStyle name="Percent 2 2 2" xfId="4" xr:uid="{8EA712EB-0613-4596-9CE5-5A05D7ED4C8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72AB0B04-BFEE-4627-9FE6-4B107C74F9A4}"/>
            </a:ext>
          </a:extLst>
        </xdr:cNvPr>
        <xdr:cNvSpPr>
          <a:spLocks noChangeArrowheads="1"/>
        </xdr:cNvSpPr>
      </xdr:nvSpPr>
      <xdr:spPr bwMode="auto">
        <a:xfrm rot="-5400000">
          <a:off x="5129213" y="61722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EF05F4A9-D3D6-431C-A996-0B6CA6F6433F}"/>
            </a:ext>
          </a:extLst>
        </xdr:cNvPr>
        <xdr:cNvSpPr>
          <a:spLocks noChangeArrowheads="1"/>
        </xdr:cNvSpPr>
      </xdr:nvSpPr>
      <xdr:spPr bwMode="auto">
        <a:xfrm rot="-5400000">
          <a:off x="5105400" y="4343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505B19E2-0FA3-4BB7-A574-70AAC4E84B19}"/>
            </a:ext>
          </a:extLst>
        </xdr:cNvPr>
        <xdr:cNvSpPr>
          <a:spLocks noChangeArrowheads="1"/>
        </xdr:cNvSpPr>
      </xdr:nvSpPr>
      <xdr:spPr bwMode="auto">
        <a:xfrm rot="-5400000">
          <a:off x="5141118" y="4774406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FA473BC-76D6-4E18-A26C-FB29A3B8CF9D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B1EA19B-0CCD-40BA-BF57-62AA98A49945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3DE15BB5-0730-4884-B093-41171E14E1A4}"/>
            </a:ext>
          </a:extLst>
        </xdr:cNvPr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4010AC4-DA0F-4E26-A1D5-AA35FBD7B830}"/>
            </a:ext>
          </a:extLst>
        </xdr:cNvPr>
        <xdr:cNvSpPr>
          <a:spLocks noChangeArrowheads="1"/>
        </xdr:cNvSpPr>
      </xdr:nvSpPr>
      <xdr:spPr bwMode="auto">
        <a:xfrm rot="-5400000">
          <a:off x="5105400" y="61245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A7123B2E-0D69-4B80-9ACB-534CD2853E85}"/>
            </a:ext>
          </a:extLst>
        </xdr:cNvPr>
        <xdr:cNvSpPr>
          <a:spLocks noChangeArrowheads="1"/>
        </xdr:cNvSpPr>
      </xdr:nvSpPr>
      <xdr:spPr bwMode="auto">
        <a:xfrm rot="-5400000">
          <a:off x="5105400" y="43434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1E1A0C21-4A47-47DA-8F7F-B115F4F943B4}"/>
            </a:ext>
          </a:extLst>
        </xdr:cNvPr>
        <xdr:cNvSpPr>
          <a:spLocks noChangeArrowheads="1"/>
        </xdr:cNvSpPr>
      </xdr:nvSpPr>
      <xdr:spPr bwMode="auto">
        <a:xfrm rot="-5400000">
          <a:off x="5105400" y="46672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2ABEF859-E07D-4449-A593-513921D31B50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442390CF-9715-4246-B2C5-FC8FF4360598}"/>
            </a:ext>
          </a:extLst>
        </xdr:cNvPr>
        <xdr:cNvSpPr>
          <a:spLocks noChangeArrowheads="1"/>
        </xdr:cNvSpPr>
      </xdr:nvSpPr>
      <xdr:spPr bwMode="auto">
        <a:xfrm rot="-5400000">
          <a:off x="6934200" y="258794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84BD0536-9E2B-478B-84B8-2818CB747442}"/>
            </a:ext>
          </a:extLst>
        </xdr:cNvPr>
        <xdr:cNvSpPr>
          <a:spLocks noChangeArrowheads="1"/>
        </xdr:cNvSpPr>
      </xdr:nvSpPr>
      <xdr:spPr bwMode="auto">
        <a:xfrm rot="-5400000">
          <a:off x="9372600" y="197262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bstarling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CC02-F7A1-481C-BC52-BC6BB3F0F619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67" customWidth="1"/>
    <col min="2" max="2" width="13.85546875" style="67" customWidth="1"/>
    <col min="3" max="5" width="16" style="67" customWidth="1"/>
    <col min="6" max="6" width="23.42578125" style="67" customWidth="1"/>
    <col min="7" max="7" width="18.5703125" style="67" customWidth="1"/>
    <col min="8" max="8" width="21.85546875" style="67" bestFit="1" customWidth="1"/>
    <col min="9" max="9" width="28.42578125" style="67" bestFit="1" customWidth="1"/>
    <col min="10" max="10" width="16" style="67" customWidth="1"/>
    <col min="11" max="11" width="17.140625" style="67" bestFit="1" customWidth="1"/>
    <col min="12" max="12" width="21.85546875" style="67" bestFit="1" customWidth="1"/>
    <col min="13" max="13" width="18.42578125" style="67" customWidth="1"/>
    <col min="14" max="14" width="20.85546875" style="67" customWidth="1"/>
    <col min="15" max="15" width="18.42578125" style="67" customWidth="1"/>
    <col min="16" max="20" width="15.85546875" style="67" customWidth="1"/>
    <col min="21" max="16384" width="9.140625" style="67"/>
  </cols>
  <sheetData>
    <row r="1" spans="1:15" ht="15.75" x14ac:dyDescent="0.25">
      <c r="A1" s="66" t="s">
        <v>149</v>
      </c>
      <c r="H1" s="68"/>
      <c r="J1" s="69"/>
    </row>
    <row r="2" spans="1:15" ht="15.75" x14ac:dyDescent="0.25">
      <c r="A2" s="66" t="s">
        <v>148</v>
      </c>
    </row>
    <row r="3" spans="1:15" ht="13.5" thickBot="1" x14ac:dyDescent="0.25"/>
    <row r="4" spans="1:15" x14ac:dyDescent="0.2">
      <c r="B4" s="70" t="s">
        <v>147</v>
      </c>
      <c r="C4" s="71"/>
      <c r="D4" s="72" t="s">
        <v>146</v>
      </c>
      <c r="E4" s="72"/>
      <c r="F4" s="72"/>
      <c r="G4" s="73"/>
      <c r="I4" s="74"/>
      <c r="J4" s="74"/>
    </row>
    <row r="5" spans="1:15" ht="13.35" customHeight="1" x14ac:dyDescent="0.2">
      <c r="B5" s="75" t="s">
        <v>145</v>
      </c>
      <c r="C5" s="76"/>
      <c r="D5" s="67" t="s">
        <v>144</v>
      </c>
      <c r="G5" s="77"/>
      <c r="I5" s="74"/>
      <c r="J5" s="74"/>
      <c r="L5" s="78"/>
      <c r="M5" s="78"/>
    </row>
    <row r="6" spans="1:15" ht="13.35" customHeight="1" x14ac:dyDescent="0.2">
      <c r="B6" s="75" t="s">
        <v>143</v>
      </c>
      <c r="C6" s="76"/>
      <c r="D6" s="79">
        <f>'Collection and Waterfall'!E5</f>
        <v>45925</v>
      </c>
      <c r="G6" s="77"/>
      <c r="I6" s="74"/>
      <c r="J6" s="74"/>
      <c r="L6" s="78"/>
      <c r="M6" s="78"/>
    </row>
    <row r="7" spans="1:15" ht="13.35" customHeight="1" x14ac:dyDescent="0.2">
      <c r="B7" s="75" t="s">
        <v>142</v>
      </c>
      <c r="C7" s="76"/>
      <c r="D7" s="79">
        <f>'Collection and Waterfall'!E6</f>
        <v>45900</v>
      </c>
      <c r="E7" s="68"/>
      <c r="F7" s="68"/>
      <c r="G7" s="80"/>
      <c r="I7" s="81" t="s">
        <v>108</v>
      </c>
      <c r="J7" s="81"/>
      <c r="L7" s="78"/>
      <c r="M7" s="78"/>
    </row>
    <row r="8" spans="1:15" x14ac:dyDescent="0.2">
      <c r="B8" s="75" t="s">
        <v>141</v>
      </c>
      <c r="C8" s="76"/>
      <c r="D8" s="67" t="s">
        <v>140</v>
      </c>
      <c r="G8" s="77"/>
      <c r="I8" s="81"/>
      <c r="J8" s="81"/>
    </row>
    <row r="9" spans="1:15" x14ac:dyDescent="0.2">
      <c r="B9" s="75" t="s">
        <v>139</v>
      </c>
      <c r="C9" s="76"/>
      <c r="D9" s="67" t="s">
        <v>138</v>
      </c>
      <c r="G9" s="77"/>
      <c r="I9" s="81"/>
      <c r="J9" s="81"/>
    </row>
    <row r="10" spans="1:15" x14ac:dyDescent="0.2">
      <c r="B10" s="82" t="s">
        <v>137</v>
      </c>
      <c r="C10" s="83"/>
      <c r="D10" s="60" t="s">
        <v>136</v>
      </c>
      <c r="E10" s="84"/>
      <c r="F10" s="84"/>
      <c r="G10" s="85"/>
    </row>
    <row r="11" spans="1:15" ht="13.5" thickBot="1" x14ac:dyDescent="0.25">
      <c r="B11" s="86" t="s">
        <v>135</v>
      </c>
      <c r="C11" s="87"/>
      <c r="D11" s="59" t="s">
        <v>134</v>
      </c>
      <c r="E11" s="88"/>
      <c r="F11" s="88"/>
      <c r="G11" s="89"/>
    </row>
    <row r="13" spans="1:15" ht="13.5" thickBot="1" x14ac:dyDescent="0.25"/>
    <row r="14" spans="1:15" ht="15.75" x14ac:dyDescent="0.25">
      <c r="A14" s="90" t="s">
        <v>133</v>
      </c>
      <c r="B14" s="91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</row>
    <row r="15" spans="1:15" ht="6.75" customHeight="1" x14ac:dyDescent="0.2">
      <c r="A15" s="92"/>
      <c r="O15" s="77"/>
    </row>
    <row r="16" spans="1:15" x14ac:dyDescent="0.2">
      <c r="A16" s="93"/>
      <c r="B16" s="94" t="s">
        <v>132</v>
      </c>
      <c r="C16" s="94" t="s">
        <v>131</v>
      </c>
      <c r="D16" s="95" t="s">
        <v>130</v>
      </c>
      <c r="E16" s="94" t="s">
        <v>129</v>
      </c>
      <c r="F16" s="94" t="s">
        <v>9</v>
      </c>
      <c r="G16" s="94" t="s">
        <v>128</v>
      </c>
      <c r="H16" s="94" t="s">
        <v>127</v>
      </c>
      <c r="I16" s="94" t="s">
        <v>126</v>
      </c>
      <c r="J16" s="94" t="s">
        <v>125</v>
      </c>
      <c r="K16" s="94" t="s">
        <v>124</v>
      </c>
      <c r="L16" s="94" t="s">
        <v>123</v>
      </c>
      <c r="M16" s="94" t="s">
        <v>122</v>
      </c>
      <c r="N16" s="94" t="s">
        <v>121</v>
      </c>
      <c r="O16" s="96" t="s">
        <v>120</v>
      </c>
    </row>
    <row r="17" spans="1:17" x14ac:dyDescent="0.2">
      <c r="A17" s="92"/>
      <c r="B17" s="97" t="s">
        <v>162</v>
      </c>
      <c r="C17" s="98" t="s">
        <v>276</v>
      </c>
      <c r="D17" s="99">
        <f>E17+F17</f>
        <v>5.26287E-2</v>
      </c>
      <c r="E17" s="99">
        <v>4.46287E-2</v>
      </c>
      <c r="F17" s="99">
        <v>8.0000000000000002E-3</v>
      </c>
      <c r="G17" s="97"/>
      <c r="H17" s="100">
        <v>297000000</v>
      </c>
      <c r="I17" s="100">
        <v>24779783.050000001</v>
      </c>
      <c r="J17" s="101">
        <v>112298.44</v>
      </c>
      <c r="K17" s="102">
        <v>317228.94</v>
      </c>
      <c r="L17" s="101">
        <f>I17-K17</f>
        <v>24462554.109999999</v>
      </c>
      <c r="M17" s="103">
        <f>L17/L21</f>
        <v>0.80834400232981529</v>
      </c>
      <c r="N17" s="103" t="s">
        <v>119</v>
      </c>
      <c r="O17" s="104">
        <v>53472</v>
      </c>
      <c r="Q17" s="68"/>
    </row>
    <row r="18" spans="1:17" x14ac:dyDescent="0.2">
      <c r="A18" s="92"/>
      <c r="B18" s="98" t="s">
        <v>161</v>
      </c>
      <c r="C18" s="98" t="s">
        <v>277</v>
      </c>
      <c r="D18" s="105">
        <f>E18+F18</f>
        <v>5.96287E-2</v>
      </c>
      <c r="E18" s="105">
        <v>4.46287E-2</v>
      </c>
      <c r="F18" s="105">
        <v>1.4999999999999999E-2</v>
      </c>
      <c r="G18" s="98"/>
      <c r="H18" s="106">
        <v>5800000</v>
      </c>
      <c r="I18" s="106">
        <v>5800000</v>
      </c>
      <c r="J18" s="107">
        <v>29780.84</v>
      </c>
      <c r="K18" s="108">
        <v>0</v>
      </c>
      <c r="L18" s="109">
        <f>I18-K18</f>
        <v>5800000</v>
      </c>
      <c r="M18" s="110">
        <f>L18/L21</f>
        <v>0.19165599767018476</v>
      </c>
      <c r="N18" s="111" t="s">
        <v>119</v>
      </c>
      <c r="O18" s="112">
        <v>54234</v>
      </c>
      <c r="Q18" s="68"/>
    </row>
    <row r="19" spans="1:17" x14ac:dyDescent="0.2">
      <c r="A19" s="92"/>
      <c r="B19" s="98"/>
      <c r="C19" s="98"/>
      <c r="D19" s="105"/>
      <c r="E19" s="105"/>
      <c r="F19" s="105"/>
      <c r="G19" s="98"/>
      <c r="H19" s="106"/>
      <c r="I19" s="106"/>
      <c r="J19" s="107"/>
      <c r="K19" s="108"/>
      <c r="L19" s="107"/>
      <c r="M19" s="110"/>
      <c r="N19" s="110"/>
      <c r="O19" s="112"/>
      <c r="Q19" s="68"/>
    </row>
    <row r="20" spans="1:17" x14ac:dyDescent="0.2">
      <c r="A20" s="113"/>
      <c r="B20" s="114"/>
      <c r="C20" s="114"/>
      <c r="D20" s="115"/>
      <c r="E20" s="114"/>
      <c r="F20" s="114"/>
      <c r="G20" s="114"/>
      <c r="H20" s="116"/>
      <c r="I20" s="117"/>
      <c r="J20" s="117"/>
      <c r="K20" s="118"/>
      <c r="L20" s="117"/>
      <c r="M20" s="119"/>
      <c r="N20" s="119"/>
      <c r="O20" s="120"/>
    </row>
    <row r="21" spans="1:17" x14ac:dyDescent="0.2">
      <c r="A21" s="113"/>
      <c r="B21" s="121" t="s">
        <v>118</v>
      </c>
      <c r="C21" s="122"/>
      <c r="D21" s="123"/>
      <c r="E21" s="114"/>
      <c r="F21" s="114"/>
      <c r="G21" s="114"/>
      <c r="H21" s="124">
        <f>SUM(H17:H20)</f>
        <v>302800000</v>
      </c>
      <c r="I21" s="124">
        <f>SUM(I17:I20)</f>
        <v>30579783.050000001</v>
      </c>
      <c r="J21" s="124">
        <f>SUM(J17:J19)</f>
        <v>142079.28</v>
      </c>
      <c r="K21" s="124">
        <f>SUM(K17:K19)</f>
        <v>317228.94</v>
      </c>
      <c r="L21" s="124">
        <f>ROUND(SUM(L17:L19),2)</f>
        <v>30262554.109999999</v>
      </c>
      <c r="M21" s="125">
        <f>SUM(M17:M19)</f>
        <v>1</v>
      </c>
      <c r="N21" s="126"/>
      <c r="O21" s="127"/>
    </row>
    <row r="22" spans="1:17" s="130" customFormat="1" ht="11.25" x14ac:dyDescent="0.2">
      <c r="A22" s="128" t="s">
        <v>117</v>
      </c>
      <c r="B22" s="129"/>
      <c r="C22" s="129"/>
      <c r="D22" s="129"/>
      <c r="E22" s="129"/>
      <c r="F22" s="129"/>
      <c r="G22" s="129"/>
      <c r="H22" s="129"/>
      <c r="I22" s="129"/>
      <c r="J22" s="129"/>
      <c r="O22" s="131"/>
    </row>
    <row r="23" spans="1:17" s="130" customFormat="1" ht="13.5" thickBot="1" x14ac:dyDescent="0.25">
      <c r="A23" s="132"/>
      <c r="B23" s="133"/>
      <c r="C23" s="133"/>
      <c r="D23" s="133"/>
      <c r="E23" s="133"/>
      <c r="F23" s="133"/>
      <c r="G23" s="133"/>
      <c r="H23" s="133"/>
      <c r="I23" s="133"/>
      <c r="J23" s="133"/>
      <c r="K23" s="88"/>
      <c r="L23" s="88"/>
      <c r="M23" s="88"/>
      <c r="N23" s="88"/>
      <c r="O23" s="134"/>
    </row>
    <row r="24" spans="1:17" ht="13.5" thickBot="1" x14ac:dyDescent="0.25"/>
    <row r="25" spans="1:17" ht="15.75" x14ac:dyDescent="0.25">
      <c r="A25" s="90" t="s">
        <v>116</v>
      </c>
      <c r="B25" s="91"/>
      <c r="C25" s="72"/>
      <c r="D25" s="72"/>
      <c r="E25" s="72"/>
      <c r="F25" s="72"/>
      <c r="G25" s="72"/>
      <c r="H25" s="73"/>
      <c r="J25" s="90" t="s">
        <v>115</v>
      </c>
      <c r="K25" s="72"/>
      <c r="L25" s="72"/>
      <c r="M25" s="72"/>
      <c r="N25" s="72"/>
      <c r="O25" s="73"/>
    </row>
    <row r="26" spans="1:17" x14ac:dyDescent="0.2">
      <c r="A26" s="92"/>
      <c r="H26" s="77"/>
      <c r="J26" s="92"/>
      <c r="O26" s="77"/>
    </row>
    <row r="27" spans="1:17" s="143" customFormat="1" ht="13.35" customHeight="1" x14ac:dyDescent="0.2">
      <c r="A27" s="135"/>
      <c r="B27" s="136"/>
      <c r="C27" s="136"/>
      <c r="D27" s="136"/>
      <c r="E27" s="136"/>
      <c r="F27" s="136" t="s">
        <v>114</v>
      </c>
      <c r="G27" s="136" t="s">
        <v>87</v>
      </c>
      <c r="H27" s="137" t="s">
        <v>86</v>
      </c>
      <c r="I27" s="67"/>
      <c r="J27" s="138"/>
      <c r="K27" s="139"/>
      <c r="L27" s="140" t="s">
        <v>113</v>
      </c>
      <c r="M27" s="141" t="s">
        <v>112</v>
      </c>
      <c r="N27" s="141"/>
      <c r="O27" s="142"/>
    </row>
    <row r="28" spans="1:17" x14ac:dyDescent="0.2">
      <c r="A28" s="138"/>
      <c r="B28" s="144" t="s">
        <v>111</v>
      </c>
      <c r="C28" s="144"/>
      <c r="D28" s="144"/>
      <c r="E28" s="144"/>
      <c r="F28" s="58">
        <v>30523760.82</v>
      </c>
      <c r="G28" s="58">
        <v>-363034.41</v>
      </c>
      <c r="H28" s="57">
        <v>30160726.41</v>
      </c>
      <c r="I28" s="145"/>
      <c r="J28" s="113"/>
      <c r="K28" s="146"/>
      <c r="L28" s="147"/>
      <c r="M28" s="148" t="s">
        <v>110</v>
      </c>
      <c r="N28" s="148"/>
      <c r="O28" s="149"/>
    </row>
    <row r="29" spans="1:17" x14ac:dyDescent="0.2">
      <c r="A29" s="92"/>
      <c r="B29" s="67" t="s">
        <v>109</v>
      </c>
      <c r="F29" s="56">
        <v>250112.83</v>
      </c>
      <c r="G29" s="56">
        <v>8825.68</v>
      </c>
      <c r="H29" s="55">
        <v>258938.51</v>
      </c>
      <c r="I29" s="145"/>
      <c r="J29" s="150" t="s">
        <v>63</v>
      </c>
      <c r="K29" s="151"/>
      <c r="L29" s="152">
        <v>0</v>
      </c>
      <c r="M29" s="47"/>
      <c r="N29" s="46">
        <v>0</v>
      </c>
      <c r="O29" s="153"/>
    </row>
    <row r="30" spans="1:17" x14ac:dyDescent="0.2">
      <c r="A30" s="92"/>
      <c r="B30" s="143" t="s">
        <v>3</v>
      </c>
      <c r="C30" s="143"/>
      <c r="D30" s="143"/>
      <c r="E30" s="143"/>
      <c r="F30" s="54">
        <v>30773873.649999999</v>
      </c>
      <c r="G30" s="54">
        <v>-354208.73</v>
      </c>
      <c r="H30" s="53">
        <v>30419664.920000002</v>
      </c>
      <c r="I30" s="145"/>
      <c r="J30" s="150" t="s">
        <v>62</v>
      </c>
      <c r="K30" s="151"/>
      <c r="L30" s="152">
        <v>0</v>
      </c>
      <c r="M30" s="45"/>
      <c r="N30" s="44">
        <v>0</v>
      </c>
      <c r="O30" s="154"/>
    </row>
    <row r="31" spans="1:17" x14ac:dyDescent="0.2">
      <c r="A31" s="92"/>
      <c r="F31" s="155"/>
      <c r="G31" s="155"/>
      <c r="H31" s="156"/>
      <c r="I31" s="145"/>
      <c r="J31" s="150" t="s">
        <v>44</v>
      </c>
      <c r="K31" s="151"/>
      <c r="L31" s="152">
        <v>4.9399999999999999E-2</v>
      </c>
      <c r="M31" s="45"/>
      <c r="N31" s="44">
        <v>-22.01</v>
      </c>
      <c r="O31" s="154"/>
    </row>
    <row r="32" spans="1:17" x14ac:dyDescent="0.2">
      <c r="A32" s="92"/>
      <c r="F32" s="155"/>
      <c r="G32" s="155"/>
      <c r="H32" s="156"/>
      <c r="I32" s="145"/>
      <c r="J32" s="150" t="s">
        <v>45</v>
      </c>
      <c r="K32" s="151"/>
      <c r="L32" s="152">
        <v>9.3399999999999997E-2</v>
      </c>
      <c r="M32" s="52"/>
      <c r="N32" s="51">
        <v>-5.42</v>
      </c>
      <c r="O32" s="157"/>
    </row>
    <row r="33" spans="1:15" ht="15.75" customHeight="1" x14ac:dyDescent="0.2">
      <c r="A33" s="92"/>
      <c r="F33" s="158"/>
      <c r="G33" s="158"/>
      <c r="H33" s="159"/>
      <c r="I33" s="145"/>
      <c r="J33" s="160"/>
      <c r="K33" s="161"/>
      <c r="L33" s="50"/>
      <c r="M33" s="49"/>
      <c r="N33" s="48" t="s">
        <v>107</v>
      </c>
      <c r="O33" s="162"/>
    </row>
    <row r="34" spans="1:15" x14ac:dyDescent="0.2">
      <c r="A34" s="92"/>
      <c r="B34" s="67" t="s">
        <v>106</v>
      </c>
      <c r="F34" s="155">
        <v>5.12</v>
      </c>
      <c r="G34" s="155">
        <v>0</v>
      </c>
      <c r="H34" s="156">
        <v>5.12</v>
      </c>
      <c r="I34" s="145"/>
      <c r="J34" s="150" t="s">
        <v>61</v>
      </c>
      <c r="K34" s="151"/>
      <c r="L34" s="152">
        <v>0.84550000000000003</v>
      </c>
      <c r="M34" s="47"/>
      <c r="N34" s="46">
        <v>239.47</v>
      </c>
      <c r="O34" s="153"/>
    </row>
    <row r="35" spans="1:15" x14ac:dyDescent="0.2">
      <c r="A35" s="92"/>
      <c r="B35" s="67" t="s">
        <v>105</v>
      </c>
      <c r="F35" s="155">
        <v>191.06</v>
      </c>
      <c r="G35" s="155">
        <v>-0.46</v>
      </c>
      <c r="H35" s="156">
        <v>190.6</v>
      </c>
      <c r="I35" s="145"/>
      <c r="J35" s="150" t="s">
        <v>43</v>
      </c>
      <c r="K35" s="151"/>
      <c r="L35" s="152">
        <v>1.17E-2</v>
      </c>
      <c r="M35" s="45"/>
      <c r="N35" s="44">
        <v>241.79</v>
      </c>
      <c r="O35" s="154"/>
    </row>
    <row r="36" spans="1:15" ht="12.75" customHeight="1" x14ac:dyDescent="0.2">
      <c r="A36" s="92"/>
      <c r="B36" s="67" t="s">
        <v>104</v>
      </c>
      <c r="F36" s="163">
        <v>3319</v>
      </c>
      <c r="G36" s="163">
        <v>-55</v>
      </c>
      <c r="H36" s="164">
        <v>3264</v>
      </c>
      <c r="I36" s="145"/>
      <c r="J36" s="150" t="s">
        <v>42</v>
      </c>
      <c r="K36" s="151"/>
      <c r="L36" s="152">
        <v>0</v>
      </c>
      <c r="M36" s="45"/>
      <c r="N36" s="44">
        <v>0</v>
      </c>
      <c r="O36" s="154"/>
    </row>
    <row r="37" spans="1:15" ht="13.5" thickBot="1" x14ac:dyDescent="0.25">
      <c r="A37" s="92"/>
      <c r="B37" s="67" t="s">
        <v>103</v>
      </c>
      <c r="F37" s="163">
        <v>1341</v>
      </c>
      <c r="G37" s="163">
        <v>-21</v>
      </c>
      <c r="H37" s="164">
        <v>1320</v>
      </c>
      <c r="I37" s="145"/>
      <c r="J37" s="165" t="s">
        <v>102</v>
      </c>
      <c r="K37" s="151"/>
      <c r="L37" s="43"/>
      <c r="M37" s="42"/>
      <c r="N37" s="41">
        <v>203.71</v>
      </c>
      <c r="O37" s="166"/>
    </row>
    <row r="38" spans="1:15" ht="13.5" thickBot="1" x14ac:dyDescent="0.25">
      <c r="A38" s="92"/>
      <c r="B38" s="67" t="s">
        <v>101</v>
      </c>
      <c r="F38" s="40">
        <v>9272.0300000000007</v>
      </c>
      <c r="G38" s="40">
        <v>47.72</v>
      </c>
      <c r="H38" s="39">
        <v>9319.75</v>
      </c>
      <c r="I38" s="145"/>
      <c r="J38" s="167"/>
      <c r="K38" s="168"/>
      <c r="L38" s="169"/>
      <c r="M38" s="170"/>
      <c r="N38" s="170"/>
      <c r="O38" s="171"/>
    </row>
    <row r="39" spans="1:15" ht="13.35" customHeight="1" x14ac:dyDescent="0.2">
      <c r="A39" s="113"/>
      <c r="B39" s="172" t="s">
        <v>100</v>
      </c>
      <c r="C39" s="172"/>
      <c r="D39" s="172"/>
      <c r="E39" s="172"/>
      <c r="F39" s="38">
        <v>22948.45</v>
      </c>
      <c r="G39" s="38">
        <v>96.75</v>
      </c>
      <c r="H39" s="37">
        <v>23045.200000000001</v>
      </c>
      <c r="I39" s="145"/>
      <c r="J39" s="173" t="s">
        <v>99</v>
      </c>
      <c r="K39" s="174"/>
      <c r="L39" s="174"/>
      <c r="M39" s="174"/>
      <c r="N39" s="174"/>
      <c r="O39" s="175"/>
    </row>
    <row r="40" spans="1:15" s="130" customFormat="1" x14ac:dyDescent="0.2">
      <c r="A40" s="128"/>
      <c r="B40" s="129"/>
      <c r="C40" s="129"/>
      <c r="D40" s="129"/>
      <c r="E40" s="129"/>
      <c r="F40" s="129"/>
      <c r="G40" s="129"/>
      <c r="H40" s="131"/>
      <c r="I40" s="145"/>
      <c r="J40" s="176"/>
      <c r="K40" s="177"/>
      <c r="L40" s="177"/>
      <c r="M40" s="177"/>
      <c r="N40" s="177"/>
      <c r="O40" s="178"/>
    </row>
    <row r="41" spans="1:15" s="130" customFormat="1" ht="13.5" thickBot="1" x14ac:dyDescent="0.25">
      <c r="A41" s="132"/>
      <c r="B41" s="133"/>
      <c r="C41" s="133"/>
      <c r="D41" s="133"/>
      <c r="E41" s="133"/>
      <c r="F41" s="133"/>
      <c r="G41" s="133"/>
      <c r="H41" s="134"/>
      <c r="I41" s="145"/>
      <c r="J41" s="179"/>
      <c r="K41" s="180"/>
      <c r="L41" s="180"/>
      <c r="M41" s="180"/>
      <c r="N41" s="180"/>
      <c r="O41" s="181"/>
    </row>
    <row r="42" spans="1:15" ht="13.5" thickBot="1" x14ac:dyDescent="0.25">
      <c r="I42" s="145"/>
      <c r="J42" s="182"/>
    </row>
    <row r="43" spans="1:15" ht="15.75" x14ac:dyDescent="0.25">
      <c r="A43" s="90" t="s">
        <v>98</v>
      </c>
      <c r="B43" s="72"/>
      <c r="C43" s="72"/>
      <c r="D43" s="72"/>
      <c r="E43" s="72"/>
      <c r="F43" s="72"/>
      <c r="G43" s="72"/>
      <c r="H43" s="73"/>
      <c r="I43" s="145"/>
      <c r="L43" s="28"/>
    </row>
    <row r="44" spans="1:15" x14ac:dyDescent="0.2">
      <c r="A44" s="92"/>
      <c r="H44" s="77"/>
      <c r="I44" s="145"/>
      <c r="L44" s="183"/>
    </row>
    <row r="45" spans="1:15" x14ac:dyDescent="0.2">
      <c r="A45" s="135"/>
      <c r="B45" s="136"/>
      <c r="C45" s="136"/>
      <c r="D45" s="136"/>
      <c r="E45" s="136"/>
      <c r="F45" s="94" t="s">
        <v>88</v>
      </c>
      <c r="G45" s="184" t="s">
        <v>87</v>
      </c>
      <c r="H45" s="185" t="s">
        <v>86</v>
      </c>
      <c r="I45" s="145"/>
      <c r="J45" s="186"/>
      <c r="L45" s="183"/>
    </row>
    <row r="46" spans="1:15" x14ac:dyDescent="0.2">
      <c r="A46" s="92"/>
      <c r="B46" s="67" t="s">
        <v>97</v>
      </c>
      <c r="E46" s="139"/>
      <c r="F46" s="107">
        <v>452028.79</v>
      </c>
      <c r="G46" s="187">
        <f>+H46-F46</f>
        <v>0</v>
      </c>
      <c r="H46" s="188">
        <v>452028.79</v>
      </c>
      <c r="I46" s="145"/>
      <c r="J46" s="189"/>
      <c r="L46" s="183"/>
    </row>
    <row r="47" spans="1:15" x14ac:dyDescent="0.2">
      <c r="A47" s="92"/>
      <c r="B47" s="67" t="s">
        <v>96</v>
      </c>
      <c r="E47" s="151"/>
      <c r="F47" s="107">
        <v>452028.79</v>
      </c>
      <c r="G47" s="187">
        <f>+H47-F47</f>
        <v>0</v>
      </c>
      <c r="H47" s="188">
        <v>452028.79</v>
      </c>
      <c r="I47" s="145"/>
      <c r="J47" s="145"/>
    </row>
    <row r="48" spans="1:15" x14ac:dyDescent="0.2">
      <c r="A48" s="92"/>
      <c r="B48" s="67" t="s">
        <v>95</v>
      </c>
      <c r="E48" s="151"/>
      <c r="F48" s="108">
        <v>0</v>
      </c>
      <c r="G48" s="187">
        <f>+H48-F48</f>
        <v>0</v>
      </c>
      <c r="H48" s="188">
        <v>0</v>
      </c>
      <c r="I48" s="145"/>
      <c r="J48" s="190"/>
      <c r="L48" s="189"/>
    </row>
    <row r="49" spans="1:14" x14ac:dyDescent="0.2">
      <c r="A49" s="92"/>
      <c r="B49" s="67" t="s">
        <v>94</v>
      </c>
      <c r="E49" s="151"/>
      <c r="F49" s="108">
        <v>0</v>
      </c>
      <c r="G49" s="187">
        <f>+H49-F49</f>
        <v>0</v>
      </c>
      <c r="H49" s="188">
        <v>0</v>
      </c>
      <c r="I49" s="145"/>
      <c r="J49" s="145"/>
      <c r="L49" s="36"/>
    </row>
    <row r="50" spans="1:14" x14ac:dyDescent="0.2">
      <c r="A50" s="92"/>
      <c r="B50" s="67" t="s">
        <v>93</v>
      </c>
      <c r="E50" s="151"/>
      <c r="F50" s="108">
        <v>916673.06</v>
      </c>
      <c r="G50" s="187">
        <f>+H50-F50</f>
        <v>-429453.10000000003</v>
      </c>
      <c r="H50" s="188">
        <v>487219.96</v>
      </c>
      <c r="I50" s="145"/>
      <c r="J50" s="189"/>
    </row>
    <row r="51" spans="1:14" x14ac:dyDescent="0.2">
      <c r="A51" s="92"/>
      <c r="B51" s="67" t="s">
        <v>80</v>
      </c>
      <c r="E51" s="151"/>
      <c r="F51" s="191">
        <v>0</v>
      </c>
      <c r="G51" s="187">
        <v>0</v>
      </c>
      <c r="H51" s="188">
        <v>0</v>
      </c>
      <c r="I51" s="145"/>
      <c r="J51" s="189"/>
      <c r="K51" s="189"/>
      <c r="L51" s="189"/>
      <c r="M51" s="192"/>
    </row>
    <row r="52" spans="1:14" x14ac:dyDescent="0.2">
      <c r="A52" s="92"/>
      <c r="B52" s="67" t="s">
        <v>92</v>
      </c>
      <c r="E52" s="151"/>
      <c r="F52" s="191"/>
      <c r="G52" s="187"/>
      <c r="H52" s="188"/>
      <c r="I52" s="145"/>
    </row>
    <row r="53" spans="1:14" x14ac:dyDescent="0.2">
      <c r="A53" s="92"/>
      <c r="B53" s="143" t="s">
        <v>91</v>
      </c>
      <c r="E53" s="151"/>
      <c r="F53" s="193">
        <v>1368701.85</v>
      </c>
      <c r="G53" s="194">
        <f>+H53-F53</f>
        <v>-429453.10000000009</v>
      </c>
      <c r="H53" s="195">
        <f>H47+H49+H50+H51</f>
        <v>939248.75</v>
      </c>
      <c r="I53" s="145"/>
      <c r="J53" s="189"/>
      <c r="K53" s="190"/>
      <c r="L53" s="189"/>
    </row>
    <row r="54" spans="1:14" x14ac:dyDescent="0.2">
      <c r="A54" s="92"/>
      <c r="E54" s="151"/>
      <c r="F54" s="151"/>
      <c r="G54" s="151"/>
      <c r="H54" s="77"/>
      <c r="I54" s="145"/>
    </row>
    <row r="55" spans="1:14" x14ac:dyDescent="0.2">
      <c r="A55" s="128"/>
      <c r="B55" s="130"/>
      <c r="C55" s="130"/>
      <c r="D55" s="130"/>
      <c r="E55" s="130"/>
      <c r="F55" s="196"/>
      <c r="G55" s="197"/>
      <c r="H55" s="198"/>
      <c r="I55" s="145"/>
    </row>
    <row r="56" spans="1:14" x14ac:dyDescent="0.2">
      <c r="A56" s="128"/>
      <c r="B56" s="130"/>
      <c r="C56" s="130"/>
      <c r="D56" s="130"/>
      <c r="E56" s="130"/>
      <c r="F56" s="196"/>
      <c r="G56" s="197"/>
      <c r="H56" s="198"/>
      <c r="I56" s="145"/>
      <c r="L56" s="145"/>
      <c r="M56" s="145"/>
    </row>
    <row r="57" spans="1:14" ht="13.5" thickBot="1" x14ac:dyDescent="0.25">
      <c r="A57" s="199"/>
      <c r="B57" s="88"/>
      <c r="C57" s="88"/>
      <c r="D57" s="88"/>
      <c r="E57" s="88"/>
      <c r="F57" s="200"/>
      <c r="G57" s="201"/>
      <c r="H57" s="89"/>
      <c r="I57" s="145"/>
    </row>
    <row r="58" spans="1:14" x14ac:dyDescent="0.2">
      <c r="I58" s="145"/>
    </row>
    <row r="59" spans="1:14" ht="13.5" thickBot="1" x14ac:dyDescent="0.25">
      <c r="F59" s="88"/>
      <c r="G59" s="88"/>
      <c r="I59" s="145"/>
    </row>
    <row r="60" spans="1:14" ht="16.5" thickBot="1" x14ac:dyDescent="0.3">
      <c r="A60" s="90" t="s">
        <v>90</v>
      </c>
      <c r="B60" s="72"/>
      <c r="C60" s="72"/>
      <c r="D60" s="72"/>
      <c r="E60" s="72"/>
      <c r="H60" s="73"/>
      <c r="I60" s="145"/>
      <c r="J60" s="202" t="s">
        <v>89</v>
      </c>
      <c r="K60" s="203"/>
      <c r="N60" s="192"/>
    </row>
    <row r="61" spans="1:14" ht="6.75" customHeight="1" thickBot="1" x14ac:dyDescent="0.25">
      <c r="A61" s="92"/>
      <c r="H61" s="77"/>
      <c r="I61" s="145"/>
      <c r="J61" s="92"/>
      <c r="K61" s="77"/>
    </row>
    <row r="62" spans="1:14" s="143" customFormat="1" x14ac:dyDescent="0.2">
      <c r="A62" s="135"/>
      <c r="B62" s="136"/>
      <c r="C62" s="136"/>
      <c r="D62" s="136"/>
      <c r="E62" s="136"/>
      <c r="F62" s="94" t="s">
        <v>88</v>
      </c>
      <c r="G62" s="94" t="s">
        <v>87</v>
      </c>
      <c r="H62" s="185" t="s">
        <v>86</v>
      </c>
      <c r="I62" s="145"/>
      <c r="J62" s="204"/>
      <c r="K62" s="205"/>
    </row>
    <row r="63" spans="1:14" x14ac:dyDescent="0.2">
      <c r="A63" s="138"/>
      <c r="B63" s="206" t="s">
        <v>85</v>
      </c>
      <c r="C63" s="144"/>
      <c r="D63" s="144"/>
      <c r="E63" s="144"/>
      <c r="F63" s="207"/>
      <c r="G63" s="139"/>
      <c r="H63" s="208"/>
      <c r="I63" s="145"/>
      <c r="J63" s="92" t="s">
        <v>84</v>
      </c>
      <c r="K63" s="209">
        <v>0.13339999999999999</v>
      </c>
    </row>
    <row r="64" spans="1:14" ht="15" thickBot="1" x14ac:dyDescent="0.25">
      <c r="A64" s="92"/>
      <c r="B64" s="67" t="s">
        <v>83</v>
      </c>
      <c r="E64" s="151"/>
      <c r="F64" s="107">
        <v>31770880.760000002</v>
      </c>
      <c r="G64" s="108">
        <f>-F64+H64</f>
        <v>-358556.51000000164</v>
      </c>
      <c r="H64" s="188">
        <v>31412324.25</v>
      </c>
      <c r="I64" s="145"/>
      <c r="J64" s="199"/>
      <c r="K64" s="89"/>
    </row>
    <row r="65" spans="1:16" x14ac:dyDescent="0.2">
      <c r="A65" s="92"/>
      <c r="B65" s="67" t="s">
        <v>82</v>
      </c>
      <c r="F65" s="107">
        <v>0</v>
      </c>
      <c r="G65" s="108">
        <v>0</v>
      </c>
      <c r="H65" s="188">
        <v>0</v>
      </c>
      <c r="I65" s="145"/>
      <c r="J65" s="130"/>
    </row>
    <row r="66" spans="1:16" x14ac:dyDescent="0.2">
      <c r="A66" s="92"/>
      <c r="B66" s="67" t="s">
        <v>81</v>
      </c>
      <c r="F66" s="107">
        <v>452028.79</v>
      </c>
      <c r="G66" s="108">
        <f>(-F66+H66)</f>
        <v>0</v>
      </c>
      <c r="H66" s="188">
        <f>H46+G47</f>
        <v>452028.79</v>
      </c>
      <c r="I66" s="145"/>
    </row>
    <row r="67" spans="1:16" x14ac:dyDescent="0.2">
      <c r="A67" s="92"/>
      <c r="B67" s="67" t="s">
        <v>80</v>
      </c>
      <c r="E67" s="151"/>
      <c r="F67" s="210">
        <v>0</v>
      </c>
      <c r="G67" s="118">
        <v>0</v>
      </c>
      <c r="H67" s="211">
        <v>0</v>
      </c>
      <c r="I67" s="145"/>
    </row>
    <row r="68" spans="1:16" ht="13.5" thickBot="1" x14ac:dyDescent="0.25">
      <c r="A68" s="92"/>
      <c r="B68" s="143" t="s">
        <v>79</v>
      </c>
      <c r="E68" s="151"/>
      <c r="F68" s="193">
        <v>32222909.550000001</v>
      </c>
      <c r="G68" s="212">
        <f>SUM(G64:G67)</f>
        <v>-358556.51000000164</v>
      </c>
      <c r="H68" s="195">
        <f>SUM(H64:H67)</f>
        <v>31864353.039999999</v>
      </c>
      <c r="I68" s="145"/>
      <c r="J68" s="145"/>
    </row>
    <row r="69" spans="1:16" ht="15.75" x14ac:dyDescent="0.25">
      <c r="A69" s="92"/>
      <c r="E69" s="151"/>
      <c r="F69" s="107"/>
      <c r="G69" s="108"/>
      <c r="H69" s="195"/>
      <c r="I69" s="145"/>
      <c r="J69" s="90" t="s">
        <v>78</v>
      </c>
      <c r="K69" s="72"/>
      <c r="L69" s="72"/>
      <c r="M69" s="72"/>
      <c r="N69" s="72"/>
      <c r="O69" s="73"/>
    </row>
    <row r="70" spans="1:16" ht="6.75" customHeight="1" x14ac:dyDescent="0.2">
      <c r="A70" s="92"/>
      <c r="B70" s="143"/>
      <c r="E70" s="151"/>
      <c r="F70" s="107"/>
      <c r="G70" s="108"/>
      <c r="H70" s="188"/>
      <c r="I70" s="145"/>
      <c r="J70" s="92"/>
      <c r="O70" s="77"/>
    </row>
    <row r="71" spans="1:16" x14ac:dyDescent="0.2">
      <c r="A71" s="92"/>
      <c r="B71" s="143" t="s">
        <v>77</v>
      </c>
      <c r="E71" s="151"/>
      <c r="F71" s="107"/>
      <c r="G71" s="108"/>
      <c r="H71" s="188"/>
      <c r="I71" s="145"/>
      <c r="J71" s="93"/>
      <c r="K71" s="213"/>
      <c r="L71" s="94" t="s">
        <v>76</v>
      </c>
      <c r="M71" s="94" t="s">
        <v>75</v>
      </c>
      <c r="N71" s="94" t="s">
        <v>12</v>
      </c>
      <c r="O71" s="185" t="s">
        <v>74</v>
      </c>
    </row>
    <row r="72" spans="1:16" x14ac:dyDescent="0.2">
      <c r="A72" s="92"/>
      <c r="B72" s="67" t="s">
        <v>73</v>
      </c>
      <c r="E72" s="151"/>
      <c r="F72" s="107">
        <v>24779783.050000001</v>
      </c>
      <c r="G72" s="108">
        <f>-K17</f>
        <v>-317228.94</v>
      </c>
      <c r="H72" s="188">
        <f>ROUND(L17,2)</f>
        <v>24462554.109999999</v>
      </c>
      <c r="I72" s="145"/>
      <c r="J72" s="92" t="s">
        <v>72</v>
      </c>
      <c r="L72" s="35">
        <v>30419664.920000002</v>
      </c>
      <c r="M72" s="6">
        <v>1</v>
      </c>
      <c r="N72" s="34">
        <v>3264</v>
      </c>
      <c r="O72" s="33">
        <v>355815.16</v>
      </c>
    </row>
    <row r="73" spans="1:16" x14ac:dyDescent="0.2">
      <c r="A73" s="92"/>
      <c r="B73" s="67" t="s">
        <v>71</v>
      </c>
      <c r="E73" s="151"/>
      <c r="F73" s="117">
        <v>5800000</v>
      </c>
      <c r="G73" s="118">
        <f>-F73+H73</f>
        <v>0</v>
      </c>
      <c r="H73" s="211">
        <f>L18</f>
        <v>5800000</v>
      </c>
      <c r="I73" s="145"/>
      <c r="J73" s="92" t="s">
        <v>70</v>
      </c>
      <c r="L73" s="35">
        <v>0</v>
      </c>
      <c r="M73" s="6">
        <v>0</v>
      </c>
      <c r="N73" s="34">
        <v>0</v>
      </c>
      <c r="O73" s="33">
        <v>0</v>
      </c>
    </row>
    <row r="74" spans="1:16" x14ac:dyDescent="0.2">
      <c r="A74" s="92"/>
      <c r="B74" s="143" t="s">
        <v>69</v>
      </c>
      <c r="E74" s="151"/>
      <c r="F74" s="193">
        <v>30579783.050000001</v>
      </c>
      <c r="G74" s="212">
        <f>SUM(G72:G73)</f>
        <v>-317228.94</v>
      </c>
      <c r="H74" s="195">
        <f>SUM(H72:H73)</f>
        <v>30262554.109999999</v>
      </c>
      <c r="I74" s="145"/>
      <c r="J74" s="92" t="s">
        <v>68</v>
      </c>
      <c r="L74" s="35">
        <v>0</v>
      </c>
      <c r="M74" s="6">
        <v>0</v>
      </c>
      <c r="N74" s="34">
        <v>0</v>
      </c>
      <c r="O74" s="33">
        <v>0</v>
      </c>
    </row>
    <row r="75" spans="1:16" x14ac:dyDescent="0.2">
      <c r="A75" s="92"/>
      <c r="E75" s="151"/>
      <c r="F75" s="214"/>
      <c r="G75" s="151"/>
      <c r="H75" s="215"/>
      <c r="I75" s="145"/>
      <c r="J75" s="216" t="s">
        <v>14</v>
      </c>
      <c r="K75" s="172"/>
      <c r="L75" s="3">
        <v>30419664.920000002</v>
      </c>
      <c r="M75" s="32"/>
      <c r="N75" s="217">
        <v>3264</v>
      </c>
      <c r="O75" s="9">
        <v>355815.16</v>
      </c>
      <c r="P75" s="28"/>
    </row>
    <row r="76" spans="1:16" ht="13.5" thickBot="1" x14ac:dyDescent="0.25">
      <c r="A76" s="92"/>
      <c r="C76" s="143"/>
      <c r="D76" s="143"/>
      <c r="E76" s="218"/>
      <c r="F76" s="219"/>
      <c r="G76" s="219"/>
      <c r="H76" s="220"/>
      <c r="I76" s="145"/>
      <c r="J76" s="199"/>
      <c r="K76" s="88"/>
      <c r="L76" s="88"/>
      <c r="M76" s="88"/>
      <c r="N76" s="88"/>
      <c r="O76" s="89"/>
    </row>
    <row r="77" spans="1:16" x14ac:dyDescent="0.2">
      <c r="A77" s="92"/>
      <c r="F77" s="221"/>
      <c r="G77" s="151"/>
      <c r="H77" s="215"/>
      <c r="I77" s="145"/>
      <c r="J77" s="130"/>
    </row>
    <row r="78" spans="1:16" x14ac:dyDescent="0.2">
      <c r="A78" s="92"/>
      <c r="B78" s="67" t="s">
        <v>67</v>
      </c>
      <c r="F78" s="110">
        <v>1.3004</v>
      </c>
      <c r="G78" s="222"/>
      <c r="H78" s="223">
        <f>+H68/H72</f>
        <v>1.3025767013827159</v>
      </c>
      <c r="I78" s="145"/>
    </row>
    <row r="79" spans="1:16" x14ac:dyDescent="0.2">
      <c r="A79" s="92"/>
      <c r="B79" s="67" t="s">
        <v>66</v>
      </c>
      <c r="F79" s="110">
        <v>1.0537000000000001</v>
      </c>
      <c r="G79" s="222"/>
      <c r="H79" s="223">
        <f>+H68/H74</f>
        <v>1.0529300641372732</v>
      </c>
      <c r="I79" s="145"/>
    </row>
    <row r="80" spans="1:16" x14ac:dyDescent="0.2">
      <c r="A80" s="113"/>
      <c r="B80" s="172"/>
      <c r="C80" s="172"/>
      <c r="D80" s="172"/>
      <c r="E80" s="172"/>
      <c r="F80" s="224"/>
      <c r="G80" s="225"/>
      <c r="H80" s="226"/>
    </row>
    <row r="81" spans="1:15" s="130" customFormat="1" ht="11.25" x14ac:dyDescent="0.2">
      <c r="A81" s="227" t="s">
        <v>65</v>
      </c>
      <c r="B81" s="129"/>
      <c r="C81" s="129"/>
      <c r="D81" s="129"/>
      <c r="E81" s="129"/>
      <c r="F81" s="129"/>
      <c r="G81" s="129"/>
      <c r="H81" s="131"/>
    </row>
    <row r="82" spans="1:15" s="130" customFormat="1" ht="12" thickBot="1" x14ac:dyDescent="0.25">
      <c r="A82" s="132"/>
      <c r="B82" s="133"/>
      <c r="C82" s="133"/>
      <c r="D82" s="133"/>
      <c r="E82" s="133"/>
      <c r="F82" s="133"/>
      <c r="G82" s="133"/>
      <c r="H82" s="134"/>
    </row>
    <row r="83" spans="1:15" ht="12.75" customHeight="1" x14ac:dyDescent="0.2"/>
    <row r="84" spans="1:15" ht="15.75" x14ac:dyDescent="0.25">
      <c r="A84" s="66" t="str">
        <f>+D4&amp;" - "&amp;D5</f>
        <v>ELFI, Inc. - Indenture No. 8, LLC</v>
      </c>
      <c r="E84" s="68"/>
    </row>
    <row r="85" spans="1:15" ht="12.75" customHeight="1" thickBot="1" x14ac:dyDescent="0.25"/>
    <row r="86" spans="1:15" ht="15.75" x14ac:dyDescent="0.25">
      <c r="A86" s="90" t="s">
        <v>64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3"/>
    </row>
    <row r="87" spans="1:15" ht="6.75" customHeight="1" x14ac:dyDescent="0.2">
      <c r="A87" s="92"/>
      <c r="O87" s="77"/>
    </row>
    <row r="88" spans="1:15" s="143" customFormat="1" x14ac:dyDescent="0.2">
      <c r="A88" s="135"/>
      <c r="B88" s="136"/>
      <c r="C88" s="136"/>
      <c r="D88" s="136"/>
      <c r="E88" s="228"/>
      <c r="F88" s="229" t="s">
        <v>12</v>
      </c>
      <c r="G88" s="229"/>
      <c r="H88" s="230" t="s">
        <v>11</v>
      </c>
      <c r="I88" s="231"/>
      <c r="J88" s="230" t="s">
        <v>31</v>
      </c>
      <c r="K88" s="231"/>
      <c r="L88" s="230" t="s">
        <v>21</v>
      </c>
      <c r="M88" s="231"/>
      <c r="N88" s="230" t="s">
        <v>20</v>
      </c>
      <c r="O88" s="232"/>
    </row>
    <row r="89" spans="1:15" s="143" customFormat="1" x14ac:dyDescent="0.2">
      <c r="A89" s="135"/>
      <c r="B89" s="136"/>
      <c r="C89" s="136"/>
      <c r="D89" s="136"/>
      <c r="E89" s="228"/>
      <c r="F89" s="94" t="s">
        <v>8</v>
      </c>
      <c r="G89" s="94" t="s">
        <v>7</v>
      </c>
      <c r="H89" s="233" t="s">
        <v>8</v>
      </c>
      <c r="I89" s="234" t="s">
        <v>7</v>
      </c>
      <c r="J89" s="94" t="s">
        <v>8</v>
      </c>
      <c r="K89" s="94" t="s">
        <v>7</v>
      </c>
      <c r="L89" s="94" t="s">
        <v>8</v>
      </c>
      <c r="M89" s="94" t="s">
        <v>7</v>
      </c>
      <c r="N89" s="94" t="s">
        <v>8</v>
      </c>
      <c r="O89" s="96" t="s">
        <v>7</v>
      </c>
    </row>
    <row r="90" spans="1:15" x14ac:dyDescent="0.2">
      <c r="A90" s="235" t="s">
        <v>63</v>
      </c>
      <c r="B90" s="67" t="s">
        <v>63</v>
      </c>
      <c r="F90" s="163">
        <v>0</v>
      </c>
      <c r="G90" s="163">
        <v>0</v>
      </c>
      <c r="H90" s="155">
        <v>0</v>
      </c>
      <c r="I90" s="155">
        <v>0</v>
      </c>
      <c r="J90" s="236">
        <v>0</v>
      </c>
      <c r="K90" s="31">
        <v>0</v>
      </c>
      <c r="L90" s="237">
        <v>0</v>
      </c>
      <c r="M90" s="237">
        <v>0</v>
      </c>
      <c r="N90" s="237">
        <v>0</v>
      </c>
      <c r="O90" s="238">
        <v>0</v>
      </c>
    </row>
    <row r="91" spans="1:15" x14ac:dyDescent="0.2">
      <c r="A91" s="235" t="s">
        <v>62</v>
      </c>
      <c r="B91" s="67" t="s">
        <v>62</v>
      </c>
      <c r="F91" s="163">
        <v>0</v>
      </c>
      <c r="G91" s="163">
        <v>0</v>
      </c>
      <c r="H91" s="155">
        <v>0</v>
      </c>
      <c r="I91" s="155">
        <v>0</v>
      </c>
      <c r="J91" s="236">
        <v>0</v>
      </c>
      <c r="K91" s="6">
        <v>0</v>
      </c>
      <c r="L91" s="239">
        <v>0</v>
      </c>
      <c r="M91" s="239">
        <v>0</v>
      </c>
      <c r="N91" s="239">
        <v>0</v>
      </c>
      <c r="O91" s="240">
        <v>0</v>
      </c>
    </row>
    <row r="92" spans="1:15" x14ac:dyDescent="0.2">
      <c r="A92" s="235" t="s">
        <v>61</v>
      </c>
      <c r="B92" s="67" t="s">
        <v>61</v>
      </c>
      <c r="F92" s="163"/>
      <c r="G92" s="163"/>
      <c r="H92" s="155"/>
      <c r="I92" s="155"/>
      <c r="J92" s="6"/>
      <c r="K92" s="6"/>
      <c r="L92" s="239"/>
      <c r="M92" s="239"/>
      <c r="N92" s="239"/>
      <c r="O92" s="240"/>
    </row>
    <row r="93" spans="1:15" x14ac:dyDescent="0.2">
      <c r="A93" s="235" t="s">
        <v>60</v>
      </c>
      <c r="B93" s="67" t="s">
        <v>59</v>
      </c>
      <c r="F93" s="163">
        <v>2515</v>
      </c>
      <c r="G93" s="163">
        <v>2436</v>
      </c>
      <c r="H93" s="155">
        <v>23001775.609999999</v>
      </c>
      <c r="I93" s="155">
        <v>22647412.440000001</v>
      </c>
      <c r="J93" s="236">
        <v>0.74739999999999995</v>
      </c>
      <c r="K93" s="6">
        <v>0.74450000000000005</v>
      </c>
      <c r="L93" s="239">
        <v>5.0199999999999996</v>
      </c>
      <c r="M93" s="239">
        <v>5.04</v>
      </c>
      <c r="N93" s="239">
        <v>187.51</v>
      </c>
      <c r="O93" s="240">
        <v>186.78</v>
      </c>
    </row>
    <row r="94" spans="1:15" x14ac:dyDescent="0.2">
      <c r="A94" s="235" t="s">
        <v>58</v>
      </c>
      <c r="B94" s="241" t="s">
        <v>57</v>
      </c>
      <c r="F94" s="163">
        <v>104</v>
      </c>
      <c r="G94" s="163">
        <v>69</v>
      </c>
      <c r="H94" s="155">
        <v>1229086.25</v>
      </c>
      <c r="I94" s="155">
        <v>536341.32999999996</v>
      </c>
      <c r="J94" s="236">
        <v>3.9899999999999998E-2</v>
      </c>
      <c r="K94" s="6">
        <v>1.7600000000000001E-2</v>
      </c>
      <c r="L94" s="239">
        <v>5.9</v>
      </c>
      <c r="M94" s="239">
        <v>5.03</v>
      </c>
      <c r="N94" s="239">
        <v>184.18</v>
      </c>
      <c r="O94" s="240">
        <v>200.32</v>
      </c>
    </row>
    <row r="95" spans="1:15" x14ac:dyDescent="0.2">
      <c r="A95" s="235" t="s">
        <v>56</v>
      </c>
      <c r="B95" s="241" t="s">
        <v>55</v>
      </c>
      <c r="F95" s="163">
        <v>47</v>
      </c>
      <c r="G95" s="163">
        <v>91</v>
      </c>
      <c r="H95" s="155">
        <v>240395.16</v>
      </c>
      <c r="I95" s="155">
        <v>770010.65</v>
      </c>
      <c r="J95" s="236">
        <v>7.7999999999999996E-3</v>
      </c>
      <c r="K95" s="6">
        <v>2.53E-2</v>
      </c>
      <c r="L95" s="239">
        <v>5.69</v>
      </c>
      <c r="M95" s="239">
        <v>6.09</v>
      </c>
      <c r="N95" s="239">
        <v>152.35</v>
      </c>
      <c r="O95" s="240">
        <v>175.04</v>
      </c>
    </row>
    <row r="96" spans="1:15" x14ac:dyDescent="0.2">
      <c r="A96" s="235" t="s">
        <v>54</v>
      </c>
      <c r="B96" s="241" t="s">
        <v>53</v>
      </c>
      <c r="F96" s="163">
        <v>48</v>
      </c>
      <c r="G96" s="163">
        <v>35</v>
      </c>
      <c r="H96" s="155">
        <v>436323.01</v>
      </c>
      <c r="I96" s="155">
        <v>527471.67000000004</v>
      </c>
      <c r="J96" s="236">
        <v>1.4200000000000001E-2</v>
      </c>
      <c r="K96" s="6">
        <v>1.7299999999999999E-2</v>
      </c>
      <c r="L96" s="239">
        <v>4.96</v>
      </c>
      <c r="M96" s="239">
        <v>5.54</v>
      </c>
      <c r="N96" s="239">
        <v>161.19</v>
      </c>
      <c r="O96" s="240">
        <v>209.07</v>
      </c>
    </row>
    <row r="97" spans="1:25" x14ac:dyDescent="0.2">
      <c r="A97" s="235" t="s">
        <v>52</v>
      </c>
      <c r="B97" s="241" t="s">
        <v>51</v>
      </c>
      <c r="F97" s="163">
        <v>57</v>
      </c>
      <c r="G97" s="163">
        <v>50</v>
      </c>
      <c r="H97" s="155">
        <v>548643.53</v>
      </c>
      <c r="I97" s="155">
        <v>464932.64</v>
      </c>
      <c r="J97" s="236">
        <v>1.78E-2</v>
      </c>
      <c r="K97" s="6">
        <v>1.5299999999999999E-2</v>
      </c>
      <c r="L97" s="239">
        <v>5.73</v>
      </c>
      <c r="M97" s="239">
        <v>5.19</v>
      </c>
      <c r="N97" s="239">
        <v>273.91000000000003</v>
      </c>
      <c r="O97" s="240">
        <v>171.09</v>
      </c>
    </row>
    <row r="98" spans="1:25" x14ac:dyDescent="0.2">
      <c r="A98" s="235" t="s">
        <v>50</v>
      </c>
      <c r="B98" s="241" t="s">
        <v>49</v>
      </c>
      <c r="F98" s="163">
        <v>70</v>
      </c>
      <c r="G98" s="163">
        <v>72</v>
      </c>
      <c r="H98" s="155">
        <v>454781.25</v>
      </c>
      <c r="I98" s="155">
        <v>555754.71</v>
      </c>
      <c r="J98" s="236">
        <v>1.4800000000000001E-2</v>
      </c>
      <c r="K98" s="6">
        <v>1.83E-2</v>
      </c>
      <c r="L98" s="239">
        <v>5.15</v>
      </c>
      <c r="M98" s="239">
        <v>5.71</v>
      </c>
      <c r="N98" s="239">
        <v>157</v>
      </c>
      <c r="O98" s="240">
        <v>235.17</v>
      </c>
    </row>
    <row r="99" spans="1:25" x14ac:dyDescent="0.2">
      <c r="A99" s="235" t="s">
        <v>48</v>
      </c>
      <c r="B99" s="241" t="s">
        <v>47</v>
      </c>
      <c r="F99" s="163">
        <v>34</v>
      </c>
      <c r="G99" s="163">
        <v>37</v>
      </c>
      <c r="H99" s="155">
        <v>293557.90000000002</v>
      </c>
      <c r="I99" s="155">
        <v>218033.77</v>
      </c>
      <c r="J99" s="236">
        <v>9.4999999999999998E-3</v>
      </c>
      <c r="K99" s="6">
        <v>7.1999999999999998E-3</v>
      </c>
      <c r="L99" s="239">
        <v>4.75</v>
      </c>
      <c r="M99" s="239">
        <v>5.16</v>
      </c>
      <c r="N99" s="239">
        <v>218.13</v>
      </c>
      <c r="O99" s="240">
        <v>165.29</v>
      </c>
    </row>
    <row r="100" spans="1:25" ht="12" customHeight="1" x14ac:dyDescent="0.2">
      <c r="A100" s="242" t="s">
        <v>46</v>
      </c>
      <c r="B100" s="243" t="s">
        <v>46</v>
      </c>
      <c r="C100" s="243"/>
      <c r="D100" s="243"/>
      <c r="E100" s="243"/>
      <c r="F100" s="244">
        <v>2875</v>
      </c>
      <c r="G100" s="244">
        <v>2790</v>
      </c>
      <c r="H100" s="245">
        <v>26204562.710000001</v>
      </c>
      <c r="I100" s="245">
        <v>25719957.210000001</v>
      </c>
      <c r="J100" s="246">
        <v>0.85150000000000003</v>
      </c>
      <c r="K100" s="30">
        <v>0.84550000000000003</v>
      </c>
      <c r="L100" s="247">
        <v>5.08</v>
      </c>
      <c r="M100" s="247">
        <v>5.0999999999999996</v>
      </c>
      <c r="N100" s="247">
        <v>188.21</v>
      </c>
      <c r="O100" s="248">
        <v>187.75</v>
      </c>
    </row>
    <row r="101" spans="1:25" x14ac:dyDescent="0.2">
      <c r="A101" s="235" t="s">
        <v>45</v>
      </c>
      <c r="B101" s="67" t="s">
        <v>45</v>
      </c>
      <c r="F101" s="163">
        <v>254</v>
      </c>
      <c r="G101" s="163">
        <v>279</v>
      </c>
      <c r="H101" s="155">
        <v>2599650.17</v>
      </c>
      <c r="I101" s="155">
        <v>2840396.22</v>
      </c>
      <c r="J101" s="236">
        <v>8.4500000000000006E-2</v>
      </c>
      <c r="K101" s="6">
        <v>9.3399999999999997E-2</v>
      </c>
      <c r="L101" s="239">
        <v>5.7</v>
      </c>
      <c r="M101" s="239">
        <v>5.56</v>
      </c>
      <c r="N101" s="239">
        <v>204.05</v>
      </c>
      <c r="O101" s="240">
        <v>198.89</v>
      </c>
    </row>
    <row r="102" spans="1:25" x14ac:dyDescent="0.2">
      <c r="A102" s="235" t="s">
        <v>44</v>
      </c>
      <c r="B102" s="67" t="s">
        <v>44</v>
      </c>
      <c r="F102" s="163">
        <v>158</v>
      </c>
      <c r="G102" s="163">
        <v>155</v>
      </c>
      <c r="H102" s="155">
        <v>1669056.92</v>
      </c>
      <c r="I102" s="155">
        <v>1503496.33</v>
      </c>
      <c r="J102" s="236">
        <v>5.4199999999999998E-2</v>
      </c>
      <c r="K102" s="6">
        <v>4.9399999999999999E-2</v>
      </c>
      <c r="L102" s="239">
        <v>4.8899999999999997</v>
      </c>
      <c r="M102" s="239">
        <v>4.7</v>
      </c>
      <c r="N102" s="239">
        <v>213.83</v>
      </c>
      <c r="O102" s="240">
        <v>221.02</v>
      </c>
    </row>
    <row r="103" spans="1:25" x14ac:dyDescent="0.2">
      <c r="A103" s="235" t="s">
        <v>43</v>
      </c>
      <c r="B103" s="67" t="s">
        <v>43</v>
      </c>
      <c r="F103" s="163">
        <v>32</v>
      </c>
      <c r="G103" s="163">
        <v>40</v>
      </c>
      <c r="H103" s="155">
        <v>300603.84999999998</v>
      </c>
      <c r="I103" s="155">
        <v>355815.16</v>
      </c>
      <c r="J103" s="27">
        <v>9.7999999999999997E-3</v>
      </c>
      <c r="K103" s="6">
        <v>1.17E-2</v>
      </c>
      <c r="L103" s="239">
        <v>4.7</v>
      </c>
      <c r="M103" s="239">
        <v>4.8099999999999996</v>
      </c>
      <c r="N103" s="239">
        <v>200.81</v>
      </c>
      <c r="O103" s="240">
        <v>202.09</v>
      </c>
      <c r="Q103" s="249"/>
      <c r="R103" s="249"/>
      <c r="S103" s="249"/>
      <c r="T103" s="29"/>
      <c r="U103" s="29"/>
      <c r="V103" s="28"/>
      <c r="W103" s="28"/>
      <c r="X103" s="28"/>
      <c r="Y103" s="28"/>
    </row>
    <row r="104" spans="1:25" x14ac:dyDescent="0.2">
      <c r="A104" s="235" t="s">
        <v>42</v>
      </c>
      <c r="B104" s="67" t="s">
        <v>42</v>
      </c>
      <c r="F104" s="163">
        <v>0</v>
      </c>
      <c r="G104" s="163">
        <v>0</v>
      </c>
      <c r="H104" s="155">
        <v>0</v>
      </c>
      <c r="I104" s="155">
        <v>0</v>
      </c>
      <c r="J104" s="27">
        <v>0</v>
      </c>
      <c r="K104" s="6">
        <v>0</v>
      </c>
      <c r="L104" s="239">
        <v>0</v>
      </c>
      <c r="M104" s="239">
        <v>0</v>
      </c>
      <c r="N104" s="239">
        <v>0</v>
      </c>
      <c r="O104" s="240">
        <v>0</v>
      </c>
    </row>
    <row r="105" spans="1:25" x14ac:dyDescent="0.2">
      <c r="A105" s="113"/>
      <c r="B105" s="121" t="s">
        <v>14</v>
      </c>
      <c r="C105" s="172"/>
      <c r="D105" s="172"/>
      <c r="E105" s="146"/>
      <c r="F105" s="26">
        <v>3319</v>
      </c>
      <c r="G105" s="26">
        <v>3264</v>
      </c>
      <c r="H105" s="3">
        <v>30773873.649999999</v>
      </c>
      <c r="I105" s="3">
        <v>30419664.920000002</v>
      </c>
      <c r="J105" s="2"/>
      <c r="K105" s="2"/>
      <c r="L105" s="250">
        <v>5.12</v>
      </c>
      <c r="M105" s="250">
        <v>5.12</v>
      </c>
      <c r="N105" s="250">
        <v>191.06</v>
      </c>
      <c r="O105" s="251">
        <v>190.6</v>
      </c>
    </row>
    <row r="106" spans="1:25" s="130" customFormat="1" ht="11.25" x14ac:dyDescent="0.2">
      <c r="A106" s="227"/>
      <c r="B106" s="129"/>
      <c r="C106" s="129"/>
      <c r="D106" s="129"/>
      <c r="E106" s="129"/>
      <c r="F106" s="129"/>
      <c r="G106" s="129"/>
      <c r="H106" s="129"/>
      <c r="I106" s="129"/>
      <c r="J106" s="8"/>
      <c r="K106" s="8"/>
      <c r="L106" s="129"/>
      <c r="M106" s="129"/>
      <c r="N106" s="129"/>
      <c r="O106" s="25"/>
    </row>
    <row r="107" spans="1:25" s="130" customFormat="1" ht="12" thickBot="1" x14ac:dyDescent="0.25">
      <c r="A107" s="132"/>
      <c r="B107" s="133"/>
      <c r="C107" s="133"/>
      <c r="D107" s="133"/>
      <c r="E107" s="133"/>
      <c r="F107" s="133"/>
      <c r="G107" s="133"/>
      <c r="H107" s="133"/>
      <c r="I107" s="133"/>
      <c r="J107" s="15"/>
      <c r="K107" s="15"/>
      <c r="L107" s="133"/>
      <c r="M107" s="133"/>
      <c r="N107" s="133"/>
      <c r="O107" s="14"/>
    </row>
    <row r="108" spans="1:25" ht="12.75" customHeight="1" thickBot="1" x14ac:dyDescent="0.25">
      <c r="A108" s="88"/>
    </row>
    <row r="109" spans="1:25" ht="15.75" x14ac:dyDescent="0.25">
      <c r="A109" s="90" t="s">
        <v>41</v>
      </c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3"/>
    </row>
    <row r="110" spans="1:25" ht="6.75" customHeight="1" x14ac:dyDescent="0.2">
      <c r="A110" s="92"/>
      <c r="O110" s="77"/>
    </row>
    <row r="111" spans="1:25" s="143" customFormat="1" x14ac:dyDescent="0.2">
      <c r="A111" s="135"/>
      <c r="B111" s="136"/>
      <c r="C111" s="136"/>
      <c r="D111" s="136"/>
      <c r="E111" s="228"/>
      <c r="F111" s="229" t="s">
        <v>12</v>
      </c>
      <c r="G111" s="229"/>
      <c r="H111" s="252" t="s">
        <v>11</v>
      </c>
      <c r="I111" s="253"/>
      <c r="J111" s="229" t="s">
        <v>31</v>
      </c>
      <c r="K111" s="229"/>
      <c r="L111" s="229" t="s">
        <v>21</v>
      </c>
      <c r="M111" s="229"/>
      <c r="N111" s="229" t="s">
        <v>20</v>
      </c>
      <c r="O111" s="254"/>
    </row>
    <row r="112" spans="1:25" s="143" customFormat="1" x14ac:dyDescent="0.2">
      <c r="A112" s="135"/>
      <c r="B112" s="136"/>
      <c r="C112" s="136"/>
      <c r="D112" s="136"/>
      <c r="E112" s="228"/>
      <c r="F112" s="94" t="s">
        <v>8</v>
      </c>
      <c r="G112" s="94" t="s">
        <v>7</v>
      </c>
      <c r="H112" s="24" t="s">
        <v>8</v>
      </c>
      <c r="I112" s="23" t="s">
        <v>7</v>
      </c>
      <c r="J112" s="94" t="s">
        <v>8</v>
      </c>
      <c r="K112" s="94" t="s">
        <v>7</v>
      </c>
      <c r="L112" s="94" t="s">
        <v>8</v>
      </c>
      <c r="M112" s="94" t="s">
        <v>7</v>
      </c>
      <c r="N112" s="94" t="s">
        <v>8</v>
      </c>
      <c r="O112" s="96" t="s">
        <v>7</v>
      </c>
    </row>
    <row r="113" spans="1:15" x14ac:dyDescent="0.2">
      <c r="A113" s="92"/>
      <c r="B113" s="67" t="s">
        <v>40</v>
      </c>
      <c r="F113" s="20">
        <v>2515</v>
      </c>
      <c r="G113" s="20">
        <v>2436</v>
      </c>
      <c r="H113" s="7">
        <v>23001775.609999999</v>
      </c>
      <c r="I113" s="22">
        <v>22647412.440000001</v>
      </c>
      <c r="J113" s="6">
        <v>0.87780000000000002</v>
      </c>
      <c r="K113" s="6">
        <v>0.88049999999999995</v>
      </c>
      <c r="L113" s="18">
        <v>5.0199999999999996</v>
      </c>
      <c r="M113" s="18">
        <v>5.04</v>
      </c>
      <c r="N113" s="7">
        <v>187.51</v>
      </c>
      <c r="O113" s="12">
        <v>186.78</v>
      </c>
    </row>
    <row r="114" spans="1:15" x14ac:dyDescent="0.2">
      <c r="A114" s="92"/>
      <c r="B114" s="67" t="s">
        <v>39</v>
      </c>
      <c r="F114" s="20">
        <v>104</v>
      </c>
      <c r="G114" s="20">
        <v>69</v>
      </c>
      <c r="H114" s="7">
        <v>1229086.25</v>
      </c>
      <c r="I114" s="19">
        <v>536341.32999999996</v>
      </c>
      <c r="J114" s="6">
        <v>4.6899999999999997E-2</v>
      </c>
      <c r="K114" s="6">
        <v>2.0899999999999998E-2</v>
      </c>
      <c r="L114" s="18">
        <v>5.9</v>
      </c>
      <c r="M114" s="18">
        <v>5.03</v>
      </c>
      <c r="N114" s="7">
        <v>184.18</v>
      </c>
      <c r="O114" s="11">
        <v>200.32</v>
      </c>
    </row>
    <row r="115" spans="1:15" x14ac:dyDescent="0.2">
      <c r="A115" s="92"/>
      <c r="B115" s="67" t="s">
        <v>38</v>
      </c>
      <c r="F115" s="20">
        <v>47</v>
      </c>
      <c r="G115" s="20">
        <v>91</v>
      </c>
      <c r="H115" s="7">
        <v>240395.16</v>
      </c>
      <c r="I115" s="19">
        <v>770010.65</v>
      </c>
      <c r="J115" s="6">
        <v>9.1999999999999998E-3</v>
      </c>
      <c r="K115" s="6">
        <v>2.9899999999999999E-2</v>
      </c>
      <c r="L115" s="18">
        <v>5.69</v>
      </c>
      <c r="M115" s="18">
        <v>6.09</v>
      </c>
      <c r="N115" s="7">
        <v>152.35</v>
      </c>
      <c r="O115" s="11">
        <v>175.04</v>
      </c>
    </row>
    <row r="116" spans="1:15" x14ac:dyDescent="0.2">
      <c r="A116" s="92"/>
      <c r="B116" s="67" t="s">
        <v>37</v>
      </c>
      <c r="F116" s="20">
        <v>48</v>
      </c>
      <c r="G116" s="20">
        <v>35</v>
      </c>
      <c r="H116" s="7">
        <v>436323.01</v>
      </c>
      <c r="I116" s="19">
        <v>527471.67000000004</v>
      </c>
      <c r="J116" s="6">
        <v>1.67E-2</v>
      </c>
      <c r="K116" s="6">
        <v>2.0500000000000001E-2</v>
      </c>
      <c r="L116" s="18">
        <v>4.96</v>
      </c>
      <c r="M116" s="18">
        <v>5.54</v>
      </c>
      <c r="N116" s="7">
        <v>161.19</v>
      </c>
      <c r="O116" s="11">
        <v>209.07</v>
      </c>
    </row>
    <row r="117" spans="1:15" x14ac:dyDescent="0.2">
      <c r="A117" s="92"/>
      <c r="B117" s="67" t="s">
        <v>36</v>
      </c>
      <c r="F117" s="20">
        <v>57</v>
      </c>
      <c r="G117" s="20">
        <v>50</v>
      </c>
      <c r="H117" s="7">
        <v>548643.53</v>
      </c>
      <c r="I117" s="19">
        <v>464932.64</v>
      </c>
      <c r="J117" s="6">
        <v>2.0899999999999998E-2</v>
      </c>
      <c r="K117" s="6">
        <v>1.8100000000000002E-2</v>
      </c>
      <c r="L117" s="18">
        <v>5.73</v>
      </c>
      <c r="M117" s="18">
        <v>5.19</v>
      </c>
      <c r="N117" s="7">
        <v>273.91000000000003</v>
      </c>
      <c r="O117" s="11">
        <v>171.09</v>
      </c>
    </row>
    <row r="118" spans="1:15" x14ac:dyDescent="0.2">
      <c r="A118" s="92"/>
      <c r="B118" s="67" t="s">
        <v>35</v>
      </c>
      <c r="F118" s="20">
        <v>70</v>
      </c>
      <c r="G118" s="20">
        <v>72</v>
      </c>
      <c r="H118" s="7">
        <v>454781.25</v>
      </c>
      <c r="I118" s="19">
        <v>555754.71</v>
      </c>
      <c r="J118" s="6">
        <v>1.7399999999999999E-2</v>
      </c>
      <c r="K118" s="6">
        <v>2.1600000000000001E-2</v>
      </c>
      <c r="L118" s="18">
        <v>5.15</v>
      </c>
      <c r="M118" s="21">
        <v>5.71</v>
      </c>
      <c r="N118" s="7">
        <v>157</v>
      </c>
      <c r="O118" s="11">
        <v>235.17</v>
      </c>
    </row>
    <row r="119" spans="1:15" x14ac:dyDescent="0.2">
      <c r="A119" s="92"/>
      <c r="B119" s="67" t="s">
        <v>34</v>
      </c>
      <c r="F119" s="20">
        <v>34</v>
      </c>
      <c r="G119" s="20">
        <v>37</v>
      </c>
      <c r="H119" s="7">
        <v>293557.90000000002</v>
      </c>
      <c r="I119" s="19">
        <v>218033.77</v>
      </c>
      <c r="J119" s="6">
        <v>1.12E-2</v>
      </c>
      <c r="K119" s="6">
        <v>8.5000000000000006E-3</v>
      </c>
      <c r="L119" s="18">
        <v>4.75</v>
      </c>
      <c r="M119" s="18">
        <v>5.16</v>
      </c>
      <c r="N119" s="7">
        <v>218.13</v>
      </c>
      <c r="O119" s="11">
        <v>165.29</v>
      </c>
    </row>
    <row r="120" spans="1:15" x14ac:dyDescent="0.2">
      <c r="A120" s="113"/>
      <c r="B120" s="121" t="s">
        <v>33</v>
      </c>
      <c r="C120" s="172"/>
      <c r="D120" s="172"/>
      <c r="E120" s="146"/>
      <c r="F120" s="4">
        <v>2875</v>
      </c>
      <c r="G120" s="4">
        <v>2790</v>
      </c>
      <c r="H120" s="3">
        <v>26204562.710000001</v>
      </c>
      <c r="I120" s="3">
        <v>25719957.210000001</v>
      </c>
      <c r="J120" s="2"/>
      <c r="K120" s="2"/>
      <c r="L120" s="10">
        <v>5.08</v>
      </c>
      <c r="M120" s="13">
        <v>5.0999999999999996</v>
      </c>
      <c r="N120" s="3">
        <v>188.21</v>
      </c>
      <c r="O120" s="9">
        <v>187.75</v>
      </c>
    </row>
    <row r="121" spans="1:15" s="130" customFormat="1" ht="11.25" x14ac:dyDescent="0.2">
      <c r="A121" s="128"/>
      <c r="J121" s="17"/>
      <c r="K121" s="17"/>
      <c r="O121" s="16"/>
    </row>
    <row r="122" spans="1:15" s="130" customFormat="1" ht="12" thickBot="1" x14ac:dyDescent="0.25">
      <c r="A122" s="132"/>
      <c r="B122" s="133"/>
      <c r="C122" s="133"/>
      <c r="D122" s="133"/>
      <c r="E122" s="133"/>
      <c r="F122" s="133"/>
      <c r="G122" s="133"/>
      <c r="H122" s="133"/>
      <c r="I122" s="133"/>
      <c r="J122" s="15"/>
      <c r="K122" s="15"/>
      <c r="L122" s="133"/>
      <c r="M122" s="133"/>
      <c r="N122" s="133"/>
      <c r="O122" s="14"/>
    </row>
    <row r="123" spans="1:15" ht="12.75" customHeight="1" thickBot="1" x14ac:dyDescent="0.25"/>
    <row r="124" spans="1:15" ht="15.75" x14ac:dyDescent="0.25">
      <c r="A124" s="90" t="s">
        <v>32</v>
      </c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3"/>
    </row>
    <row r="125" spans="1:15" ht="6.75" customHeight="1" x14ac:dyDescent="0.2">
      <c r="A125" s="113"/>
      <c r="O125" s="77"/>
    </row>
    <row r="126" spans="1:15" ht="12.75" customHeight="1" x14ac:dyDescent="0.2">
      <c r="A126" s="113"/>
      <c r="B126" s="213"/>
      <c r="C126" s="213"/>
      <c r="D126" s="213"/>
      <c r="E126" s="213"/>
      <c r="F126" s="230" t="s">
        <v>12</v>
      </c>
      <c r="G126" s="231"/>
      <c r="H126" s="252" t="s">
        <v>11</v>
      </c>
      <c r="I126" s="253"/>
      <c r="J126" s="230" t="s">
        <v>31</v>
      </c>
      <c r="K126" s="231"/>
      <c r="L126" s="230" t="s">
        <v>21</v>
      </c>
      <c r="M126" s="231"/>
      <c r="N126" s="230" t="s">
        <v>20</v>
      </c>
      <c r="O126" s="232"/>
    </row>
    <row r="127" spans="1:15" x14ac:dyDescent="0.2">
      <c r="A127" s="113"/>
      <c r="B127" s="213"/>
      <c r="C127" s="213"/>
      <c r="D127" s="213"/>
      <c r="E127" s="213"/>
      <c r="F127" s="94" t="s">
        <v>8</v>
      </c>
      <c r="G127" s="94" t="s">
        <v>7</v>
      </c>
      <c r="H127" s="94" t="s">
        <v>8</v>
      </c>
      <c r="I127" s="184" t="s">
        <v>7</v>
      </c>
      <c r="J127" s="94" t="s">
        <v>8</v>
      </c>
      <c r="K127" s="94" t="s">
        <v>7</v>
      </c>
      <c r="L127" s="94" t="s">
        <v>8</v>
      </c>
      <c r="M127" s="94" t="s">
        <v>7</v>
      </c>
      <c r="N127" s="94" t="s">
        <v>8</v>
      </c>
      <c r="O127" s="96" t="s">
        <v>7</v>
      </c>
    </row>
    <row r="128" spans="1:15" x14ac:dyDescent="0.2">
      <c r="A128" s="92"/>
      <c r="B128" s="67" t="s">
        <v>30</v>
      </c>
      <c r="F128" s="163">
        <v>685</v>
      </c>
      <c r="G128" s="163">
        <v>678</v>
      </c>
      <c r="H128" s="239">
        <v>11016571.76</v>
      </c>
      <c r="I128" s="239">
        <v>10861075.949999999</v>
      </c>
      <c r="J128" s="6">
        <v>0.35799999999999998</v>
      </c>
      <c r="K128" s="6">
        <v>0.35699999999999998</v>
      </c>
      <c r="L128" s="239">
        <v>4.5999999999999996</v>
      </c>
      <c r="M128" s="239">
        <v>4.5999999999999996</v>
      </c>
      <c r="N128" s="239">
        <v>178.79</v>
      </c>
      <c r="O128" s="239">
        <v>178.31</v>
      </c>
    </row>
    <row r="129" spans="1:15" x14ac:dyDescent="0.2">
      <c r="A129" s="92"/>
      <c r="B129" s="67" t="s">
        <v>29</v>
      </c>
      <c r="F129" s="163">
        <v>686</v>
      </c>
      <c r="G129" s="163">
        <v>677</v>
      </c>
      <c r="H129" s="239">
        <v>13094042.01</v>
      </c>
      <c r="I129" s="239">
        <v>12928314.26</v>
      </c>
      <c r="J129" s="6">
        <v>0.42549999999999999</v>
      </c>
      <c r="K129" s="6">
        <v>0.42499999999999999</v>
      </c>
      <c r="L129" s="239">
        <v>4.7</v>
      </c>
      <c r="M129" s="239">
        <v>4.7</v>
      </c>
      <c r="N129" s="239">
        <v>197.46</v>
      </c>
      <c r="O129" s="240">
        <v>197.07</v>
      </c>
    </row>
    <row r="130" spans="1:15" x14ac:dyDescent="0.2">
      <c r="A130" s="92"/>
      <c r="B130" s="67" t="s">
        <v>28</v>
      </c>
      <c r="F130" s="163">
        <v>1102</v>
      </c>
      <c r="G130" s="163">
        <v>1082</v>
      </c>
      <c r="H130" s="239">
        <v>3185046.58</v>
      </c>
      <c r="I130" s="239">
        <v>3156782.16</v>
      </c>
      <c r="J130" s="6">
        <v>0.10349999999999999</v>
      </c>
      <c r="K130" s="6">
        <v>0.1038</v>
      </c>
      <c r="L130" s="239">
        <v>6.68</v>
      </c>
      <c r="M130" s="239">
        <v>6.68</v>
      </c>
      <c r="N130" s="239">
        <v>185.08</v>
      </c>
      <c r="O130" s="240">
        <v>184.69</v>
      </c>
    </row>
    <row r="131" spans="1:15" x14ac:dyDescent="0.2">
      <c r="A131" s="92"/>
      <c r="B131" s="67" t="s">
        <v>27</v>
      </c>
      <c r="F131" s="163">
        <v>819</v>
      </c>
      <c r="G131" s="163">
        <v>800</v>
      </c>
      <c r="H131" s="239">
        <v>3175208.55</v>
      </c>
      <c r="I131" s="239">
        <v>3172078.87</v>
      </c>
      <c r="J131" s="6">
        <v>0.1032</v>
      </c>
      <c r="K131" s="6">
        <v>0.1043</v>
      </c>
      <c r="L131" s="239">
        <v>6.75</v>
      </c>
      <c r="M131" s="239">
        <v>6.74</v>
      </c>
      <c r="N131" s="239">
        <v>215.36</v>
      </c>
      <c r="O131" s="240">
        <v>214.36</v>
      </c>
    </row>
    <row r="132" spans="1:15" x14ac:dyDescent="0.2">
      <c r="A132" s="92"/>
      <c r="B132" s="67" t="s">
        <v>26</v>
      </c>
      <c r="F132" s="163">
        <v>27</v>
      </c>
      <c r="G132" s="163">
        <v>27</v>
      </c>
      <c r="H132" s="239">
        <v>303004.75</v>
      </c>
      <c r="I132" s="239">
        <v>301413.68</v>
      </c>
      <c r="J132" s="6">
        <v>9.7999999999999997E-3</v>
      </c>
      <c r="K132" s="6">
        <v>9.9000000000000008E-3</v>
      </c>
      <c r="L132" s="239">
        <v>8.2899999999999991</v>
      </c>
      <c r="M132" s="239">
        <v>8.2899999999999991</v>
      </c>
      <c r="N132" s="239">
        <v>168.86</v>
      </c>
      <c r="O132" s="240">
        <v>168.23</v>
      </c>
    </row>
    <row r="133" spans="1:15" x14ac:dyDescent="0.2">
      <c r="A133" s="92"/>
      <c r="B133" s="67" t="s">
        <v>25</v>
      </c>
      <c r="F133" s="163">
        <v>0</v>
      </c>
      <c r="G133" s="163">
        <v>0</v>
      </c>
      <c r="H133" s="239">
        <v>0</v>
      </c>
      <c r="I133" s="239">
        <v>0</v>
      </c>
      <c r="J133" s="6">
        <v>0</v>
      </c>
      <c r="K133" s="6">
        <v>0</v>
      </c>
      <c r="L133" s="239">
        <v>0</v>
      </c>
      <c r="M133" s="239">
        <v>0</v>
      </c>
      <c r="N133" s="239">
        <v>0</v>
      </c>
      <c r="O133" s="240">
        <v>0</v>
      </c>
    </row>
    <row r="134" spans="1:15" x14ac:dyDescent="0.2">
      <c r="A134" s="113"/>
      <c r="B134" s="121" t="s">
        <v>24</v>
      </c>
      <c r="C134" s="172"/>
      <c r="D134" s="172"/>
      <c r="E134" s="172"/>
      <c r="F134" s="4">
        <v>3319</v>
      </c>
      <c r="G134" s="4">
        <v>3264</v>
      </c>
      <c r="H134" s="3">
        <v>30773873.649999999</v>
      </c>
      <c r="I134" s="3">
        <v>30419664.920000002</v>
      </c>
      <c r="J134" s="2"/>
      <c r="K134" s="2"/>
      <c r="L134" s="10">
        <v>5.12</v>
      </c>
      <c r="M134" s="13">
        <v>5.12</v>
      </c>
      <c r="N134" s="3">
        <v>191.06</v>
      </c>
      <c r="O134" s="9">
        <v>190.6</v>
      </c>
    </row>
    <row r="135" spans="1:15" s="130" customFormat="1" ht="11.25" x14ac:dyDescent="0.2">
      <c r="A135" s="128"/>
      <c r="F135" s="129"/>
      <c r="G135" s="129"/>
      <c r="H135" s="129"/>
      <c r="I135" s="129"/>
      <c r="J135" s="129"/>
      <c r="K135" s="129"/>
      <c r="L135" s="129"/>
      <c r="M135" s="129"/>
      <c r="N135" s="8"/>
      <c r="O135" s="198"/>
    </row>
    <row r="136" spans="1:15" s="130" customFormat="1" ht="12" thickBot="1" x14ac:dyDescent="0.25">
      <c r="A136" s="132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4"/>
    </row>
    <row r="137" spans="1:15" ht="13.5" thickBot="1" x14ac:dyDescent="0.25">
      <c r="D137" s="88"/>
      <c r="E137" s="88"/>
    </row>
    <row r="138" spans="1:15" ht="15.75" x14ac:dyDescent="0.25">
      <c r="A138" s="90" t="s">
        <v>23</v>
      </c>
      <c r="B138" s="72"/>
      <c r="C138" s="72"/>
      <c r="D138" s="255"/>
      <c r="F138" s="72"/>
      <c r="G138" s="72"/>
      <c r="H138" s="72"/>
      <c r="I138" s="72"/>
      <c r="J138" s="72"/>
      <c r="K138" s="72"/>
      <c r="L138" s="72"/>
      <c r="M138" s="72"/>
      <c r="N138" s="72"/>
      <c r="O138" s="73"/>
    </row>
    <row r="139" spans="1:15" ht="6.75" customHeight="1" x14ac:dyDescent="0.2">
      <c r="A139" s="92"/>
      <c r="O139" s="77"/>
    </row>
    <row r="140" spans="1:15" ht="12.75" customHeight="1" x14ac:dyDescent="0.2">
      <c r="A140" s="93"/>
      <c r="B140" s="213"/>
      <c r="C140" s="213"/>
      <c r="D140" s="213"/>
      <c r="E140" s="213"/>
      <c r="F140" s="230" t="s">
        <v>12</v>
      </c>
      <c r="G140" s="231"/>
      <c r="H140" s="252" t="s">
        <v>11</v>
      </c>
      <c r="I140" s="253"/>
      <c r="J140" s="230" t="s">
        <v>22</v>
      </c>
      <c r="K140" s="231"/>
      <c r="L140" s="230" t="s">
        <v>21</v>
      </c>
      <c r="M140" s="231"/>
      <c r="N140" s="230" t="s">
        <v>20</v>
      </c>
      <c r="O140" s="232"/>
    </row>
    <row r="141" spans="1:15" x14ac:dyDescent="0.2">
      <c r="A141" s="93"/>
      <c r="B141" s="213"/>
      <c r="C141" s="213"/>
      <c r="D141" s="213"/>
      <c r="E141" s="213"/>
      <c r="F141" s="94" t="s">
        <v>8</v>
      </c>
      <c r="G141" s="94" t="s">
        <v>7</v>
      </c>
      <c r="H141" s="94" t="s">
        <v>8</v>
      </c>
      <c r="I141" s="184" t="s">
        <v>7</v>
      </c>
      <c r="J141" s="94" t="s">
        <v>8</v>
      </c>
      <c r="K141" s="94" t="s">
        <v>7</v>
      </c>
      <c r="L141" s="94" t="s">
        <v>8</v>
      </c>
      <c r="M141" s="94" t="s">
        <v>7</v>
      </c>
      <c r="N141" s="94" t="s">
        <v>8</v>
      </c>
      <c r="O141" s="96" t="s">
        <v>7</v>
      </c>
    </row>
    <row r="142" spans="1:15" x14ac:dyDescent="0.2">
      <c r="A142" s="92"/>
      <c r="B142" s="67" t="s">
        <v>19</v>
      </c>
      <c r="F142" s="163">
        <v>1261</v>
      </c>
      <c r="G142" s="163">
        <v>1232</v>
      </c>
      <c r="H142" s="239">
        <v>6213437.5499999998</v>
      </c>
      <c r="I142" s="239">
        <v>6243018.5899999999</v>
      </c>
      <c r="J142" s="6">
        <v>0.2019</v>
      </c>
      <c r="K142" s="6">
        <v>0.20519999999999999</v>
      </c>
      <c r="L142" s="239">
        <v>6.28</v>
      </c>
      <c r="M142" s="239">
        <v>6.25</v>
      </c>
      <c r="N142" s="7">
        <v>201.91</v>
      </c>
      <c r="O142" s="12">
        <v>200.45</v>
      </c>
    </row>
    <row r="143" spans="1:15" x14ac:dyDescent="0.2">
      <c r="A143" s="92"/>
      <c r="B143" s="67" t="s">
        <v>18</v>
      </c>
      <c r="F143" s="163">
        <v>431</v>
      </c>
      <c r="G143" s="163">
        <v>423</v>
      </c>
      <c r="H143" s="239">
        <v>1196578.32</v>
      </c>
      <c r="I143" s="239">
        <v>1188862.8700000001</v>
      </c>
      <c r="J143" s="6">
        <v>3.8899999999999997E-2</v>
      </c>
      <c r="K143" s="6">
        <v>3.9100000000000003E-2</v>
      </c>
      <c r="L143" s="239">
        <v>6.57</v>
      </c>
      <c r="M143" s="239">
        <v>6.57</v>
      </c>
      <c r="N143" s="7">
        <v>193.86</v>
      </c>
      <c r="O143" s="11">
        <v>194.02</v>
      </c>
    </row>
    <row r="144" spans="1:15" x14ac:dyDescent="0.2">
      <c r="A144" s="92"/>
      <c r="B144" s="67" t="s">
        <v>17</v>
      </c>
      <c r="F144" s="163">
        <v>396</v>
      </c>
      <c r="G144" s="163">
        <v>392</v>
      </c>
      <c r="H144" s="239">
        <v>1345365.81</v>
      </c>
      <c r="I144" s="239">
        <v>1337774.58</v>
      </c>
      <c r="J144" s="6">
        <v>4.3700000000000003E-2</v>
      </c>
      <c r="K144" s="6">
        <v>4.3999999999999997E-2</v>
      </c>
      <c r="L144" s="239">
        <v>6.49</v>
      </c>
      <c r="M144" s="239">
        <v>6.49</v>
      </c>
      <c r="N144" s="7">
        <v>180.46</v>
      </c>
      <c r="O144" s="11">
        <v>180.78</v>
      </c>
    </row>
    <row r="145" spans="1:15" x14ac:dyDescent="0.2">
      <c r="A145" s="92"/>
      <c r="B145" s="67" t="s">
        <v>16</v>
      </c>
      <c r="F145" s="163">
        <v>1231</v>
      </c>
      <c r="G145" s="163">
        <v>1217</v>
      </c>
      <c r="H145" s="239">
        <v>22018491.969999999</v>
      </c>
      <c r="I145" s="239">
        <v>21650008.879999999</v>
      </c>
      <c r="J145" s="6">
        <v>0.71550000000000002</v>
      </c>
      <c r="K145" s="6">
        <v>0.7117</v>
      </c>
      <c r="L145" s="239">
        <v>4.63</v>
      </c>
      <c r="M145" s="239">
        <v>4.63</v>
      </c>
      <c r="N145" s="7">
        <v>188.5</v>
      </c>
      <c r="O145" s="11">
        <v>188.18</v>
      </c>
    </row>
    <row r="146" spans="1:15" x14ac:dyDescent="0.2">
      <c r="A146" s="92"/>
      <c r="B146" s="67" t="s">
        <v>15</v>
      </c>
      <c r="F146" s="163">
        <v>0</v>
      </c>
      <c r="G146" s="163">
        <v>0</v>
      </c>
      <c r="H146" s="239">
        <v>0</v>
      </c>
      <c r="I146" s="239">
        <v>0</v>
      </c>
      <c r="J146" s="6">
        <v>0</v>
      </c>
      <c r="K146" s="6">
        <v>0</v>
      </c>
      <c r="L146" s="239">
        <v>0</v>
      </c>
      <c r="M146" s="239">
        <v>0</v>
      </c>
      <c r="N146" s="7">
        <v>0</v>
      </c>
      <c r="O146" s="11">
        <v>0</v>
      </c>
    </row>
    <row r="147" spans="1:15" x14ac:dyDescent="0.2">
      <c r="A147" s="113"/>
      <c r="B147" s="121" t="s">
        <v>14</v>
      </c>
      <c r="C147" s="172"/>
      <c r="D147" s="172"/>
      <c r="E147" s="172"/>
      <c r="F147" s="4">
        <v>3319</v>
      </c>
      <c r="G147" s="4">
        <v>3264</v>
      </c>
      <c r="H147" s="3">
        <v>30773873.649999999</v>
      </c>
      <c r="I147" s="3">
        <v>30419664.920000002</v>
      </c>
      <c r="J147" s="2"/>
      <c r="K147" s="2"/>
      <c r="L147" s="10">
        <v>5.12</v>
      </c>
      <c r="M147" s="10">
        <v>5.12</v>
      </c>
      <c r="N147" s="3">
        <v>191.06</v>
      </c>
      <c r="O147" s="9">
        <v>190.6</v>
      </c>
    </row>
    <row r="148" spans="1:15" s="130" customFormat="1" ht="11.25" x14ac:dyDescent="0.2">
      <c r="A148" s="227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8"/>
      <c r="O148" s="131"/>
    </row>
    <row r="149" spans="1:15" s="130" customFormat="1" ht="12" thickBot="1" x14ac:dyDescent="0.25">
      <c r="A149" s="132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4"/>
    </row>
    <row r="150" spans="1:15" ht="13.5" thickBot="1" x14ac:dyDescent="0.25"/>
    <row r="151" spans="1:15" ht="15.75" x14ac:dyDescent="0.25">
      <c r="A151" s="90" t="s">
        <v>13</v>
      </c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3"/>
    </row>
    <row r="152" spans="1:15" ht="6.75" customHeight="1" x14ac:dyDescent="0.2">
      <c r="A152" s="92"/>
      <c r="L152" s="77"/>
    </row>
    <row r="153" spans="1:15" x14ac:dyDescent="0.2">
      <c r="A153" s="93"/>
      <c r="B153" s="213"/>
      <c r="C153" s="213"/>
      <c r="D153" s="213"/>
      <c r="E153" s="161"/>
      <c r="F153" s="230" t="s">
        <v>12</v>
      </c>
      <c r="G153" s="231"/>
      <c r="H153" s="252" t="s">
        <v>11</v>
      </c>
      <c r="I153" s="253"/>
      <c r="J153" s="229" t="s">
        <v>10</v>
      </c>
      <c r="K153" s="229"/>
      <c r="L153" s="96" t="s">
        <v>9</v>
      </c>
    </row>
    <row r="154" spans="1:15" x14ac:dyDescent="0.2">
      <c r="A154" s="93"/>
      <c r="B154" s="213"/>
      <c r="C154" s="213"/>
      <c r="D154" s="213"/>
      <c r="E154" s="161"/>
      <c r="F154" s="184" t="s">
        <v>8</v>
      </c>
      <c r="G154" s="184" t="s">
        <v>7</v>
      </c>
      <c r="H154" s="94" t="s">
        <v>8</v>
      </c>
      <c r="I154" s="94" t="s">
        <v>7</v>
      </c>
      <c r="J154" s="94" t="s">
        <v>8</v>
      </c>
      <c r="K154" s="94" t="s">
        <v>7</v>
      </c>
      <c r="L154" s="256"/>
    </row>
    <row r="155" spans="1:15" x14ac:dyDescent="0.2">
      <c r="A155" s="138"/>
      <c r="B155" s="144" t="s">
        <v>6</v>
      </c>
      <c r="C155" s="144"/>
      <c r="D155" s="144"/>
      <c r="E155" s="144"/>
      <c r="F155" s="163">
        <v>182</v>
      </c>
      <c r="G155" s="163">
        <v>170</v>
      </c>
      <c r="H155" s="239">
        <v>642709.09</v>
      </c>
      <c r="I155" s="7">
        <v>639375.56000000006</v>
      </c>
      <c r="J155" s="6">
        <v>2.0899999999999998E-2</v>
      </c>
      <c r="K155" s="5">
        <v>2.1000000000000001E-2</v>
      </c>
      <c r="L155" s="257">
        <v>3.0501999999999998</v>
      </c>
    </row>
    <row r="156" spans="1:15" x14ac:dyDescent="0.2">
      <c r="A156" s="92"/>
      <c r="B156" s="67" t="s">
        <v>5</v>
      </c>
      <c r="F156" s="163">
        <v>3137</v>
      </c>
      <c r="G156" s="163">
        <v>3094</v>
      </c>
      <c r="H156" s="239">
        <v>30131164.559999999</v>
      </c>
      <c r="I156" s="7">
        <v>29780289.359999999</v>
      </c>
      <c r="J156" s="6">
        <v>0.97909999999999997</v>
      </c>
      <c r="K156" s="5">
        <v>0.97899999999999998</v>
      </c>
      <c r="L156" s="258">
        <v>2.5474000000000001</v>
      </c>
    </row>
    <row r="157" spans="1:15" x14ac:dyDescent="0.2">
      <c r="A157" s="92"/>
      <c r="B157" s="67" t="s">
        <v>4</v>
      </c>
      <c r="F157" s="163">
        <v>0</v>
      </c>
      <c r="G157" s="163">
        <v>0</v>
      </c>
      <c r="H157" s="239">
        <v>0</v>
      </c>
      <c r="I157" s="239">
        <v>0</v>
      </c>
      <c r="J157" s="6">
        <v>0</v>
      </c>
      <c r="K157" s="5">
        <v>0</v>
      </c>
      <c r="L157" s="258">
        <v>0</v>
      </c>
    </row>
    <row r="158" spans="1:15" ht="13.5" thickBot="1" x14ac:dyDescent="0.25">
      <c r="A158" s="199"/>
      <c r="B158" s="259" t="s">
        <v>3</v>
      </c>
      <c r="C158" s="88"/>
      <c r="D158" s="88"/>
      <c r="E158" s="88"/>
      <c r="F158" s="4">
        <v>3319</v>
      </c>
      <c r="G158" s="4">
        <v>3264</v>
      </c>
      <c r="H158" s="3">
        <v>30773873.649999999</v>
      </c>
      <c r="I158" s="3">
        <v>30419664.920000002</v>
      </c>
      <c r="J158" s="2"/>
      <c r="K158" s="1"/>
      <c r="L158" s="260">
        <v>2.5579999999999998</v>
      </c>
    </row>
    <row r="159" spans="1:15" s="261" customFormat="1" ht="11.25" x14ac:dyDescent="0.2">
      <c r="A159" s="130"/>
    </row>
    <row r="160" spans="1:15" s="261" customFormat="1" ht="11.25" x14ac:dyDescent="0.2">
      <c r="A160" s="130"/>
    </row>
    <row r="161" spans="1:16" ht="13.5" thickBot="1" x14ac:dyDescent="0.25"/>
    <row r="162" spans="1:16" ht="15.75" x14ac:dyDescent="0.25">
      <c r="A162" s="90" t="s">
        <v>2</v>
      </c>
      <c r="B162" s="262"/>
      <c r="C162" s="263"/>
      <c r="D162" s="91"/>
      <c r="E162" s="91"/>
      <c r="F162" s="205" t="s">
        <v>1</v>
      </c>
    </row>
    <row r="163" spans="1:16" ht="13.5" thickBot="1" x14ac:dyDescent="0.25">
      <c r="A163" s="199" t="s">
        <v>0</v>
      </c>
      <c r="B163" s="199"/>
      <c r="C163" s="264"/>
      <c r="D163" s="264"/>
      <c r="E163" s="264"/>
      <c r="F163" s="265">
        <v>301461612.00999999</v>
      </c>
    </row>
    <row r="164" spans="1:16" x14ac:dyDescent="0.2">
      <c r="C164" s="266"/>
      <c r="D164" s="266"/>
      <c r="E164" s="266"/>
      <c r="F164" s="267"/>
    </row>
    <row r="165" spans="1:16" x14ac:dyDescent="0.2">
      <c r="C165" s="268"/>
      <c r="D165" s="269"/>
      <c r="E165" s="269"/>
      <c r="F165" s="267"/>
    </row>
    <row r="166" spans="1:16" ht="12.75" customHeight="1" x14ac:dyDescent="0.2">
      <c r="A166" s="270"/>
      <c r="B166" s="270"/>
      <c r="C166" s="270"/>
      <c r="D166" s="270"/>
      <c r="E166" s="270"/>
      <c r="F166" s="270"/>
    </row>
    <row r="167" spans="1:16" x14ac:dyDescent="0.2">
      <c r="A167" s="270"/>
      <c r="B167" s="270"/>
      <c r="C167" s="270"/>
      <c r="D167" s="270"/>
      <c r="E167" s="270"/>
      <c r="F167" s="270"/>
    </row>
    <row r="168" spans="1:16" x14ac:dyDescent="0.2">
      <c r="A168" s="270"/>
      <c r="B168" s="270"/>
      <c r="C168" s="270"/>
      <c r="D168" s="270"/>
      <c r="E168" s="270"/>
      <c r="F168" s="270"/>
    </row>
    <row r="169" spans="1:16" x14ac:dyDescent="0.2">
      <c r="C169" s="268"/>
      <c r="D169" s="269"/>
      <c r="E169" s="269"/>
      <c r="F169" s="267"/>
    </row>
    <row r="170" spans="1:16" x14ac:dyDescent="0.2">
      <c r="A170" s="270"/>
      <c r="B170" s="270"/>
      <c r="C170" s="270"/>
      <c r="D170" s="270"/>
      <c r="E170" s="270"/>
      <c r="F170" s="270"/>
    </row>
    <row r="171" spans="1:16" x14ac:dyDescent="0.2">
      <c r="A171" s="270"/>
      <c r="B171" s="270"/>
      <c r="C171" s="270"/>
      <c r="D171" s="270"/>
      <c r="E171" s="270"/>
      <c r="F171" s="270"/>
    </row>
    <row r="172" spans="1:16" x14ac:dyDescent="0.2">
      <c r="A172" s="270"/>
      <c r="B172" s="270"/>
      <c r="C172" s="270"/>
      <c r="D172" s="270"/>
      <c r="E172" s="270"/>
      <c r="F172" s="270"/>
    </row>
    <row r="173" spans="1:16" x14ac:dyDescent="0.2">
      <c r="F173" s="190"/>
      <c r="G173" s="190"/>
      <c r="H173" s="271"/>
      <c r="I173" s="271"/>
      <c r="J173" s="190"/>
      <c r="K173" s="190"/>
      <c r="L173" s="145"/>
      <c r="M173" s="145"/>
      <c r="N173" s="145"/>
      <c r="O173" s="145"/>
      <c r="P173" s="190"/>
    </row>
    <row r="174" spans="1:16" x14ac:dyDescent="0.2">
      <c r="F174" s="190"/>
      <c r="G174" s="190"/>
      <c r="H174" s="271"/>
      <c r="I174" s="271"/>
      <c r="J174" s="190"/>
      <c r="K174" s="190"/>
      <c r="L174" s="145"/>
      <c r="M174" s="145"/>
      <c r="N174" s="145"/>
      <c r="O174" s="145"/>
      <c r="P174" s="190"/>
    </row>
    <row r="178" spans="6:6" x14ac:dyDescent="0.2">
      <c r="F178" s="145"/>
    </row>
    <row r="180" spans="6:6" x14ac:dyDescent="0.2">
      <c r="F180" s="145"/>
    </row>
  </sheetData>
  <mergeCells count="33">
    <mergeCell ref="B11:C11"/>
    <mergeCell ref="I4:J6"/>
    <mergeCell ref="M27:O27"/>
    <mergeCell ref="M28:O28"/>
    <mergeCell ref="L5:M7"/>
    <mergeCell ref="B7:C7"/>
    <mergeCell ref="B4:C4"/>
    <mergeCell ref="B5:C5"/>
    <mergeCell ref="B6:C6"/>
    <mergeCell ref="B8:C8"/>
    <mergeCell ref="B9:C9"/>
    <mergeCell ref="N126:O126"/>
    <mergeCell ref="J126:K126"/>
    <mergeCell ref="L126:M126"/>
    <mergeCell ref="F126:G126"/>
    <mergeCell ref="L111:M111"/>
    <mergeCell ref="N111:O111"/>
    <mergeCell ref="F111:G111"/>
    <mergeCell ref="J111:K111"/>
    <mergeCell ref="F88:G88"/>
    <mergeCell ref="J88:K88"/>
    <mergeCell ref="N88:O88"/>
    <mergeCell ref="L88:M88"/>
    <mergeCell ref="J39:O41"/>
    <mergeCell ref="H88:I88"/>
    <mergeCell ref="A170:F172"/>
    <mergeCell ref="A166:F168"/>
    <mergeCell ref="F153:G153"/>
    <mergeCell ref="N140:O140"/>
    <mergeCell ref="J153:K153"/>
    <mergeCell ref="F140:G140"/>
    <mergeCell ref="J140:K140"/>
    <mergeCell ref="L140:M140"/>
  </mergeCells>
  <conditionalFormatting sqref="F175:P175">
    <cfRule type="cellIs" dxfId="0" priority="1" operator="equal">
      <formula>TRUE</formula>
    </cfRule>
  </conditionalFormatting>
  <hyperlinks>
    <hyperlink ref="D10" r:id="rId1" xr:uid="{8A2C39FA-681E-427B-AB73-A2607D58CBE7}"/>
    <hyperlink ref="D11" r:id="rId2" xr:uid="{4015F4FA-F7C0-4237-80E7-BA970C60D36B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9EE8-E50D-493B-A969-9866539FC07A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style="272" customWidth="1"/>
    <col min="3" max="3" width="14.42578125" style="272" customWidth="1"/>
    <col min="4" max="4" width="13.140625" style="272" customWidth="1"/>
    <col min="5" max="5" width="12.85546875" style="272" customWidth="1"/>
    <col min="6" max="6" width="11.5703125" style="272" customWidth="1"/>
    <col min="7" max="7" width="15.85546875" style="272" bestFit="1" customWidth="1"/>
    <col min="8" max="8" width="19.42578125" style="272" customWidth="1"/>
    <col min="9" max="9" width="15.140625" style="272" bestFit="1" customWidth="1"/>
    <col min="10" max="11" width="14.42578125" style="272" customWidth="1"/>
    <col min="12" max="12" width="15.5703125" style="272" bestFit="1" customWidth="1"/>
    <col min="13" max="13" width="14.42578125" style="272" customWidth="1"/>
    <col min="14" max="14" width="17.140625" style="272" customWidth="1"/>
    <col min="15" max="15" width="40.5703125" style="273" bestFit="1" customWidth="1"/>
    <col min="16" max="16" width="24.140625" style="273" customWidth="1"/>
    <col min="17" max="17" width="17.5703125" style="272" customWidth="1"/>
    <col min="18" max="18" width="23.42578125" style="272" customWidth="1"/>
    <col min="19" max="19" width="8.5703125" style="272" customWidth="1"/>
    <col min="20" max="20" width="5.28515625" style="272" customWidth="1"/>
    <col min="21" max="21" width="15.5703125" style="272" customWidth="1"/>
    <col min="22" max="22" width="48.42578125" style="272" customWidth="1"/>
    <col min="23" max="23" width="28.85546875" style="272" customWidth="1"/>
    <col min="24" max="24" width="15.5703125" style="272" customWidth="1"/>
    <col min="25" max="25" width="18.42578125" style="272" customWidth="1"/>
    <col min="26" max="26" width="17.5703125" style="272" customWidth="1"/>
    <col min="27" max="27" width="14.42578125" style="272" customWidth="1"/>
    <col min="28" max="28" width="13.5703125" style="272" customWidth="1"/>
    <col min="29" max="29" width="14.140625" style="272" customWidth="1"/>
    <col min="30" max="30" width="13.140625" style="272" customWidth="1"/>
    <col min="31" max="44" width="10.85546875" style="272" customWidth="1"/>
    <col min="45" max="45" width="2.5703125" style="272" customWidth="1"/>
    <col min="46" max="16384" width="9.140625" style="272"/>
  </cols>
  <sheetData>
    <row r="1" spans="1:27" ht="15.75" x14ac:dyDescent="0.25">
      <c r="A1" s="66" t="s">
        <v>149</v>
      </c>
    </row>
    <row r="2" spans="1:27" ht="15.75" customHeight="1" x14ac:dyDescent="0.25">
      <c r="A2" s="66" t="s">
        <v>219</v>
      </c>
      <c r="Y2" s="274"/>
      <c r="Z2" s="274"/>
      <c r="AA2" s="274"/>
    </row>
    <row r="3" spans="1:27" ht="15.75" x14ac:dyDescent="0.25">
      <c r="A3" s="66" t="s">
        <v>144</v>
      </c>
      <c r="X3" s="274"/>
      <c r="Y3" s="274"/>
      <c r="Z3" s="274"/>
      <c r="AA3" s="274"/>
    </row>
    <row r="4" spans="1:27" ht="13.5" thickBot="1" x14ac:dyDescent="0.25">
      <c r="X4" s="274"/>
      <c r="Y4" s="274"/>
      <c r="Z4" s="274"/>
      <c r="AA4" s="274"/>
    </row>
    <row r="5" spans="1:27" x14ac:dyDescent="0.2">
      <c r="B5" s="70" t="s">
        <v>143</v>
      </c>
      <c r="C5" s="71"/>
      <c r="D5" s="71"/>
      <c r="E5" s="275">
        <v>45925</v>
      </c>
      <c r="F5" s="275"/>
      <c r="G5" s="276"/>
      <c r="X5" s="274"/>
      <c r="Y5" s="274"/>
      <c r="Z5" s="274"/>
      <c r="AA5" s="274"/>
    </row>
    <row r="6" spans="1:27" ht="13.5" thickBot="1" x14ac:dyDescent="0.25">
      <c r="B6" s="86" t="s">
        <v>218</v>
      </c>
      <c r="C6" s="87"/>
      <c r="D6" s="87"/>
      <c r="E6" s="277">
        <v>45900</v>
      </c>
      <c r="F6" s="277"/>
      <c r="G6" s="278"/>
      <c r="X6" s="274"/>
      <c r="Y6" s="274"/>
      <c r="Z6" s="274"/>
      <c r="AA6" s="274"/>
    </row>
    <row r="9" spans="1:27" ht="15.75" thickBot="1" x14ac:dyDescent="0.3">
      <c r="A9" s="279"/>
      <c r="Y9" s="143"/>
    </row>
    <row r="10" spans="1:27" ht="6" customHeight="1" thickBot="1" x14ac:dyDescent="0.25">
      <c r="J10" s="204"/>
      <c r="K10" s="280"/>
      <c r="L10" s="280"/>
      <c r="M10" s="280"/>
      <c r="N10" s="281"/>
    </row>
    <row r="11" spans="1:27" ht="18" thickBot="1" x14ac:dyDescent="0.3">
      <c r="A11" s="282" t="s">
        <v>217</v>
      </c>
      <c r="B11" s="283"/>
      <c r="C11" s="283"/>
      <c r="D11" s="283"/>
      <c r="E11" s="283"/>
      <c r="F11" s="283"/>
      <c r="G11" s="283"/>
      <c r="H11" s="284"/>
      <c r="J11" s="165" t="s">
        <v>216</v>
      </c>
      <c r="N11" s="285">
        <v>45900</v>
      </c>
      <c r="O11" s="286"/>
      <c r="P11" s="286"/>
      <c r="Q11" s="287"/>
    </row>
    <row r="12" spans="1:27" x14ac:dyDescent="0.2">
      <c r="A12" s="165"/>
      <c r="H12" s="288"/>
      <c r="J12" s="289" t="s">
        <v>215</v>
      </c>
      <c r="N12" s="188">
        <v>0</v>
      </c>
      <c r="O12" s="290"/>
      <c r="P12" s="290"/>
      <c r="Q12" s="291"/>
      <c r="R12" s="292"/>
    </row>
    <row r="13" spans="1:27" x14ac:dyDescent="0.2">
      <c r="A13" s="289"/>
      <c r="B13" s="272" t="s">
        <v>214</v>
      </c>
      <c r="H13" s="188">
        <v>280061.5</v>
      </c>
      <c r="J13" s="92" t="s">
        <v>213</v>
      </c>
      <c r="N13" s="188">
        <v>5319.6</v>
      </c>
      <c r="O13" s="290"/>
      <c r="P13" s="290"/>
      <c r="Q13" s="293"/>
      <c r="R13" s="294"/>
    </row>
    <row r="14" spans="1:27" x14ac:dyDescent="0.2">
      <c r="A14" s="289"/>
      <c r="B14" s="272" t="s">
        <v>212</v>
      </c>
      <c r="F14" s="295"/>
      <c r="H14" s="296"/>
      <c r="J14" s="92" t="s">
        <v>211</v>
      </c>
      <c r="N14" s="188">
        <v>1256.7</v>
      </c>
      <c r="O14" s="290"/>
      <c r="P14" s="297"/>
      <c r="Q14" s="298"/>
      <c r="R14" s="145"/>
    </row>
    <row r="15" spans="1:27" x14ac:dyDescent="0.2">
      <c r="A15" s="289"/>
      <c r="B15" s="272" t="s">
        <v>210</v>
      </c>
      <c r="H15" s="296"/>
      <c r="J15" s="92" t="s">
        <v>209</v>
      </c>
      <c r="N15" s="188">
        <v>21335.439999999999</v>
      </c>
      <c r="O15" s="272"/>
      <c r="P15" s="297"/>
      <c r="Q15" s="299"/>
      <c r="R15" s="267"/>
    </row>
    <row r="16" spans="1:27" x14ac:dyDescent="0.2">
      <c r="A16" s="289"/>
      <c r="C16" s="272" t="s">
        <v>208</v>
      </c>
      <c r="H16" s="188">
        <v>0</v>
      </c>
      <c r="J16" s="92" t="s">
        <v>207</v>
      </c>
      <c r="N16" s="211">
        <v>0</v>
      </c>
      <c r="O16" s="297"/>
      <c r="P16" s="145"/>
      <c r="Q16" s="293"/>
      <c r="R16" s="145"/>
    </row>
    <row r="17" spans="1:27" ht="13.5" thickBot="1" x14ac:dyDescent="0.25">
      <c r="A17" s="289"/>
      <c r="B17" s="272" t="s">
        <v>206</v>
      </c>
      <c r="H17" s="296">
        <v>4632.7700000000004</v>
      </c>
      <c r="J17" s="300"/>
      <c r="K17" s="259" t="s">
        <v>205</v>
      </c>
      <c r="L17" s="301"/>
      <c r="M17" s="301"/>
      <c r="N17" s="302">
        <v>27911.739999999998</v>
      </c>
      <c r="O17" s="297"/>
      <c r="P17" s="145"/>
      <c r="Q17" s="303"/>
      <c r="R17" s="304"/>
    </row>
    <row r="18" spans="1:27" x14ac:dyDescent="0.2">
      <c r="A18" s="289"/>
      <c r="B18" s="272" t="s">
        <v>204</v>
      </c>
      <c r="H18" s="296"/>
      <c r="O18" s="297"/>
      <c r="P18" s="305"/>
      <c r="Q18" s="303"/>
      <c r="R18" s="304"/>
    </row>
    <row r="19" spans="1:27" x14ac:dyDescent="0.2">
      <c r="A19" s="289"/>
      <c r="B19" s="67" t="s">
        <v>203</v>
      </c>
      <c r="H19" s="296"/>
      <c r="P19" s="297"/>
      <c r="Q19" s="303"/>
      <c r="R19" s="304"/>
    </row>
    <row r="20" spans="1:27" x14ac:dyDescent="0.2">
      <c r="A20" s="289"/>
      <c r="B20" s="272" t="s">
        <v>202</v>
      </c>
      <c r="H20" s="188">
        <v>202525.69</v>
      </c>
      <c r="P20" s="63"/>
      <c r="Q20" s="62"/>
    </row>
    <row r="21" spans="1:27" x14ac:dyDescent="0.2">
      <c r="A21" s="289"/>
      <c r="B21" s="67" t="s">
        <v>201</v>
      </c>
      <c r="H21" s="296"/>
      <c r="N21" s="306"/>
      <c r="P21" s="307"/>
      <c r="X21" s="189"/>
    </row>
    <row r="22" spans="1:27" ht="13.5" thickBot="1" x14ac:dyDescent="0.25">
      <c r="A22" s="289"/>
      <c r="B22" s="272" t="s">
        <v>200</v>
      </c>
      <c r="H22" s="296"/>
      <c r="N22" s="306"/>
    </row>
    <row r="23" spans="1:27" x14ac:dyDescent="0.2">
      <c r="A23" s="289"/>
      <c r="B23" s="272" t="s">
        <v>199</v>
      </c>
      <c r="H23" s="296"/>
      <c r="I23" s="308"/>
      <c r="J23" s="204" t="s">
        <v>198</v>
      </c>
      <c r="K23" s="280"/>
      <c r="L23" s="280"/>
      <c r="M23" s="280"/>
      <c r="N23" s="309">
        <v>45900</v>
      </c>
      <c r="O23" s="286"/>
      <c r="P23" s="310"/>
      <c r="Q23" s="287"/>
      <c r="R23" s="67"/>
      <c r="AA23" s="143"/>
    </row>
    <row r="24" spans="1:27" x14ac:dyDescent="0.2">
      <c r="A24" s="289"/>
      <c r="B24" s="272" t="s">
        <v>197</v>
      </c>
      <c r="H24" s="296"/>
      <c r="J24" s="289"/>
      <c r="N24" s="296"/>
      <c r="O24" s="286"/>
      <c r="P24" s="286"/>
      <c r="Q24" s="287"/>
    </row>
    <row r="25" spans="1:27" x14ac:dyDescent="0.2">
      <c r="A25" s="289"/>
      <c r="B25" s="272" t="s">
        <v>196</v>
      </c>
      <c r="H25" s="188"/>
      <c r="I25" s="311"/>
      <c r="J25" s="312" t="s">
        <v>195</v>
      </c>
      <c r="N25" s="313">
        <v>193725.9</v>
      </c>
      <c r="O25" s="290"/>
      <c r="P25" s="290"/>
      <c r="Q25" s="314"/>
      <c r="W25" s="67"/>
    </row>
    <row r="26" spans="1:27" x14ac:dyDescent="0.2">
      <c r="A26" s="289"/>
      <c r="B26" s="272" t="s">
        <v>194</v>
      </c>
      <c r="H26" s="188"/>
      <c r="I26" s="311"/>
      <c r="J26" s="312" t="s">
        <v>193</v>
      </c>
      <c r="N26" s="313">
        <v>120211956.31</v>
      </c>
      <c r="O26" s="290"/>
      <c r="P26" s="290"/>
      <c r="Q26" s="290"/>
      <c r="W26" s="67"/>
    </row>
    <row r="27" spans="1:27" x14ac:dyDescent="0.2">
      <c r="A27" s="289"/>
      <c r="B27" s="272" t="s">
        <v>192</v>
      </c>
      <c r="H27" s="296"/>
      <c r="I27" s="315"/>
      <c r="J27" s="312" t="s">
        <v>191</v>
      </c>
      <c r="N27" s="316">
        <v>0.39876372818577105</v>
      </c>
      <c r="O27" s="290"/>
      <c r="P27" s="290"/>
      <c r="Q27" s="314"/>
      <c r="W27" s="67"/>
    </row>
    <row r="28" spans="1:27" x14ac:dyDescent="0.2">
      <c r="A28" s="289"/>
      <c r="H28" s="317"/>
      <c r="I28" s="315"/>
      <c r="J28" s="312" t="s">
        <v>190</v>
      </c>
      <c r="N28" s="318">
        <v>3.9517843679785019</v>
      </c>
      <c r="O28" s="290"/>
      <c r="P28" s="290"/>
      <c r="Q28" s="290"/>
      <c r="W28" s="67"/>
      <c r="X28" s="320"/>
    </row>
    <row r="29" spans="1:27" x14ac:dyDescent="0.2">
      <c r="A29" s="289"/>
      <c r="C29" s="143" t="s">
        <v>176</v>
      </c>
      <c r="H29" s="321">
        <v>487219.96</v>
      </c>
      <c r="I29" s="322"/>
      <c r="J29" s="323"/>
      <c r="N29" s="313"/>
      <c r="O29" s="290"/>
      <c r="P29" s="290"/>
      <c r="Q29" s="314"/>
      <c r="S29" s="67"/>
      <c r="T29" s="67"/>
      <c r="U29" s="67"/>
      <c r="V29" s="67"/>
    </row>
    <row r="30" spans="1:27" ht="13.5" thickBot="1" x14ac:dyDescent="0.25">
      <c r="A30" s="289"/>
      <c r="C30" s="143"/>
      <c r="H30" s="317"/>
      <c r="I30" s="311"/>
      <c r="J30" s="312" t="s">
        <v>189</v>
      </c>
      <c r="N30" s="324">
        <v>202525.69</v>
      </c>
      <c r="O30" s="290"/>
      <c r="P30" s="290"/>
      <c r="Q30" s="290"/>
      <c r="S30" s="67"/>
      <c r="T30" s="67"/>
      <c r="U30" s="67"/>
      <c r="V30" s="67"/>
    </row>
    <row r="31" spans="1:27" x14ac:dyDescent="0.2">
      <c r="A31" s="326" t="s">
        <v>188</v>
      </c>
      <c r="B31" s="327"/>
      <c r="C31" s="328"/>
      <c r="D31" s="327"/>
      <c r="E31" s="327"/>
      <c r="F31" s="327"/>
      <c r="G31" s="327"/>
      <c r="H31" s="329"/>
      <c r="I31" s="330"/>
      <c r="J31" s="312" t="s">
        <v>187</v>
      </c>
      <c r="N31" s="313">
        <v>0</v>
      </c>
      <c r="O31" s="290"/>
      <c r="P31" s="290"/>
      <c r="Q31" s="314"/>
      <c r="S31" s="67"/>
      <c r="T31" s="67"/>
      <c r="U31" s="67"/>
      <c r="V31" s="67"/>
    </row>
    <row r="32" spans="1:27" ht="14.25" x14ac:dyDescent="0.2">
      <c r="A32" s="128"/>
      <c r="B32" s="261"/>
      <c r="C32" s="261"/>
      <c r="D32" s="261"/>
      <c r="E32" s="261"/>
      <c r="F32" s="261"/>
      <c r="G32" s="261"/>
      <c r="H32" s="331"/>
      <c r="I32" s="311"/>
      <c r="J32" s="92" t="s">
        <v>186</v>
      </c>
      <c r="N32" s="313">
        <v>112789097.40069999</v>
      </c>
      <c r="O32" s="290"/>
      <c r="P32" s="290"/>
      <c r="Q32" s="290"/>
      <c r="S32" s="332"/>
      <c r="T32" s="332"/>
      <c r="U32" s="332"/>
      <c r="V32" s="332"/>
      <c r="W32" s="67"/>
    </row>
    <row r="33" spans="1:25" ht="15" thickBot="1" x14ac:dyDescent="0.25">
      <c r="A33" s="132"/>
      <c r="B33" s="333"/>
      <c r="C33" s="333"/>
      <c r="D33" s="333"/>
      <c r="E33" s="333"/>
      <c r="F33" s="333"/>
      <c r="G33" s="334"/>
      <c r="H33" s="335"/>
      <c r="I33" s="315"/>
      <c r="J33" s="92" t="s">
        <v>185</v>
      </c>
      <c r="K33" s="67"/>
      <c r="L33" s="67"/>
      <c r="M33" s="67"/>
      <c r="N33" s="318">
        <v>0.93825190823649762</v>
      </c>
      <c r="O33" s="290"/>
      <c r="P33" s="290"/>
      <c r="Q33" s="314"/>
      <c r="S33" s="332"/>
      <c r="T33" s="332"/>
      <c r="U33" s="332"/>
      <c r="V33" s="332"/>
      <c r="W33" s="67"/>
    </row>
    <row r="34" spans="1:25" s="261" customFormat="1" x14ac:dyDescent="0.2">
      <c r="A34" s="130"/>
      <c r="I34" s="269"/>
      <c r="J34" s="92" t="s">
        <v>184</v>
      </c>
      <c r="K34" s="67"/>
      <c r="L34" s="67"/>
      <c r="M34" s="67"/>
      <c r="N34" s="318">
        <v>2.4622899279971293E-2</v>
      </c>
      <c r="O34" s="290"/>
      <c r="P34" s="290"/>
      <c r="Q34" s="290"/>
      <c r="R34" s="272"/>
      <c r="S34" s="336"/>
      <c r="T34" s="336"/>
      <c r="U34" s="336"/>
      <c r="V34" s="336"/>
      <c r="W34" s="67"/>
    </row>
    <row r="35" spans="1:25" s="261" customFormat="1" ht="13.5" thickBot="1" x14ac:dyDescent="0.25">
      <c r="G35" s="337"/>
      <c r="J35" s="338" t="s">
        <v>183</v>
      </c>
      <c r="K35" s="339"/>
      <c r="L35" s="339"/>
      <c r="M35" s="339"/>
      <c r="N35" s="340">
        <v>0</v>
      </c>
      <c r="O35" s="290"/>
      <c r="P35" s="290"/>
      <c r="Q35" s="314"/>
      <c r="R35" s="272"/>
      <c r="S35" s="341"/>
      <c r="T35" s="332"/>
      <c r="U35" s="332"/>
      <c r="V35" s="332"/>
      <c r="W35" s="67"/>
    </row>
    <row r="36" spans="1:25" s="261" customFormat="1" x14ac:dyDescent="0.2">
      <c r="H36" s="342"/>
      <c r="J36" s="343" t="s">
        <v>182</v>
      </c>
      <c r="K36" s="280"/>
      <c r="L36" s="280"/>
      <c r="M36" s="280"/>
      <c r="N36" s="344"/>
      <c r="O36" s="290"/>
      <c r="P36" s="290"/>
      <c r="Q36" s="290"/>
      <c r="R36" s="272"/>
      <c r="S36" s="67"/>
      <c r="T36" s="67"/>
      <c r="U36" s="67"/>
      <c r="V36" s="67"/>
      <c r="W36" s="84"/>
      <c r="Y36" s="337"/>
    </row>
    <row r="37" spans="1:25" s="261" customFormat="1" ht="13.5" thickBot="1" x14ac:dyDescent="0.25">
      <c r="H37" s="337"/>
      <c r="J37" s="179" t="s">
        <v>181</v>
      </c>
      <c r="K37" s="180"/>
      <c r="L37" s="180"/>
      <c r="M37" s="180"/>
      <c r="N37" s="181"/>
      <c r="O37" s="290"/>
      <c r="P37" s="290"/>
      <c r="Q37" s="314"/>
      <c r="R37" s="272"/>
      <c r="S37" s="345"/>
      <c r="T37" s="345"/>
      <c r="U37" s="345"/>
      <c r="V37" s="345"/>
      <c r="W37" s="84"/>
      <c r="Y37" s="337"/>
    </row>
    <row r="38" spans="1:25" s="261" customFormat="1" x14ac:dyDescent="0.2">
      <c r="J38" s="130"/>
      <c r="K38" s="143"/>
      <c r="L38" s="272"/>
      <c r="M38" s="272"/>
      <c r="N38" s="272"/>
      <c r="O38" s="290"/>
      <c r="P38" s="290"/>
      <c r="Q38" s="290"/>
      <c r="R38" s="272"/>
      <c r="S38" s="346"/>
      <c r="T38" s="346"/>
      <c r="U38" s="346"/>
      <c r="V38" s="346"/>
      <c r="W38" s="67"/>
      <c r="X38" s="337"/>
      <c r="Y38" s="337"/>
    </row>
    <row r="39" spans="1:25" ht="13.5" thickBot="1" x14ac:dyDescent="0.25">
      <c r="G39" s="306"/>
      <c r="R39" s="346"/>
      <c r="S39" s="346"/>
      <c r="T39" s="346"/>
      <c r="U39" s="346"/>
      <c r="V39" s="346"/>
      <c r="W39" s="67"/>
    </row>
    <row r="40" spans="1:25" ht="15.75" thickBot="1" x14ac:dyDescent="0.3">
      <c r="A40" s="282" t="s">
        <v>180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4"/>
      <c r="P40" s="347"/>
      <c r="Q40" s="348"/>
      <c r="R40" s="346"/>
      <c r="S40" s="346"/>
      <c r="T40" s="346"/>
      <c r="U40" s="346"/>
      <c r="V40" s="346"/>
      <c r="W40" s="67"/>
      <c r="X40" s="306"/>
    </row>
    <row r="41" spans="1:25" ht="15.75" thickBot="1" x14ac:dyDescent="0.3">
      <c r="A41" s="349"/>
      <c r="N41" s="317"/>
      <c r="P41" s="350"/>
      <c r="Q41" s="348"/>
      <c r="R41" s="346"/>
      <c r="S41" s="346"/>
      <c r="T41" s="346"/>
      <c r="U41" s="346"/>
      <c r="V41" s="346"/>
      <c r="W41" s="261"/>
      <c r="X41" s="306"/>
    </row>
    <row r="42" spans="1:25" x14ac:dyDescent="0.2">
      <c r="A42" s="351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1"/>
      <c r="O42" s="352"/>
      <c r="P42" s="350"/>
      <c r="Q42" s="348"/>
      <c r="R42" s="346"/>
      <c r="S42" s="145"/>
      <c r="T42" s="145"/>
      <c r="U42" s="145"/>
      <c r="V42" s="145"/>
      <c r="Y42" s="306"/>
    </row>
    <row r="43" spans="1:25" x14ac:dyDescent="0.2">
      <c r="A43" s="165" t="s">
        <v>179</v>
      </c>
      <c r="L43" s="353" t="s">
        <v>178</v>
      </c>
      <c r="M43" s="354"/>
      <c r="N43" s="355" t="s">
        <v>177</v>
      </c>
      <c r="P43" s="350"/>
      <c r="Q43" s="356"/>
      <c r="R43" s="346"/>
      <c r="S43" s="145"/>
      <c r="T43" s="145"/>
      <c r="U43" s="145"/>
      <c r="V43" s="145"/>
      <c r="X43" s="306"/>
    </row>
    <row r="44" spans="1:25" x14ac:dyDescent="0.2">
      <c r="A44" s="289"/>
      <c r="N44" s="317"/>
      <c r="O44" s="290"/>
      <c r="P44" s="350"/>
      <c r="Q44" s="348"/>
      <c r="R44" s="346"/>
      <c r="S44" s="145"/>
      <c r="T44" s="145"/>
      <c r="U44" s="145"/>
      <c r="V44" s="145"/>
    </row>
    <row r="45" spans="1:25" x14ac:dyDescent="0.2">
      <c r="A45" s="289"/>
      <c r="B45" s="143" t="s">
        <v>176</v>
      </c>
      <c r="L45" s="306"/>
      <c r="M45" s="306"/>
      <c r="N45" s="296">
        <v>487219.96</v>
      </c>
      <c r="O45" s="290"/>
      <c r="P45" s="350"/>
      <c r="Q45" s="348"/>
      <c r="R45" s="346"/>
      <c r="S45" s="145"/>
      <c r="T45" s="145"/>
      <c r="U45" s="145"/>
      <c r="V45" s="145"/>
      <c r="W45" s="145"/>
    </row>
    <row r="46" spans="1:25" x14ac:dyDescent="0.2">
      <c r="A46" s="289"/>
      <c r="L46" s="306"/>
      <c r="M46" s="306"/>
      <c r="N46" s="296"/>
      <c r="O46" s="290"/>
      <c r="P46" s="350"/>
      <c r="Q46" s="348"/>
      <c r="R46" s="346"/>
      <c r="S46" s="145"/>
      <c r="T46" s="145"/>
      <c r="U46" s="145"/>
      <c r="V46" s="145"/>
    </row>
    <row r="47" spans="1:25" x14ac:dyDescent="0.2">
      <c r="A47" s="289"/>
      <c r="B47" s="143" t="s">
        <v>175</v>
      </c>
      <c r="L47" s="145">
        <v>21335.439999999999</v>
      </c>
      <c r="M47" s="306"/>
      <c r="N47" s="296">
        <v>465884.52</v>
      </c>
      <c r="O47" s="290"/>
      <c r="P47" s="350"/>
      <c r="Q47" s="348"/>
      <c r="R47" s="346"/>
      <c r="S47" s="145"/>
      <c r="T47" s="145"/>
      <c r="U47" s="145"/>
      <c r="V47" s="145"/>
      <c r="W47" s="67"/>
    </row>
    <row r="48" spans="1:25" x14ac:dyDescent="0.2">
      <c r="A48" s="289"/>
      <c r="L48" s="145"/>
      <c r="M48" s="306"/>
      <c r="N48" s="296"/>
      <c r="O48" s="290"/>
      <c r="P48" s="350"/>
      <c r="Q48" s="348"/>
      <c r="R48" s="346"/>
      <c r="S48" s="145"/>
      <c r="T48" s="145"/>
      <c r="U48" s="145"/>
      <c r="V48" s="145"/>
    </row>
    <row r="49" spans="1:30" x14ac:dyDescent="0.2">
      <c r="A49" s="289"/>
      <c r="B49" s="143" t="s">
        <v>174</v>
      </c>
      <c r="L49" s="145">
        <v>0</v>
      </c>
      <c r="M49" s="306"/>
      <c r="N49" s="296">
        <v>465884.52</v>
      </c>
      <c r="O49" s="290"/>
      <c r="P49" s="346"/>
      <c r="Q49" s="145"/>
      <c r="R49" s="67"/>
      <c r="S49" s="67"/>
      <c r="T49" s="67"/>
      <c r="U49" s="67"/>
      <c r="V49" s="67"/>
    </row>
    <row r="50" spans="1:30" x14ac:dyDescent="0.2">
      <c r="A50" s="289"/>
      <c r="L50" s="145"/>
      <c r="M50" s="306"/>
      <c r="N50" s="296"/>
      <c r="O50" s="290"/>
      <c r="P50" s="319"/>
      <c r="Q50" s="357"/>
      <c r="R50" s="84"/>
      <c r="S50" s="67"/>
      <c r="T50" s="67"/>
      <c r="U50" s="67"/>
      <c r="V50" s="67"/>
    </row>
    <row r="51" spans="1:30" x14ac:dyDescent="0.2">
      <c r="A51" s="289"/>
      <c r="B51" s="143" t="s">
        <v>173</v>
      </c>
      <c r="L51" s="145">
        <v>5319.6</v>
      </c>
      <c r="M51" s="306"/>
      <c r="N51" s="296">
        <v>460564.92000000004</v>
      </c>
      <c r="O51" s="290"/>
      <c r="P51" s="358"/>
      <c r="Q51" s="357"/>
      <c r="R51" s="359"/>
      <c r="S51" s="67"/>
      <c r="T51" s="67"/>
      <c r="U51" s="67"/>
      <c r="V51" s="67"/>
    </row>
    <row r="52" spans="1:30" x14ac:dyDescent="0.2">
      <c r="A52" s="289"/>
      <c r="L52" s="145"/>
      <c r="M52" s="306"/>
      <c r="N52" s="296"/>
      <c r="O52" s="290"/>
      <c r="P52" s="358"/>
      <c r="Q52" s="360"/>
      <c r="R52" s="361"/>
    </row>
    <row r="53" spans="1:30" x14ac:dyDescent="0.2">
      <c r="A53" s="289"/>
      <c r="B53" s="143" t="s">
        <v>172</v>
      </c>
      <c r="L53" s="145">
        <v>1256.7</v>
      </c>
      <c r="M53" s="306"/>
      <c r="N53" s="296">
        <v>459308.22000000003</v>
      </c>
      <c r="O53" s="290"/>
      <c r="P53" s="358"/>
      <c r="Q53" s="360"/>
      <c r="R53" s="361"/>
    </row>
    <row r="54" spans="1:30" x14ac:dyDescent="0.2">
      <c r="A54" s="289"/>
      <c r="L54" s="145" t="s">
        <v>108</v>
      </c>
      <c r="M54" s="306"/>
      <c r="N54" s="296"/>
      <c r="O54" s="290"/>
      <c r="P54" s="358"/>
      <c r="Q54" s="360"/>
      <c r="R54" s="361"/>
    </row>
    <row r="55" spans="1:30" x14ac:dyDescent="0.2">
      <c r="A55" s="289"/>
      <c r="B55" s="143" t="s">
        <v>171</v>
      </c>
      <c r="L55" s="145">
        <v>112298.44</v>
      </c>
      <c r="M55" s="306"/>
      <c r="N55" s="296">
        <v>347009.78</v>
      </c>
      <c r="O55" s="290"/>
      <c r="P55" s="358"/>
      <c r="Q55" s="360"/>
      <c r="R55" s="361"/>
    </row>
    <row r="56" spans="1:30" x14ac:dyDescent="0.2">
      <c r="A56" s="289"/>
      <c r="L56" s="145"/>
      <c r="M56" s="306"/>
      <c r="N56" s="296"/>
      <c r="O56" s="290"/>
      <c r="P56" s="358"/>
      <c r="Q56" s="360"/>
      <c r="R56" s="361"/>
    </row>
    <row r="57" spans="1:30" x14ac:dyDescent="0.2">
      <c r="A57" s="289"/>
      <c r="B57" s="143" t="s">
        <v>170</v>
      </c>
      <c r="L57" s="306">
        <v>29780.84</v>
      </c>
      <c r="M57" s="306"/>
      <c r="N57" s="296">
        <v>317228.94</v>
      </c>
      <c r="O57" s="290"/>
      <c r="P57" s="358"/>
      <c r="Q57" s="360"/>
      <c r="R57" s="361"/>
    </row>
    <row r="58" spans="1:30" x14ac:dyDescent="0.2">
      <c r="A58" s="289"/>
      <c r="L58" s="306"/>
      <c r="M58" s="306"/>
      <c r="N58" s="296"/>
      <c r="O58" s="290"/>
      <c r="P58" s="358"/>
      <c r="Q58" s="360"/>
      <c r="R58" s="361"/>
      <c r="W58" s="362"/>
      <c r="Y58" s="363"/>
      <c r="Z58" s="363"/>
    </row>
    <row r="59" spans="1:30" x14ac:dyDescent="0.2">
      <c r="A59" s="289"/>
      <c r="B59" s="143" t="s">
        <v>169</v>
      </c>
      <c r="L59" s="306">
        <v>0</v>
      </c>
      <c r="M59" s="306"/>
      <c r="N59" s="296">
        <v>317228.94</v>
      </c>
      <c r="O59" s="290"/>
      <c r="P59" s="364"/>
      <c r="Q59" s="365"/>
      <c r="Y59" s="67"/>
    </row>
    <row r="60" spans="1:30" x14ac:dyDescent="0.2">
      <c r="A60" s="289"/>
      <c r="B60" s="143"/>
      <c r="L60" s="306"/>
      <c r="M60" s="306"/>
      <c r="N60" s="296"/>
      <c r="O60" s="290"/>
      <c r="P60" s="364"/>
      <c r="Q60" s="365"/>
      <c r="R60" s="366"/>
      <c r="S60" s="366"/>
      <c r="T60" s="366"/>
      <c r="U60" s="366"/>
      <c r="V60" s="366"/>
      <c r="W60" s="67"/>
      <c r="X60" s="67"/>
      <c r="Y60" s="367"/>
      <c r="Z60" s="306"/>
      <c r="AB60" s="306"/>
      <c r="AC60" s="306"/>
      <c r="AD60" s="306"/>
    </row>
    <row r="61" spans="1:30" x14ac:dyDescent="0.2">
      <c r="A61" s="289"/>
      <c r="B61" s="143" t="s">
        <v>168</v>
      </c>
      <c r="L61" s="306">
        <v>317228.94</v>
      </c>
      <c r="M61" s="306"/>
      <c r="N61" s="296">
        <v>0</v>
      </c>
      <c r="O61" s="290"/>
      <c r="P61" s="364"/>
      <c r="Q61" s="365"/>
      <c r="R61" s="366"/>
      <c r="S61" s="366"/>
      <c r="T61" s="366"/>
      <c r="U61" s="366"/>
      <c r="V61" s="366"/>
      <c r="W61" s="67"/>
      <c r="X61" s="67"/>
      <c r="Y61" s="367"/>
      <c r="Z61" s="306"/>
      <c r="AB61" s="306"/>
      <c r="AC61" s="306"/>
      <c r="AD61" s="306"/>
    </row>
    <row r="62" spans="1:30" x14ac:dyDescent="0.2">
      <c r="A62" s="289"/>
      <c r="B62" s="143"/>
      <c r="L62" s="306"/>
      <c r="M62" s="306"/>
      <c r="N62" s="296"/>
      <c r="O62" s="290"/>
      <c r="P62" s="368"/>
      <c r="Q62" s="365"/>
      <c r="R62" s="366"/>
      <c r="S62" s="366"/>
      <c r="T62" s="366"/>
      <c r="U62" s="366"/>
      <c r="V62" s="366"/>
      <c r="W62" s="67"/>
      <c r="X62" s="67"/>
      <c r="Y62" s="367"/>
      <c r="Z62" s="306"/>
      <c r="AB62" s="306"/>
      <c r="AC62" s="306"/>
      <c r="AD62" s="306"/>
    </row>
    <row r="63" spans="1:30" x14ac:dyDescent="0.2">
      <c r="A63" s="289"/>
      <c r="B63" s="143" t="s">
        <v>167</v>
      </c>
      <c r="L63" s="306">
        <v>0</v>
      </c>
      <c r="M63" s="306"/>
      <c r="N63" s="296">
        <v>0</v>
      </c>
      <c r="O63" s="290"/>
      <c r="P63" s="369"/>
      <c r="Q63" s="370"/>
      <c r="R63" s="366"/>
      <c r="S63" s="366"/>
      <c r="T63" s="366"/>
      <c r="U63" s="366"/>
      <c r="V63" s="366"/>
      <c r="W63" s="67"/>
      <c r="X63" s="67"/>
      <c r="Y63" s="367"/>
      <c r="Z63" s="306"/>
      <c r="AB63" s="306"/>
      <c r="AC63" s="306"/>
      <c r="AD63" s="306"/>
    </row>
    <row r="64" spans="1:30" x14ac:dyDescent="0.2">
      <c r="A64" s="289"/>
      <c r="B64" s="143"/>
      <c r="G64" s="272" t="s">
        <v>108</v>
      </c>
      <c r="L64" s="306"/>
      <c r="M64" s="306"/>
      <c r="N64" s="296"/>
      <c r="O64" s="290"/>
      <c r="P64" s="369"/>
      <c r="Q64" s="370"/>
      <c r="R64" s="366"/>
      <c r="S64" s="366"/>
      <c r="T64" s="366"/>
      <c r="U64" s="366"/>
      <c r="V64" s="366"/>
      <c r="W64" s="67"/>
      <c r="X64" s="67"/>
      <c r="Y64" s="367"/>
      <c r="Z64" s="306"/>
      <c r="AB64" s="306"/>
      <c r="AC64" s="306"/>
      <c r="AD64" s="306"/>
    </row>
    <row r="65" spans="1:30" x14ac:dyDescent="0.2">
      <c r="A65" s="289"/>
      <c r="B65" s="143" t="s">
        <v>166</v>
      </c>
      <c r="G65" s="272" t="s">
        <v>108</v>
      </c>
      <c r="L65" s="306">
        <v>0</v>
      </c>
      <c r="M65" s="306"/>
      <c r="N65" s="296">
        <v>0</v>
      </c>
      <c r="P65" s="369"/>
      <c r="Q65" s="306"/>
      <c r="R65" s="366"/>
      <c r="S65" s="366"/>
      <c r="T65" s="366"/>
      <c r="U65" s="366"/>
      <c r="V65" s="366"/>
      <c r="W65" s="67"/>
      <c r="X65" s="67"/>
      <c r="Y65" s="367"/>
      <c r="Z65" s="306"/>
      <c r="AB65" s="306"/>
      <c r="AC65" s="306"/>
      <c r="AD65" s="306"/>
    </row>
    <row r="66" spans="1:30" x14ac:dyDescent="0.2">
      <c r="A66" s="289"/>
      <c r="B66" s="143"/>
      <c r="G66" s="272" t="s">
        <v>108</v>
      </c>
      <c r="N66" s="317"/>
      <c r="P66" s="369"/>
      <c r="R66" s="366"/>
      <c r="S66" s="366"/>
      <c r="T66" s="366"/>
      <c r="U66" s="366"/>
      <c r="V66" s="366"/>
      <c r="W66" s="67"/>
      <c r="X66" s="67"/>
      <c r="Y66" s="367"/>
      <c r="Z66" s="306"/>
      <c r="AB66" s="306"/>
      <c r="AC66" s="306"/>
      <c r="AD66" s="306"/>
    </row>
    <row r="67" spans="1:30" x14ac:dyDescent="0.2">
      <c r="A67" s="289"/>
      <c r="B67" s="143" t="s">
        <v>165</v>
      </c>
      <c r="L67" s="306">
        <v>0</v>
      </c>
      <c r="M67" s="306"/>
      <c r="N67" s="296">
        <v>0</v>
      </c>
      <c r="P67" s="369"/>
      <c r="R67" s="366"/>
      <c r="S67" s="366"/>
      <c r="T67" s="366"/>
      <c r="U67" s="366"/>
      <c r="V67" s="366"/>
      <c r="W67" s="67"/>
      <c r="X67" s="67"/>
      <c r="Y67" s="367"/>
      <c r="Z67" s="306"/>
      <c r="AB67" s="306"/>
      <c r="AC67" s="306"/>
      <c r="AD67" s="306"/>
    </row>
    <row r="68" spans="1:30" x14ac:dyDescent="0.2">
      <c r="A68" s="289"/>
      <c r="B68" s="143"/>
      <c r="N68" s="317"/>
      <c r="P68" s="369"/>
      <c r="R68" s="366"/>
      <c r="S68" s="366"/>
      <c r="T68" s="366"/>
      <c r="U68" s="371"/>
      <c r="V68" s="366"/>
      <c r="W68" s="67"/>
      <c r="X68" s="67"/>
      <c r="Y68" s="367"/>
      <c r="Z68" s="306"/>
      <c r="AB68" s="306"/>
      <c r="AC68" s="306"/>
      <c r="AD68" s="306"/>
    </row>
    <row r="69" spans="1:30" x14ac:dyDescent="0.2">
      <c r="A69" s="289"/>
      <c r="B69" s="143" t="s">
        <v>164</v>
      </c>
      <c r="L69" s="306">
        <v>0</v>
      </c>
      <c r="N69" s="296">
        <v>0</v>
      </c>
      <c r="O69" s="61"/>
      <c r="P69" s="369"/>
      <c r="R69" s="366"/>
      <c r="S69" s="366"/>
      <c r="T69" s="366"/>
      <c r="U69" s="371"/>
      <c r="V69" s="366"/>
      <c r="W69" s="67"/>
      <c r="X69" s="67"/>
      <c r="Y69" s="367"/>
      <c r="Z69" s="306"/>
      <c r="AB69" s="306"/>
      <c r="AC69" s="306"/>
      <c r="AD69" s="306"/>
    </row>
    <row r="70" spans="1:30" x14ac:dyDescent="0.2">
      <c r="A70" s="289"/>
      <c r="B70" s="261"/>
      <c r="C70" s="372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317"/>
      <c r="R70" s="373"/>
      <c r="S70" s="373"/>
      <c r="T70" s="373"/>
      <c r="U70" s="374"/>
      <c r="V70" s="373"/>
      <c r="W70" s="67"/>
      <c r="X70" s="67"/>
      <c r="Y70" s="367"/>
      <c r="Z70" s="306"/>
      <c r="AB70" s="306"/>
    </row>
    <row r="71" spans="1:30" x14ac:dyDescent="0.2">
      <c r="A71" s="128"/>
      <c r="B71" s="261"/>
      <c r="C71" s="261"/>
      <c r="D71" s="261"/>
      <c r="E71" s="261"/>
      <c r="F71" s="261"/>
      <c r="G71" s="261"/>
      <c r="H71" s="261"/>
      <c r="I71" s="261"/>
      <c r="J71" s="261"/>
      <c r="K71" s="261"/>
      <c r="L71" s="261"/>
      <c r="M71" s="261"/>
      <c r="N71" s="317"/>
      <c r="R71" s="366"/>
      <c r="S71" s="366"/>
      <c r="T71" s="366"/>
      <c r="U71" s="371"/>
      <c r="V71" s="366"/>
      <c r="W71" s="67"/>
      <c r="X71" s="67"/>
      <c r="Y71" s="367"/>
      <c r="Z71" s="306"/>
      <c r="AB71" s="306"/>
    </row>
    <row r="72" spans="1:30" ht="13.5" thickBot="1" x14ac:dyDescent="0.25">
      <c r="A72" s="132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75"/>
      <c r="R72" s="373"/>
      <c r="S72" s="373"/>
      <c r="T72" s="373"/>
      <c r="U72" s="374"/>
      <c r="V72" s="373"/>
      <c r="W72" s="67"/>
      <c r="X72" s="67"/>
      <c r="Y72" s="376"/>
      <c r="Z72" s="306"/>
      <c r="AB72" s="306"/>
    </row>
    <row r="73" spans="1:30" ht="13.5" thickBot="1" x14ac:dyDescent="0.25">
      <c r="A73" s="289"/>
      <c r="B73" s="143"/>
      <c r="R73" s="67"/>
      <c r="S73" s="67"/>
      <c r="T73" s="67"/>
      <c r="U73" s="293"/>
      <c r="V73" s="67"/>
      <c r="W73" s="143"/>
      <c r="X73" s="143"/>
      <c r="Y73" s="267"/>
      <c r="Z73" s="267"/>
    </row>
    <row r="74" spans="1:30" x14ac:dyDescent="0.2">
      <c r="A74" s="204" t="s">
        <v>163</v>
      </c>
      <c r="B74" s="280"/>
      <c r="C74" s="280"/>
      <c r="D74" s="280"/>
      <c r="E74" s="280"/>
      <c r="F74" s="280"/>
      <c r="G74" s="377" t="s">
        <v>162</v>
      </c>
      <c r="H74" s="377" t="s">
        <v>161</v>
      </c>
      <c r="I74" s="378" t="s">
        <v>160</v>
      </c>
      <c r="R74" s="366"/>
      <c r="S74" s="366"/>
      <c r="T74" s="366"/>
      <c r="U74" s="371"/>
      <c r="V74" s="366"/>
      <c r="W74" s="67"/>
      <c r="X74" s="67"/>
      <c r="Y74" s="376"/>
      <c r="Z74" s="306"/>
    </row>
    <row r="75" spans="1:30" x14ac:dyDescent="0.2">
      <c r="A75" s="289"/>
      <c r="G75" s="379"/>
      <c r="H75" s="379"/>
      <c r="I75" s="317"/>
      <c r="R75" s="373"/>
      <c r="S75" s="373"/>
      <c r="T75" s="373"/>
      <c r="U75" s="374"/>
      <c r="V75" s="373"/>
      <c r="W75" s="67"/>
      <c r="X75" s="67"/>
      <c r="Y75" s="376"/>
      <c r="Z75" s="306"/>
    </row>
    <row r="76" spans="1:30" x14ac:dyDescent="0.2">
      <c r="A76" s="289"/>
      <c r="B76" s="272" t="s">
        <v>159</v>
      </c>
      <c r="G76" s="380">
        <v>112298.44</v>
      </c>
      <c r="H76" s="380">
        <v>29780.84</v>
      </c>
      <c r="I76" s="296">
        <v>142079.28</v>
      </c>
      <c r="R76" s="373"/>
      <c r="S76" s="373"/>
      <c r="T76" s="373"/>
      <c r="U76" s="374"/>
      <c r="V76" s="373"/>
      <c r="W76" s="67"/>
      <c r="X76" s="67"/>
      <c r="Y76" s="376"/>
      <c r="Z76" s="306"/>
    </row>
    <row r="77" spans="1:30" x14ac:dyDescent="0.2">
      <c r="A77" s="289"/>
      <c r="B77" s="272" t="s">
        <v>158</v>
      </c>
      <c r="G77" s="381">
        <v>112298.44</v>
      </c>
      <c r="H77" s="381">
        <v>29780.84</v>
      </c>
      <c r="I77" s="382">
        <v>142079.28</v>
      </c>
      <c r="U77" s="383"/>
      <c r="W77" s="143"/>
      <c r="X77" s="143"/>
      <c r="Y77" s="267"/>
      <c r="Z77" s="267"/>
    </row>
    <row r="78" spans="1:30" x14ac:dyDescent="0.2">
      <c r="A78" s="289"/>
      <c r="C78" s="67" t="s">
        <v>157</v>
      </c>
      <c r="G78" s="380">
        <v>0</v>
      </c>
      <c r="H78" s="380">
        <v>0</v>
      </c>
      <c r="I78" s="296">
        <v>0</v>
      </c>
      <c r="U78" s="383"/>
      <c r="W78" s="67"/>
      <c r="Y78" s="306"/>
      <c r="Z78" s="306"/>
    </row>
    <row r="79" spans="1:30" x14ac:dyDescent="0.2">
      <c r="A79" s="289"/>
      <c r="G79" s="379"/>
      <c r="H79" s="379"/>
      <c r="I79" s="317"/>
      <c r="U79" s="383"/>
      <c r="W79" s="143"/>
      <c r="X79" s="143"/>
      <c r="Y79" s="267"/>
      <c r="Z79" s="267"/>
      <c r="AA79" s="67"/>
    </row>
    <row r="80" spans="1:30" x14ac:dyDescent="0.2">
      <c r="A80" s="289"/>
      <c r="B80" s="272" t="s">
        <v>156</v>
      </c>
      <c r="G80" s="380">
        <v>0</v>
      </c>
      <c r="H80" s="380">
        <v>0</v>
      </c>
      <c r="I80" s="296">
        <v>0</v>
      </c>
      <c r="Z80" s="306"/>
    </row>
    <row r="81" spans="1:27" x14ac:dyDescent="0.2">
      <c r="A81" s="289"/>
      <c r="B81" s="272" t="s">
        <v>155</v>
      </c>
      <c r="G81" s="381">
        <v>0</v>
      </c>
      <c r="H81" s="381">
        <v>0</v>
      </c>
      <c r="I81" s="382">
        <v>0</v>
      </c>
      <c r="Z81" s="306"/>
    </row>
    <row r="82" spans="1:27" x14ac:dyDescent="0.2">
      <c r="A82" s="289"/>
      <c r="C82" s="272" t="s">
        <v>154</v>
      </c>
      <c r="G82" s="380">
        <v>0</v>
      </c>
      <c r="H82" s="380"/>
      <c r="I82" s="296">
        <v>0</v>
      </c>
    </row>
    <row r="83" spans="1:27" x14ac:dyDescent="0.2">
      <c r="A83" s="289"/>
      <c r="G83" s="379"/>
      <c r="H83" s="379"/>
      <c r="I83" s="317"/>
    </row>
    <row r="84" spans="1:27" x14ac:dyDescent="0.2">
      <c r="A84" s="289"/>
      <c r="B84" s="272" t="s">
        <v>153</v>
      </c>
      <c r="G84" s="380">
        <v>317228.94</v>
      </c>
      <c r="H84" s="380">
        <v>0</v>
      </c>
      <c r="I84" s="296">
        <v>317228.94</v>
      </c>
    </row>
    <row r="85" spans="1:27" x14ac:dyDescent="0.2">
      <c r="A85" s="289"/>
      <c r="B85" s="272" t="s">
        <v>152</v>
      </c>
      <c r="G85" s="381">
        <v>317228.94</v>
      </c>
      <c r="H85" s="381">
        <v>0</v>
      </c>
      <c r="I85" s="382">
        <v>317228.94</v>
      </c>
      <c r="R85" s="67"/>
      <c r="S85" s="67"/>
      <c r="T85" s="67"/>
      <c r="U85" s="67"/>
      <c r="V85" s="67"/>
    </row>
    <row r="86" spans="1:27" x14ac:dyDescent="0.2">
      <c r="A86" s="289"/>
      <c r="C86" s="67" t="s">
        <v>151</v>
      </c>
      <c r="G86" s="380">
        <v>0</v>
      </c>
      <c r="H86" s="380">
        <v>0</v>
      </c>
      <c r="I86" s="296">
        <v>0</v>
      </c>
      <c r="O86" s="384"/>
      <c r="P86" s="384"/>
    </row>
    <row r="87" spans="1:27" s="261" customFormat="1" x14ac:dyDescent="0.2">
      <c r="A87" s="289"/>
      <c r="B87" s="272"/>
      <c r="C87" s="272"/>
      <c r="D87" s="272"/>
      <c r="E87" s="272"/>
      <c r="F87" s="272"/>
      <c r="G87" s="379"/>
      <c r="H87" s="379"/>
      <c r="I87" s="317"/>
      <c r="O87" s="273"/>
      <c r="P87" s="273"/>
      <c r="W87" s="272"/>
      <c r="X87" s="272"/>
      <c r="Y87" s="272"/>
      <c r="Z87" s="272"/>
      <c r="AA87" s="272"/>
    </row>
    <row r="88" spans="1:27" x14ac:dyDescent="0.2">
      <c r="A88" s="289"/>
      <c r="C88" s="143" t="s">
        <v>150</v>
      </c>
      <c r="G88" s="380">
        <v>429527.38</v>
      </c>
      <c r="H88" s="380">
        <v>29780.84</v>
      </c>
      <c r="I88" s="296">
        <v>459308.22</v>
      </c>
      <c r="W88" s="261"/>
      <c r="X88" s="261"/>
      <c r="Y88" s="261"/>
      <c r="Z88" s="261"/>
      <c r="AA88" s="261"/>
    </row>
    <row r="89" spans="1:27" x14ac:dyDescent="0.2">
      <c r="A89" s="289"/>
      <c r="G89" s="379"/>
      <c r="H89" s="379"/>
      <c r="I89" s="317"/>
    </row>
    <row r="90" spans="1:27" ht="13.5" thickBot="1" x14ac:dyDescent="0.25">
      <c r="A90" s="300"/>
      <c r="B90" s="301"/>
      <c r="C90" s="301"/>
      <c r="D90" s="301"/>
      <c r="E90" s="301"/>
      <c r="F90" s="301"/>
      <c r="G90" s="385"/>
      <c r="H90" s="385"/>
      <c r="I90" s="375"/>
    </row>
    <row r="91" spans="1:27" x14ac:dyDescent="0.2">
      <c r="W91" s="186"/>
    </row>
    <row r="92" spans="1:27" x14ac:dyDescent="0.2">
      <c r="R92" s="336"/>
      <c r="S92" s="336"/>
      <c r="T92" s="336"/>
      <c r="U92" s="336"/>
      <c r="V92" s="336"/>
      <c r="W92" s="336"/>
    </row>
    <row r="93" spans="1:27" x14ac:dyDescent="0.2">
      <c r="R93" s="336"/>
      <c r="S93" s="336"/>
      <c r="T93" s="336"/>
      <c r="U93" s="336"/>
      <c r="V93" s="336"/>
      <c r="W93" s="336"/>
    </row>
    <row r="94" spans="1:27" x14ac:dyDescent="0.2">
      <c r="R94" s="336"/>
      <c r="S94" s="336"/>
      <c r="T94" s="336"/>
      <c r="U94" s="336"/>
      <c r="V94" s="336"/>
      <c r="W94" s="336"/>
    </row>
    <row r="95" spans="1:27" x14ac:dyDescent="0.2">
      <c r="R95" s="306"/>
      <c r="S95" s="306"/>
      <c r="T95" s="306"/>
      <c r="U95" s="306"/>
      <c r="V95" s="306"/>
      <c r="W95" s="306"/>
    </row>
    <row r="96" spans="1:27" x14ac:dyDescent="0.2">
      <c r="R96" s="306"/>
      <c r="S96" s="306"/>
      <c r="T96" s="306"/>
      <c r="U96" s="306"/>
      <c r="V96" s="306"/>
      <c r="W96" s="306"/>
      <c r="X96" s="306"/>
    </row>
    <row r="97" s="272" customFormat="1" x14ac:dyDescent="0.2"/>
    <row r="98" s="272" customFormat="1" x14ac:dyDescent="0.2"/>
    <row r="241" s="272" customFormat="1" x14ac:dyDescent="0.2"/>
    <row r="242" s="272" customFormat="1" x14ac:dyDescent="0.2"/>
  </sheetData>
  <mergeCells count="4">
    <mergeCell ref="Y58:Z58"/>
    <mergeCell ref="B5:D5"/>
    <mergeCell ref="B6:D6"/>
    <mergeCell ref="J37:N37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FC8CB-0843-4BD9-9B6D-4E1C48CA31D0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style="272" customWidth="1"/>
    <col min="2" max="2" width="18.5703125" style="272" customWidth="1"/>
    <col min="3" max="3" width="9.140625" style="272"/>
    <col min="4" max="4" width="39" style="272" bestFit="1" customWidth="1"/>
    <col min="5" max="5" width="13.5703125" style="272" bestFit="1" customWidth="1"/>
    <col min="6" max="16384" width="9.140625" style="272"/>
  </cols>
  <sheetData>
    <row r="1" spans="1:4" x14ac:dyDescent="0.2">
      <c r="A1" s="386" t="s">
        <v>244</v>
      </c>
      <c r="B1" s="387"/>
    </row>
    <row r="2" spans="1:4" x14ac:dyDescent="0.2">
      <c r="A2" s="386" t="s">
        <v>243</v>
      </c>
      <c r="B2" s="387"/>
    </row>
    <row r="3" spans="1:4" x14ac:dyDescent="0.2">
      <c r="A3" s="388">
        <f>'Collection and Waterfall'!E6</f>
        <v>45900</v>
      </c>
      <c r="B3" s="387"/>
    </row>
    <row r="4" spans="1:4" x14ac:dyDescent="0.2">
      <c r="A4" s="386" t="s">
        <v>242</v>
      </c>
      <c r="B4" s="387"/>
    </row>
    <row r="6" spans="1:4" x14ac:dyDescent="0.2">
      <c r="C6" s="361"/>
      <c r="D6" s="306"/>
    </row>
    <row r="7" spans="1:4" x14ac:dyDescent="0.2">
      <c r="A7" s="389"/>
      <c r="C7" s="361"/>
      <c r="D7" s="390"/>
    </row>
    <row r="8" spans="1:4" x14ac:dyDescent="0.2">
      <c r="C8" s="361"/>
      <c r="D8" s="390"/>
    </row>
    <row r="9" spans="1:4" x14ac:dyDescent="0.2">
      <c r="A9" s="391" t="s">
        <v>241</v>
      </c>
      <c r="B9" s="392"/>
      <c r="C9" s="361"/>
      <c r="D9" s="390"/>
    </row>
    <row r="10" spans="1:4" x14ac:dyDescent="0.2">
      <c r="A10" s="391" t="s">
        <v>240</v>
      </c>
      <c r="B10" s="190">
        <v>934615.98</v>
      </c>
      <c r="C10" s="67"/>
      <c r="D10" s="390"/>
    </row>
    <row r="11" spans="1:4" x14ac:dyDescent="0.2">
      <c r="A11" s="391" t="s">
        <v>239</v>
      </c>
      <c r="B11" s="393"/>
      <c r="C11" s="361"/>
      <c r="D11" s="394"/>
    </row>
    <row r="12" spans="1:4" ht="15" x14ac:dyDescent="0.2">
      <c r="A12" s="391" t="s">
        <v>238</v>
      </c>
      <c r="B12" s="393">
        <v>30160726.41</v>
      </c>
      <c r="C12" s="395"/>
      <c r="D12" s="396"/>
    </row>
    <row r="13" spans="1:4" x14ac:dyDescent="0.2">
      <c r="A13" s="391" t="s">
        <v>237</v>
      </c>
      <c r="B13" s="397">
        <v>-1032471.54</v>
      </c>
      <c r="C13" s="398"/>
      <c r="D13" s="399"/>
    </row>
    <row r="14" spans="1:4" ht="15" x14ac:dyDescent="0.2">
      <c r="A14" s="391" t="s">
        <v>236</v>
      </c>
      <c r="B14" s="400">
        <f>SUM(B12:B13)</f>
        <v>29128254.870000001</v>
      </c>
      <c r="C14" s="67"/>
      <c r="D14" s="396"/>
    </row>
    <row r="15" spans="1:4" x14ac:dyDescent="0.2">
      <c r="A15" s="391"/>
      <c r="B15" s="393"/>
      <c r="C15" s="361"/>
      <c r="D15" s="306"/>
    </row>
    <row r="16" spans="1:4" x14ac:dyDescent="0.2">
      <c r="A16" s="391" t="s">
        <v>235</v>
      </c>
      <c r="B16" s="393">
        <v>1251597.8400000001</v>
      </c>
      <c r="C16" s="67"/>
      <c r="D16" s="401"/>
    </row>
    <row r="17" spans="1:5" x14ac:dyDescent="0.2">
      <c r="A17" s="391" t="s">
        <v>234</v>
      </c>
      <c r="B17" s="393">
        <v>7103.03</v>
      </c>
      <c r="C17" s="67"/>
      <c r="D17" s="401"/>
    </row>
    <row r="18" spans="1:5" x14ac:dyDescent="0.2">
      <c r="A18" s="391" t="s">
        <v>233</v>
      </c>
      <c r="B18" s="393">
        <v>9269.43</v>
      </c>
      <c r="C18" s="84"/>
      <c r="D18" s="306"/>
    </row>
    <row r="19" spans="1:5" ht="15" x14ac:dyDescent="0.2">
      <c r="A19" s="391" t="s">
        <v>232</v>
      </c>
      <c r="B19" s="393">
        <v>0</v>
      </c>
      <c r="C19" s="395"/>
      <c r="D19" s="396"/>
    </row>
    <row r="20" spans="1:5" x14ac:dyDescent="0.2">
      <c r="A20" s="391" t="s">
        <v>231</v>
      </c>
      <c r="B20" s="393"/>
      <c r="C20" s="398"/>
      <c r="D20" s="399"/>
    </row>
    <row r="21" spans="1:5" ht="15" x14ac:dyDescent="0.2">
      <c r="A21" s="67"/>
      <c r="B21" s="402"/>
      <c r="C21" s="395"/>
      <c r="D21" s="396"/>
    </row>
    <row r="22" spans="1:5" ht="13.5" thickBot="1" x14ac:dyDescent="0.25">
      <c r="A22" s="389" t="s">
        <v>79</v>
      </c>
      <c r="B22" s="403">
        <f>B10+B14+B16+B18+B19+B17</f>
        <v>31330841.150000002</v>
      </c>
      <c r="C22" s="84"/>
      <c r="D22" s="394"/>
    </row>
    <row r="23" spans="1:5" ht="13.5" thickTop="1" x14ac:dyDescent="0.2">
      <c r="A23" s="67"/>
      <c r="B23" s="190"/>
      <c r="C23" s="361"/>
      <c r="D23" s="390"/>
    </row>
    <row r="24" spans="1:5" x14ac:dyDescent="0.2">
      <c r="A24" s="67"/>
      <c r="B24" s="190"/>
      <c r="C24" s="361"/>
      <c r="D24" s="390"/>
    </row>
    <row r="25" spans="1:5" x14ac:dyDescent="0.2">
      <c r="A25" s="389" t="s">
        <v>230</v>
      </c>
      <c r="B25" s="190"/>
      <c r="C25" s="361"/>
      <c r="D25" s="390"/>
    </row>
    <row r="26" spans="1:5" x14ac:dyDescent="0.2">
      <c r="A26" s="67"/>
      <c r="B26" s="190"/>
      <c r="D26" s="401"/>
    </row>
    <row r="27" spans="1:5" x14ac:dyDescent="0.2">
      <c r="A27" s="391" t="s">
        <v>229</v>
      </c>
      <c r="B27" s="404"/>
      <c r="C27" s="361"/>
      <c r="D27" s="394"/>
      <c r="E27" s="404"/>
    </row>
    <row r="28" spans="1:5" x14ac:dyDescent="0.2">
      <c r="A28" s="391" t="s">
        <v>228</v>
      </c>
      <c r="B28" s="392">
        <v>29242701.949999999</v>
      </c>
      <c r="D28" s="401"/>
      <c r="E28" s="392"/>
    </row>
    <row r="29" spans="1:5" x14ac:dyDescent="0.2">
      <c r="A29" s="391" t="s">
        <v>227</v>
      </c>
      <c r="B29" s="405">
        <v>-63769.16</v>
      </c>
      <c r="C29" s="67"/>
      <c r="D29" s="390"/>
      <c r="E29" s="393"/>
    </row>
    <row r="30" spans="1:5" x14ac:dyDescent="0.2">
      <c r="A30" s="391" t="s">
        <v>226</v>
      </c>
      <c r="B30" s="393"/>
      <c r="C30" s="398"/>
      <c r="D30" s="399"/>
      <c r="E30" s="393"/>
    </row>
    <row r="31" spans="1:5" ht="15" x14ac:dyDescent="0.2">
      <c r="A31" s="391" t="s">
        <v>225</v>
      </c>
      <c r="B31" s="393"/>
      <c r="C31" s="395"/>
      <c r="D31" s="396"/>
      <c r="E31" s="393"/>
    </row>
    <row r="32" spans="1:5" x14ac:dyDescent="0.2">
      <c r="A32" s="67"/>
      <c r="B32" s="402"/>
      <c r="C32" s="361"/>
      <c r="D32" s="306"/>
      <c r="E32" s="393"/>
    </row>
    <row r="33" spans="1:7" ht="13.5" thickBot="1" x14ac:dyDescent="0.25">
      <c r="A33" s="391" t="s">
        <v>224</v>
      </c>
      <c r="B33" s="406">
        <f>SUM(B27:B32)</f>
        <v>29178932.789999999</v>
      </c>
      <c r="C33" s="84"/>
      <c r="D33" s="306"/>
      <c r="E33" s="393"/>
    </row>
    <row r="34" spans="1:7" ht="13.5" thickTop="1" x14ac:dyDescent="0.2">
      <c r="A34" s="67"/>
      <c r="B34" s="407"/>
      <c r="C34" s="361"/>
      <c r="D34" s="390"/>
      <c r="E34" s="393"/>
    </row>
    <row r="35" spans="1:7" x14ac:dyDescent="0.2">
      <c r="A35" s="389" t="s">
        <v>223</v>
      </c>
      <c r="B35" s="408">
        <f>B22-B33</f>
        <v>2151908.3600000031</v>
      </c>
      <c r="C35" s="84"/>
      <c r="D35" s="390"/>
      <c r="E35" s="393"/>
    </row>
    <row r="36" spans="1:7" x14ac:dyDescent="0.2">
      <c r="A36" s="67"/>
      <c r="B36" s="190"/>
      <c r="C36" s="67"/>
      <c r="D36" s="28"/>
      <c r="E36" s="393"/>
    </row>
    <row r="37" spans="1:7" ht="13.5" thickBot="1" x14ac:dyDescent="0.25">
      <c r="A37" s="389" t="s">
        <v>222</v>
      </c>
      <c r="B37" s="403">
        <f>+B33+B35</f>
        <v>31330841.150000002</v>
      </c>
      <c r="C37" s="84"/>
      <c r="D37" s="64"/>
      <c r="E37" s="393"/>
    </row>
    <row r="38" spans="1:7" ht="13.5" thickTop="1" x14ac:dyDescent="0.2">
      <c r="A38" s="67"/>
      <c r="B38" s="190"/>
      <c r="C38" s="67"/>
      <c r="E38" s="393"/>
    </row>
    <row r="39" spans="1:7" x14ac:dyDescent="0.2">
      <c r="A39" s="67"/>
      <c r="B39" s="190"/>
      <c r="C39" s="67"/>
      <c r="E39" s="393"/>
      <c r="G39" s="306"/>
    </row>
    <row r="40" spans="1:7" x14ac:dyDescent="0.2">
      <c r="B40" s="190"/>
      <c r="E40" s="393"/>
    </row>
    <row r="41" spans="1:7" x14ac:dyDescent="0.2">
      <c r="A41" s="67" t="s">
        <v>221</v>
      </c>
      <c r="B41" s="190"/>
      <c r="C41" s="67"/>
    </row>
    <row r="42" spans="1:7" x14ac:dyDescent="0.2">
      <c r="A42" s="67" t="s">
        <v>220</v>
      </c>
      <c r="B42" s="190"/>
      <c r="C42" s="67"/>
    </row>
    <row r="43" spans="1:7" x14ac:dyDescent="0.2">
      <c r="A43" s="67"/>
      <c r="B43" s="190"/>
      <c r="C43" s="67"/>
    </row>
    <row r="44" spans="1:7" x14ac:dyDescent="0.2">
      <c r="B44" s="190"/>
    </row>
    <row r="45" spans="1:7" x14ac:dyDescent="0.2">
      <c r="B45" s="190"/>
    </row>
    <row r="46" spans="1:7" x14ac:dyDescent="0.2">
      <c r="B46" s="190"/>
    </row>
    <row r="47" spans="1:7" x14ac:dyDescent="0.2">
      <c r="B47" s="190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D06B-E31D-449F-90B1-1140FCA2274E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1" max="2" width="9.140625" style="272"/>
    <col min="3" max="3" width="93.28515625" style="409" customWidth="1"/>
    <col min="4" max="4" width="2.42578125" style="272" customWidth="1"/>
    <col min="5" max="5" width="19.5703125" style="272" bestFit="1" customWidth="1"/>
    <col min="6" max="6" width="9.140625" style="272"/>
    <col min="7" max="7" width="13.28515625" style="272" bestFit="1" customWidth="1"/>
    <col min="8" max="16384" width="9.140625" style="272"/>
  </cols>
  <sheetData>
    <row r="1" spans="1:6" x14ac:dyDescent="0.2">
      <c r="A1" s="143" t="s">
        <v>275</v>
      </c>
      <c r="D1" s="410"/>
    </row>
    <row r="2" spans="1:6" x14ac:dyDescent="0.2">
      <c r="A2" s="143" t="s">
        <v>274</v>
      </c>
      <c r="E2" s="67"/>
    </row>
    <row r="4" spans="1:6" x14ac:dyDescent="0.2">
      <c r="B4" s="143" t="s">
        <v>273</v>
      </c>
      <c r="E4" s="67"/>
    </row>
    <row r="5" spans="1:6" x14ac:dyDescent="0.2">
      <c r="C5" s="409" t="s">
        <v>272</v>
      </c>
      <c r="E5" s="411" t="s">
        <v>278</v>
      </c>
    </row>
    <row r="6" spans="1:6" x14ac:dyDescent="0.2">
      <c r="C6" s="409" t="s">
        <v>143</v>
      </c>
      <c r="E6" s="411">
        <v>45925</v>
      </c>
    </row>
    <row r="7" spans="1:6" x14ac:dyDescent="0.2">
      <c r="C7" s="409" t="s">
        <v>271</v>
      </c>
      <c r="E7" s="412">
        <v>31</v>
      </c>
    </row>
    <row r="8" spans="1:6" x14ac:dyDescent="0.2">
      <c r="C8" s="409" t="s">
        <v>270</v>
      </c>
      <c r="E8" s="69">
        <v>360</v>
      </c>
    </row>
    <row r="9" spans="1:6" ht="15" x14ac:dyDescent="0.25">
      <c r="C9" s="409" t="s">
        <v>269</v>
      </c>
      <c r="E9" s="413">
        <v>5800000</v>
      </c>
    </row>
    <row r="10" spans="1:6" ht="15" x14ac:dyDescent="0.25">
      <c r="C10" s="409" t="s">
        <v>268</v>
      </c>
      <c r="E10" s="414">
        <v>5.96287E-2</v>
      </c>
    </row>
    <row r="11" spans="1:6" ht="15" x14ac:dyDescent="0.25">
      <c r="C11" s="409" t="s">
        <v>267</v>
      </c>
      <c r="E11" s="414">
        <v>4.46287E-2</v>
      </c>
    </row>
    <row r="12" spans="1:6" x14ac:dyDescent="0.2">
      <c r="C12" s="409" t="s">
        <v>266</v>
      </c>
      <c r="E12" s="411">
        <v>45923</v>
      </c>
      <c r="F12" s="67"/>
    </row>
    <row r="13" spans="1:6" x14ac:dyDescent="0.2">
      <c r="E13" s="172"/>
    </row>
    <row r="14" spans="1:6" x14ac:dyDescent="0.2">
      <c r="B14" s="143" t="s">
        <v>265</v>
      </c>
      <c r="E14" s="415">
        <f>E9*(E10)*(ROUND((E7)/E8,5))</f>
        <v>29780.838670600006</v>
      </c>
    </row>
    <row r="16" spans="1:6" x14ac:dyDescent="0.2">
      <c r="B16" s="143" t="s">
        <v>264</v>
      </c>
      <c r="E16" s="416"/>
    </row>
    <row r="17" spans="2:7" x14ac:dyDescent="0.2">
      <c r="C17" s="409" t="s">
        <v>263</v>
      </c>
      <c r="E17" s="416">
        <v>187616.61</v>
      </c>
      <c r="G17" s="417"/>
    </row>
    <row r="18" spans="2:7" x14ac:dyDescent="0.2">
      <c r="C18" s="409" t="s">
        <v>262</v>
      </c>
      <c r="E18" s="416">
        <v>21631.77</v>
      </c>
    </row>
    <row r="19" spans="2:7" x14ac:dyDescent="0.2">
      <c r="C19" s="409" t="s">
        <v>261</v>
      </c>
      <c r="E19" s="416">
        <v>6576.3</v>
      </c>
    </row>
    <row r="20" spans="2:7" x14ac:dyDescent="0.2">
      <c r="C20" s="409" t="s">
        <v>260</v>
      </c>
      <c r="E20" s="416">
        <v>112298.44</v>
      </c>
    </row>
    <row r="21" spans="2:7" x14ac:dyDescent="0.2">
      <c r="C21" s="418" t="s">
        <v>259</v>
      </c>
      <c r="E21" s="419">
        <v>833.33</v>
      </c>
    </row>
    <row r="22" spans="2:7" x14ac:dyDescent="0.2">
      <c r="E22" s="420"/>
    </row>
    <row r="23" spans="2:7" x14ac:dyDescent="0.2">
      <c r="B23" s="143" t="s">
        <v>258</v>
      </c>
      <c r="E23" s="415">
        <f>SUM(E17-E18-E19-E20-E21)</f>
        <v>46276.770000000004</v>
      </c>
      <c r="G23" s="417"/>
    </row>
    <row r="24" spans="2:7" x14ac:dyDescent="0.2">
      <c r="E24" s="67"/>
    </row>
    <row r="25" spans="2:7" ht="15" x14ac:dyDescent="0.25">
      <c r="B25" s="143" t="s">
        <v>257</v>
      </c>
      <c r="E25" s="421"/>
    </row>
    <row r="26" spans="2:7" x14ac:dyDescent="0.2">
      <c r="C26" s="409" t="s">
        <v>256</v>
      </c>
      <c r="E26" s="65">
        <v>0</v>
      </c>
    </row>
    <row r="27" spans="2:7" ht="15" x14ac:dyDescent="0.25">
      <c r="C27" s="409" t="s">
        <v>255</v>
      </c>
      <c r="E27" s="421">
        <v>0</v>
      </c>
    </row>
    <row r="28" spans="2:7" ht="15" x14ac:dyDescent="0.25">
      <c r="C28" s="409" t="s">
        <v>254</v>
      </c>
      <c r="E28" s="422">
        <v>0</v>
      </c>
    </row>
    <row r="29" spans="2:7" x14ac:dyDescent="0.2">
      <c r="B29" s="143" t="s">
        <v>253</v>
      </c>
      <c r="E29" s="415">
        <v>0</v>
      </c>
    </row>
    <row r="30" spans="2:7" x14ac:dyDescent="0.2">
      <c r="E30" s="67"/>
    </row>
    <row r="31" spans="2:7" ht="15" x14ac:dyDescent="0.25">
      <c r="B31" s="143" t="s">
        <v>252</v>
      </c>
      <c r="E31" s="421"/>
    </row>
    <row r="32" spans="2:7" ht="26.25" x14ac:dyDescent="0.25">
      <c r="C32" s="409" t="s">
        <v>251</v>
      </c>
      <c r="E32" s="421">
        <f>+E14</f>
        <v>29780.838670600006</v>
      </c>
    </row>
    <row r="33" spans="2:7" x14ac:dyDescent="0.2">
      <c r="E33" s="172"/>
    </row>
    <row r="34" spans="2:7" x14ac:dyDescent="0.2">
      <c r="B34" s="143" t="s">
        <v>250</v>
      </c>
      <c r="E34" s="415">
        <f>E32</f>
        <v>29780.838670600006</v>
      </c>
    </row>
    <row r="36" spans="2:7" x14ac:dyDescent="0.2">
      <c r="B36" s="143" t="s">
        <v>249</v>
      </c>
      <c r="E36" s="67"/>
    </row>
    <row r="37" spans="2:7" ht="15" x14ac:dyDescent="0.25">
      <c r="C37" s="409" t="s">
        <v>248</v>
      </c>
      <c r="E37" s="423">
        <v>0</v>
      </c>
    </row>
    <row r="38" spans="2:7" x14ac:dyDescent="0.2">
      <c r="C38" s="409" t="s">
        <v>247</v>
      </c>
      <c r="E38" s="325">
        <v>0</v>
      </c>
    </row>
    <row r="39" spans="2:7" x14ac:dyDescent="0.2">
      <c r="C39" s="409" t="s">
        <v>246</v>
      </c>
      <c r="E39" s="424">
        <v>0</v>
      </c>
      <c r="G39" s="306"/>
    </row>
    <row r="40" spans="2:7" x14ac:dyDescent="0.2">
      <c r="B40" s="143" t="s">
        <v>245</v>
      </c>
      <c r="E40" s="415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2025-09-22T18:42:00Z</dcterms:created>
  <dcterms:modified xsi:type="dcterms:W3CDTF">2025-09-22T18:46:33Z</dcterms:modified>
</cp:coreProperties>
</file>