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Edsouth Services - All Indentures\Investor Reports\To publish S&amp;P and info form\08.2025\"/>
    </mc:Choice>
  </mc:AlternateContent>
  <xr:revisionPtr revIDLastSave="0" documentId="13_ncr:1_{984D73FE-97D5-4A07-BD58-1F2E69C02706}" xr6:coauthVersionLast="47" xr6:coauthVersionMax="47" xr10:uidLastSave="{00000000-0000-0000-0000-000000000000}"/>
  <bookViews>
    <workbookView xWindow="-120" yWindow="-120" windowWidth="29040" windowHeight="15840" xr2:uid="{7FD215ED-C1C6-4959-9786-46BE53C3E114}"/>
  </bookViews>
  <sheets>
    <sheet name="FFELP" sheetId="1" r:id="rId1"/>
    <sheet name="Collection and Waterfall" sheetId="2" r:id="rId2"/>
    <sheet name="ESA Balance Sheet" sheetId="3" r:id="rId3"/>
    <sheet name="B note" sheetId="4" r:id="rId4"/>
  </sheets>
  <definedNames>
    <definedName name="_xlnm.Print_Area" localSheetId="1">'Collection and Waterfall'!$A$1:$R$90</definedName>
    <definedName name="ProjectName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E32" i="4" s="1"/>
  <c r="E34" i="4" s="1"/>
  <c r="E23" i="4"/>
  <c r="B22" i="3"/>
  <c r="B14" i="3"/>
  <c r="B33" i="3"/>
  <c r="B37" i="3" s="1"/>
  <c r="D6" i="1"/>
  <c r="D7" i="1"/>
  <c r="D17" i="1"/>
  <c r="L17" i="1"/>
  <c r="J21" i="1"/>
  <c r="K21" i="1"/>
  <c r="D18" i="1"/>
  <c r="L18" i="1"/>
  <c r="H21" i="1"/>
  <c r="I21" i="1"/>
  <c r="G47" i="1"/>
  <c r="H66" i="1" s="1"/>
  <c r="G49" i="1"/>
  <c r="G50" i="1"/>
  <c r="G51" i="1"/>
  <c r="H53" i="1"/>
  <c r="G53" i="1" s="1"/>
  <c r="G64" i="1"/>
  <c r="A84" i="1"/>
  <c r="G66" i="1" l="1"/>
  <c r="G68" i="1" s="1"/>
  <c r="H68" i="1"/>
  <c r="H73" i="1"/>
  <c r="H72" i="1"/>
  <c r="L21" i="1"/>
  <c r="M17" i="1" s="1"/>
  <c r="A3" i="3"/>
  <c r="G72" i="1"/>
  <c r="G73" i="1" l="1"/>
  <c r="H78" i="1"/>
  <c r="M18" i="1"/>
  <c r="M21" i="1" s="1"/>
  <c r="G74" i="1"/>
  <c r="H74" i="1"/>
  <c r="H79" i="1" l="1"/>
</calcChain>
</file>

<file path=xl/sharedStrings.xml><?xml version="1.0" encoding="utf-8"?>
<sst xmlns="http://schemas.openxmlformats.org/spreadsheetml/2006/main" count="375" uniqueCount="280">
  <si>
    <t>Initial Pool Balance</t>
  </si>
  <si>
    <t>Amount ($)</t>
  </si>
  <si>
    <t>Collateral Pool Characteristics</t>
  </si>
  <si>
    <t>Total Pool Balance</t>
  </si>
  <si>
    <t>1M LIBOR</t>
  </si>
  <si>
    <t>1M SOFR</t>
  </si>
  <si>
    <t>T-Bill Loans</t>
  </si>
  <si>
    <t>Ending</t>
  </si>
  <si>
    <t>Beginning</t>
  </si>
  <si>
    <t>Margin</t>
  </si>
  <si>
    <t>% of Total</t>
  </si>
  <si>
    <t>Pool Balance (Incl. Accrued Int. to be Capped)</t>
  </si>
  <si>
    <t># of Loans</t>
  </si>
  <si>
    <t>SAP Indices</t>
  </si>
  <si>
    <t>Total Portfolio</t>
  </si>
  <si>
    <t>Other</t>
  </si>
  <si>
    <t>Unknown (Consolidation) Loans</t>
  </si>
  <si>
    <t>Proprietary / Technical / Vocational Loans</t>
  </si>
  <si>
    <t>2-Year Loans</t>
  </si>
  <si>
    <t>Graduate / 4-Year Loans</t>
  </si>
  <si>
    <t>WARM</t>
  </si>
  <si>
    <t>WAC</t>
  </si>
  <si>
    <t>% of Principal</t>
  </si>
  <si>
    <t>Portfolio by Program Type</t>
  </si>
  <si>
    <t>Total Balance</t>
  </si>
  <si>
    <t>Other Loans</t>
  </si>
  <si>
    <t>Grad PLUS Loans</t>
  </si>
  <si>
    <t>Unsubsidized Stafford Loans</t>
  </si>
  <si>
    <t>Subsidized Stafford Loans</t>
  </si>
  <si>
    <t>Unsubsidized Consolidation Loans</t>
  </si>
  <si>
    <t>Subsidized Consolidation Loans</t>
  </si>
  <si>
    <t>% of Balance</t>
  </si>
  <si>
    <t>Portfolio by Loan Type</t>
  </si>
  <si>
    <t>Total Portfolio in Repayment</t>
  </si>
  <si>
    <t xml:space="preserve">    271+ Days Delinquent</t>
  </si>
  <si>
    <t xml:space="preserve">    181-270 Days Delinquent</t>
  </si>
  <si>
    <t xml:space="preserve">    121-180 Days Delinquent</t>
  </si>
  <si>
    <t xml:space="preserve">    91-120 Days Delinquent</t>
  </si>
  <si>
    <t xml:space="preserve">    61-90 Days Delinquent</t>
  </si>
  <si>
    <t xml:space="preserve">    31-60 Days Delinquent</t>
  </si>
  <si>
    <t xml:space="preserve">    Current</t>
  </si>
  <si>
    <t>Delinquency Status</t>
  </si>
  <si>
    <t>Claims Denied</t>
  </si>
  <si>
    <t>Claims in Progress</t>
  </si>
  <si>
    <t>Deferment</t>
  </si>
  <si>
    <t>Forbearance</t>
  </si>
  <si>
    <t>Total Repayment</t>
  </si>
  <si>
    <t>271+ Days Delinquent</t>
  </si>
  <si>
    <t>Repayment271+ Days Delinquent</t>
  </si>
  <si>
    <t>181-270 Days Delinquent</t>
  </si>
  <si>
    <t>Repayment181-270 Days Delinquent</t>
  </si>
  <si>
    <t>121-180 Days Delinquent</t>
  </si>
  <si>
    <t>Repayment121-180 Days Delinquent</t>
  </si>
  <si>
    <t>91-120 Days Delinquent</t>
  </si>
  <si>
    <t>Repayment91-120 Days Delinquent</t>
  </si>
  <si>
    <t>61-90 Days Delinquent</t>
  </si>
  <si>
    <t>Repayment61-90 Days Delinquent</t>
  </si>
  <si>
    <t>31-60 Days Delinquent</t>
  </si>
  <si>
    <t>Repayment31-60 Days Delinquent</t>
  </si>
  <si>
    <t>Current</t>
  </si>
  <si>
    <t>RepaymentCurrent</t>
  </si>
  <si>
    <t>Repayment</t>
  </si>
  <si>
    <t>Grace</t>
  </si>
  <si>
    <t>In School</t>
  </si>
  <si>
    <t>Portfolio by Loan Status</t>
  </si>
  <si>
    <t>(a)  Pool Balance for parity includes all accrued interest, including any interest to be capitalized.</t>
  </si>
  <si>
    <t xml:space="preserve">Total Parity %, Including Class B </t>
  </si>
  <si>
    <t xml:space="preserve">Class A Parity % </t>
  </si>
  <si>
    <t>Great Lakes</t>
  </si>
  <si>
    <t>Total Liabilities</t>
  </si>
  <si>
    <t>Note Outstanding Class B</t>
  </si>
  <si>
    <t>PHEAA</t>
  </si>
  <si>
    <t xml:space="preserve">Note Outstanding Class A </t>
  </si>
  <si>
    <t>Clms Outstding</t>
  </si>
  <si>
    <t>% of Portfolio</t>
  </si>
  <si>
    <t>Balance</t>
  </si>
  <si>
    <t>Liabilities</t>
  </si>
  <si>
    <t>Servicer Balance</t>
  </si>
  <si>
    <t>Total Assets</t>
  </si>
  <si>
    <t>Acquisition Account</t>
  </si>
  <si>
    <t xml:space="preserve">Debt Service Reserve </t>
  </si>
  <si>
    <t>Capitalized Interest Fund</t>
  </si>
  <si>
    <r>
      <t>Pool Balance</t>
    </r>
    <r>
      <rPr>
        <vertAlign val="superscript"/>
        <sz val="10"/>
        <rFont val="Arial"/>
        <family val="2"/>
      </rPr>
      <t xml:space="preserve"> a</t>
    </r>
  </si>
  <si>
    <t>Current Lifetime</t>
  </si>
  <si>
    <t>Assets</t>
  </si>
  <si>
    <t>End Balance</t>
  </si>
  <si>
    <t>Activity</t>
  </si>
  <si>
    <t>Beg Balance</t>
  </si>
  <si>
    <r>
      <t xml:space="preserve">CPR </t>
    </r>
    <r>
      <rPr>
        <sz val="10"/>
        <rFont val="Arial"/>
        <family val="2"/>
      </rPr>
      <t>(constant pmt rate)</t>
    </r>
  </si>
  <si>
    <t>Balance Sheet and Parity</t>
  </si>
  <si>
    <t>Total Accounts Balance</t>
  </si>
  <si>
    <t>Interest Account</t>
  </si>
  <si>
    <t>Collection Fund</t>
  </si>
  <si>
    <t>Capitalized Interest Account Required</t>
  </si>
  <si>
    <t>Capitalized Interest Account</t>
  </si>
  <si>
    <t>Reserve Amt Required</t>
  </si>
  <si>
    <t>Reserve Account</t>
  </si>
  <si>
    <t>Funds and Accounts</t>
  </si>
  <si>
    <t>(a) W.A. Time Until Repayment would most likely be reflected as a negative number in this calculation. For example, if a loan has 3 months left in school and 6 months of grace period, the time until repayment for that loan would be -9 months.</t>
  </si>
  <si>
    <t>Average Borrower Indebtedness</t>
  </si>
  <si>
    <t>Average Loan Balance</t>
  </si>
  <si>
    <t>Total Weighted Average</t>
  </si>
  <si>
    <t>Number of Borrowers</t>
  </si>
  <si>
    <t>Number of Loans</t>
  </si>
  <si>
    <t>Weighted Average Maturity (WAM)</t>
  </si>
  <si>
    <t>Weighted Average Coupon (WAC)</t>
  </si>
  <si>
    <t>W.A. Time in Repayment (months)</t>
  </si>
  <si>
    <t>Accrued Interest to be Capitalized</t>
  </si>
  <si>
    <t>(should include grace period)</t>
  </si>
  <si>
    <t xml:space="preserve">Principal Balance </t>
  </si>
  <si>
    <r>
      <t>W.A. Time until Repayment (months)</t>
    </r>
    <r>
      <rPr>
        <b/>
        <vertAlign val="superscript"/>
        <sz val="10"/>
        <rFont val="Arial"/>
        <family val="2"/>
      </rPr>
      <t xml:space="preserve"> (a)
(should include grace period)</t>
    </r>
  </si>
  <si>
    <t>% of Pool</t>
  </si>
  <si>
    <t xml:space="preserve">Beg Balance </t>
  </si>
  <si>
    <t>Weighted Average Payments Made</t>
  </si>
  <si>
    <t>Portfolio Summary</t>
  </si>
  <si>
    <t>(a) Should include Principal Pmts in the current distribution month</t>
  </si>
  <si>
    <t>Total</t>
  </si>
  <si>
    <t>monthly</t>
  </si>
  <si>
    <t>28137TAB9</t>
  </si>
  <si>
    <t>2014-2 B</t>
  </si>
  <si>
    <t>28137TAA1</t>
  </si>
  <si>
    <t>2014-2 A</t>
  </si>
  <si>
    <t>Maturity</t>
  </si>
  <si>
    <t>Payment Frequency</t>
  </si>
  <si>
    <t>% of Securities</t>
  </si>
  <si>
    <t xml:space="preserve">End Princ Bal ª </t>
  </si>
  <si>
    <t>Principal Paid</t>
  </si>
  <si>
    <t>Interest Accrual</t>
  </si>
  <si>
    <t>Beg Princ Bal</t>
  </si>
  <si>
    <t>Original Balance</t>
  </si>
  <si>
    <t xml:space="preserve">Auction Status </t>
  </si>
  <si>
    <t>Index</t>
  </si>
  <si>
    <t>Rate</t>
  </si>
  <si>
    <t>CUSIP</t>
  </si>
  <si>
    <t>Class</t>
  </si>
  <si>
    <t>Notes/Bonds - Group I (FFELP)</t>
  </si>
  <si>
    <t>https://corp.elfi.com</t>
  </si>
  <si>
    <t>Website</t>
  </si>
  <si>
    <t>bstarling@elfi.com</t>
  </si>
  <si>
    <t>Contact Email</t>
  </si>
  <si>
    <t>865-824-3066</t>
  </si>
  <si>
    <t>Contact Number</t>
  </si>
  <si>
    <t>Brent Starling</t>
  </si>
  <si>
    <t>Contact Name</t>
  </si>
  <si>
    <t xml:space="preserve"> </t>
  </si>
  <si>
    <t xml:space="preserve">Collection Period </t>
  </si>
  <si>
    <t>Distribution Date</t>
  </si>
  <si>
    <t>Indenture No. 6, LLC</t>
  </si>
  <si>
    <t>Deal Name</t>
  </si>
  <si>
    <t>ELFI, Inc.</t>
  </si>
  <si>
    <t>Issuer</t>
  </si>
  <si>
    <t>Monthly Distribution Report</t>
  </si>
  <si>
    <t>Student Loan Backed Reporting - FFELP</t>
  </si>
  <si>
    <t>Total Distribution Amount</t>
  </si>
  <si>
    <t>Excess/(Shortfall)</t>
  </si>
  <si>
    <t>Periodic Principal Paid</t>
  </si>
  <si>
    <t>Periodic Principal Distribution Amount</t>
  </si>
  <si>
    <t>Interest Carryover</t>
  </si>
  <si>
    <t>Interest Carryover Paid</t>
  </si>
  <si>
    <t>Interest Carryover Due</t>
  </si>
  <si>
    <t>Interest Excess/(Shortfall)</t>
  </si>
  <si>
    <t>Periodic Interest Paid</t>
  </si>
  <si>
    <t>Periodic Interest Due</t>
  </si>
  <si>
    <t>TOTAL</t>
  </si>
  <si>
    <t>Class B</t>
  </si>
  <si>
    <t>Class A</t>
  </si>
  <si>
    <t>Principal and Interest Distributions</t>
  </si>
  <si>
    <t>Twelfth: Release to Issuer</t>
  </si>
  <si>
    <t>Eleventh: Class B Noteholders</t>
  </si>
  <si>
    <t>Tenth: Accelerated Payments to Noteholders</t>
  </si>
  <si>
    <t>Ninth: Subordinate Administration Fee</t>
  </si>
  <si>
    <t>Eight: Principal Distribution on Senior and Sub Notes or Obligations</t>
  </si>
  <si>
    <t>Seventh: Debt Service Fund replenishment</t>
  </si>
  <si>
    <t>Sixth: Class B Interest Distribution Amount</t>
  </si>
  <si>
    <t>Fifth: Interest Distribution on Senior Notes or Obligations</t>
  </si>
  <si>
    <t>Fourth: Administration Fees due</t>
  </si>
  <si>
    <t>Third: Master Servicing Fee due</t>
  </si>
  <si>
    <t>Second: Trustee Fees due</t>
  </si>
  <si>
    <t>First: Deposits to Department Reserve Fund</t>
  </si>
  <si>
    <t>Total Available Funds</t>
  </si>
  <si>
    <t>Amount Remaining</t>
  </si>
  <si>
    <t>Amount Due</t>
  </si>
  <si>
    <t>Waterfall for Distribution (in accordance with Transaction - specific documents)</t>
  </si>
  <si>
    <t>Waterfall Activity</t>
  </si>
  <si>
    <t xml:space="preserve">b)  Due to the inclusion of death, disability and bankruptcy claims, the recovery rate can exceed 100%.  </t>
  </si>
  <si>
    <t>a)   Cumulative Recoveries includes 97% of Claims in Progress</t>
  </si>
  <si>
    <t>Cumulative Servicer Reject Rate (FFELP) (%)</t>
  </si>
  <si>
    <t>Cumulative Net Loss Rate (%)</t>
  </si>
  <si>
    <r>
      <t xml:space="preserve">Cumulative Recovery Rate (%) </t>
    </r>
    <r>
      <rPr>
        <vertAlign val="superscript"/>
        <sz val="10"/>
        <rFont val="Arial"/>
        <family val="2"/>
      </rPr>
      <t>b</t>
    </r>
  </si>
  <si>
    <r>
      <t xml:space="preserve">Cumulative Recoveries ($) </t>
    </r>
    <r>
      <rPr>
        <vertAlign val="superscript"/>
        <sz val="10"/>
        <rFont val="Arial"/>
        <family val="2"/>
      </rPr>
      <t>a</t>
    </r>
  </si>
  <si>
    <t>Current period borrower recoveries ($)</t>
  </si>
  <si>
    <t>(a) Cash collections represent amounts received and posted in the Trust accounts as of the last day of the collection period.</t>
  </si>
  <si>
    <t>Current period payments (recoveries) from Guarantor ($)</t>
  </si>
  <si>
    <t xml:space="preserve">Cumulative Default (% of Repayment ending balances) </t>
  </si>
  <si>
    <t xml:space="preserve">Cumulative Default (% of original pool balance) </t>
  </si>
  <si>
    <t xml:space="preserve">Other Amounts Received in/paid from Collection </t>
  </si>
  <si>
    <t>Cumulative Defaults ($)</t>
  </si>
  <si>
    <t>All Fees</t>
  </si>
  <si>
    <t>Current Period's Defaults ($)</t>
  </si>
  <si>
    <t>Investment Income</t>
  </si>
  <si>
    <t>Prior Month's Allocations or Adjustments</t>
  </si>
  <si>
    <t>Cumulative Default Rate</t>
  </si>
  <si>
    <t>Purchased by Servicers/Sellers</t>
  </si>
  <si>
    <t>Paid to Guarantor</t>
  </si>
  <si>
    <t>Proceeds from Tender</t>
  </si>
  <si>
    <t>Payments from Guarantor</t>
  </si>
  <si>
    <t>Temporary Cost of Issuance Remaining</t>
  </si>
  <si>
    <t>Capitalized Interest Account (after a stepdown or release date)</t>
  </si>
  <si>
    <t>Total Fees</t>
  </si>
  <si>
    <t>Interest on Investment Earnings</t>
  </si>
  <si>
    <t xml:space="preserve">   Subordinate Administration Fee</t>
  </si>
  <si>
    <t>Excess of DOE Reserve Account</t>
  </si>
  <si>
    <t xml:space="preserve">   Consolidation Rebate Fees</t>
  </si>
  <si>
    <t>DOE Account</t>
  </si>
  <si>
    <t xml:space="preserve">   Administration Fees</t>
  </si>
  <si>
    <t>Recoveries</t>
  </si>
  <si>
    <t xml:space="preserve">   Master Servicing Fees</t>
  </si>
  <si>
    <t>Collection Amount Received</t>
  </si>
  <si>
    <t xml:space="preserve">   Indenture Trustee Fees</t>
  </si>
  <si>
    <t>Fees Due for Current Period</t>
  </si>
  <si>
    <r>
      <t>Collection Account Activity</t>
    </r>
    <r>
      <rPr>
        <b/>
        <vertAlign val="superscript"/>
        <sz val="11"/>
        <rFont val="Arial"/>
        <family val="2"/>
      </rPr>
      <t>a</t>
    </r>
  </si>
  <si>
    <t>Collection Period</t>
  </si>
  <si>
    <t>Monitoring Waterfall and Collections</t>
  </si>
  <si>
    <t xml:space="preserve"> Please refer to the Balance Sheet and Parity section on the first page of this report for the parity calculation.</t>
  </si>
  <si>
    <t xml:space="preserve">*Discounts on Loans Purchased is an accounting adjustment to Gross Student Loan Receivables.  </t>
  </si>
  <si>
    <t>Total Liabilities and Net Assets</t>
  </si>
  <si>
    <t>Net Assets</t>
  </si>
  <si>
    <t xml:space="preserve">   Total Liabilities</t>
  </si>
  <si>
    <t>Deferred Revenue</t>
  </si>
  <si>
    <t>Interfund Payable</t>
  </si>
  <si>
    <t>Other Accounts Payable &amp; Accrued Expenses</t>
  </si>
  <si>
    <t>Notes Payable, Net</t>
  </si>
  <si>
    <t>Bonds Payable, Net</t>
  </si>
  <si>
    <t>LIABILITIES AND NET ASSETS</t>
  </si>
  <si>
    <t>Interfund Receivables</t>
  </si>
  <si>
    <t>Prepaid and Deferred Expenses</t>
  </si>
  <si>
    <t>Other Receivables</t>
  </si>
  <si>
    <t>A/R Government Interest</t>
  </si>
  <si>
    <t>Accrued Interest Receivable</t>
  </si>
  <si>
    <t xml:space="preserve">      Net Student Loans</t>
  </si>
  <si>
    <t xml:space="preserve">   Discounts on Loans Purchased*</t>
  </si>
  <si>
    <t xml:space="preserve">   Student Loans Receivable</t>
  </si>
  <si>
    <t xml:space="preserve">   Investments</t>
  </si>
  <si>
    <t>Assets Held by Trustee</t>
  </si>
  <si>
    <t>Cash</t>
  </si>
  <si>
    <t>unaudited</t>
  </si>
  <si>
    <t>Balance Sheet</t>
  </si>
  <si>
    <t>Edsouth Indenture No. 6, LLC</t>
  </si>
  <si>
    <t>= total cumulative unpaid Class B Interest Shortfall Amounts</t>
  </si>
  <si>
    <t>plus: interest earned on outstanding Interest Shortfall Amounts</t>
  </si>
  <si>
    <t>plus: any previous interest shortfalls from prior periods remaining unpaid</t>
  </si>
  <si>
    <t>(Interest Distribution Amount in excess of actual interest paid on Class B Notes)</t>
  </si>
  <si>
    <t>Interest Shortfall Amount for Current Interest Period</t>
  </si>
  <si>
    <t>Actual interest paid to the Class B Notes on Distribution Date</t>
  </si>
  <si>
    <t>(sum of (i) lesser of Class B Interest Accrual Amount and Class B Interest Rate Cap and (ii) cumulative Interest Shortfall Amounts)</t>
  </si>
  <si>
    <t>Interest Distribution Amount for Class B Notes</t>
  </si>
  <si>
    <t>= total cumulative Class B Carry-Over Amount</t>
  </si>
  <si>
    <t>plus: interest earned on outstanding Class B Carry-Over Amounts</t>
  </si>
  <si>
    <t>plus: any previous Class B Carry-Over Amount from prior periods</t>
  </si>
  <si>
    <t xml:space="preserve">(Class B Interest Accrual Amount in excess of Class B Interest Rate Cap) </t>
  </si>
  <si>
    <t>Class B Carry-Over Amount for current Interest Period</t>
  </si>
  <si>
    <t>Class B Interest Cap (Class B Interest Cap = (A) - (B) - (C) - (D) - (E))</t>
  </si>
  <si>
    <t>(E) Trustee Fees for Collection Period</t>
  </si>
  <si>
    <t>(D) Interest Accrual Amount on Class A Notes</t>
  </si>
  <si>
    <t>(C) Servicing and Administration Fees accrued during Collection Period</t>
  </si>
  <si>
    <t>(B) Amounts not attributable to principal that are due to the Department during the related Collection Period</t>
  </si>
  <si>
    <t>(A) All non-principal amounts accrued on the Financed Student Loans</t>
  </si>
  <si>
    <t>Calculation of the Class B Interest Cap</t>
  </si>
  <si>
    <t>Class B Interest Accrual Amount for Interest Period</t>
  </si>
  <si>
    <t>Interest Rate Determination Date (for SOFR)</t>
  </si>
  <si>
    <t>Applicable 1M SOFR for calculation</t>
  </si>
  <si>
    <t>Stated Class B Interest Coupon (1M SOFR+Tenor+150bps)</t>
  </si>
  <si>
    <t>Class B Principal Balance</t>
  </si>
  <si>
    <t>Calendar Year Basis, per Indenture</t>
  </si>
  <si>
    <t>Days in Interest Period</t>
  </si>
  <si>
    <t>Interest Period</t>
  </si>
  <si>
    <t>Interest Calculation for Class B Note</t>
  </si>
  <si>
    <t>Class B Tranche Summary &amp; Additional Detail</t>
  </si>
  <si>
    <t>Edsouth Indenture No. 6</t>
  </si>
  <si>
    <t>8/25/25-9/24/25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</si>
</sst>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_);_(* \(#,##0.0000\);_(* &quot;-&quot;????_);_(@_)"/>
    <numFmt numFmtId="167" formatCode="_(* #,##0.00_);_(* \(#,##0.00\);_(* &quot;-&quot;_);_(@_)"/>
    <numFmt numFmtId="168" formatCode="_(* #,##0.0_);_(* \(#,##0.0\);_(* &quot;-&quot;??_);_(@_)"/>
    <numFmt numFmtId="169" formatCode="0.000000"/>
    <numFmt numFmtId="170" formatCode="0.00000%"/>
    <numFmt numFmtId="171" formatCode="0.0000000000000%"/>
    <numFmt numFmtId="172" formatCode="0.000%"/>
    <numFmt numFmtId="173" formatCode="_(&quot;$&quot;* #,##0_);_(&quot;$&quot;* \(#,##0\);_(&quot;$&quot;* &quot;-&quot;??_);_(@_)"/>
    <numFmt numFmtId="174" formatCode="mmmm\ d\,\ yyyy"/>
    <numFmt numFmtId="175" formatCode="_(* #,##0.0000000_);_(* \(#,##0.0000000\);_(* &quot;-&quot;??_);_(@_)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i/>
      <sz val="10"/>
      <color theme="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b/>
      <sz val="18"/>
      <name val="Arial"/>
      <family val="2"/>
    </font>
    <font>
      <sz val="10"/>
      <color rgb="FF0000CC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color theme="4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i/>
      <sz val="10"/>
      <color theme="2" tint="-0.499984740745262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vertAlign val="superscript"/>
      <sz val="11"/>
      <name val="Arial"/>
      <family val="2"/>
    </font>
    <font>
      <sz val="10"/>
      <color indexed="0"/>
      <name val="Arial"/>
      <family val="2"/>
    </font>
    <font>
      <sz val="12"/>
      <color indexed="0"/>
      <name val="Arial"/>
      <family val="2"/>
    </font>
    <font>
      <b/>
      <i/>
      <sz val="9"/>
      <color indexed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</cellStyleXfs>
  <cellXfs count="414">
    <xf numFmtId="0" fontId="0" fillId="0" borderId="0" xfId="0"/>
    <xf numFmtId="10" fontId="3" fillId="0" borderId="7" xfId="1" applyNumberFormat="1" applyFont="1" applyFill="1" applyBorder="1" applyAlignment="1">
      <alignment horizontal="right"/>
    </xf>
    <xf numFmtId="10" fontId="3" fillId="0" borderId="7" xfId="2" applyNumberFormat="1" applyFont="1" applyFill="1" applyBorder="1" applyAlignment="1">
      <alignment horizontal="right"/>
    </xf>
    <xf numFmtId="43" fontId="3" fillId="0" borderId="7" xfId="1" applyFont="1" applyFill="1" applyBorder="1" applyAlignment="1">
      <alignment horizontal="right"/>
    </xf>
    <xf numFmtId="41" fontId="3" fillId="0" borderId="7" xfId="1" applyNumberFormat="1" applyFont="1" applyFill="1" applyBorder="1" applyAlignment="1">
      <alignment horizontal="right"/>
    </xf>
    <xf numFmtId="10" fontId="2" fillId="0" borderId="9" xfId="1" applyNumberFormat="1" applyFont="1" applyFill="1" applyBorder="1" applyAlignment="1">
      <alignment horizontal="right"/>
    </xf>
    <xf numFmtId="10" fontId="2" fillId="0" borderId="9" xfId="2" applyNumberFormat="1" applyFont="1" applyFill="1" applyBorder="1" applyAlignment="1">
      <alignment horizontal="right"/>
    </xf>
    <xf numFmtId="43" fontId="2" fillId="0" borderId="9" xfId="1" applyFont="1" applyFill="1" applyBorder="1" applyAlignment="1">
      <alignment horizontal="right"/>
    </xf>
    <xf numFmtId="10" fontId="2" fillId="0" borderId="11" xfId="1" applyNumberFormat="1" applyFont="1" applyFill="1" applyBorder="1" applyAlignment="1">
      <alignment horizontal="right"/>
    </xf>
    <xf numFmtId="10" fontId="6" fillId="0" borderId="12" xfId="2" applyNumberFormat="1" applyFont="1" applyFill="1" applyBorder="1"/>
    <xf numFmtId="43" fontId="3" fillId="0" borderId="21" xfId="1" applyFont="1" applyFill="1" applyBorder="1" applyAlignment="1">
      <alignment horizontal="right"/>
    </xf>
    <xf numFmtId="43" fontId="3" fillId="0" borderId="22" xfId="1" applyFont="1" applyFill="1" applyBorder="1" applyAlignment="1">
      <alignment horizontal="right"/>
    </xf>
    <xf numFmtId="43" fontId="3" fillId="0" borderId="22" xfId="2" applyNumberFormat="1" applyFont="1" applyFill="1" applyBorder="1" applyAlignment="1">
      <alignment horizontal="right"/>
    </xf>
    <xf numFmtId="10" fontId="3" fillId="0" borderId="22" xfId="2" applyNumberFormat="1" applyFont="1" applyFill="1" applyBorder="1" applyAlignment="1">
      <alignment horizontal="right"/>
    </xf>
    <xf numFmtId="41" fontId="3" fillId="0" borderId="22" xfId="1" applyNumberFormat="1" applyFont="1" applyFill="1" applyBorder="1" applyAlignment="1">
      <alignment horizontal="right"/>
    </xf>
    <xf numFmtId="43" fontId="2" fillId="0" borderId="25" xfId="1" applyFont="1" applyFill="1" applyBorder="1" applyAlignment="1">
      <alignment horizontal="right"/>
    </xf>
    <xf numFmtId="43" fontId="2" fillId="0" borderId="26" xfId="1" applyFont="1" applyFill="1" applyBorder="1" applyAlignment="1">
      <alignment horizontal="right"/>
    </xf>
    <xf numFmtId="43" fontId="3" fillId="0" borderId="29" xfId="2" applyNumberFormat="1" applyFont="1" applyFill="1" applyBorder="1" applyAlignment="1">
      <alignment horizontal="right"/>
    </xf>
    <xf numFmtId="168" fontId="6" fillId="0" borderId="1" xfId="1" applyNumberFormat="1" applyFont="1" applyFill="1" applyBorder="1"/>
    <xf numFmtId="10" fontId="6" fillId="0" borderId="2" xfId="2" applyNumberFormat="1" applyFont="1" applyFill="1" applyBorder="1"/>
    <xf numFmtId="168" fontId="6" fillId="0" borderId="8" xfId="1" applyNumberFormat="1" applyFont="1" applyFill="1" applyBorder="1"/>
    <xf numFmtId="10" fontId="6" fillId="0" borderId="0" xfId="2" applyNumberFormat="1" applyFont="1" applyFill="1" applyBorder="1"/>
    <xf numFmtId="43" fontId="2" fillId="0" borderId="9" xfId="2" applyNumberFormat="1" applyFont="1" applyFill="1" applyBorder="1" applyAlignment="1">
      <alignment horizontal="right"/>
    </xf>
    <xf numFmtId="43" fontId="2" fillId="0" borderId="32" xfId="1" applyFont="1" applyFill="1" applyBorder="1" applyAlignment="1">
      <alignment horizontal="right"/>
    </xf>
    <xf numFmtId="41" fontId="2" fillId="0" borderId="9" xfId="1" applyNumberFormat="1" applyFont="1" applyFill="1" applyBorder="1" applyAlignment="1">
      <alignment horizontal="right"/>
    </xf>
    <xf numFmtId="43" fontId="2" fillId="0" borderId="33" xfId="2" applyNumberFormat="1" applyFont="1" applyFill="1" applyBorder="1" applyAlignment="1">
      <alignment horizontal="right"/>
    </xf>
    <xf numFmtId="43" fontId="2" fillId="0" borderId="34" xfId="1" applyFont="1" applyFill="1" applyBorder="1" applyAlignment="1">
      <alignment horizontal="right"/>
    </xf>
    <xf numFmtId="43" fontId="3" fillId="0" borderId="16" xfId="1" applyFont="1" applyFill="1" applyBorder="1" applyAlignment="1">
      <alignment horizontal="center"/>
    </xf>
    <xf numFmtId="43" fontId="3" fillId="0" borderId="15" xfId="1" applyFont="1" applyFill="1" applyBorder="1" applyAlignment="1">
      <alignment horizontal="center"/>
    </xf>
    <xf numFmtId="168" fontId="6" fillId="0" borderId="20" xfId="1" applyNumberFormat="1" applyFont="1" applyFill="1" applyBorder="1"/>
    <xf numFmtId="41" fontId="3" fillId="0" borderId="31" xfId="1" applyNumberFormat="1" applyFont="1" applyFill="1" applyBorder="1" applyAlignment="1">
      <alignment horizontal="right"/>
    </xf>
    <xf numFmtId="43" fontId="2" fillId="0" borderId="0" xfId="1" applyFont="1" applyFill="1"/>
    <xf numFmtId="10" fontId="2" fillId="0" borderId="0" xfId="2" applyNumberFormat="1" applyFont="1" applyFill="1"/>
    <xf numFmtId="10" fontId="9" fillId="0" borderId="9" xfId="2" applyNumberFormat="1" applyFont="1" applyFill="1" applyBorder="1" applyAlignment="1">
      <alignment horizontal="right"/>
    </xf>
    <xf numFmtId="10" fontId="2" fillId="0" borderId="11" xfId="2" applyNumberFormat="1" applyFont="1" applyFill="1" applyBorder="1" applyAlignment="1">
      <alignment horizontal="right"/>
    </xf>
    <xf numFmtId="10" fontId="2" fillId="0" borderId="22" xfId="2" applyNumberFormat="1" applyFont="1" applyFill="1" applyBorder="1" applyAlignment="1">
      <alignment horizontal="right"/>
    </xf>
    <xf numFmtId="43" fontId="2" fillId="0" borderId="25" xfId="1" quotePrefix="1" applyFont="1" applyFill="1" applyBorder="1" applyAlignment="1">
      <alignment horizontal="right"/>
    </xf>
    <xf numFmtId="164" fontId="2" fillId="0" borderId="9" xfId="1" quotePrefix="1" applyNumberFormat="1" applyFont="1" applyFill="1" applyBorder="1" applyAlignment="1">
      <alignment horizontal="right"/>
    </xf>
    <xf numFmtId="43" fontId="2" fillId="0" borderId="9" xfId="1" quotePrefix="1" applyFont="1" applyFill="1" applyBorder="1" applyAlignment="1">
      <alignment horizontal="right"/>
    </xf>
    <xf numFmtId="9" fontId="0" fillId="0" borderId="0" xfId="2" applyFont="1" applyFill="1" applyBorder="1" applyAlignment="1">
      <alignment horizontal="center"/>
    </xf>
    <xf numFmtId="44" fontId="2" fillId="0" borderId="21" xfId="3" applyFont="1" applyFill="1" applyBorder="1" applyAlignment="1">
      <alignment horizontal="right"/>
    </xf>
    <xf numFmtId="44" fontId="2" fillId="0" borderId="22" xfId="3" applyFont="1" applyFill="1" applyBorder="1" applyAlignment="1">
      <alignment horizontal="right"/>
    </xf>
    <xf numFmtId="44" fontId="2" fillId="0" borderId="25" xfId="3" applyFont="1" applyFill="1" applyBorder="1" applyAlignment="1">
      <alignment horizontal="right"/>
    </xf>
    <xf numFmtId="43" fontId="2" fillId="0" borderId="9" xfId="3" applyNumberFormat="1" applyFont="1" applyFill="1" applyBorder="1" applyAlignment="1">
      <alignment horizontal="right"/>
    </xf>
    <xf numFmtId="44" fontId="2" fillId="0" borderId="9" xfId="3" applyFont="1" applyFill="1" applyBorder="1" applyAlignment="1">
      <alignment horizontal="right"/>
    </xf>
    <xf numFmtId="2" fontId="3" fillId="0" borderId="2" xfId="2" applyNumberFormat="1" applyFont="1" applyFill="1" applyBorder="1" applyAlignment="1">
      <alignment horizontal="center"/>
    </xf>
    <xf numFmtId="2" fontId="3" fillId="0" borderId="40" xfId="2" applyNumberFormat="1" applyFont="1" applyFill="1" applyBorder="1" applyAlignment="1">
      <alignment horizontal="center"/>
    </xf>
    <xf numFmtId="10" fontId="3" fillId="0" borderId="33" xfId="1" applyNumberFormat="1" applyFont="1" applyFill="1" applyBorder="1"/>
    <xf numFmtId="2" fontId="2" fillId="0" borderId="0" xfId="2" applyNumberFormat="1" applyFont="1" applyFill="1" applyBorder="1" applyAlignment="1">
      <alignment horizontal="center"/>
    </xf>
    <xf numFmtId="2" fontId="2" fillId="0" borderId="33" xfId="2" applyNumberFormat="1" applyFont="1" applyFill="1" applyBorder="1" applyAlignment="1"/>
    <xf numFmtId="2" fontId="2" fillId="0" borderId="12" xfId="2" applyNumberFormat="1" applyFont="1" applyFill="1" applyBorder="1" applyAlignment="1">
      <alignment horizontal="center"/>
    </xf>
    <xf numFmtId="2" fontId="2" fillId="0" borderId="41" xfId="2" applyNumberFormat="1" applyFont="1" applyFill="1" applyBorder="1" applyAlignment="1"/>
    <xf numFmtId="10" fontId="3" fillId="0" borderId="17" xfId="4" applyNumberFormat="1" applyFont="1" applyFill="1" applyBorder="1" applyAlignment="1">
      <alignment horizontal="center"/>
    </xf>
    <xf numFmtId="10" fontId="3" fillId="0" borderId="19" xfId="4" applyNumberFormat="1" applyFont="1" applyFill="1" applyBorder="1" applyAlignment="1"/>
    <xf numFmtId="43" fontId="2" fillId="0" borderId="15" xfId="5" applyFont="1" applyFill="1" applyBorder="1" applyAlignment="1">
      <alignment horizontal="center"/>
    </xf>
    <xf numFmtId="2" fontId="2" fillId="0" borderId="23" xfId="2" applyNumberFormat="1" applyFont="1" applyFill="1" applyBorder="1" applyAlignment="1">
      <alignment horizontal="center"/>
    </xf>
    <xf numFmtId="2" fontId="2" fillId="0" borderId="29" xfId="2" applyNumberFormat="1" applyFont="1" applyFill="1" applyBorder="1" applyAlignment="1"/>
    <xf numFmtId="43" fontId="3" fillId="0" borderId="25" xfId="3" applyNumberFormat="1" applyFont="1" applyFill="1" applyBorder="1" applyAlignment="1">
      <alignment horizontal="right"/>
    </xf>
    <xf numFmtId="43" fontId="3" fillId="0" borderId="9" xfId="3" applyNumberFormat="1" applyFont="1" applyFill="1" applyBorder="1" applyAlignment="1">
      <alignment horizontal="right"/>
    </xf>
    <xf numFmtId="43" fontId="2" fillId="0" borderId="25" xfId="3" applyNumberFormat="1" applyFont="1" applyFill="1" applyBorder="1" applyAlignment="1">
      <alignment horizontal="right"/>
    </xf>
    <xf numFmtId="43" fontId="2" fillId="0" borderId="26" xfId="3" applyNumberFormat="1" applyFont="1" applyFill="1" applyBorder="1" applyAlignment="1">
      <alignment horizontal="right"/>
    </xf>
    <xf numFmtId="43" fontId="2" fillId="0" borderId="11" xfId="3" applyNumberFormat="1" applyFont="1" applyFill="1" applyBorder="1" applyAlignment="1">
      <alignment horizontal="right"/>
    </xf>
    <xf numFmtId="10" fontId="0" fillId="0" borderId="0" xfId="2" applyNumberFormat="1" applyFont="1" applyFill="1"/>
    <xf numFmtId="172" fontId="17" fillId="0" borderId="0" xfId="2" applyNumberFormat="1" applyFont="1" applyFill="1" applyAlignment="1">
      <alignment horizontal="left"/>
    </xf>
    <xf numFmtId="43" fontId="26" fillId="0" borderId="0" xfId="1" applyFont="1" applyFill="1"/>
    <xf numFmtId="43" fontId="2" fillId="0" borderId="0" xfId="1" applyFont="1" applyFill="1" applyAlignment="1"/>
    <xf numFmtId="43" fontId="0" fillId="0" borderId="0" xfId="1" applyFont="1" applyFill="1"/>
    <xf numFmtId="0" fontId="2" fillId="0" borderId="0" xfId="0" applyFont="1"/>
    <xf numFmtId="0" fontId="4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16" fillId="0" borderId="0" xfId="0" applyFont="1"/>
    <xf numFmtId="0" fontId="2" fillId="0" borderId="5" xfId="0" applyFont="1" applyBorder="1"/>
    <xf numFmtId="0" fontId="2" fillId="0" borderId="4" xfId="0" applyFont="1" applyBorder="1"/>
    <xf numFmtId="0" fontId="3" fillId="0" borderId="1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8" xfId="0" applyFont="1" applyBorder="1"/>
    <xf numFmtId="14" fontId="2" fillId="0" borderId="0" xfId="0" applyNumberFormat="1" applyFont="1" applyAlignment="1">
      <alignment horizontal="left"/>
    </xf>
    <xf numFmtId="14" fontId="2" fillId="0" borderId="8" xfId="0" applyNumberFormat="1" applyFont="1" applyBorder="1"/>
    <xf numFmtId="170" fontId="2" fillId="0" borderId="0" xfId="0" applyNumberFormat="1" applyFont="1" applyAlignment="1">
      <alignment horizontal="center"/>
    </xf>
    <xf numFmtId="0" fontId="14" fillId="0" borderId="0" xfId="7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13" fillId="0" borderId="2" xfId="6" applyFill="1" applyBorder="1" applyAlignment="1" applyProtection="1">
      <alignment horizontal="left"/>
    </xf>
    <xf numFmtId="0" fontId="2" fillId="0" borderId="2" xfId="0" applyFont="1" applyBorder="1"/>
    <xf numFmtId="0" fontId="2" fillId="0" borderId="1" xfId="0" applyFont="1" applyBorder="1"/>
    <xf numFmtId="0" fontId="4" fillId="0" borderId="6" xfId="0" applyFont="1" applyBorder="1"/>
    <xf numFmtId="0" fontId="3" fillId="0" borderId="5" xfId="0" applyFont="1" applyBorder="1"/>
    <xf numFmtId="0" fontId="2" fillId="0" borderId="10" xfId="0" applyFont="1" applyBorder="1"/>
    <xf numFmtId="0" fontId="2" fillId="0" borderId="18" xfId="0" applyFont="1" applyBorder="1"/>
    <xf numFmtId="0" fontId="3" fillId="0" borderId="15" xfId="0" applyFont="1" applyBorder="1" applyAlignment="1">
      <alignment horizontal="center"/>
    </xf>
    <xf numFmtId="10" fontId="3" fillId="0" borderId="1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0" fontId="2" fillId="0" borderId="11" xfId="0" applyNumberFormat="1" applyFont="1" applyBorder="1" applyAlignment="1">
      <alignment horizontal="center"/>
    </xf>
    <xf numFmtId="43" fontId="2" fillId="0" borderId="11" xfId="0" applyNumberFormat="1" applyFont="1" applyBorder="1" applyAlignment="1">
      <alignment horizontal="center"/>
    </xf>
    <xf numFmtId="43" fontId="2" fillId="0" borderId="11" xfId="0" applyNumberFormat="1" applyFont="1" applyBorder="1"/>
    <xf numFmtId="43" fontId="2" fillId="0" borderId="34" xfId="0" applyNumberFormat="1" applyFont="1" applyBorder="1"/>
    <xf numFmtId="10" fontId="2" fillId="0" borderId="11" xfId="0" applyNumberFormat="1" applyFont="1" applyBorder="1" applyAlignment="1">
      <alignment horizontal="center"/>
    </xf>
    <xf numFmtId="14" fontId="2" fillId="0" borderId="20" xfId="0" applyNumberFormat="1" applyFont="1" applyBorder="1" applyAlignment="1">
      <alignment horizontal="center"/>
    </xf>
    <xf numFmtId="170" fontId="2" fillId="0" borderId="9" xfId="0" applyNumberFormat="1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43" fontId="2" fillId="0" borderId="9" xfId="0" applyNumberFormat="1" applyFont="1" applyBorder="1"/>
    <xf numFmtId="43" fontId="2" fillId="0" borderId="32" xfId="0" applyNumberFormat="1" applyFont="1" applyBorder="1"/>
    <xf numFmtId="43" fontId="2" fillId="0" borderId="33" xfId="0" applyNumberFormat="1" applyFont="1" applyBorder="1"/>
    <xf numFmtId="10" fontId="2" fillId="0" borderId="9" xfId="0" applyNumberFormat="1" applyFont="1" applyBorder="1" applyAlignment="1">
      <alignment horizontal="center"/>
    </xf>
    <xf numFmtId="10" fontId="2" fillId="0" borderId="32" xfId="0" applyNumberFormat="1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2" fillId="0" borderId="24" xfId="0" applyFont="1" applyBorder="1"/>
    <xf numFmtId="0" fontId="2" fillId="0" borderId="22" xfId="0" applyFont="1" applyBorder="1" applyAlignment="1">
      <alignment horizontal="center"/>
    </xf>
    <xf numFmtId="10" fontId="2" fillId="0" borderId="22" xfId="0" applyNumberFormat="1" applyFont="1" applyBorder="1" applyAlignment="1">
      <alignment horizontal="center"/>
    </xf>
    <xf numFmtId="43" fontId="2" fillId="0" borderId="22" xfId="0" applyNumberFormat="1" applyFont="1" applyBorder="1" applyAlignment="1">
      <alignment horizontal="center"/>
    </xf>
    <xf numFmtId="43" fontId="2" fillId="0" borderId="22" xfId="0" applyNumberFormat="1" applyFont="1" applyBorder="1"/>
    <xf numFmtId="43" fontId="2" fillId="0" borderId="31" xfId="0" applyNumberFormat="1" applyFont="1" applyBorder="1"/>
    <xf numFmtId="10" fontId="9" fillId="0" borderId="22" xfId="0" applyNumberFormat="1" applyFont="1" applyBorder="1" applyAlignment="1">
      <alignment horizontal="center"/>
    </xf>
    <xf numFmtId="10" fontId="2" fillId="0" borderId="35" xfId="0" applyNumberFormat="1" applyFont="1" applyBorder="1"/>
    <xf numFmtId="0" fontId="3" fillId="0" borderId="23" xfId="0" applyFont="1" applyBorder="1"/>
    <xf numFmtId="0" fontId="2" fillId="0" borderId="22" xfId="0" applyFont="1" applyBorder="1"/>
    <xf numFmtId="10" fontId="2" fillId="0" borderId="22" xfId="0" applyNumberFormat="1" applyFont="1" applyBorder="1"/>
    <xf numFmtId="43" fontId="3" fillId="0" borderId="22" xfId="0" applyNumberFormat="1" applyFont="1" applyBorder="1"/>
    <xf numFmtId="9" fontId="3" fillId="0" borderId="22" xfId="0" applyNumberFormat="1" applyFont="1" applyBorder="1" applyAlignment="1">
      <alignment horizontal="center"/>
    </xf>
    <xf numFmtId="10" fontId="3" fillId="0" borderId="22" xfId="0" applyNumberFormat="1" applyFont="1" applyBorder="1" applyAlignment="1">
      <alignment horizontal="center"/>
    </xf>
    <xf numFmtId="10" fontId="3" fillId="0" borderId="35" xfId="0" applyNumberFormat="1" applyFont="1" applyBorder="1" applyAlignment="1">
      <alignment horizontal="center"/>
    </xf>
    <xf numFmtId="0" fontId="6" fillId="0" borderId="10" xfId="0" applyFont="1" applyBorder="1"/>
    <xf numFmtId="0" fontId="6" fillId="0" borderId="12" xfId="0" applyFont="1" applyBorder="1"/>
    <xf numFmtId="0" fontId="6" fillId="0" borderId="0" xfId="0" applyFont="1"/>
    <xf numFmtId="0" fontId="6" fillId="0" borderId="20" xfId="0" applyFont="1" applyBorder="1"/>
    <xf numFmtId="0" fontId="6" fillId="0" borderId="3" xfId="0" applyFont="1" applyBorder="1"/>
    <xf numFmtId="0" fontId="6" fillId="0" borderId="2" xfId="0" applyFont="1" applyBorder="1"/>
    <xf numFmtId="0" fontId="6" fillId="0" borderId="1" xfId="0" applyFont="1" applyBorder="1"/>
    <xf numFmtId="0" fontId="3" fillId="0" borderId="18" xfId="0" applyFont="1" applyBorder="1"/>
    <xf numFmtId="0" fontId="3" fillId="0" borderId="17" xfId="0" applyFont="1" applyBorder="1"/>
    <xf numFmtId="0" fontId="3" fillId="0" borderId="14" xfId="0" applyFont="1" applyBorder="1"/>
    <xf numFmtId="0" fontId="2" fillId="0" borderId="13" xfId="0" applyFont="1" applyBorder="1"/>
    <xf numFmtId="0" fontId="2" fillId="0" borderId="34" xfId="0" applyFont="1" applyBorder="1"/>
    <xf numFmtId="0" fontId="3" fillId="0" borderId="11" xfId="0" applyFont="1" applyBorder="1" applyAlignment="1">
      <alignment horizontal="center"/>
    </xf>
    <xf numFmtId="0" fontId="3" fillId="0" borderId="0" xfId="0" applyFont="1"/>
    <xf numFmtId="0" fontId="2" fillId="0" borderId="12" xfId="0" applyFont="1" applyBorder="1"/>
    <xf numFmtId="43" fontId="2" fillId="0" borderId="0" xfId="0" applyNumberFormat="1" applyFont="1"/>
    <xf numFmtId="0" fontId="2" fillId="0" borderId="31" xfId="0" applyFont="1" applyBorder="1"/>
    <xf numFmtId="0" fontId="3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left" indent="3"/>
    </xf>
    <xf numFmtId="0" fontId="2" fillId="0" borderId="32" xfId="0" applyFont="1" applyBorder="1"/>
    <xf numFmtId="10" fontId="2" fillId="0" borderId="33" xfId="1" applyNumberFormat="1" applyFont="1" applyFill="1" applyBorder="1" applyAlignment="1">
      <alignment horizontal="center"/>
    </xf>
    <xf numFmtId="2" fontId="2" fillId="0" borderId="20" xfId="0" applyNumberFormat="1" applyFont="1" applyBorder="1"/>
    <xf numFmtId="2" fontId="2" fillId="0" borderId="8" xfId="0" applyNumberFormat="1" applyFont="1" applyBorder="1"/>
    <xf numFmtId="43" fontId="2" fillId="0" borderId="9" xfId="0" applyNumberFormat="1" applyFont="1" applyBorder="1" applyAlignment="1">
      <alignment horizontal="right"/>
    </xf>
    <xf numFmtId="43" fontId="2" fillId="0" borderId="25" xfId="0" applyNumberFormat="1" applyFont="1" applyBorder="1" applyAlignment="1">
      <alignment horizontal="right"/>
    </xf>
    <xf numFmtId="2" fontId="2" fillId="0" borderId="35" xfId="0" applyNumberFormat="1" applyFont="1" applyBorder="1"/>
    <xf numFmtId="0" fontId="2" fillId="0" borderId="9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18" xfId="0" applyFont="1" applyBorder="1" applyAlignment="1">
      <alignment horizontal="left" indent="3"/>
    </xf>
    <xf numFmtId="0" fontId="2" fillId="0" borderId="16" xfId="0" applyFont="1" applyBorder="1"/>
    <xf numFmtId="10" fontId="3" fillId="0" borderId="27" xfId="0" applyNumberFormat="1" applyFont="1" applyBorder="1"/>
    <xf numFmtId="167" fontId="2" fillId="0" borderId="9" xfId="0" applyNumberFormat="1" applyFont="1" applyBorder="1" applyAlignment="1">
      <alignment horizontal="right"/>
    </xf>
    <xf numFmtId="41" fontId="2" fillId="0" borderId="9" xfId="0" applyNumberFormat="1" applyFont="1" applyBorder="1" applyAlignment="1">
      <alignment horizontal="right"/>
    </xf>
    <xf numFmtId="41" fontId="2" fillId="0" borderId="25" xfId="0" applyNumberFormat="1" applyFont="1" applyBorder="1" applyAlignment="1">
      <alignment horizontal="right"/>
    </xf>
    <xf numFmtId="0" fontId="3" fillId="0" borderId="10" xfId="0" applyFont="1" applyBorder="1"/>
    <xf numFmtId="2" fontId="3" fillId="0" borderId="1" xfId="0" applyNumberFormat="1" applyFont="1" applyBorder="1"/>
    <xf numFmtId="0" fontId="3" fillId="0" borderId="30" xfId="0" applyFont="1" applyBorder="1"/>
    <xf numFmtId="0" fontId="2" fillId="0" borderId="39" xfId="0" applyFont="1" applyBorder="1"/>
    <xf numFmtId="10" fontId="3" fillId="0" borderId="38" xfId="0" applyNumberFormat="1" applyFont="1" applyBorder="1"/>
    <xf numFmtId="2" fontId="3" fillId="0" borderId="0" xfId="0" applyNumberFormat="1" applyFont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2" fillId="0" borderId="23" xfId="0" applyFont="1" applyBorder="1"/>
    <xf numFmtId="0" fontId="6" fillId="0" borderId="0" xfId="0" applyFont="1" applyAlignment="1">
      <alignment horizontal="left" vertical="top" wrapText="1"/>
    </xf>
    <xf numFmtId="170" fontId="0" fillId="0" borderId="0" xfId="0" applyNumberForma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32" xfId="0" applyNumberFormat="1" applyFont="1" applyBorder="1" applyAlignment="1">
      <alignment horizontal="right"/>
    </xf>
    <xf numFmtId="43" fontId="2" fillId="0" borderId="8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9" fontId="2" fillId="0" borderId="0" xfId="0" applyNumberFormat="1" applyFont="1"/>
    <xf numFmtId="43" fontId="3" fillId="0" borderId="9" xfId="0" applyNumberFormat="1" applyFont="1" applyBorder="1"/>
    <xf numFmtId="43" fontId="3" fillId="0" borderId="32" xfId="0" applyNumberFormat="1" applyFont="1" applyBorder="1" applyAlignment="1">
      <alignment horizontal="right"/>
    </xf>
    <xf numFmtId="43" fontId="3" fillId="0" borderId="8" xfId="0" applyNumberFormat="1" applyFont="1" applyBorder="1"/>
    <xf numFmtId="0" fontId="2" fillId="0" borderId="9" xfId="0" applyFont="1" applyBorder="1"/>
    <xf numFmtId="0" fontId="6" fillId="0" borderId="9" xfId="0" applyFont="1" applyBorder="1"/>
    <xf numFmtId="0" fontId="6" fillId="0" borderId="32" xfId="0" applyFont="1" applyBorder="1"/>
    <xf numFmtId="0" fontId="6" fillId="0" borderId="8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37" xfId="0" applyFont="1" applyBorder="1"/>
    <xf numFmtId="0" fontId="4" fillId="0" borderId="30" xfId="0" applyFont="1" applyBorder="1"/>
    <xf numFmtId="0" fontId="2" fillId="0" borderId="36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12" xfId="0" applyFont="1" applyBorder="1"/>
    <xf numFmtId="0" fontId="2" fillId="0" borderId="11" xfId="0" applyFont="1" applyBorder="1"/>
    <xf numFmtId="164" fontId="2" fillId="0" borderId="20" xfId="0" applyNumberFormat="1" applyFont="1" applyBorder="1"/>
    <xf numFmtId="10" fontId="2" fillId="0" borderId="8" xfId="0" applyNumberFormat="1" applyFont="1" applyBorder="1" applyAlignment="1">
      <alignment horizontal="center"/>
    </xf>
    <xf numFmtId="43" fontId="2" fillId="0" borderId="22" xfId="0" applyNumberFormat="1" applyFont="1" applyBorder="1" applyAlignment="1">
      <alignment horizontal="right"/>
    </xf>
    <xf numFmtId="43" fontId="2" fillId="0" borderId="35" xfId="0" applyNumberFormat="1" applyFont="1" applyBorder="1"/>
    <xf numFmtId="43" fontId="3" fillId="0" borderId="11" xfId="0" applyNumberFormat="1" applyFont="1" applyBorder="1"/>
    <xf numFmtId="43" fontId="3" fillId="0" borderId="32" xfId="0" applyNumberFormat="1" applyFont="1" applyBorder="1"/>
    <xf numFmtId="0" fontId="2" fillId="0" borderId="17" xfId="0" applyFont="1" applyBorder="1"/>
    <xf numFmtId="164" fontId="2" fillId="0" borderId="8" xfId="0" applyNumberFormat="1" applyFont="1" applyBorder="1"/>
    <xf numFmtId="0" fontId="3" fillId="0" borderId="24" xfId="0" applyFont="1" applyBorder="1"/>
    <xf numFmtId="164" fontId="3" fillId="0" borderId="22" xfId="1" applyNumberFormat="1" applyFont="1" applyFill="1" applyBorder="1" applyAlignment="1">
      <alignment horizontal="right"/>
    </xf>
    <xf numFmtId="164" fontId="3" fillId="0" borderId="9" xfId="0" applyNumberFormat="1" applyFont="1" applyBorder="1"/>
    <xf numFmtId="164" fontId="3" fillId="0" borderId="32" xfId="0" applyNumberFormat="1" applyFont="1" applyBorder="1"/>
    <xf numFmtId="164" fontId="3" fillId="0" borderId="8" xfId="0" applyNumberFormat="1" applyFont="1" applyBorder="1"/>
    <xf numFmtId="9" fontId="2" fillId="0" borderId="32" xfId="0" applyNumberFormat="1" applyFont="1" applyBorder="1"/>
    <xf numFmtId="10" fontId="2" fillId="0" borderId="25" xfId="0" applyNumberFormat="1" applyFont="1" applyBorder="1" applyAlignment="1">
      <alignment horizontal="center"/>
    </xf>
    <xf numFmtId="9" fontId="2" fillId="0" borderId="22" xfId="0" applyNumberFormat="1" applyFont="1" applyBorder="1" applyAlignment="1">
      <alignment horizontal="center"/>
    </xf>
    <xf numFmtId="9" fontId="2" fillId="0" borderId="31" xfId="0" applyNumberFormat="1" applyFont="1" applyBorder="1"/>
    <xf numFmtId="9" fontId="2" fillId="0" borderId="35" xfId="0" applyNumberFormat="1" applyFont="1" applyBorder="1"/>
    <xf numFmtId="0" fontId="6" fillId="0" borderId="13" xfId="0" applyFont="1" applyBorder="1"/>
    <xf numFmtId="0" fontId="3" fillId="0" borderId="16" xfId="0" applyFont="1" applyBorder="1"/>
    <xf numFmtId="0" fontId="3" fillId="0" borderId="19" xfId="0" applyFont="1" applyBorder="1" applyAlignment="1">
      <alignment horizontal="centerContinuous"/>
    </xf>
    <xf numFmtId="0" fontId="3" fillId="0" borderId="16" xfId="0" applyFont="1" applyBorder="1" applyAlignment="1">
      <alignment horizontal="centerContinuous"/>
    </xf>
    <xf numFmtId="43" fontId="3" fillId="0" borderId="15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/>
    </xf>
    <xf numFmtId="0" fontId="8" fillId="0" borderId="10" xfId="0" applyFont="1" applyBorder="1"/>
    <xf numFmtId="10" fontId="2" fillId="0" borderId="9" xfId="0" applyNumberFormat="1" applyFont="1" applyBorder="1" applyAlignment="1">
      <alignment horizontal="right"/>
    </xf>
    <xf numFmtId="167" fontId="2" fillId="0" borderId="11" xfId="0" applyNumberFormat="1" applyFont="1" applyBorder="1" applyAlignment="1">
      <alignment horizontal="right"/>
    </xf>
    <xf numFmtId="167" fontId="2" fillId="0" borderId="26" xfId="0" applyNumberFormat="1" applyFont="1" applyBorder="1" applyAlignment="1">
      <alignment horizontal="right"/>
    </xf>
    <xf numFmtId="167" fontId="2" fillId="0" borderId="25" xfId="0" applyNumberFormat="1" applyFont="1" applyBorder="1" applyAlignment="1">
      <alignment horizontal="right"/>
    </xf>
    <xf numFmtId="0" fontId="2" fillId="0" borderId="0" xfId="0" applyFont="1" applyAlignment="1">
      <alignment horizontal="left" indent="2"/>
    </xf>
    <xf numFmtId="0" fontId="10" fillId="0" borderId="10" xfId="0" applyFont="1" applyBorder="1"/>
    <xf numFmtId="0" fontId="9" fillId="0" borderId="0" xfId="0" applyFont="1"/>
    <xf numFmtId="41" fontId="9" fillId="0" borderId="9" xfId="0" applyNumberFormat="1" applyFont="1" applyBorder="1" applyAlignment="1">
      <alignment horizontal="right"/>
    </xf>
    <xf numFmtId="43" fontId="9" fillId="0" borderId="9" xfId="0" applyNumberFormat="1" applyFont="1" applyBorder="1" applyAlignment="1">
      <alignment horizontal="right"/>
    </xf>
    <xf numFmtId="10" fontId="9" fillId="0" borderId="9" xfId="0" applyNumberFormat="1" applyFont="1" applyBorder="1" applyAlignment="1">
      <alignment horizontal="right"/>
    </xf>
    <xf numFmtId="167" fontId="9" fillId="0" borderId="9" xfId="0" applyNumberFormat="1" applyFont="1" applyBorder="1" applyAlignment="1">
      <alignment horizontal="right"/>
    </xf>
    <xf numFmtId="167" fontId="9" fillId="0" borderId="25" xfId="0" applyNumberFormat="1" applyFont="1" applyBorder="1" applyAlignment="1">
      <alignment horizontal="right"/>
    </xf>
    <xf numFmtId="41" fontId="2" fillId="0" borderId="0" xfId="0" applyNumberFormat="1" applyFont="1"/>
    <xf numFmtId="167" fontId="3" fillId="0" borderId="22" xfId="0" applyNumberFormat="1" applyFont="1" applyBorder="1" applyAlignment="1">
      <alignment horizontal="right"/>
    </xf>
    <xf numFmtId="167" fontId="3" fillId="0" borderId="21" xfId="0" applyNumberFormat="1" applyFont="1" applyBorder="1" applyAlignment="1">
      <alignment horizontal="right"/>
    </xf>
    <xf numFmtId="0" fontId="2" fillId="0" borderId="30" xfId="0" applyFont="1" applyBorder="1"/>
    <xf numFmtId="0" fontId="2" fillId="0" borderId="28" xfId="0" applyFont="1" applyBorder="1"/>
    <xf numFmtId="0" fontId="7" fillId="0" borderId="0" xfId="0" applyFont="1"/>
    <xf numFmtId="0" fontId="2" fillId="0" borderId="14" xfId="0" applyFont="1" applyBorder="1"/>
    <xf numFmtId="165" fontId="2" fillId="0" borderId="8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0" fontId="3" fillId="0" borderId="2" xfId="0" applyFont="1" applyBorder="1"/>
    <xf numFmtId="165" fontId="3" fillId="0" borderId="1" xfId="0" applyNumberFormat="1" applyFont="1" applyBorder="1" applyAlignment="1">
      <alignment horizontal="right"/>
    </xf>
    <xf numFmtId="0" fontId="5" fillId="0" borderId="0" xfId="0" applyFont="1"/>
    <xf numFmtId="0" fontId="2" fillId="0" borderId="6" xfId="0" applyFont="1" applyBorder="1"/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2" fillId="0" borderId="1" xfId="0" applyNumberFormat="1" applyFont="1" applyBorder="1"/>
    <xf numFmtId="0" fontId="3" fillId="0" borderId="0" xfId="0" applyFont="1" applyAlignment="1">
      <alignment horizontal="center"/>
    </xf>
    <xf numFmtId="43" fontId="3" fillId="0" borderId="0" xfId="0" applyNumberFormat="1" applyFont="1"/>
    <xf numFmtId="0" fontId="3" fillId="0" borderId="0" xfId="0" applyFont="1" applyAlignment="1">
      <alignment horizontal="centerContinuous"/>
    </xf>
    <xf numFmtId="43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39" fontId="2" fillId="0" borderId="0" xfId="0" applyNumberFormat="1" applyFont="1"/>
    <xf numFmtId="0" fontId="17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14" fontId="0" fillId="0" borderId="5" xfId="0" applyNumberFormat="1" applyBorder="1"/>
    <xf numFmtId="14" fontId="0" fillId="0" borderId="4" xfId="0" applyNumberFormat="1" applyBorder="1"/>
    <xf numFmtId="14" fontId="0" fillId="0" borderId="2" xfId="0" applyNumberFormat="1" applyBorder="1"/>
    <xf numFmtId="14" fontId="0" fillId="0" borderId="1" xfId="0" applyNumberFormat="1" applyBorder="1"/>
    <xf numFmtId="0" fontId="23" fillId="0" borderId="0" xfId="0" applyFont="1"/>
    <xf numFmtId="0" fontId="0" fillId="0" borderId="5" xfId="0" applyBorder="1"/>
    <xf numFmtId="0" fontId="0" fillId="0" borderId="4" xfId="0" applyBorder="1"/>
    <xf numFmtId="0" fontId="23" fillId="0" borderId="30" xfId="0" applyFont="1" applyBorder="1"/>
    <xf numFmtId="0" fontId="0" fillId="0" borderId="28" xfId="0" applyBorder="1"/>
    <xf numFmtId="0" fontId="0" fillId="0" borderId="36" xfId="0" applyBorder="1"/>
    <xf numFmtId="14" fontId="3" fillId="0" borderId="35" xfId="0" applyNumberFormat="1" applyFont="1" applyBorder="1" applyAlignment="1">
      <alignment horizontal="center"/>
    </xf>
    <xf numFmtId="14" fontId="20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10" xfId="0" applyBorder="1"/>
    <xf numFmtId="43" fontId="17" fillId="0" borderId="0" xfId="0" applyNumberFormat="1" applyFont="1" applyAlignment="1">
      <alignment horizontal="left"/>
    </xf>
    <xf numFmtId="0" fontId="24" fillId="0" borderId="0" xfId="0" applyFont="1"/>
    <xf numFmtId="43" fontId="0" fillId="0" borderId="8" xfId="0" applyNumberFormat="1" applyBorder="1"/>
    <xf numFmtId="0" fontId="0" fillId="0" borderId="3" xfId="0" applyBorder="1"/>
    <xf numFmtId="0" fontId="0" fillId="0" borderId="2" xfId="0" applyBorder="1"/>
    <xf numFmtId="44" fontId="0" fillId="0" borderId="1" xfId="0" applyNumberFormat="1" applyBorder="1"/>
    <xf numFmtId="44" fontId="17" fillId="0" borderId="0" xfId="0" applyNumberFormat="1" applyFont="1" applyAlignment="1">
      <alignment horizontal="left"/>
    </xf>
    <xf numFmtId="44" fontId="0" fillId="0" borderId="0" xfId="0" applyNumberFormat="1"/>
    <xf numFmtId="10" fontId="17" fillId="0" borderId="0" xfId="0" applyNumberFormat="1" applyFont="1" applyAlignment="1">
      <alignment horizontal="left"/>
    </xf>
    <xf numFmtId="43" fontId="0" fillId="0" borderId="0" xfId="0" applyNumberFormat="1"/>
    <xf numFmtId="49" fontId="2" fillId="0" borderId="0" xfId="0" applyNumberFormat="1" applyFont="1" applyAlignment="1">
      <alignment horizontal="center"/>
    </xf>
    <xf numFmtId="14" fontId="3" fillId="0" borderId="42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9" fontId="2" fillId="0" borderId="10" xfId="0" applyNumberFormat="1" applyFont="1" applyBorder="1"/>
    <xf numFmtId="43" fontId="0" fillId="0" borderId="8" xfId="0" applyNumberFormat="1" applyBorder="1" applyAlignment="1">
      <alignment horizontal="right"/>
    </xf>
    <xf numFmtId="10" fontId="0" fillId="0" borderId="0" xfId="0" applyNumberFormat="1" applyAlignment="1">
      <alignment horizontal="center"/>
    </xf>
    <xf numFmtId="10" fontId="0" fillId="0" borderId="8" xfId="0" applyNumberFormat="1" applyBorder="1" applyAlignment="1">
      <alignment horizontal="right"/>
    </xf>
    <xf numFmtId="0" fontId="0" fillId="0" borderId="8" xfId="0" applyBorder="1"/>
    <xf numFmtId="10" fontId="2" fillId="0" borderId="8" xfId="0" applyNumberFormat="1" applyFont="1" applyBorder="1" applyAlignment="1">
      <alignment horizontal="right"/>
    </xf>
    <xf numFmtId="10" fontId="2" fillId="0" borderId="0" xfId="0" applyNumberFormat="1" applyFont="1" applyAlignment="1">
      <alignment horizontal="right"/>
    </xf>
    <xf numFmtId="172" fontId="0" fillId="0" borderId="0" xfId="0" applyNumberFormat="1"/>
    <xf numFmtId="44" fontId="0" fillId="0" borderId="8" xfId="0" applyNumberFormat="1" applyBorder="1"/>
    <xf numFmtId="43" fontId="0" fillId="0" borderId="0" xfId="0" applyNumberFormat="1" applyAlignment="1">
      <alignment horizontal="center"/>
    </xf>
    <xf numFmtId="49" fontId="0" fillId="0" borderId="10" xfId="0" applyNumberFormat="1" applyBorder="1"/>
    <xf numFmtId="43" fontId="2" fillId="0" borderId="8" xfId="0" applyNumberFormat="1" applyFont="1" applyBorder="1" applyAlignment="1">
      <alignment horizontal="right"/>
    </xf>
    <xf numFmtId="43" fontId="2" fillId="0" borderId="0" xfId="0" applyNumberFormat="1" applyFont="1" applyAlignment="1">
      <alignment horizontal="right"/>
    </xf>
    <xf numFmtId="0" fontId="6" fillId="0" borderId="6" xfId="0" applyFont="1" applyBorder="1"/>
    <xf numFmtId="0" fontId="5" fillId="0" borderId="5" xfId="0" applyFont="1" applyBorder="1"/>
    <xf numFmtId="0" fontId="21" fillId="0" borderId="5" xfId="0" applyFont="1" applyBorder="1"/>
    <xf numFmtId="0" fontId="5" fillId="0" borderId="4" xfId="0" applyFont="1" applyBorder="1"/>
    <xf numFmtId="0" fontId="0" fillId="0" borderId="0" xfId="0" applyAlignment="1">
      <alignment horizontal="center"/>
    </xf>
    <xf numFmtId="0" fontId="5" fillId="0" borderId="8" xfId="0" applyFont="1" applyBorder="1"/>
    <xf numFmtId="0" fontId="17" fillId="0" borderId="0" xfId="0" applyFont="1"/>
    <xf numFmtId="0" fontId="5" fillId="0" borderId="2" xfId="0" applyFont="1" applyBorder="1"/>
    <xf numFmtId="43" fontId="5" fillId="0" borderId="2" xfId="0" applyNumberFormat="1" applyFont="1" applyBorder="1"/>
    <xf numFmtId="0" fontId="5" fillId="0" borderId="1" xfId="0" applyFont="1" applyBorder="1"/>
    <xf numFmtId="43" fontId="17" fillId="0" borderId="0" xfId="0" applyNumberFormat="1" applyFont="1"/>
    <xf numFmtId="43" fontId="5" fillId="0" borderId="0" xfId="0" applyNumberFormat="1" applyFont="1"/>
    <xf numFmtId="10" fontId="2" fillId="0" borderId="3" xfId="0" applyNumberFormat="1" applyFont="1" applyBorder="1"/>
    <xf numFmtId="10" fontId="2" fillId="0" borderId="2" xfId="0" applyNumberFormat="1" applyFont="1" applyBorder="1"/>
    <xf numFmtId="10" fontId="2" fillId="0" borderId="1" xfId="0" applyNumberFormat="1" applyFont="1" applyBorder="1" applyAlignment="1">
      <alignment horizontal="right"/>
    </xf>
    <xf numFmtId="0" fontId="8" fillId="0" borderId="0" xfId="0" applyFont="1"/>
    <xf numFmtId="44" fontId="5" fillId="0" borderId="0" xfId="0" applyNumberFormat="1" applyFont="1"/>
    <xf numFmtId="0" fontId="6" fillId="0" borderId="6" xfId="0" applyFont="1" applyBorder="1" applyAlignment="1">
      <alignment vertical="top"/>
    </xf>
    <xf numFmtId="0" fontId="0" fillId="0" borderId="4" xfId="0" applyBorder="1" applyAlignment="1">
      <alignment horizontal="right"/>
    </xf>
    <xf numFmtId="43" fontId="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10" xfId="0" applyFont="1" applyBorder="1"/>
    <xf numFmtId="43" fontId="22" fillId="0" borderId="0" xfId="0" applyNumberFormat="1" applyFont="1" applyAlignment="1">
      <alignment horizontal="left"/>
    </xf>
    <xf numFmtId="0" fontId="0" fillId="0" borderId="6" xfId="0" applyBorder="1"/>
    <xf numFmtId="0" fontId="20" fillId="0" borderId="0" xfId="0" applyFont="1" applyAlignment="1">
      <alignment horizontal="left"/>
    </xf>
    <xf numFmtId="0" fontId="3" fillId="0" borderId="23" xfId="0" applyFont="1" applyBorder="1" applyAlignment="1">
      <alignment horizontal="right"/>
    </xf>
    <xf numFmtId="0" fontId="0" fillId="0" borderId="23" xfId="0" applyBorder="1"/>
    <xf numFmtId="0" fontId="3" fillId="0" borderId="35" xfId="0" applyFont="1" applyBorder="1" applyAlignment="1">
      <alignment horizontal="right"/>
    </xf>
    <xf numFmtId="0" fontId="22" fillId="0" borderId="0" xfId="0" applyFont="1" applyAlignment="1">
      <alignment horizontal="right"/>
    </xf>
    <xf numFmtId="43" fontId="22" fillId="0" borderId="0" xfId="0" applyNumberFormat="1" applyFont="1"/>
    <xf numFmtId="10" fontId="2" fillId="0" borderId="0" xfId="0" applyNumberFormat="1" applyFont="1"/>
    <xf numFmtId="9" fontId="2" fillId="0" borderId="0" xfId="0" applyNumberFormat="1" applyFont="1" applyAlignment="1">
      <alignment horizontal="right"/>
    </xf>
    <xf numFmtId="171" fontId="2" fillId="0" borderId="0" xfId="0" applyNumberFormat="1" applyFont="1" applyAlignment="1">
      <alignment horizontal="left"/>
    </xf>
    <xf numFmtId="10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9" fontId="17" fillId="0" borderId="0" xfId="0" applyNumberFormat="1" applyFont="1" applyAlignment="1">
      <alignment horizontal="left"/>
    </xf>
    <xf numFmtId="9" fontId="0" fillId="0" borderId="0" xfId="0" applyNumberFormat="1"/>
    <xf numFmtId="0" fontId="2" fillId="0" borderId="0" xfId="0" applyFont="1" applyAlignment="1">
      <alignment vertical="center"/>
    </xf>
    <xf numFmtId="43" fontId="20" fillId="0" borderId="0" xfId="0" applyNumberFormat="1" applyFont="1"/>
    <xf numFmtId="0" fontId="21" fillId="0" borderId="0" xfId="0" applyFont="1"/>
    <xf numFmtId="0" fontId="0" fillId="0" borderId="0" xfId="0" applyAlignment="1">
      <alignment vertical="center"/>
    </xf>
    <xf numFmtId="0" fontId="0" fillId="0" borderId="1" xfId="0" applyBorder="1"/>
    <xf numFmtId="43" fontId="19" fillId="0" borderId="0" xfId="0" applyNumberFormat="1" applyFont="1"/>
    <xf numFmtId="0" fontId="2" fillId="0" borderId="43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9" xfId="0" applyBorder="1"/>
    <xf numFmtId="43" fontId="0" fillId="0" borderId="9" xfId="0" applyNumberFormat="1" applyBorder="1"/>
    <xf numFmtId="43" fontId="0" fillId="0" borderId="22" xfId="0" applyNumberFormat="1" applyBorder="1"/>
    <xf numFmtId="43" fontId="0" fillId="0" borderId="35" xfId="0" applyNumberFormat="1" applyBorder="1"/>
    <xf numFmtId="0" fontId="18" fillId="0" borderId="0" xfId="0" applyFont="1" applyAlignment="1">
      <alignment horizontal="left"/>
    </xf>
    <xf numFmtId="0" fontId="0" fillId="0" borderId="7" xfId="0" applyBorder="1"/>
    <xf numFmtId="0" fontId="0" fillId="0" borderId="0" xfId="0" applyAlignment="1">
      <alignment horizontal="centerContinuous"/>
    </xf>
    <xf numFmtId="174" fontId="3" fillId="0" borderId="0" xfId="0" applyNumberFormat="1" applyFont="1" applyAlignment="1">
      <alignment horizontal="centerContinuous"/>
    </xf>
    <xf numFmtId="0" fontId="3" fillId="0" borderId="0" xfId="0" applyFont="1" applyAlignment="1" applyProtection="1">
      <alignment horizontal="left"/>
      <protection locked="0"/>
    </xf>
    <xf numFmtId="0" fontId="26" fillId="0" borderId="0" xfId="0" applyFont="1"/>
    <xf numFmtId="0" fontId="2" fillId="0" borderId="0" xfId="0" applyFont="1" applyAlignment="1" applyProtection="1">
      <alignment horizontal="left"/>
      <protection locked="0"/>
    </xf>
    <xf numFmtId="173" fontId="2" fillId="0" borderId="0" xfId="0" applyNumberFormat="1" applyFont="1" applyAlignment="1">
      <alignment horizontal="right"/>
    </xf>
    <xf numFmtId="0" fontId="26" fillId="0" borderId="0" xfId="0" applyFont="1" applyAlignment="1">
      <alignment horizontal="fill"/>
    </xf>
    <xf numFmtId="164" fontId="2" fillId="0" borderId="0" xfId="0" applyNumberFormat="1" applyFont="1" applyAlignment="1">
      <alignment horizontal="right"/>
    </xf>
    <xf numFmtId="0" fontId="29" fillId="0" borderId="0" xfId="0" applyFont="1"/>
    <xf numFmtId="164" fontId="17" fillId="0" borderId="0" xfId="0" applyNumberFormat="1" applyFont="1" applyAlignment="1">
      <alignment horizontal="right"/>
    </xf>
    <xf numFmtId="0" fontId="30" fillId="0" borderId="0" xfId="0" applyFont="1" applyAlignment="1">
      <alignment horizontal="left"/>
    </xf>
    <xf numFmtId="164" fontId="2" fillId="0" borderId="12" xfId="0" applyNumberFormat="1" applyFont="1" applyBorder="1" applyAlignment="1">
      <alignment horizontal="right"/>
    </xf>
    <xf numFmtId="164" fontId="27" fillId="0" borderId="0" xfId="1" applyNumberFormat="1" applyFont="1" applyFill="1"/>
    <xf numFmtId="0" fontId="27" fillId="0" borderId="0" xfId="0" applyFont="1"/>
    <xf numFmtId="0" fontId="28" fillId="0" borderId="0" xfId="0" applyFont="1" applyAlignment="1">
      <alignment horizontal="left"/>
    </xf>
    <xf numFmtId="0" fontId="28" fillId="0" borderId="0" xfId="0" applyFont="1"/>
    <xf numFmtId="164" fontId="2" fillId="0" borderId="12" xfId="0" applyNumberFormat="1" applyFont="1" applyBorder="1" applyAlignment="1" applyProtection="1">
      <alignment horizontal="fill"/>
      <protection locked="0"/>
    </xf>
    <xf numFmtId="164" fontId="3" fillId="0" borderId="44" xfId="0" applyNumberFormat="1" applyFont="1" applyBorder="1" applyAlignment="1">
      <alignment horizontal="right"/>
    </xf>
    <xf numFmtId="164" fontId="2" fillId="0" borderId="44" xfId="0" applyNumberFormat="1" applyFont="1" applyBorder="1" applyAlignment="1">
      <alignment horizontal="right"/>
    </xf>
    <xf numFmtId="164" fontId="2" fillId="0" borderId="0" xfId="0" applyNumberFormat="1" applyFont="1" applyAlignment="1" applyProtection="1">
      <alignment horizontal="fill"/>
      <protection locked="0"/>
    </xf>
    <xf numFmtId="164" fontId="3" fillId="0" borderId="23" xfId="0" applyNumberFormat="1" applyFont="1" applyBorder="1" applyAlignment="1">
      <alignment horizontal="right"/>
    </xf>
    <xf numFmtId="0" fontId="20" fillId="0" borderId="0" xfId="0" applyFont="1"/>
    <xf numFmtId="14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70" fontId="1" fillId="0" borderId="0" xfId="0" applyNumberFormat="1" applyFont="1" applyAlignment="1">
      <alignment horizontal="right"/>
    </xf>
    <xf numFmtId="44" fontId="31" fillId="0" borderId="0" xfId="0" applyNumberFormat="1" applyFont="1"/>
    <xf numFmtId="44" fontId="32" fillId="0" borderId="0" xfId="0" applyNumberFormat="1" applyFont="1"/>
    <xf numFmtId="164" fontId="0" fillId="0" borderId="0" xfId="0" applyNumberFormat="1"/>
    <xf numFmtId="1" fontId="0" fillId="0" borderId="0" xfId="0" applyNumberFormat="1"/>
    <xf numFmtId="170" fontId="0" fillId="0" borderId="0" xfId="0" applyNumberFormat="1"/>
    <xf numFmtId="175" fontId="0" fillId="0" borderId="0" xfId="0" applyNumberFormat="1"/>
    <xf numFmtId="44" fontId="32" fillId="0" borderId="23" xfId="0" applyNumberFormat="1" applyFont="1" applyBorder="1"/>
    <xf numFmtId="0" fontId="32" fillId="0" borderId="0" xfId="0" applyFont="1"/>
    <xf numFmtId="43" fontId="1" fillId="0" borderId="0" xfId="0" applyNumberFormat="1" applyFont="1"/>
    <xf numFmtId="43" fontId="1" fillId="0" borderId="23" xfId="0" applyNumberFormat="1" applyFont="1" applyBorder="1"/>
    <xf numFmtId="0" fontId="0" fillId="0" borderId="0" xfId="0" applyAlignment="1">
      <alignment wrapText="1"/>
    </xf>
    <xf numFmtId="43" fontId="1" fillId="0" borderId="0" xfId="0" applyNumberFormat="1" applyFont="1" applyAlignment="1">
      <alignment horizontal="right"/>
    </xf>
    <xf numFmtId="43" fontId="2" fillId="0" borderId="23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9" fillId="0" borderId="23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</cellXfs>
  <cellStyles count="8">
    <cellStyle name="Comma 10" xfId="1" xr:uid="{FF7B4379-C4D3-4E9A-9EA4-72A6B2E1D5E8}"/>
    <cellStyle name="Comma 4 10" xfId="5" xr:uid="{E9252726-19DC-4768-A73A-065813CEED0F}"/>
    <cellStyle name="Currency 17" xfId="3" xr:uid="{94B22B30-D2A9-4691-9158-A2848933472E}"/>
    <cellStyle name="Hyperlink" xfId="7" builtinId="8"/>
    <cellStyle name="Hyperlink 4 3 2" xfId="6" xr:uid="{C044DB08-A223-455D-9389-8F839BF378DA}"/>
    <cellStyle name="Normal" xfId="0" builtinId="0"/>
    <cellStyle name="Percent 12" xfId="2" xr:uid="{89B4563D-FF53-444A-A261-411E8C017C5A}"/>
    <cellStyle name="Percent 2 2 2" xfId="4" xr:uid="{039245B9-6F47-441A-A68A-195BC73B51EE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187278</xdr:colOff>
      <xdr:row>39</xdr:row>
      <xdr:rowOff>36419</xdr:rowOff>
    </xdr:from>
    <xdr:to>
      <xdr:col>8</xdr:col>
      <xdr:colOff>568278</xdr:colOff>
      <xdr:row>39</xdr:row>
      <xdr:rowOff>36419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4E5AD0D-148D-404A-8536-316E04090EBB}"/>
            </a:ext>
          </a:extLst>
        </xdr:cNvPr>
        <xdr:cNvSpPr>
          <a:spLocks noChangeArrowheads="1"/>
        </xdr:cNvSpPr>
      </xdr:nvSpPr>
      <xdr:spPr bwMode="auto">
        <a:xfrm rot="-5400000">
          <a:off x="5254578" y="6160994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0</xdr:rowOff>
    </xdr:from>
    <xdr:to>
      <xdr:col>8</xdr:col>
      <xdr:colOff>419100</xdr:colOff>
      <xdr:row>28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D7A4ECE0-F78C-469A-87AE-350DFEA2187B}"/>
            </a:ext>
          </a:extLst>
        </xdr:cNvPr>
        <xdr:cNvSpPr>
          <a:spLocks noChangeArrowheads="1"/>
        </xdr:cNvSpPr>
      </xdr:nvSpPr>
      <xdr:spPr bwMode="auto">
        <a:xfrm rot="-5400000">
          <a:off x="5105400" y="43434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DB0FA573-6E38-40D8-AC5C-2489242187B4}"/>
            </a:ext>
          </a:extLst>
        </xdr:cNvPr>
        <xdr:cNvSpPr>
          <a:spLocks noChangeArrowheads="1"/>
        </xdr:cNvSpPr>
      </xdr:nvSpPr>
      <xdr:spPr bwMode="auto">
        <a:xfrm rot="-5400000">
          <a:off x="5105400" y="46672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D2564C55-60F7-4801-B912-CD02F3247075}"/>
            </a:ext>
          </a:extLst>
        </xdr:cNvPr>
        <xdr:cNvSpPr>
          <a:spLocks noChangeArrowheads="1"/>
        </xdr:cNvSpPr>
      </xdr:nvSpPr>
      <xdr:spPr bwMode="auto">
        <a:xfrm rot="-5400000">
          <a:off x="6934200" y="258794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AE20671B-C78E-4EEC-A8FF-18FA0D157716}"/>
            </a:ext>
          </a:extLst>
        </xdr:cNvPr>
        <xdr:cNvSpPr>
          <a:spLocks noChangeArrowheads="1"/>
        </xdr:cNvSpPr>
      </xdr:nvSpPr>
      <xdr:spPr bwMode="auto">
        <a:xfrm rot="-5400000">
          <a:off x="6934200" y="258794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3CC1EBD2-1673-4460-8489-A5F90AAC56B8}"/>
            </a:ext>
          </a:extLst>
        </xdr:cNvPr>
        <xdr:cNvSpPr>
          <a:spLocks noChangeArrowheads="1"/>
        </xdr:cNvSpPr>
      </xdr:nvSpPr>
      <xdr:spPr bwMode="auto">
        <a:xfrm rot="-5400000">
          <a:off x="9372600" y="197262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1BE32B8E-152B-4ACE-9D89-AE3DC99B22B9}"/>
            </a:ext>
          </a:extLst>
        </xdr:cNvPr>
        <xdr:cNvSpPr>
          <a:spLocks noChangeArrowheads="1"/>
        </xdr:cNvSpPr>
      </xdr:nvSpPr>
      <xdr:spPr bwMode="auto">
        <a:xfrm rot="-5400000">
          <a:off x="5105400" y="61245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0</xdr:rowOff>
    </xdr:from>
    <xdr:to>
      <xdr:col>8</xdr:col>
      <xdr:colOff>419100</xdr:colOff>
      <xdr:row>28</xdr:row>
      <xdr:rowOff>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58A94631-49D6-4FFC-92AD-004955BA6AB7}"/>
            </a:ext>
          </a:extLst>
        </xdr:cNvPr>
        <xdr:cNvSpPr>
          <a:spLocks noChangeArrowheads="1"/>
        </xdr:cNvSpPr>
      </xdr:nvSpPr>
      <xdr:spPr bwMode="auto">
        <a:xfrm rot="-5400000">
          <a:off x="5105400" y="43434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F47534E9-BC58-4F7F-9709-25D990D37043}"/>
            </a:ext>
          </a:extLst>
        </xdr:cNvPr>
        <xdr:cNvSpPr>
          <a:spLocks noChangeArrowheads="1"/>
        </xdr:cNvSpPr>
      </xdr:nvSpPr>
      <xdr:spPr bwMode="auto">
        <a:xfrm rot="-5400000">
          <a:off x="5105400" y="46672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D80743BE-1AFF-488E-8766-9F913CA730B0}"/>
            </a:ext>
          </a:extLst>
        </xdr:cNvPr>
        <xdr:cNvSpPr>
          <a:spLocks noChangeArrowheads="1"/>
        </xdr:cNvSpPr>
      </xdr:nvSpPr>
      <xdr:spPr bwMode="auto">
        <a:xfrm rot="-5400000">
          <a:off x="6934200" y="258794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64D2906C-7631-4851-AE88-B505CB6836ED}"/>
            </a:ext>
          </a:extLst>
        </xdr:cNvPr>
        <xdr:cNvSpPr>
          <a:spLocks noChangeArrowheads="1"/>
        </xdr:cNvSpPr>
      </xdr:nvSpPr>
      <xdr:spPr bwMode="auto">
        <a:xfrm rot="-5400000">
          <a:off x="6934200" y="258794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FBEBA915-9573-4665-AD2B-09A883C1AA1F}"/>
            </a:ext>
          </a:extLst>
        </xdr:cNvPr>
        <xdr:cNvSpPr>
          <a:spLocks noChangeArrowheads="1"/>
        </xdr:cNvSpPr>
      </xdr:nvSpPr>
      <xdr:spPr bwMode="auto">
        <a:xfrm rot="-5400000">
          <a:off x="9372600" y="197262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elfi.com/" TargetMode="External"/><Relationship Id="rId1" Type="http://schemas.openxmlformats.org/officeDocument/2006/relationships/hyperlink" Target="mailto:bstarling@elf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8DC48-C271-47DD-BE4E-80DB9615F522}">
  <sheetPr>
    <pageSetUpPr fitToPage="1"/>
  </sheetPr>
  <dimension ref="A1:Y180"/>
  <sheetViews>
    <sheetView showGridLines="0" tabSelected="1" zoomScaleNormal="100" zoomScalePageLayoutView="55" workbookViewId="0"/>
  </sheetViews>
  <sheetFormatPr defaultColWidth="9.140625" defaultRowHeight="12.75" x14ac:dyDescent="0.2"/>
  <cols>
    <col min="1" max="1" width="3" style="67" customWidth="1"/>
    <col min="2" max="2" width="13.85546875" style="67" customWidth="1"/>
    <col min="3" max="5" width="16" style="67" customWidth="1"/>
    <col min="6" max="6" width="23.42578125" style="67" customWidth="1"/>
    <col min="7" max="7" width="18.5703125" style="67" customWidth="1"/>
    <col min="8" max="8" width="21.85546875" style="67" bestFit="1" customWidth="1"/>
    <col min="9" max="9" width="28.42578125" style="67" bestFit="1" customWidth="1"/>
    <col min="10" max="10" width="16" style="67" customWidth="1"/>
    <col min="11" max="11" width="17.140625" style="67" bestFit="1" customWidth="1"/>
    <col min="12" max="12" width="21.85546875" style="67" bestFit="1" customWidth="1"/>
    <col min="13" max="13" width="18.42578125" style="67" customWidth="1"/>
    <col min="14" max="14" width="20.85546875" style="67" customWidth="1"/>
    <col min="15" max="15" width="18.42578125" style="67" customWidth="1"/>
    <col min="16" max="20" width="15.85546875" style="67" customWidth="1"/>
    <col min="21" max="16384" width="9.140625" style="67"/>
  </cols>
  <sheetData>
    <row r="1" spans="1:15" ht="15.75" x14ac:dyDescent="0.25">
      <c r="A1" s="68" t="s">
        <v>152</v>
      </c>
      <c r="H1" s="69"/>
      <c r="J1" s="70"/>
    </row>
    <row r="2" spans="1:15" ht="15.75" x14ac:dyDescent="0.25">
      <c r="A2" s="68" t="s">
        <v>151</v>
      </c>
    </row>
    <row r="3" spans="1:15" ht="13.5" thickBot="1" x14ac:dyDescent="0.25">
      <c r="H3" s="71"/>
    </row>
    <row r="4" spans="1:15" x14ac:dyDescent="0.2">
      <c r="B4" s="390" t="s">
        <v>150</v>
      </c>
      <c r="C4" s="391"/>
      <c r="D4" s="72" t="s">
        <v>149</v>
      </c>
      <c r="E4" s="72"/>
      <c r="F4" s="72"/>
      <c r="G4" s="73"/>
      <c r="I4" s="394"/>
      <c r="J4" s="394"/>
    </row>
    <row r="5" spans="1:15" ht="13.35" customHeight="1" x14ac:dyDescent="0.2">
      <c r="B5" s="388" t="s">
        <v>148</v>
      </c>
      <c r="C5" s="389"/>
      <c r="D5" s="67" t="s">
        <v>147</v>
      </c>
      <c r="G5" s="76"/>
      <c r="I5" s="394"/>
      <c r="J5" s="394"/>
      <c r="L5" s="399"/>
      <c r="M5" s="399"/>
    </row>
    <row r="6" spans="1:15" ht="13.35" customHeight="1" x14ac:dyDescent="0.2">
      <c r="B6" s="388" t="s">
        <v>146</v>
      </c>
      <c r="C6" s="389"/>
      <c r="D6" s="77">
        <f>'Collection and Waterfall'!E5</f>
        <v>45925</v>
      </c>
      <c r="G6" s="76"/>
      <c r="I6" s="394"/>
      <c r="J6" s="394"/>
      <c r="L6" s="399"/>
      <c r="M6" s="399"/>
    </row>
    <row r="7" spans="1:15" ht="13.35" customHeight="1" x14ac:dyDescent="0.2">
      <c r="B7" s="388" t="s">
        <v>145</v>
      </c>
      <c r="C7" s="389"/>
      <c r="D7" s="77">
        <f>'Collection and Waterfall'!E6</f>
        <v>45900</v>
      </c>
      <c r="E7" s="69"/>
      <c r="F7" s="69"/>
      <c r="G7" s="78"/>
      <c r="I7" s="79" t="s">
        <v>144</v>
      </c>
      <c r="J7" s="79"/>
      <c r="L7" s="399"/>
      <c r="M7" s="399"/>
    </row>
    <row r="8" spans="1:15" x14ac:dyDescent="0.2">
      <c r="B8" s="388" t="s">
        <v>143</v>
      </c>
      <c r="C8" s="389"/>
      <c r="D8" s="67" t="s">
        <v>142</v>
      </c>
      <c r="G8" s="76"/>
      <c r="I8" s="79"/>
      <c r="J8" s="79"/>
    </row>
    <row r="9" spans="1:15" x14ac:dyDescent="0.2">
      <c r="B9" s="388" t="s">
        <v>141</v>
      </c>
      <c r="C9" s="389"/>
      <c r="D9" s="67" t="s">
        <v>140</v>
      </c>
      <c r="G9" s="76"/>
      <c r="I9" s="79"/>
      <c r="J9" s="79"/>
    </row>
    <row r="10" spans="1:15" x14ac:dyDescent="0.2">
      <c r="B10" s="74" t="s">
        <v>139</v>
      </c>
      <c r="C10" s="75"/>
      <c r="D10" s="80" t="s">
        <v>138</v>
      </c>
      <c r="E10" s="81"/>
      <c r="F10" s="81"/>
      <c r="G10" s="82"/>
    </row>
    <row r="11" spans="1:15" ht="13.5" thickBot="1" x14ac:dyDescent="0.25">
      <c r="B11" s="386" t="s">
        <v>137</v>
      </c>
      <c r="C11" s="387"/>
      <c r="D11" s="83" t="s">
        <v>136</v>
      </c>
      <c r="E11" s="84"/>
      <c r="F11" s="84"/>
      <c r="G11" s="85"/>
    </row>
    <row r="13" spans="1:15" ht="13.5" thickBot="1" x14ac:dyDescent="0.25"/>
    <row r="14" spans="1:15" ht="15.75" x14ac:dyDescent="0.25">
      <c r="A14" s="86" t="s">
        <v>135</v>
      </c>
      <c r="B14" s="87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3"/>
    </row>
    <row r="15" spans="1:15" ht="6.75" customHeight="1" x14ac:dyDescent="0.2">
      <c r="A15" s="88"/>
      <c r="O15" s="76"/>
    </row>
    <row r="16" spans="1:15" x14ac:dyDescent="0.2">
      <c r="A16" s="89"/>
      <c r="B16" s="90" t="s">
        <v>134</v>
      </c>
      <c r="C16" s="90" t="s">
        <v>133</v>
      </c>
      <c r="D16" s="91" t="s">
        <v>132</v>
      </c>
      <c r="E16" s="90" t="s">
        <v>131</v>
      </c>
      <c r="F16" s="90" t="s">
        <v>9</v>
      </c>
      <c r="G16" s="90" t="s">
        <v>130</v>
      </c>
      <c r="H16" s="90" t="s">
        <v>129</v>
      </c>
      <c r="I16" s="90" t="s">
        <v>128</v>
      </c>
      <c r="J16" s="90" t="s">
        <v>127</v>
      </c>
      <c r="K16" s="90" t="s">
        <v>126</v>
      </c>
      <c r="L16" s="90" t="s">
        <v>125</v>
      </c>
      <c r="M16" s="90" t="s">
        <v>124</v>
      </c>
      <c r="N16" s="90" t="s">
        <v>123</v>
      </c>
      <c r="O16" s="92" t="s">
        <v>122</v>
      </c>
    </row>
    <row r="17" spans="1:17" x14ac:dyDescent="0.2">
      <c r="A17" s="88"/>
      <c r="B17" s="93" t="s">
        <v>121</v>
      </c>
      <c r="C17" s="94" t="s">
        <v>120</v>
      </c>
      <c r="D17" s="95">
        <f>E17+F17</f>
        <v>5.1428700000000001E-2</v>
      </c>
      <c r="E17" s="95">
        <v>4.46287E-2</v>
      </c>
      <c r="F17" s="95">
        <v>6.7999999999999996E-3</v>
      </c>
      <c r="G17" s="93"/>
      <c r="H17" s="96">
        <v>400100000</v>
      </c>
      <c r="I17" s="96">
        <v>34535241.359999999</v>
      </c>
      <c r="J17" s="97">
        <v>152940.19</v>
      </c>
      <c r="K17" s="98">
        <v>599436.82999999996</v>
      </c>
      <c r="L17" s="97">
        <f>I17-K17</f>
        <v>33935804.530000001</v>
      </c>
      <c r="M17" s="99">
        <f>L17/L21</f>
        <v>0.75689072351301911</v>
      </c>
      <c r="N17" s="99" t="s">
        <v>117</v>
      </c>
      <c r="O17" s="100">
        <v>50915</v>
      </c>
      <c r="Q17" s="69"/>
    </row>
    <row r="18" spans="1:17" x14ac:dyDescent="0.2">
      <c r="A18" s="88"/>
      <c r="B18" s="94" t="s">
        <v>119</v>
      </c>
      <c r="C18" s="94" t="s">
        <v>118</v>
      </c>
      <c r="D18" s="101">
        <f>E18+F18</f>
        <v>5.96287E-2</v>
      </c>
      <c r="E18" s="101">
        <v>4.46287E-2</v>
      </c>
      <c r="F18" s="101">
        <v>1.4999999999999999E-2</v>
      </c>
      <c r="G18" s="94"/>
      <c r="H18" s="102">
        <v>10900000</v>
      </c>
      <c r="I18" s="102">
        <v>10900000</v>
      </c>
      <c r="J18" s="103">
        <v>55967.44</v>
      </c>
      <c r="K18" s="104">
        <v>0</v>
      </c>
      <c r="L18" s="105">
        <f>I18-K18</f>
        <v>10900000</v>
      </c>
      <c r="M18" s="106">
        <f>L18/L21</f>
        <v>0.24310927648698089</v>
      </c>
      <c r="N18" s="107" t="s">
        <v>117</v>
      </c>
      <c r="O18" s="108">
        <v>53020</v>
      </c>
      <c r="Q18" s="69"/>
    </row>
    <row r="19" spans="1:17" x14ac:dyDescent="0.2">
      <c r="A19" s="88"/>
      <c r="B19" s="94"/>
      <c r="C19" s="94"/>
      <c r="D19" s="101"/>
      <c r="E19" s="101"/>
      <c r="F19" s="101"/>
      <c r="G19" s="94"/>
      <c r="H19" s="102"/>
      <c r="I19" s="102"/>
      <c r="J19" s="103"/>
      <c r="K19" s="104"/>
      <c r="L19" s="103"/>
      <c r="M19" s="106"/>
      <c r="N19" s="106"/>
      <c r="O19" s="108"/>
      <c r="Q19" s="69"/>
    </row>
    <row r="20" spans="1:17" x14ac:dyDescent="0.2">
      <c r="A20" s="109"/>
      <c r="B20" s="110"/>
      <c r="C20" s="110"/>
      <c r="D20" s="111"/>
      <c r="E20" s="110"/>
      <c r="F20" s="110"/>
      <c r="G20" s="110"/>
      <c r="H20" s="112"/>
      <c r="I20" s="113"/>
      <c r="J20" s="113"/>
      <c r="K20" s="114"/>
      <c r="L20" s="113"/>
      <c r="M20" s="115"/>
      <c r="N20" s="115"/>
      <c r="O20" s="116"/>
    </row>
    <row r="21" spans="1:17" x14ac:dyDescent="0.2">
      <c r="A21" s="109"/>
      <c r="B21" s="117" t="s">
        <v>116</v>
      </c>
      <c r="C21" s="118"/>
      <c r="D21" s="119"/>
      <c r="E21" s="110"/>
      <c r="F21" s="110"/>
      <c r="G21" s="110"/>
      <c r="H21" s="120">
        <f>SUM(H17:H20)</f>
        <v>411000000</v>
      </c>
      <c r="I21" s="120">
        <f>SUM(I17:I20)</f>
        <v>45435241.359999999</v>
      </c>
      <c r="J21" s="120">
        <f>SUM(J17:J19)</f>
        <v>208907.63</v>
      </c>
      <c r="K21" s="120">
        <f>SUM(K17:K19)</f>
        <v>599436.82999999996</v>
      </c>
      <c r="L21" s="120">
        <f>ROUND(SUM(L17:L19),2)</f>
        <v>44835804.530000001</v>
      </c>
      <c r="M21" s="121">
        <f>SUM(M17:M19)</f>
        <v>1</v>
      </c>
      <c r="N21" s="122"/>
      <c r="O21" s="123"/>
    </row>
    <row r="22" spans="1:17" s="126" customFormat="1" ht="11.25" x14ac:dyDescent="0.2">
      <c r="A22" s="124" t="s">
        <v>115</v>
      </c>
      <c r="B22" s="125"/>
      <c r="C22" s="125"/>
      <c r="D22" s="125"/>
      <c r="E22" s="125"/>
      <c r="F22" s="125"/>
      <c r="G22" s="125"/>
      <c r="H22" s="125"/>
      <c r="I22" s="125"/>
      <c r="J22" s="125"/>
      <c r="O22" s="127"/>
    </row>
    <row r="23" spans="1:17" s="126" customFormat="1" ht="13.5" thickBo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84"/>
      <c r="L23" s="84"/>
      <c r="M23" s="84"/>
      <c r="N23" s="84"/>
      <c r="O23" s="130"/>
    </row>
    <row r="24" spans="1:17" ht="13.5" thickBot="1" x14ac:dyDescent="0.25"/>
    <row r="25" spans="1:17" ht="15.75" x14ac:dyDescent="0.25">
      <c r="A25" s="86" t="s">
        <v>114</v>
      </c>
      <c r="B25" s="87"/>
      <c r="C25" s="72"/>
      <c r="D25" s="72"/>
      <c r="E25" s="72"/>
      <c r="F25" s="72"/>
      <c r="G25" s="72"/>
      <c r="H25" s="73"/>
      <c r="J25" s="86" t="s">
        <v>113</v>
      </c>
      <c r="K25" s="72"/>
      <c r="L25" s="72"/>
      <c r="M25" s="72"/>
      <c r="N25" s="72"/>
      <c r="O25" s="73"/>
    </row>
    <row r="26" spans="1:17" x14ac:dyDescent="0.2">
      <c r="A26" s="88"/>
      <c r="H26" s="76"/>
      <c r="J26" s="88"/>
      <c r="O26" s="76"/>
    </row>
    <row r="27" spans="1:17" s="137" customFormat="1" ht="13.35" customHeight="1" x14ac:dyDescent="0.2">
      <c r="A27" s="131"/>
      <c r="B27" s="132"/>
      <c r="C27" s="132"/>
      <c r="D27" s="132"/>
      <c r="E27" s="132"/>
      <c r="F27" s="132" t="s">
        <v>112</v>
      </c>
      <c r="G27" s="132" t="s">
        <v>86</v>
      </c>
      <c r="H27" s="133" t="s">
        <v>85</v>
      </c>
      <c r="I27" s="67"/>
      <c r="J27" s="134"/>
      <c r="K27" s="135"/>
      <c r="L27" s="136" t="s">
        <v>111</v>
      </c>
      <c r="M27" s="395" t="s">
        <v>110</v>
      </c>
      <c r="N27" s="395"/>
      <c r="O27" s="396"/>
    </row>
    <row r="28" spans="1:17" x14ac:dyDescent="0.2">
      <c r="A28" s="134"/>
      <c r="B28" s="138" t="s">
        <v>109</v>
      </c>
      <c r="C28" s="138"/>
      <c r="D28" s="138"/>
      <c r="E28" s="138"/>
      <c r="F28" s="61">
        <v>45194894.939999998</v>
      </c>
      <c r="G28" s="61">
        <v>-680432.48</v>
      </c>
      <c r="H28" s="60">
        <v>44514462.460000001</v>
      </c>
      <c r="I28" s="139"/>
      <c r="J28" s="109"/>
      <c r="K28" s="140"/>
      <c r="L28" s="141"/>
      <c r="M28" s="397" t="s">
        <v>108</v>
      </c>
      <c r="N28" s="397"/>
      <c r="O28" s="398"/>
    </row>
    <row r="29" spans="1:17" x14ac:dyDescent="0.2">
      <c r="A29" s="88"/>
      <c r="B29" s="67" t="s">
        <v>107</v>
      </c>
      <c r="F29" s="43">
        <v>238982.92</v>
      </c>
      <c r="G29" s="43">
        <v>74220.06</v>
      </c>
      <c r="H29" s="59">
        <v>313202.98</v>
      </c>
      <c r="I29" s="139"/>
      <c r="J29" s="142" t="s">
        <v>63</v>
      </c>
      <c r="K29" s="143"/>
      <c r="L29" s="144">
        <v>1E-3</v>
      </c>
      <c r="M29" s="51"/>
      <c r="N29" s="50">
        <v>-22</v>
      </c>
      <c r="O29" s="145"/>
    </row>
    <row r="30" spans="1:17" x14ac:dyDescent="0.2">
      <c r="A30" s="88"/>
      <c r="B30" s="137" t="s">
        <v>3</v>
      </c>
      <c r="C30" s="137"/>
      <c r="D30" s="137"/>
      <c r="E30" s="137"/>
      <c r="F30" s="58">
        <v>45433877.859999999</v>
      </c>
      <c r="G30" s="58">
        <v>-606212.42000000004</v>
      </c>
      <c r="H30" s="57">
        <v>44827665.439999998</v>
      </c>
      <c r="I30" s="139"/>
      <c r="J30" s="142" t="s">
        <v>62</v>
      </c>
      <c r="K30" s="143"/>
      <c r="L30" s="144">
        <v>0</v>
      </c>
      <c r="M30" s="49"/>
      <c r="N30" s="48">
        <v>0</v>
      </c>
      <c r="O30" s="146"/>
    </row>
    <row r="31" spans="1:17" x14ac:dyDescent="0.2">
      <c r="A31" s="88"/>
      <c r="F31" s="147"/>
      <c r="G31" s="147"/>
      <c r="H31" s="148"/>
      <c r="I31" s="139"/>
      <c r="J31" s="142" t="s">
        <v>44</v>
      </c>
      <c r="K31" s="143"/>
      <c r="L31" s="144">
        <v>2.9499999999999998E-2</v>
      </c>
      <c r="M31" s="49"/>
      <c r="N31" s="48">
        <v>-22.25</v>
      </c>
      <c r="O31" s="146"/>
    </row>
    <row r="32" spans="1:17" x14ac:dyDescent="0.2">
      <c r="A32" s="88"/>
      <c r="F32" s="147"/>
      <c r="G32" s="147"/>
      <c r="H32" s="148"/>
      <c r="I32" s="139"/>
      <c r="J32" s="142" t="s">
        <v>45</v>
      </c>
      <c r="K32" s="143"/>
      <c r="L32" s="144">
        <v>7.1300000000000002E-2</v>
      </c>
      <c r="M32" s="56"/>
      <c r="N32" s="55">
        <v>-4.46</v>
      </c>
      <c r="O32" s="149"/>
    </row>
    <row r="33" spans="1:15" ht="15.75" customHeight="1" x14ac:dyDescent="0.2">
      <c r="A33" s="88"/>
      <c r="F33" s="150"/>
      <c r="G33" s="150"/>
      <c r="H33" s="151"/>
      <c r="I33" s="139"/>
      <c r="J33" s="152"/>
      <c r="K33" s="153"/>
      <c r="L33" s="54"/>
      <c r="M33" s="53"/>
      <c r="N33" s="52" t="s">
        <v>106</v>
      </c>
      <c r="O33" s="154"/>
    </row>
    <row r="34" spans="1:15" x14ac:dyDescent="0.2">
      <c r="A34" s="88"/>
      <c r="B34" s="67" t="s">
        <v>105</v>
      </c>
      <c r="F34" s="147">
        <v>5.07</v>
      </c>
      <c r="G34" s="155">
        <v>0.01</v>
      </c>
      <c r="H34" s="148">
        <v>5.08</v>
      </c>
      <c r="I34" s="139"/>
      <c r="J34" s="142" t="s">
        <v>61</v>
      </c>
      <c r="K34" s="143"/>
      <c r="L34" s="144">
        <v>0.89439999999999997</v>
      </c>
      <c r="M34" s="51"/>
      <c r="N34" s="50">
        <v>241.73</v>
      </c>
      <c r="O34" s="145"/>
    </row>
    <row r="35" spans="1:15" x14ac:dyDescent="0.2">
      <c r="A35" s="88"/>
      <c r="B35" s="67" t="s">
        <v>104</v>
      </c>
      <c r="F35" s="147">
        <v>157.66</v>
      </c>
      <c r="G35" s="155">
        <v>-6.9999999999999993E-2</v>
      </c>
      <c r="H35" s="148">
        <v>157.59</v>
      </c>
      <c r="I35" s="139"/>
      <c r="J35" s="142" t="s">
        <v>43</v>
      </c>
      <c r="K35" s="143"/>
      <c r="L35" s="144">
        <v>3.8E-3</v>
      </c>
      <c r="M35" s="49"/>
      <c r="N35" s="48">
        <v>200.86</v>
      </c>
      <c r="O35" s="146"/>
    </row>
    <row r="36" spans="1:15" ht="12.75" customHeight="1" x14ac:dyDescent="0.2">
      <c r="A36" s="88"/>
      <c r="B36" s="67" t="s">
        <v>103</v>
      </c>
      <c r="F36" s="156">
        <v>5528</v>
      </c>
      <c r="G36" s="156">
        <v>-86</v>
      </c>
      <c r="H36" s="157">
        <v>5442</v>
      </c>
      <c r="I36" s="139"/>
      <c r="J36" s="142" t="s">
        <v>42</v>
      </c>
      <c r="K36" s="143"/>
      <c r="L36" s="144">
        <v>0</v>
      </c>
      <c r="M36" s="49"/>
      <c r="N36" s="48">
        <v>0</v>
      </c>
      <c r="O36" s="146"/>
    </row>
    <row r="37" spans="1:15" ht="13.5" thickBot="1" x14ac:dyDescent="0.25">
      <c r="A37" s="88"/>
      <c r="B37" s="67" t="s">
        <v>102</v>
      </c>
      <c r="F37" s="156">
        <v>2925</v>
      </c>
      <c r="G37" s="156">
        <v>-39</v>
      </c>
      <c r="H37" s="157">
        <v>2886</v>
      </c>
      <c r="I37" s="139"/>
      <c r="J37" s="158" t="s">
        <v>101</v>
      </c>
      <c r="K37" s="143"/>
      <c r="L37" s="47"/>
      <c r="M37" s="46"/>
      <c r="N37" s="45">
        <v>215.97</v>
      </c>
      <c r="O37" s="159"/>
    </row>
    <row r="38" spans="1:15" ht="13.5" thickBot="1" x14ac:dyDescent="0.25">
      <c r="A38" s="88"/>
      <c r="B38" s="67" t="s">
        <v>100</v>
      </c>
      <c r="F38" s="44">
        <v>8218.86</v>
      </c>
      <c r="G38" s="43">
        <v>18.489999999999998</v>
      </c>
      <c r="H38" s="42">
        <v>8237.35</v>
      </c>
      <c r="I38" s="139"/>
      <c r="J38" s="160"/>
      <c r="K38" s="161"/>
      <c r="L38" s="162"/>
      <c r="M38" s="163"/>
      <c r="N38" s="163"/>
      <c r="O38" s="164"/>
    </row>
    <row r="39" spans="1:15" ht="13.35" customHeight="1" x14ac:dyDescent="0.2">
      <c r="A39" s="109"/>
      <c r="B39" s="165" t="s">
        <v>99</v>
      </c>
      <c r="C39" s="165"/>
      <c r="D39" s="165"/>
      <c r="E39" s="165"/>
      <c r="F39" s="41">
        <v>15532.95</v>
      </c>
      <c r="G39" s="155">
        <v>-0.15</v>
      </c>
      <c r="H39" s="40">
        <v>15532.8</v>
      </c>
      <c r="I39" s="139"/>
      <c r="J39" s="400" t="s">
        <v>98</v>
      </c>
      <c r="K39" s="401"/>
      <c r="L39" s="401"/>
      <c r="M39" s="401"/>
      <c r="N39" s="401"/>
      <c r="O39" s="402"/>
    </row>
    <row r="40" spans="1:15" s="126" customFormat="1" x14ac:dyDescent="0.2">
      <c r="A40" s="124"/>
      <c r="B40" s="125"/>
      <c r="C40" s="125"/>
      <c r="D40" s="125"/>
      <c r="E40" s="125"/>
      <c r="F40" s="125"/>
      <c r="G40" s="125"/>
      <c r="H40" s="127"/>
      <c r="I40" s="139"/>
      <c r="J40" s="403"/>
      <c r="K40" s="404"/>
      <c r="L40" s="404"/>
      <c r="M40" s="404"/>
      <c r="N40" s="404"/>
      <c r="O40" s="405"/>
    </row>
    <row r="41" spans="1:15" s="126" customFormat="1" ht="13.5" thickBot="1" x14ac:dyDescent="0.25">
      <c r="A41" s="128"/>
      <c r="B41" s="129"/>
      <c r="C41" s="129"/>
      <c r="D41" s="129"/>
      <c r="E41" s="129"/>
      <c r="F41" s="129"/>
      <c r="G41" s="129"/>
      <c r="H41" s="130"/>
      <c r="I41" s="139"/>
      <c r="J41" s="406"/>
      <c r="K41" s="407"/>
      <c r="L41" s="407"/>
      <c r="M41" s="407"/>
      <c r="N41" s="407"/>
      <c r="O41" s="408"/>
    </row>
    <row r="42" spans="1:15" ht="13.5" thickBot="1" x14ac:dyDescent="0.25">
      <c r="I42" s="139"/>
    </row>
    <row r="43" spans="1:15" ht="15.75" x14ac:dyDescent="0.25">
      <c r="A43" s="86" t="s">
        <v>97</v>
      </c>
      <c r="B43" s="72"/>
      <c r="C43" s="72"/>
      <c r="D43" s="72"/>
      <c r="E43" s="72"/>
      <c r="F43" s="72"/>
      <c r="G43" s="72"/>
      <c r="H43" s="73"/>
      <c r="I43" s="139"/>
      <c r="L43" s="31"/>
    </row>
    <row r="44" spans="1:15" x14ac:dyDescent="0.2">
      <c r="A44" s="88"/>
      <c r="H44" s="76"/>
      <c r="I44" s="139"/>
      <c r="L44" s="167"/>
    </row>
    <row r="45" spans="1:15" x14ac:dyDescent="0.2">
      <c r="A45" s="131"/>
      <c r="B45" s="132"/>
      <c r="C45" s="132"/>
      <c r="D45" s="132"/>
      <c r="E45" s="132"/>
      <c r="F45" s="90" t="s">
        <v>87</v>
      </c>
      <c r="G45" s="168" t="s">
        <v>86</v>
      </c>
      <c r="H45" s="169" t="s">
        <v>85</v>
      </c>
      <c r="I45" s="139"/>
      <c r="J45" s="170"/>
      <c r="L45" s="39"/>
    </row>
    <row r="46" spans="1:15" x14ac:dyDescent="0.2">
      <c r="A46" s="88"/>
      <c r="B46" s="67" t="s">
        <v>96</v>
      </c>
      <c r="E46" s="135"/>
      <c r="F46" s="103">
        <v>616546.51</v>
      </c>
      <c r="G46" s="171">
        <v>0</v>
      </c>
      <c r="H46" s="172">
        <v>616546.51</v>
      </c>
      <c r="I46" s="139"/>
      <c r="J46" s="173"/>
      <c r="L46" s="167"/>
    </row>
    <row r="47" spans="1:15" x14ac:dyDescent="0.2">
      <c r="A47" s="88"/>
      <c r="B47" s="67" t="s">
        <v>95</v>
      </c>
      <c r="E47" s="143"/>
      <c r="F47" s="103">
        <v>616546.51</v>
      </c>
      <c r="G47" s="171">
        <f>+H47-F47</f>
        <v>0</v>
      </c>
      <c r="H47" s="172">
        <v>616546.51</v>
      </c>
      <c r="I47" s="139"/>
      <c r="J47" s="139"/>
    </row>
    <row r="48" spans="1:15" x14ac:dyDescent="0.2">
      <c r="A48" s="88"/>
      <c r="B48" s="67" t="s">
        <v>94</v>
      </c>
      <c r="E48" s="143"/>
      <c r="F48" s="103">
        <v>0</v>
      </c>
      <c r="G48" s="171">
        <v>0</v>
      </c>
      <c r="H48" s="172">
        <v>0</v>
      </c>
      <c r="I48" s="139"/>
      <c r="J48" s="174"/>
      <c r="L48" s="173"/>
    </row>
    <row r="49" spans="1:14" x14ac:dyDescent="0.2">
      <c r="A49" s="88"/>
      <c r="B49" s="67" t="s">
        <v>93</v>
      </c>
      <c r="E49" s="143"/>
      <c r="F49" s="103">
        <v>0</v>
      </c>
      <c r="G49" s="171">
        <f>+H49-F49</f>
        <v>0</v>
      </c>
      <c r="H49" s="172">
        <v>0</v>
      </c>
      <c r="I49" s="139"/>
      <c r="J49" s="139"/>
      <c r="L49" s="173"/>
    </row>
    <row r="50" spans="1:14" x14ac:dyDescent="0.2">
      <c r="A50" s="88"/>
      <c r="B50" s="67" t="s">
        <v>92</v>
      </c>
      <c r="E50" s="143"/>
      <c r="F50" s="103">
        <v>868084.9</v>
      </c>
      <c r="G50" s="171">
        <f>+H50-F50</f>
        <v>-10228.739999999991</v>
      </c>
      <c r="H50" s="172">
        <v>857856.16</v>
      </c>
      <c r="I50" s="139"/>
      <c r="J50" s="173"/>
    </row>
    <row r="51" spans="1:14" x14ac:dyDescent="0.2">
      <c r="A51" s="88"/>
      <c r="B51" s="67" t="s">
        <v>79</v>
      </c>
      <c r="F51" s="102">
        <v>0</v>
      </c>
      <c r="G51" s="171">
        <f>+H51-F51</f>
        <v>0</v>
      </c>
      <c r="H51" s="172">
        <v>0</v>
      </c>
      <c r="I51" s="139"/>
      <c r="J51" s="173"/>
      <c r="K51" s="173"/>
      <c r="L51" s="173"/>
      <c r="M51" s="175"/>
    </row>
    <row r="52" spans="1:14" x14ac:dyDescent="0.2">
      <c r="A52" s="88"/>
      <c r="B52" s="67" t="s">
        <v>91</v>
      </c>
      <c r="F52" s="103"/>
      <c r="G52" s="171"/>
      <c r="H52" s="172"/>
      <c r="I52" s="139"/>
    </row>
    <row r="53" spans="1:14" x14ac:dyDescent="0.2">
      <c r="A53" s="88"/>
      <c r="B53" s="137" t="s">
        <v>90</v>
      </c>
      <c r="E53" s="143"/>
      <c r="F53" s="176">
        <v>1484631.41</v>
      </c>
      <c r="G53" s="177">
        <f>+H53-F53</f>
        <v>-10228.739999999991</v>
      </c>
      <c r="H53" s="178">
        <f>H47+H48+H50+H51</f>
        <v>1474402.67</v>
      </c>
      <c r="I53" s="139"/>
      <c r="J53" s="173"/>
      <c r="K53" s="174"/>
      <c r="L53" s="173"/>
    </row>
    <row r="54" spans="1:14" x14ac:dyDescent="0.2">
      <c r="A54" s="88"/>
      <c r="F54" s="179"/>
      <c r="G54" s="143"/>
      <c r="H54" s="76"/>
      <c r="I54" s="139"/>
    </row>
    <row r="55" spans="1:14" x14ac:dyDescent="0.2">
      <c r="A55" s="124"/>
      <c r="B55" s="126"/>
      <c r="C55" s="126"/>
      <c r="D55" s="126"/>
      <c r="E55" s="126"/>
      <c r="F55" s="180"/>
      <c r="G55" s="181"/>
      <c r="H55" s="182"/>
      <c r="I55" s="139"/>
    </row>
    <row r="56" spans="1:14" x14ac:dyDescent="0.2">
      <c r="A56" s="124"/>
      <c r="B56" s="126"/>
      <c r="C56" s="126"/>
      <c r="D56" s="126"/>
      <c r="E56" s="126"/>
      <c r="F56" s="180"/>
      <c r="G56" s="181"/>
      <c r="H56" s="182"/>
      <c r="I56" s="139"/>
      <c r="L56" s="139"/>
      <c r="M56" s="139"/>
    </row>
    <row r="57" spans="1:14" ht="13.5" thickBot="1" x14ac:dyDescent="0.25">
      <c r="A57" s="183"/>
      <c r="B57" s="84"/>
      <c r="C57" s="84"/>
      <c r="D57" s="84"/>
      <c r="E57" s="84"/>
      <c r="F57" s="184"/>
      <c r="G57" s="185"/>
      <c r="H57" s="85"/>
      <c r="I57" s="139"/>
    </row>
    <row r="58" spans="1:14" x14ac:dyDescent="0.2">
      <c r="I58" s="139"/>
    </row>
    <row r="59" spans="1:14" ht="13.5" thickBot="1" x14ac:dyDescent="0.25">
      <c r="F59" s="84"/>
      <c r="G59" s="84"/>
      <c r="I59" s="139"/>
    </row>
    <row r="60" spans="1:14" ht="16.5" thickBot="1" x14ac:dyDescent="0.3">
      <c r="A60" s="86" t="s">
        <v>89</v>
      </c>
      <c r="B60" s="72"/>
      <c r="C60" s="72"/>
      <c r="D60" s="72"/>
      <c r="E60" s="72"/>
      <c r="H60" s="73"/>
      <c r="I60" s="139"/>
      <c r="J60" s="186" t="s">
        <v>88</v>
      </c>
      <c r="K60" s="187"/>
      <c r="N60" s="175"/>
    </row>
    <row r="61" spans="1:14" ht="6.75" customHeight="1" thickBot="1" x14ac:dyDescent="0.25">
      <c r="A61" s="88"/>
      <c r="H61" s="76"/>
      <c r="I61" s="139"/>
      <c r="J61" s="88"/>
      <c r="K61" s="76"/>
    </row>
    <row r="62" spans="1:14" s="137" customFormat="1" x14ac:dyDescent="0.2">
      <c r="A62" s="131"/>
      <c r="B62" s="132"/>
      <c r="C62" s="132"/>
      <c r="D62" s="132"/>
      <c r="E62" s="132"/>
      <c r="F62" s="90" t="s">
        <v>87</v>
      </c>
      <c r="G62" s="90" t="s">
        <v>86</v>
      </c>
      <c r="H62" s="169" t="s">
        <v>85</v>
      </c>
      <c r="I62" s="139"/>
      <c r="J62" s="188"/>
      <c r="K62" s="189"/>
    </row>
    <row r="63" spans="1:14" x14ac:dyDescent="0.2">
      <c r="A63" s="134"/>
      <c r="B63" s="190" t="s">
        <v>84</v>
      </c>
      <c r="C63" s="138"/>
      <c r="D63" s="138"/>
      <c r="E63" s="138"/>
      <c r="F63" s="191"/>
      <c r="G63" s="135"/>
      <c r="H63" s="192"/>
      <c r="I63" s="139"/>
      <c r="J63" s="88" t="s">
        <v>83</v>
      </c>
      <c r="K63" s="193">
        <v>9.4500000000000001E-2</v>
      </c>
    </row>
    <row r="64" spans="1:14" ht="15" thickBot="1" x14ac:dyDescent="0.25">
      <c r="A64" s="88"/>
      <c r="B64" s="67" t="s">
        <v>82</v>
      </c>
      <c r="F64" s="103">
        <v>47006782.759999998</v>
      </c>
      <c r="G64" s="104">
        <f>-F64+H64</f>
        <v>-668154.03000000119</v>
      </c>
      <c r="H64" s="172">
        <v>46338628.729999997</v>
      </c>
      <c r="I64" s="139"/>
      <c r="J64" s="183"/>
      <c r="K64" s="85"/>
    </row>
    <row r="65" spans="1:16" x14ac:dyDescent="0.2">
      <c r="A65" s="88"/>
      <c r="B65" s="67" t="s">
        <v>81</v>
      </c>
      <c r="F65" s="103">
        <v>0</v>
      </c>
      <c r="G65" s="104">
        <v>0</v>
      </c>
      <c r="H65" s="172">
        <v>0</v>
      </c>
      <c r="I65" s="139"/>
      <c r="J65" s="126"/>
    </row>
    <row r="66" spans="1:16" x14ac:dyDescent="0.2">
      <c r="A66" s="88"/>
      <c r="B66" s="67" t="s">
        <v>80</v>
      </c>
      <c r="F66" s="103">
        <v>616546.51</v>
      </c>
      <c r="G66" s="104">
        <f>(-F66+H66)</f>
        <v>0</v>
      </c>
      <c r="H66" s="172">
        <f>H46+G47</f>
        <v>616546.51</v>
      </c>
      <c r="I66" s="139"/>
    </row>
    <row r="67" spans="1:16" x14ac:dyDescent="0.2">
      <c r="A67" s="88"/>
      <c r="B67" s="67" t="s">
        <v>79</v>
      </c>
      <c r="F67" s="194">
        <v>0</v>
      </c>
      <c r="G67" s="114">
        <v>0</v>
      </c>
      <c r="H67" s="195">
        <v>0</v>
      </c>
      <c r="I67" s="139"/>
    </row>
    <row r="68" spans="1:16" ht="13.5" thickBot="1" x14ac:dyDescent="0.25">
      <c r="A68" s="88"/>
      <c r="B68" s="137" t="s">
        <v>78</v>
      </c>
      <c r="F68" s="196">
        <v>47623329.270000003</v>
      </c>
      <c r="G68" s="197">
        <f>SUM(G64:G67)</f>
        <v>-668154.03000000119</v>
      </c>
      <c r="H68" s="178">
        <f>SUM(H64:H67)</f>
        <v>46955175.239999995</v>
      </c>
      <c r="I68" s="139"/>
      <c r="J68" s="139"/>
    </row>
    <row r="69" spans="1:16" ht="15.75" x14ac:dyDescent="0.25">
      <c r="A69" s="88"/>
      <c r="F69" s="103"/>
      <c r="G69" s="104"/>
      <c r="H69" s="178"/>
      <c r="I69" s="139"/>
      <c r="J69" s="86" t="s">
        <v>77</v>
      </c>
      <c r="K69" s="72"/>
      <c r="L69" s="72"/>
      <c r="M69" s="72"/>
      <c r="N69" s="72"/>
      <c r="O69" s="73"/>
    </row>
    <row r="70" spans="1:16" ht="6.75" customHeight="1" x14ac:dyDescent="0.2">
      <c r="A70" s="88"/>
      <c r="B70" s="137"/>
      <c r="F70" s="103"/>
      <c r="G70" s="104"/>
      <c r="H70" s="172"/>
      <c r="I70" s="139"/>
      <c r="J70" s="88"/>
      <c r="O70" s="76"/>
    </row>
    <row r="71" spans="1:16" x14ac:dyDescent="0.2">
      <c r="A71" s="88"/>
      <c r="B71" s="137" t="s">
        <v>76</v>
      </c>
      <c r="F71" s="103"/>
      <c r="G71" s="104"/>
      <c r="H71" s="172"/>
      <c r="I71" s="139"/>
      <c r="J71" s="89"/>
      <c r="K71" s="198"/>
      <c r="L71" s="90" t="s">
        <v>75</v>
      </c>
      <c r="M71" s="90" t="s">
        <v>74</v>
      </c>
      <c r="N71" s="90" t="s">
        <v>12</v>
      </c>
      <c r="O71" s="169" t="s">
        <v>73</v>
      </c>
    </row>
    <row r="72" spans="1:16" x14ac:dyDescent="0.2">
      <c r="A72" s="88"/>
      <c r="B72" s="67" t="s">
        <v>72</v>
      </c>
      <c r="F72" s="103">
        <v>34535241.359999999</v>
      </c>
      <c r="G72" s="104">
        <f>-K17</f>
        <v>-599436.82999999996</v>
      </c>
      <c r="H72" s="172">
        <f>ROUND(L17,2)</f>
        <v>33935804.530000001</v>
      </c>
      <c r="I72" s="139"/>
      <c r="J72" s="88" t="s">
        <v>71</v>
      </c>
      <c r="L72" s="38">
        <v>44827665.439999998</v>
      </c>
      <c r="M72" s="6">
        <v>1</v>
      </c>
      <c r="N72" s="37">
        <v>5442</v>
      </c>
      <c r="O72" s="36">
        <v>169846.44</v>
      </c>
    </row>
    <row r="73" spans="1:16" x14ac:dyDescent="0.2">
      <c r="A73" s="88"/>
      <c r="B73" s="67" t="s">
        <v>70</v>
      </c>
      <c r="F73" s="113">
        <v>10900000</v>
      </c>
      <c r="G73" s="114">
        <f>-F73+H73</f>
        <v>0</v>
      </c>
      <c r="H73" s="172">
        <f>ROUND(L18,2)</f>
        <v>10900000</v>
      </c>
      <c r="I73" s="139"/>
      <c r="J73" s="88"/>
      <c r="L73" s="38">
        <v>0</v>
      </c>
      <c r="M73" s="6">
        <v>0</v>
      </c>
      <c r="N73" s="37">
        <v>0</v>
      </c>
      <c r="O73" s="36">
        <v>0</v>
      </c>
    </row>
    <row r="74" spans="1:16" x14ac:dyDescent="0.2">
      <c r="A74" s="88"/>
      <c r="B74" s="137" t="s">
        <v>69</v>
      </c>
      <c r="F74" s="196">
        <v>45435241.359999999</v>
      </c>
      <c r="G74" s="197">
        <f>SUM(G72:G73)</f>
        <v>-599436.82999999996</v>
      </c>
      <c r="H74" s="178">
        <f>SUM(H72:H73)</f>
        <v>44835804.530000001</v>
      </c>
      <c r="I74" s="139"/>
      <c r="J74" s="88" t="s">
        <v>68</v>
      </c>
      <c r="L74" s="38">
        <v>0</v>
      </c>
      <c r="M74" s="6">
        <v>0</v>
      </c>
      <c r="N74" s="37">
        <v>0</v>
      </c>
      <c r="O74" s="36">
        <v>0</v>
      </c>
    </row>
    <row r="75" spans="1:16" x14ac:dyDescent="0.2">
      <c r="A75" s="88"/>
      <c r="F75" s="94"/>
      <c r="G75" s="143"/>
      <c r="H75" s="199"/>
      <c r="I75" s="139"/>
      <c r="J75" s="200" t="s">
        <v>14</v>
      </c>
      <c r="K75" s="165"/>
      <c r="L75" s="11">
        <v>44827665.439999998</v>
      </c>
      <c r="M75" s="35"/>
      <c r="N75" s="201">
        <v>5442</v>
      </c>
      <c r="O75" s="10">
        <v>169846.44</v>
      </c>
      <c r="P75" s="31"/>
    </row>
    <row r="76" spans="1:16" ht="13.5" thickBot="1" x14ac:dyDescent="0.25">
      <c r="A76" s="88"/>
      <c r="C76" s="137"/>
      <c r="D76" s="137"/>
      <c r="E76" s="137"/>
      <c r="F76" s="202"/>
      <c r="G76" s="203"/>
      <c r="H76" s="204"/>
      <c r="I76" s="139"/>
      <c r="J76" s="183"/>
      <c r="K76" s="84"/>
      <c r="L76" s="84"/>
      <c r="M76" s="84"/>
      <c r="N76" s="84"/>
      <c r="O76" s="85"/>
    </row>
    <row r="77" spans="1:16" x14ac:dyDescent="0.2">
      <c r="A77" s="88"/>
      <c r="F77" s="106"/>
      <c r="G77" s="143"/>
      <c r="H77" s="199"/>
      <c r="I77" s="139"/>
      <c r="J77" s="126"/>
    </row>
    <row r="78" spans="1:16" x14ac:dyDescent="0.2">
      <c r="A78" s="88"/>
      <c r="B78" s="67" t="s">
        <v>67</v>
      </c>
      <c r="F78" s="106">
        <v>1.379</v>
      </c>
      <c r="G78" s="205"/>
      <c r="H78" s="206">
        <f>+H68/H72</f>
        <v>1.3836470326934662</v>
      </c>
      <c r="I78" s="139"/>
    </row>
    <row r="79" spans="1:16" x14ac:dyDescent="0.2">
      <c r="A79" s="88"/>
      <c r="B79" s="67" t="s">
        <v>66</v>
      </c>
      <c r="F79" s="106">
        <v>1.0482</v>
      </c>
      <c r="G79" s="205"/>
      <c r="H79" s="206">
        <f>+H68/H74</f>
        <v>1.0472696036619997</v>
      </c>
      <c r="I79" s="139"/>
    </row>
    <row r="80" spans="1:16" x14ac:dyDescent="0.2">
      <c r="A80" s="109"/>
      <c r="B80" s="165"/>
      <c r="C80" s="165"/>
      <c r="D80" s="165"/>
      <c r="E80" s="165"/>
      <c r="F80" s="207"/>
      <c r="G80" s="208"/>
      <c r="H80" s="209"/>
      <c r="I80" s="32"/>
    </row>
    <row r="81" spans="1:15" s="126" customFormat="1" ht="11.25" x14ac:dyDescent="0.2">
      <c r="A81" s="210" t="s">
        <v>65</v>
      </c>
      <c r="B81" s="125"/>
      <c r="C81" s="125"/>
      <c r="D81" s="125"/>
      <c r="E81" s="125"/>
      <c r="F81" s="125"/>
      <c r="G81" s="125"/>
      <c r="H81" s="127"/>
    </row>
    <row r="82" spans="1:15" s="126" customFormat="1" ht="12" thickBot="1" x14ac:dyDescent="0.25">
      <c r="A82" s="128"/>
      <c r="B82" s="129"/>
      <c r="C82" s="129"/>
      <c r="D82" s="129"/>
      <c r="E82" s="129"/>
      <c r="F82" s="129"/>
      <c r="G82" s="129"/>
      <c r="H82" s="130"/>
    </row>
    <row r="83" spans="1:15" ht="12.75" customHeight="1" x14ac:dyDescent="0.2"/>
    <row r="84" spans="1:15" ht="15.75" x14ac:dyDescent="0.25">
      <c r="A84" s="68" t="str">
        <f>+D4&amp;" - "&amp;D5</f>
        <v>ELFI, Inc. - Indenture No. 6, LLC</v>
      </c>
      <c r="E84" s="69"/>
    </row>
    <row r="85" spans="1:15" ht="12.75" customHeight="1" thickBot="1" x14ac:dyDescent="0.25"/>
    <row r="86" spans="1:15" ht="15.75" x14ac:dyDescent="0.25">
      <c r="A86" s="86" t="s">
        <v>64</v>
      </c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3"/>
    </row>
    <row r="87" spans="1:15" ht="6.75" customHeight="1" x14ac:dyDescent="0.2">
      <c r="A87" s="88"/>
      <c r="O87" s="76"/>
    </row>
    <row r="88" spans="1:15" s="137" customFormat="1" x14ac:dyDescent="0.2">
      <c r="A88" s="131"/>
      <c r="B88" s="132"/>
      <c r="C88" s="132"/>
      <c r="D88" s="132"/>
      <c r="E88" s="211"/>
      <c r="F88" s="392" t="s">
        <v>12</v>
      </c>
      <c r="G88" s="392"/>
      <c r="H88" s="212" t="s">
        <v>11</v>
      </c>
      <c r="I88" s="213"/>
      <c r="J88" s="392" t="s">
        <v>31</v>
      </c>
      <c r="K88" s="392"/>
      <c r="L88" s="392" t="s">
        <v>21</v>
      </c>
      <c r="M88" s="392"/>
      <c r="N88" s="392" t="s">
        <v>20</v>
      </c>
      <c r="O88" s="393"/>
    </row>
    <row r="89" spans="1:15" s="137" customFormat="1" x14ac:dyDescent="0.2">
      <c r="A89" s="131"/>
      <c r="B89" s="132"/>
      <c r="C89" s="132"/>
      <c r="D89" s="132"/>
      <c r="E89" s="211"/>
      <c r="F89" s="90" t="s">
        <v>8</v>
      </c>
      <c r="G89" s="90" t="s">
        <v>7</v>
      </c>
      <c r="H89" s="214" t="s">
        <v>8</v>
      </c>
      <c r="I89" s="215" t="s">
        <v>7</v>
      </c>
      <c r="J89" s="90" t="s">
        <v>8</v>
      </c>
      <c r="K89" s="90" t="s">
        <v>7</v>
      </c>
      <c r="L89" s="90" t="s">
        <v>8</v>
      </c>
      <c r="M89" s="90" t="s">
        <v>7</v>
      </c>
      <c r="N89" s="90" t="s">
        <v>8</v>
      </c>
      <c r="O89" s="92" t="s">
        <v>7</v>
      </c>
    </row>
    <row r="90" spans="1:15" x14ac:dyDescent="0.2">
      <c r="A90" s="216" t="s">
        <v>63</v>
      </c>
      <c r="B90" s="67" t="s">
        <v>63</v>
      </c>
      <c r="F90" s="156">
        <v>6</v>
      </c>
      <c r="G90" s="156">
        <v>6</v>
      </c>
      <c r="H90" s="147">
        <v>44688.02</v>
      </c>
      <c r="I90" s="147">
        <v>44757.32</v>
      </c>
      <c r="J90" s="217">
        <v>1E-3</v>
      </c>
      <c r="K90" s="34">
        <v>1E-3</v>
      </c>
      <c r="L90" s="218">
        <v>6.78</v>
      </c>
      <c r="M90" s="218">
        <v>6.78</v>
      </c>
      <c r="N90" s="218">
        <v>120</v>
      </c>
      <c r="O90" s="219">
        <v>120</v>
      </c>
    </row>
    <row r="91" spans="1:15" x14ac:dyDescent="0.2">
      <c r="A91" s="216" t="s">
        <v>62</v>
      </c>
      <c r="B91" s="67" t="s">
        <v>62</v>
      </c>
      <c r="F91" s="156">
        <v>0</v>
      </c>
      <c r="G91" s="156">
        <v>0</v>
      </c>
      <c r="H91" s="147">
        <v>0</v>
      </c>
      <c r="I91" s="147">
        <v>0</v>
      </c>
      <c r="J91" s="217">
        <v>0</v>
      </c>
      <c r="K91" s="6">
        <v>0</v>
      </c>
      <c r="L91" s="155">
        <v>0</v>
      </c>
      <c r="M91" s="155">
        <v>0</v>
      </c>
      <c r="N91" s="155">
        <v>0</v>
      </c>
      <c r="O91" s="220">
        <v>0</v>
      </c>
    </row>
    <row r="92" spans="1:15" x14ac:dyDescent="0.2">
      <c r="A92" s="216" t="s">
        <v>61</v>
      </c>
      <c r="B92" s="67" t="s">
        <v>61</v>
      </c>
      <c r="F92" s="156"/>
      <c r="G92" s="156"/>
      <c r="H92" s="147"/>
      <c r="I92" s="147"/>
      <c r="J92" s="6"/>
      <c r="K92" s="6"/>
      <c r="L92" s="155"/>
      <c r="M92" s="155"/>
      <c r="N92" s="155"/>
      <c r="O92" s="220"/>
    </row>
    <row r="93" spans="1:15" x14ac:dyDescent="0.2">
      <c r="A93" s="216" t="s">
        <v>60</v>
      </c>
      <c r="B93" s="67" t="s">
        <v>59</v>
      </c>
      <c r="F93" s="156">
        <v>4401</v>
      </c>
      <c r="G93" s="156">
        <v>4334</v>
      </c>
      <c r="H93" s="147">
        <v>36919214.530000001</v>
      </c>
      <c r="I93" s="147">
        <v>36457883.479999997</v>
      </c>
      <c r="J93" s="217">
        <v>0.81259999999999999</v>
      </c>
      <c r="K93" s="6">
        <v>0.81330000000000002</v>
      </c>
      <c r="L93" s="155">
        <v>4.87</v>
      </c>
      <c r="M93" s="155">
        <v>4.92</v>
      </c>
      <c r="N93" s="155">
        <v>147.69</v>
      </c>
      <c r="O93" s="220">
        <v>149.44</v>
      </c>
    </row>
    <row r="94" spans="1:15" x14ac:dyDescent="0.2">
      <c r="A94" s="216" t="s">
        <v>58</v>
      </c>
      <c r="B94" s="221" t="s">
        <v>57</v>
      </c>
      <c r="F94" s="156">
        <v>118</v>
      </c>
      <c r="G94" s="156">
        <v>125</v>
      </c>
      <c r="H94" s="147">
        <v>1300780.23</v>
      </c>
      <c r="I94" s="147">
        <v>899089.08</v>
      </c>
      <c r="J94" s="217">
        <v>2.86E-2</v>
      </c>
      <c r="K94" s="6">
        <v>2.01E-2</v>
      </c>
      <c r="L94" s="155">
        <v>6.46</v>
      </c>
      <c r="M94" s="155">
        <v>5.54</v>
      </c>
      <c r="N94" s="155">
        <v>174.28</v>
      </c>
      <c r="O94" s="220">
        <v>150.9</v>
      </c>
    </row>
    <row r="95" spans="1:15" x14ac:dyDescent="0.2">
      <c r="A95" s="216" t="s">
        <v>56</v>
      </c>
      <c r="B95" s="221" t="s">
        <v>55</v>
      </c>
      <c r="F95" s="156">
        <v>68</v>
      </c>
      <c r="G95" s="156">
        <v>76</v>
      </c>
      <c r="H95" s="147">
        <v>688851.09</v>
      </c>
      <c r="I95" s="147">
        <v>820184.13</v>
      </c>
      <c r="J95" s="217">
        <v>1.52E-2</v>
      </c>
      <c r="K95" s="6">
        <v>1.83E-2</v>
      </c>
      <c r="L95" s="155">
        <v>6.79</v>
      </c>
      <c r="M95" s="155">
        <v>5.8</v>
      </c>
      <c r="N95" s="155">
        <v>210.33</v>
      </c>
      <c r="O95" s="220">
        <v>191.18</v>
      </c>
    </row>
    <row r="96" spans="1:15" x14ac:dyDescent="0.2">
      <c r="A96" s="216" t="s">
        <v>54</v>
      </c>
      <c r="B96" s="221" t="s">
        <v>53</v>
      </c>
      <c r="F96" s="156">
        <v>69</v>
      </c>
      <c r="G96" s="156">
        <v>57</v>
      </c>
      <c r="H96" s="147">
        <v>547548.17000000004</v>
      </c>
      <c r="I96" s="147">
        <v>428464.22</v>
      </c>
      <c r="J96" s="217">
        <v>1.21E-2</v>
      </c>
      <c r="K96" s="6">
        <v>9.5999999999999992E-3</v>
      </c>
      <c r="L96" s="155">
        <v>6.97</v>
      </c>
      <c r="M96" s="155">
        <v>6.04</v>
      </c>
      <c r="N96" s="155">
        <v>254.1</v>
      </c>
      <c r="O96" s="220">
        <v>193</v>
      </c>
    </row>
    <row r="97" spans="1:25" x14ac:dyDescent="0.2">
      <c r="A97" s="216" t="s">
        <v>52</v>
      </c>
      <c r="B97" s="221" t="s">
        <v>51</v>
      </c>
      <c r="F97" s="156">
        <v>81</v>
      </c>
      <c r="G97" s="156">
        <v>75</v>
      </c>
      <c r="H97" s="147">
        <v>457839</v>
      </c>
      <c r="I97" s="147">
        <v>295789.86</v>
      </c>
      <c r="J97" s="217">
        <v>1.01E-2</v>
      </c>
      <c r="K97" s="6">
        <v>6.6E-3</v>
      </c>
      <c r="L97" s="155">
        <v>6.23</v>
      </c>
      <c r="M97" s="155">
        <v>6.58</v>
      </c>
      <c r="N97" s="155">
        <v>242.41</v>
      </c>
      <c r="O97" s="220">
        <v>183.82</v>
      </c>
    </row>
    <row r="98" spans="1:25" x14ac:dyDescent="0.2">
      <c r="A98" s="216" t="s">
        <v>50</v>
      </c>
      <c r="B98" s="221" t="s">
        <v>49</v>
      </c>
      <c r="F98" s="156">
        <v>82</v>
      </c>
      <c r="G98" s="156">
        <v>90</v>
      </c>
      <c r="H98" s="147">
        <v>948401.26</v>
      </c>
      <c r="I98" s="147">
        <v>728506.25</v>
      </c>
      <c r="J98" s="217">
        <v>2.0899999999999998E-2</v>
      </c>
      <c r="K98" s="6">
        <v>1.6299999999999999E-2</v>
      </c>
      <c r="L98" s="155">
        <v>5.31</v>
      </c>
      <c r="M98" s="155">
        <v>5.83</v>
      </c>
      <c r="N98" s="155">
        <v>199.06</v>
      </c>
      <c r="O98" s="220">
        <v>222.05</v>
      </c>
    </row>
    <row r="99" spans="1:25" x14ac:dyDescent="0.2">
      <c r="A99" s="216" t="s">
        <v>48</v>
      </c>
      <c r="B99" s="221" t="s">
        <v>47</v>
      </c>
      <c r="F99" s="156">
        <v>42</v>
      </c>
      <c r="G99" s="156">
        <v>43</v>
      </c>
      <c r="H99" s="147">
        <v>172113.86</v>
      </c>
      <c r="I99" s="147">
        <v>464852.15</v>
      </c>
      <c r="J99" s="217">
        <v>3.8E-3</v>
      </c>
      <c r="K99" s="6">
        <v>1.04E-2</v>
      </c>
      <c r="L99" s="155">
        <v>6.26</v>
      </c>
      <c r="M99" s="155">
        <v>5.26</v>
      </c>
      <c r="N99" s="155">
        <v>163.1</v>
      </c>
      <c r="O99" s="220">
        <v>216.78</v>
      </c>
    </row>
    <row r="100" spans="1:25" x14ac:dyDescent="0.2">
      <c r="A100" s="222" t="s">
        <v>46</v>
      </c>
      <c r="B100" s="223" t="s">
        <v>46</v>
      </c>
      <c r="C100" s="223"/>
      <c r="D100" s="223"/>
      <c r="E100" s="223"/>
      <c r="F100" s="224">
        <v>4861</v>
      </c>
      <c r="G100" s="224">
        <v>4800</v>
      </c>
      <c r="H100" s="225">
        <v>41034748.140000001</v>
      </c>
      <c r="I100" s="225">
        <v>40094769.170000002</v>
      </c>
      <c r="J100" s="226">
        <v>0.9032</v>
      </c>
      <c r="K100" s="33">
        <v>0.89439999999999997</v>
      </c>
      <c r="L100" s="227">
        <v>5.01</v>
      </c>
      <c r="M100" s="227">
        <v>5</v>
      </c>
      <c r="N100" s="227">
        <v>153.31</v>
      </c>
      <c r="O100" s="228">
        <v>153.15</v>
      </c>
    </row>
    <row r="101" spans="1:25" x14ac:dyDescent="0.2">
      <c r="A101" s="216" t="s">
        <v>45</v>
      </c>
      <c r="B101" s="67" t="s">
        <v>45</v>
      </c>
      <c r="F101" s="156">
        <v>316</v>
      </c>
      <c r="G101" s="156">
        <v>298</v>
      </c>
      <c r="H101" s="147">
        <v>2663287.9900000002</v>
      </c>
      <c r="I101" s="147">
        <v>3197002.59</v>
      </c>
      <c r="J101" s="217">
        <v>5.8599999999999999E-2</v>
      </c>
      <c r="K101" s="6">
        <v>7.1300000000000002E-2</v>
      </c>
      <c r="L101" s="155">
        <v>5.45</v>
      </c>
      <c r="M101" s="155">
        <v>5.6</v>
      </c>
      <c r="N101" s="155">
        <v>215.03</v>
      </c>
      <c r="O101" s="220">
        <v>211.77</v>
      </c>
    </row>
    <row r="102" spans="1:25" x14ac:dyDescent="0.2">
      <c r="A102" s="216" t="s">
        <v>44</v>
      </c>
      <c r="B102" s="67" t="s">
        <v>44</v>
      </c>
      <c r="F102" s="156">
        <v>322</v>
      </c>
      <c r="G102" s="156">
        <v>307</v>
      </c>
      <c r="H102" s="147">
        <v>1364061.18</v>
      </c>
      <c r="I102" s="147">
        <v>1321289.92</v>
      </c>
      <c r="J102" s="217">
        <v>0.03</v>
      </c>
      <c r="K102" s="6">
        <v>2.9499999999999998E-2</v>
      </c>
      <c r="L102" s="155">
        <v>6.09</v>
      </c>
      <c r="M102" s="155">
        <v>6.1</v>
      </c>
      <c r="N102" s="155">
        <v>150.88999999999999</v>
      </c>
      <c r="O102" s="220">
        <v>162.33000000000001</v>
      </c>
    </row>
    <row r="103" spans="1:25" x14ac:dyDescent="0.2">
      <c r="A103" s="216" t="s">
        <v>43</v>
      </c>
      <c r="B103" s="67" t="s">
        <v>43</v>
      </c>
      <c r="F103" s="156">
        <v>23</v>
      </c>
      <c r="G103" s="156">
        <v>31</v>
      </c>
      <c r="H103" s="147">
        <v>327092.53000000003</v>
      </c>
      <c r="I103" s="147">
        <v>169846.44</v>
      </c>
      <c r="J103" s="5">
        <v>7.1999999999999998E-3</v>
      </c>
      <c r="K103" s="6">
        <v>3.8E-3</v>
      </c>
      <c r="L103" s="155">
        <v>5.52</v>
      </c>
      <c r="M103" s="155">
        <v>6.15</v>
      </c>
      <c r="N103" s="155">
        <v>268.94</v>
      </c>
      <c r="O103" s="220">
        <v>160.62</v>
      </c>
      <c r="Q103" s="229"/>
      <c r="R103" s="229"/>
      <c r="S103" s="229"/>
      <c r="T103" s="32"/>
      <c r="U103" s="32"/>
      <c r="V103" s="31"/>
      <c r="W103" s="31"/>
      <c r="X103" s="31"/>
      <c r="Y103" s="31"/>
    </row>
    <row r="104" spans="1:25" x14ac:dyDescent="0.2">
      <c r="A104" s="216" t="s">
        <v>42</v>
      </c>
      <c r="B104" s="67" t="s">
        <v>42</v>
      </c>
      <c r="F104" s="156">
        <v>0</v>
      </c>
      <c r="G104" s="156">
        <v>0</v>
      </c>
      <c r="H104" s="147">
        <v>0</v>
      </c>
      <c r="I104" s="147">
        <v>0</v>
      </c>
      <c r="J104" s="5">
        <v>0</v>
      </c>
      <c r="K104" s="6">
        <v>0</v>
      </c>
      <c r="L104" s="155">
        <v>0</v>
      </c>
      <c r="M104" s="155">
        <v>0</v>
      </c>
      <c r="N104" s="155">
        <v>0</v>
      </c>
      <c r="O104" s="220">
        <v>0</v>
      </c>
    </row>
    <row r="105" spans="1:25" x14ac:dyDescent="0.2">
      <c r="A105" s="109"/>
      <c r="B105" s="117" t="s">
        <v>14</v>
      </c>
      <c r="C105" s="165"/>
      <c r="D105" s="165"/>
      <c r="E105" s="140"/>
      <c r="F105" s="30">
        <v>5528</v>
      </c>
      <c r="G105" s="30">
        <v>5442</v>
      </c>
      <c r="H105" s="11">
        <v>45433877.859999999</v>
      </c>
      <c r="I105" s="11">
        <v>44827665.439999998</v>
      </c>
      <c r="J105" s="13"/>
      <c r="K105" s="13"/>
      <c r="L105" s="230">
        <v>5.07</v>
      </c>
      <c r="M105" s="230">
        <v>5.08</v>
      </c>
      <c r="N105" s="230">
        <v>157.66</v>
      </c>
      <c r="O105" s="231">
        <v>157.59</v>
      </c>
    </row>
    <row r="106" spans="1:25" s="126" customFormat="1" ht="11.25" x14ac:dyDescent="0.2">
      <c r="A106" s="210"/>
      <c r="B106" s="125"/>
      <c r="C106" s="125"/>
      <c r="D106" s="125"/>
      <c r="E106" s="125"/>
      <c r="F106" s="125"/>
      <c r="G106" s="125"/>
      <c r="H106" s="125"/>
      <c r="I106" s="125"/>
      <c r="J106" s="9"/>
      <c r="K106" s="9"/>
      <c r="L106" s="125"/>
      <c r="M106" s="125"/>
      <c r="N106" s="125"/>
      <c r="O106" s="29"/>
    </row>
    <row r="107" spans="1:25" s="126" customFormat="1" ht="12" thickBot="1" x14ac:dyDescent="0.25">
      <c r="A107" s="128"/>
      <c r="B107" s="129"/>
      <c r="C107" s="129"/>
      <c r="D107" s="129"/>
      <c r="E107" s="129"/>
      <c r="F107" s="129"/>
      <c r="G107" s="129"/>
      <c r="H107" s="129"/>
      <c r="I107" s="129"/>
      <c r="J107" s="19"/>
      <c r="K107" s="19"/>
      <c r="L107" s="129"/>
      <c r="M107" s="129"/>
      <c r="N107" s="129"/>
      <c r="O107" s="18"/>
    </row>
    <row r="108" spans="1:25" ht="12.75" customHeight="1" thickBot="1" x14ac:dyDescent="0.25">
      <c r="A108" s="84"/>
    </row>
    <row r="109" spans="1:25" ht="15.75" x14ac:dyDescent="0.25">
      <c r="A109" s="86" t="s">
        <v>41</v>
      </c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3"/>
    </row>
    <row r="110" spans="1:25" ht="6.75" customHeight="1" x14ac:dyDescent="0.2">
      <c r="A110" s="88"/>
      <c r="O110" s="76"/>
    </row>
    <row r="111" spans="1:25" s="137" customFormat="1" x14ac:dyDescent="0.2">
      <c r="A111" s="131"/>
      <c r="B111" s="132"/>
      <c r="C111" s="132"/>
      <c r="D111" s="132"/>
      <c r="E111" s="211"/>
      <c r="F111" s="392" t="s">
        <v>12</v>
      </c>
      <c r="G111" s="392"/>
      <c r="H111" s="213" t="s">
        <v>11</v>
      </c>
      <c r="I111" s="213"/>
      <c r="J111" s="392" t="s">
        <v>31</v>
      </c>
      <c r="K111" s="392"/>
      <c r="L111" s="392" t="s">
        <v>21</v>
      </c>
      <c r="M111" s="392"/>
      <c r="N111" s="392" t="s">
        <v>20</v>
      </c>
      <c r="O111" s="393"/>
    </row>
    <row r="112" spans="1:25" s="137" customFormat="1" x14ac:dyDescent="0.2">
      <c r="A112" s="131"/>
      <c r="B112" s="132"/>
      <c r="C112" s="132"/>
      <c r="D112" s="132"/>
      <c r="E112" s="211"/>
      <c r="F112" s="90" t="s">
        <v>8</v>
      </c>
      <c r="G112" s="90" t="s">
        <v>7</v>
      </c>
      <c r="H112" s="28" t="s">
        <v>8</v>
      </c>
      <c r="I112" s="27" t="s">
        <v>7</v>
      </c>
      <c r="J112" s="90" t="s">
        <v>8</v>
      </c>
      <c r="K112" s="90" t="s">
        <v>7</v>
      </c>
      <c r="L112" s="90" t="s">
        <v>8</v>
      </c>
      <c r="M112" s="90" t="s">
        <v>7</v>
      </c>
      <c r="N112" s="90" t="s">
        <v>8</v>
      </c>
      <c r="O112" s="92" t="s">
        <v>7</v>
      </c>
    </row>
    <row r="113" spans="1:15" x14ac:dyDescent="0.2">
      <c r="A113" s="88"/>
      <c r="B113" s="67" t="s">
        <v>40</v>
      </c>
      <c r="F113" s="24">
        <v>4401</v>
      </c>
      <c r="G113" s="24">
        <v>4334</v>
      </c>
      <c r="H113" s="7">
        <v>36919214.530000001</v>
      </c>
      <c r="I113" s="26">
        <v>36457883.479999997</v>
      </c>
      <c r="J113" s="6">
        <v>0.89970000000000006</v>
      </c>
      <c r="K113" s="6">
        <v>0.9093</v>
      </c>
      <c r="L113" s="22">
        <v>4.87</v>
      </c>
      <c r="M113" s="22">
        <v>4.92</v>
      </c>
      <c r="N113" s="7">
        <v>147.69</v>
      </c>
      <c r="O113" s="16">
        <v>149.44</v>
      </c>
    </row>
    <row r="114" spans="1:15" x14ac:dyDescent="0.2">
      <c r="A114" s="88"/>
      <c r="B114" s="67" t="s">
        <v>39</v>
      </c>
      <c r="F114" s="24">
        <v>118</v>
      </c>
      <c r="G114" s="24">
        <v>125</v>
      </c>
      <c r="H114" s="7">
        <v>1300780.23</v>
      </c>
      <c r="I114" s="23">
        <v>899089.08</v>
      </c>
      <c r="J114" s="6">
        <v>3.1699999999999999E-2</v>
      </c>
      <c r="K114" s="6">
        <v>2.24E-2</v>
      </c>
      <c r="L114" s="22">
        <v>6.46</v>
      </c>
      <c r="M114" s="22">
        <v>5.54</v>
      </c>
      <c r="N114" s="7">
        <v>174.28</v>
      </c>
      <c r="O114" s="15">
        <v>150.9</v>
      </c>
    </row>
    <row r="115" spans="1:15" x14ac:dyDescent="0.2">
      <c r="A115" s="88"/>
      <c r="B115" s="67" t="s">
        <v>38</v>
      </c>
      <c r="F115" s="24">
        <v>68</v>
      </c>
      <c r="G115" s="24">
        <v>76</v>
      </c>
      <c r="H115" s="7">
        <v>688851.09</v>
      </c>
      <c r="I115" s="23">
        <v>820184.13</v>
      </c>
      <c r="J115" s="6">
        <v>1.6799999999999999E-2</v>
      </c>
      <c r="K115" s="6">
        <v>2.0500000000000001E-2</v>
      </c>
      <c r="L115" s="22">
        <v>6.79</v>
      </c>
      <c r="M115" s="22">
        <v>5.8</v>
      </c>
      <c r="N115" s="7">
        <v>210.33</v>
      </c>
      <c r="O115" s="15">
        <v>191.18</v>
      </c>
    </row>
    <row r="116" spans="1:15" x14ac:dyDescent="0.2">
      <c r="A116" s="88"/>
      <c r="B116" s="67" t="s">
        <v>37</v>
      </c>
      <c r="F116" s="24">
        <v>69</v>
      </c>
      <c r="G116" s="24">
        <v>57</v>
      </c>
      <c r="H116" s="7">
        <v>547548.17000000004</v>
      </c>
      <c r="I116" s="23">
        <v>428464.22</v>
      </c>
      <c r="J116" s="6">
        <v>1.3299999999999999E-2</v>
      </c>
      <c r="K116" s="6">
        <v>1.0699999999999999E-2</v>
      </c>
      <c r="L116" s="22">
        <v>6.97</v>
      </c>
      <c r="M116" s="22">
        <v>6.04</v>
      </c>
      <c r="N116" s="7">
        <v>254.1</v>
      </c>
      <c r="O116" s="15">
        <v>193</v>
      </c>
    </row>
    <row r="117" spans="1:15" x14ac:dyDescent="0.2">
      <c r="A117" s="88"/>
      <c r="B117" s="67" t="s">
        <v>36</v>
      </c>
      <c r="F117" s="24">
        <v>81</v>
      </c>
      <c r="G117" s="24">
        <v>75</v>
      </c>
      <c r="H117" s="7">
        <v>457839</v>
      </c>
      <c r="I117" s="23">
        <v>295789.86</v>
      </c>
      <c r="J117" s="6">
        <v>1.12E-2</v>
      </c>
      <c r="K117" s="6">
        <v>7.4000000000000003E-3</v>
      </c>
      <c r="L117" s="22">
        <v>6.23</v>
      </c>
      <c r="M117" s="22">
        <v>6.58</v>
      </c>
      <c r="N117" s="7">
        <v>242.41</v>
      </c>
      <c r="O117" s="15">
        <v>183.82</v>
      </c>
    </row>
    <row r="118" spans="1:15" x14ac:dyDescent="0.2">
      <c r="A118" s="88"/>
      <c r="B118" s="67" t="s">
        <v>35</v>
      </c>
      <c r="F118" s="24">
        <v>82</v>
      </c>
      <c r="G118" s="24">
        <v>90</v>
      </c>
      <c r="H118" s="7">
        <v>948401.26</v>
      </c>
      <c r="I118" s="23">
        <v>728506.25</v>
      </c>
      <c r="J118" s="6">
        <v>2.3099999999999999E-2</v>
      </c>
      <c r="K118" s="6">
        <v>1.8200000000000001E-2</v>
      </c>
      <c r="L118" s="22">
        <v>5.31</v>
      </c>
      <c r="M118" s="25">
        <v>5.83</v>
      </c>
      <c r="N118" s="7">
        <v>199.06</v>
      </c>
      <c r="O118" s="15">
        <v>222.05</v>
      </c>
    </row>
    <row r="119" spans="1:15" x14ac:dyDescent="0.2">
      <c r="A119" s="88"/>
      <c r="B119" s="67" t="s">
        <v>34</v>
      </c>
      <c r="F119" s="24">
        <v>42</v>
      </c>
      <c r="G119" s="24">
        <v>43</v>
      </c>
      <c r="H119" s="7">
        <v>172113.86</v>
      </c>
      <c r="I119" s="23">
        <v>464852.15</v>
      </c>
      <c r="J119" s="6">
        <v>4.1999999999999997E-3</v>
      </c>
      <c r="K119" s="6">
        <v>1.1599999999999999E-2</v>
      </c>
      <c r="L119" s="22">
        <v>6.26</v>
      </c>
      <c r="M119" s="22">
        <v>5.26</v>
      </c>
      <c r="N119" s="7">
        <v>163.1</v>
      </c>
      <c r="O119" s="15">
        <v>216.78</v>
      </c>
    </row>
    <row r="120" spans="1:15" x14ac:dyDescent="0.2">
      <c r="A120" s="109"/>
      <c r="B120" s="117" t="s">
        <v>33</v>
      </c>
      <c r="C120" s="165"/>
      <c r="D120" s="165"/>
      <c r="E120" s="140"/>
      <c r="F120" s="14">
        <v>4861</v>
      </c>
      <c r="G120" s="14">
        <v>4800</v>
      </c>
      <c r="H120" s="11">
        <v>41034748.140000001</v>
      </c>
      <c r="I120" s="11">
        <v>40094769.170000002</v>
      </c>
      <c r="J120" s="13"/>
      <c r="K120" s="13"/>
      <c r="L120" s="12">
        <v>5.01</v>
      </c>
      <c r="M120" s="17">
        <v>5</v>
      </c>
      <c r="N120" s="11">
        <v>153.31</v>
      </c>
      <c r="O120" s="10">
        <v>153.15</v>
      </c>
    </row>
    <row r="121" spans="1:15" s="126" customFormat="1" ht="11.25" x14ac:dyDescent="0.2">
      <c r="A121" s="124"/>
      <c r="J121" s="21"/>
      <c r="K121" s="21"/>
      <c r="O121" s="20"/>
    </row>
    <row r="122" spans="1:15" s="126" customFormat="1" ht="12" thickBot="1" x14ac:dyDescent="0.25">
      <c r="A122" s="128"/>
      <c r="B122" s="129"/>
      <c r="C122" s="129"/>
      <c r="D122" s="129"/>
      <c r="E122" s="129"/>
      <c r="F122" s="129"/>
      <c r="G122" s="129"/>
      <c r="H122" s="129"/>
      <c r="I122" s="129"/>
      <c r="J122" s="19"/>
      <c r="K122" s="19"/>
      <c r="L122" s="129"/>
      <c r="M122" s="129"/>
      <c r="N122" s="129"/>
      <c r="O122" s="18"/>
    </row>
    <row r="123" spans="1:15" ht="12.75" customHeight="1" thickBot="1" x14ac:dyDescent="0.25">
      <c r="A123" s="232"/>
      <c r="B123" s="72"/>
      <c r="C123" s="72"/>
      <c r="D123" s="72"/>
      <c r="E123" s="72"/>
    </row>
    <row r="124" spans="1:15" ht="15.75" x14ac:dyDescent="0.25">
      <c r="A124" s="86" t="s">
        <v>32</v>
      </c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3"/>
    </row>
    <row r="125" spans="1:15" ht="6.75" customHeight="1" x14ac:dyDescent="0.2">
      <c r="A125" s="88"/>
      <c r="O125" s="76"/>
    </row>
    <row r="126" spans="1:15" ht="12.75" customHeight="1" x14ac:dyDescent="0.2">
      <c r="A126" s="89"/>
      <c r="B126" s="198"/>
      <c r="C126" s="198"/>
      <c r="D126" s="198"/>
      <c r="E126" s="198"/>
      <c r="F126" s="409" t="s">
        <v>12</v>
      </c>
      <c r="G126" s="411"/>
      <c r="H126" s="212" t="s">
        <v>11</v>
      </c>
      <c r="I126" s="213"/>
      <c r="J126" s="409" t="s">
        <v>31</v>
      </c>
      <c r="K126" s="411"/>
      <c r="L126" s="409" t="s">
        <v>21</v>
      </c>
      <c r="M126" s="411"/>
      <c r="N126" s="409" t="s">
        <v>20</v>
      </c>
      <c r="O126" s="410"/>
    </row>
    <row r="127" spans="1:15" x14ac:dyDescent="0.2">
      <c r="A127" s="89"/>
      <c r="B127" s="198"/>
      <c r="C127" s="198"/>
      <c r="D127" s="198"/>
      <c r="E127" s="198"/>
      <c r="F127" s="90" t="s">
        <v>8</v>
      </c>
      <c r="G127" s="90" t="s">
        <v>7</v>
      </c>
      <c r="H127" s="90" t="s">
        <v>8</v>
      </c>
      <c r="I127" s="168" t="s">
        <v>7</v>
      </c>
      <c r="J127" s="90" t="s">
        <v>8</v>
      </c>
      <c r="K127" s="90" t="s">
        <v>7</v>
      </c>
      <c r="L127" s="90" t="s">
        <v>8</v>
      </c>
      <c r="M127" s="90" t="s">
        <v>7</v>
      </c>
      <c r="N127" s="90" t="s">
        <v>8</v>
      </c>
      <c r="O127" s="92" t="s">
        <v>7</v>
      </c>
    </row>
    <row r="128" spans="1:15" x14ac:dyDescent="0.2">
      <c r="A128" s="88"/>
      <c r="B128" s="67" t="s">
        <v>30</v>
      </c>
      <c r="F128" s="156">
        <v>1118</v>
      </c>
      <c r="G128" s="156">
        <v>1101</v>
      </c>
      <c r="H128" s="155">
        <v>14081111.16</v>
      </c>
      <c r="I128" s="155">
        <v>13873342.49</v>
      </c>
      <c r="J128" s="6">
        <v>0.30990000000000001</v>
      </c>
      <c r="K128" s="6">
        <v>0.3095</v>
      </c>
      <c r="L128" s="155">
        <v>4.5</v>
      </c>
      <c r="M128" s="155">
        <v>4.5</v>
      </c>
      <c r="N128" s="155">
        <v>139.81</v>
      </c>
      <c r="O128" s="220">
        <v>139.66999999999999</v>
      </c>
    </row>
    <row r="129" spans="1:15" x14ac:dyDescent="0.2">
      <c r="A129" s="88"/>
      <c r="B129" s="67" t="s">
        <v>29</v>
      </c>
      <c r="F129" s="156">
        <v>1102</v>
      </c>
      <c r="G129" s="156">
        <v>1083</v>
      </c>
      <c r="H129" s="155">
        <v>19916227.440000001</v>
      </c>
      <c r="I129" s="155">
        <v>19676108.149999999</v>
      </c>
      <c r="J129" s="6">
        <v>0.43840000000000001</v>
      </c>
      <c r="K129" s="6">
        <v>0.43890000000000001</v>
      </c>
      <c r="L129" s="155">
        <v>4.59</v>
      </c>
      <c r="M129" s="155">
        <v>4.5999999999999996</v>
      </c>
      <c r="N129" s="155">
        <v>148.54</v>
      </c>
      <c r="O129" s="220">
        <v>148.19</v>
      </c>
    </row>
    <row r="130" spans="1:15" x14ac:dyDescent="0.2">
      <c r="A130" s="88"/>
      <c r="B130" s="67" t="s">
        <v>28</v>
      </c>
      <c r="F130" s="156">
        <v>2545</v>
      </c>
      <c r="G130" s="156">
        <v>2512</v>
      </c>
      <c r="H130" s="155">
        <v>7120296.5099999998</v>
      </c>
      <c r="I130" s="155">
        <v>7028659.9500000002</v>
      </c>
      <c r="J130" s="6">
        <v>0.15670000000000001</v>
      </c>
      <c r="K130" s="6">
        <v>0.15679999999999999</v>
      </c>
      <c r="L130" s="155">
        <v>6.58</v>
      </c>
      <c r="M130" s="155">
        <v>6.58</v>
      </c>
      <c r="N130" s="155">
        <v>172.27</v>
      </c>
      <c r="O130" s="220">
        <v>172.92</v>
      </c>
    </row>
    <row r="131" spans="1:15" x14ac:dyDescent="0.2">
      <c r="A131" s="88"/>
      <c r="B131" s="67" t="s">
        <v>27</v>
      </c>
      <c r="F131" s="156">
        <v>735</v>
      </c>
      <c r="G131" s="156">
        <v>718</v>
      </c>
      <c r="H131" s="155">
        <v>3807554.1</v>
      </c>
      <c r="I131" s="155">
        <v>3742521.15</v>
      </c>
      <c r="J131" s="6">
        <v>8.3799999999999999E-2</v>
      </c>
      <c r="K131" s="6">
        <v>8.3500000000000005E-2</v>
      </c>
      <c r="L131" s="155">
        <v>6.48</v>
      </c>
      <c r="M131" s="155">
        <v>6.48</v>
      </c>
      <c r="N131" s="155">
        <v>234.92</v>
      </c>
      <c r="O131" s="220">
        <v>234.53</v>
      </c>
    </row>
    <row r="132" spans="1:15" x14ac:dyDescent="0.2">
      <c r="A132" s="88"/>
      <c r="B132" s="67" t="s">
        <v>26</v>
      </c>
      <c r="F132" s="156">
        <v>27</v>
      </c>
      <c r="G132" s="156">
        <v>27</v>
      </c>
      <c r="H132" s="155">
        <v>501185.09</v>
      </c>
      <c r="I132" s="155">
        <v>499549.71</v>
      </c>
      <c r="J132" s="6">
        <v>1.0999999999999999E-2</v>
      </c>
      <c r="K132" s="6">
        <v>1.11E-2</v>
      </c>
      <c r="L132" s="155">
        <v>8.17</v>
      </c>
      <c r="M132" s="155">
        <v>8.18</v>
      </c>
      <c r="N132" s="155">
        <v>225.78</v>
      </c>
      <c r="O132" s="220">
        <v>233.14</v>
      </c>
    </row>
    <row r="133" spans="1:15" x14ac:dyDescent="0.2">
      <c r="A133" s="88"/>
      <c r="B133" s="67" t="s">
        <v>25</v>
      </c>
      <c r="F133" s="156">
        <v>1</v>
      </c>
      <c r="G133" s="156">
        <v>1</v>
      </c>
      <c r="H133" s="155">
        <v>7503.56</v>
      </c>
      <c r="I133" s="155">
        <v>7483.99</v>
      </c>
      <c r="J133" s="6">
        <v>2.0000000000000001E-4</v>
      </c>
      <c r="K133" s="6">
        <v>2.0000000000000001E-4</v>
      </c>
      <c r="L133" s="155">
        <v>7.19</v>
      </c>
      <c r="M133" s="155">
        <v>7.19</v>
      </c>
      <c r="N133" s="155">
        <v>201</v>
      </c>
      <c r="O133" s="220">
        <v>200</v>
      </c>
    </row>
    <row r="134" spans="1:15" x14ac:dyDescent="0.2">
      <c r="A134" s="109"/>
      <c r="B134" s="117" t="s">
        <v>24</v>
      </c>
      <c r="C134" s="165"/>
      <c r="D134" s="165"/>
      <c r="E134" s="165"/>
      <c r="F134" s="14">
        <v>5528</v>
      </c>
      <c r="G134" s="14">
        <v>5442</v>
      </c>
      <c r="H134" s="11">
        <v>45433877.859999999</v>
      </c>
      <c r="I134" s="11">
        <v>44827665.439999998</v>
      </c>
      <c r="J134" s="13"/>
      <c r="K134" s="13"/>
      <c r="L134" s="12">
        <v>5.07</v>
      </c>
      <c r="M134" s="17">
        <v>5.08</v>
      </c>
      <c r="N134" s="11">
        <v>157.66</v>
      </c>
      <c r="O134" s="10">
        <v>157.59</v>
      </c>
    </row>
    <row r="135" spans="1:15" s="126" customFormat="1" ht="11.25" x14ac:dyDescent="0.2">
      <c r="A135" s="124"/>
      <c r="F135" s="125"/>
      <c r="G135" s="125"/>
      <c r="H135" s="125"/>
      <c r="I135" s="125"/>
      <c r="J135" s="125"/>
      <c r="K135" s="125"/>
      <c r="L135" s="125"/>
      <c r="M135" s="125"/>
      <c r="N135" s="9"/>
      <c r="O135" s="182"/>
    </row>
    <row r="136" spans="1:15" s="126" customFormat="1" ht="12" thickBot="1" x14ac:dyDescent="0.25">
      <c r="A136" s="128"/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30"/>
    </row>
    <row r="137" spans="1:15" ht="13.5" thickBot="1" x14ac:dyDescent="0.25">
      <c r="D137" s="233"/>
      <c r="E137" s="233"/>
    </row>
    <row r="138" spans="1:15" ht="15.75" x14ac:dyDescent="0.25">
      <c r="A138" s="86" t="s">
        <v>23</v>
      </c>
      <c r="B138" s="72"/>
      <c r="C138" s="72"/>
      <c r="D138" s="234"/>
      <c r="F138" s="72"/>
      <c r="G138" s="72"/>
      <c r="H138" s="72"/>
      <c r="I138" s="72"/>
      <c r="J138" s="72"/>
      <c r="K138" s="72"/>
      <c r="L138" s="72"/>
      <c r="M138" s="72"/>
      <c r="N138" s="72"/>
      <c r="O138" s="73"/>
    </row>
    <row r="139" spans="1:15" ht="6.75" customHeight="1" x14ac:dyDescent="0.2">
      <c r="A139" s="88"/>
      <c r="O139" s="76"/>
    </row>
    <row r="140" spans="1:15" ht="12.75" customHeight="1" x14ac:dyDescent="0.2">
      <c r="A140" s="89"/>
      <c r="B140" s="198"/>
      <c r="C140" s="198"/>
      <c r="D140" s="198"/>
      <c r="E140" s="198"/>
      <c r="F140" s="409" t="s">
        <v>12</v>
      </c>
      <c r="G140" s="411"/>
      <c r="H140" s="212" t="s">
        <v>11</v>
      </c>
      <c r="I140" s="213"/>
      <c r="J140" s="409" t="s">
        <v>22</v>
      </c>
      <c r="K140" s="411"/>
      <c r="L140" s="409" t="s">
        <v>21</v>
      </c>
      <c r="M140" s="411"/>
      <c r="N140" s="409" t="s">
        <v>20</v>
      </c>
      <c r="O140" s="410"/>
    </row>
    <row r="141" spans="1:15" x14ac:dyDescent="0.2">
      <c r="A141" s="89"/>
      <c r="B141" s="198"/>
      <c r="C141" s="198"/>
      <c r="D141" s="198"/>
      <c r="E141" s="198"/>
      <c r="F141" s="90" t="s">
        <v>8</v>
      </c>
      <c r="G141" s="90" t="s">
        <v>7</v>
      </c>
      <c r="H141" s="90" t="s">
        <v>8</v>
      </c>
      <c r="I141" s="168" t="s">
        <v>7</v>
      </c>
      <c r="J141" s="90" t="s">
        <v>8</v>
      </c>
      <c r="K141" s="90" t="s">
        <v>7</v>
      </c>
      <c r="L141" s="90" t="s">
        <v>8</v>
      </c>
      <c r="M141" s="90" t="s">
        <v>7</v>
      </c>
      <c r="N141" s="90" t="s">
        <v>8</v>
      </c>
      <c r="O141" s="92" t="s">
        <v>7</v>
      </c>
    </row>
    <row r="142" spans="1:15" x14ac:dyDescent="0.2">
      <c r="A142" s="88"/>
      <c r="B142" s="67" t="s">
        <v>19</v>
      </c>
      <c r="F142" s="156">
        <v>4126</v>
      </c>
      <c r="G142" s="156">
        <v>4071</v>
      </c>
      <c r="H142" s="155">
        <v>31918350.91</v>
      </c>
      <c r="I142" s="155">
        <v>31430497.300000001</v>
      </c>
      <c r="J142" s="6">
        <v>0.70250000000000001</v>
      </c>
      <c r="K142" s="6">
        <v>0.70109999999999995</v>
      </c>
      <c r="L142" s="155">
        <v>5.14</v>
      </c>
      <c r="M142" s="155">
        <v>5.15</v>
      </c>
      <c r="N142" s="7">
        <v>148.69999999999999</v>
      </c>
      <c r="O142" s="16">
        <v>148.46</v>
      </c>
    </row>
    <row r="143" spans="1:15" x14ac:dyDescent="0.2">
      <c r="A143" s="88"/>
      <c r="B143" s="67" t="s">
        <v>18</v>
      </c>
      <c r="F143" s="156">
        <v>270</v>
      </c>
      <c r="G143" s="156">
        <v>268</v>
      </c>
      <c r="H143" s="155">
        <v>1069836.8</v>
      </c>
      <c r="I143" s="155">
        <v>1047104.69</v>
      </c>
      <c r="J143" s="6">
        <v>2.35E-2</v>
      </c>
      <c r="K143" s="6">
        <v>2.3400000000000001E-2</v>
      </c>
      <c r="L143" s="155">
        <v>6.46</v>
      </c>
      <c r="M143" s="155">
        <v>6.46</v>
      </c>
      <c r="N143" s="7">
        <v>230.57</v>
      </c>
      <c r="O143" s="15">
        <v>226.15</v>
      </c>
    </row>
    <row r="144" spans="1:15" x14ac:dyDescent="0.2">
      <c r="A144" s="88"/>
      <c r="B144" s="67" t="s">
        <v>17</v>
      </c>
      <c r="F144" s="156">
        <v>229</v>
      </c>
      <c r="G144" s="156">
        <v>222</v>
      </c>
      <c r="H144" s="155">
        <v>1036732.19</v>
      </c>
      <c r="I144" s="155">
        <v>1007769.79</v>
      </c>
      <c r="J144" s="6">
        <v>2.2800000000000001E-2</v>
      </c>
      <c r="K144" s="6">
        <v>2.2499999999999999E-2</v>
      </c>
      <c r="L144" s="155">
        <v>6.38</v>
      </c>
      <c r="M144" s="155">
        <v>6.38</v>
      </c>
      <c r="N144" s="7">
        <v>231.91</v>
      </c>
      <c r="O144" s="15">
        <v>228.57</v>
      </c>
    </row>
    <row r="145" spans="1:15" x14ac:dyDescent="0.2">
      <c r="A145" s="88"/>
      <c r="B145" s="67" t="s">
        <v>16</v>
      </c>
      <c r="F145" s="156">
        <v>903</v>
      </c>
      <c r="G145" s="156">
        <v>881</v>
      </c>
      <c r="H145" s="155">
        <v>11408957.960000001</v>
      </c>
      <c r="I145" s="155">
        <v>11342293.66</v>
      </c>
      <c r="J145" s="6">
        <v>0.25109999999999999</v>
      </c>
      <c r="K145" s="6">
        <v>0.253</v>
      </c>
      <c r="L145" s="155">
        <v>4.63</v>
      </c>
      <c r="M145" s="155">
        <v>4.6399999999999997</v>
      </c>
      <c r="N145" s="7">
        <v>169.13</v>
      </c>
      <c r="O145" s="15">
        <v>170.26</v>
      </c>
    </row>
    <row r="146" spans="1:15" x14ac:dyDescent="0.2">
      <c r="A146" s="88"/>
      <c r="B146" s="67" t="s">
        <v>15</v>
      </c>
      <c r="F146" s="156">
        <v>0</v>
      </c>
      <c r="G146" s="156">
        <v>0</v>
      </c>
      <c r="H146" s="155">
        <v>0</v>
      </c>
      <c r="I146" s="155">
        <v>0</v>
      </c>
      <c r="J146" s="6">
        <v>0</v>
      </c>
      <c r="K146" s="6">
        <v>0</v>
      </c>
      <c r="L146" s="155">
        <v>0</v>
      </c>
      <c r="M146" s="155">
        <v>0</v>
      </c>
      <c r="N146" s="7">
        <v>0</v>
      </c>
      <c r="O146" s="15">
        <v>0</v>
      </c>
    </row>
    <row r="147" spans="1:15" x14ac:dyDescent="0.2">
      <c r="A147" s="109"/>
      <c r="B147" s="117" t="s">
        <v>14</v>
      </c>
      <c r="C147" s="165"/>
      <c r="D147" s="165"/>
      <c r="E147" s="165"/>
      <c r="F147" s="14">
        <v>5528</v>
      </c>
      <c r="G147" s="14">
        <v>5442</v>
      </c>
      <c r="H147" s="11">
        <v>45433877.859999999</v>
      </c>
      <c r="I147" s="11">
        <v>44827665.439999998</v>
      </c>
      <c r="J147" s="13"/>
      <c r="K147" s="13"/>
      <c r="L147" s="12">
        <v>5.07</v>
      </c>
      <c r="M147" s="12">
        <v>5.08</v>
      </c>
      <c r="N147" s="11">
        <v>157.66</v>
      </c>
      <c r="O147" s="10">
        <v>157.59</v>
      </c>
    </row>
    <row r="148" spans="1:15" s="126" customFormat="1" ht="11.25" x14ac:dyDescent="0.2">
      <c r="A148" s="210"/>
      <c r="B148" s="125"/>
      <c r="C148" s="125"/>
      <c r="D148" s="125"/>
      <c r="E148" s="125"/>
      <c r="F148" s="125"/>
      <c r="G148" s="125"/>
      <c r="H148" s="125"/>
      <c r="I148" s="125"/>
      <c r="J148" s="125"/>
      <c r="K148" s="125"/>
      <c r="L148" s="125"/>
      <c r="M148" s="125"/>
      <c r="N148" s="9"/>
      <c r="O148" s="127"/>
    </row>
    <row r="149" spans="1:15" s="126" customFormat="1" ht="12" thickBot="1" x14ac:dyDescent="0.25">
      <c r="A149" s="128"/>
      <c r="B149" s="129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30"/>
    </row>
    <row r="150" spans="1:15" ht="13.5" thickBot="1" x14ac:dyDescent="0.25"/>
    <row r="151" spans="1:15" ht="15.75" x14ac:dyDescent="0.25">
      <c r="A151" s="86" t="s">
        <v>13</v>
      </c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3"/>
    </row>
    <row r="152" spans="1:15" ht="6.75" customHeight="1" x14ac:dyDescent="0.2">
      <c r="A152" s="88"/>
      <c r="L152" s="76"/>
    </row>
    <row r="153" spans="1:15" x14ac:dyDescent="0.2">
      <c r="A153" s="89"/>
      <c r="B153" s="198"/>
      <c r="C153" s="198"/>
      <c r="D153" s="198"/>
      <c r="E153" s="153"/>
      <c r="F153" s="409" t="s">
        <v>12</v>
      </c>
      <c r="G153" s="411"/>
      <c r="H153" s="212" t="s">
        <v>11</v>
      </c>
      <c r="I153" s="213"/>
      <c r="J153" s="392" t="s">
        <v>10</v>
      </c>
      <c r="K153" s="392"/>
      <c r="L153" s="92" t="s">
        <v>9</v>
      </c>
    </row>
    <row r="154" spans="1:15" x14ac:dyDescent="0.2">
      <c r="A154" s="89"/>
      <c r="B154" s="198"/>
      <c r="C154" s="198"/>
      <c r="D154" s="198"/>
      <c r="E154" s="153"/>
      <c r="F154" s="168" t="s">
        <v>8</v>
      </c>
      <c r="G154" s="168" t="s">
        <v>7</v>
      </c>
      <c r="H154" s="90" t="s">
        <v>8</v>
      </c>
      <c r="I154" s="90" t="s">
        <v>7</v>
      </c>
      <c r="J154" s="90" t="s">
        <v>8</v>
      </c>
      <c r="K154" s="90" t="s">
        <v>7</v>
      </c>
      <c r="L154" s="235"/>
    </row>
    <row r="155" spans="1:15" x14ac:dyDescent="0.2">
      <c r="A155" s="134"/>
      <c r="B155" s="138" t="s">
        <v>6</v>
      </c>
      <c r="C155" s="138"/>
      <c r="D155" s="138"/>
      <c r="E155" s="138"/>
      <c r="F155" s="156">
        <v>110</v>
      </c>
      <c r="G155" s="156">
        <v>106</v>
      </c>
      <c r="H155" s="155">
        <v>676420.12</v>
      </c>
      <c r="I155" s="7">
        <v>668382.77</v>
      </c>
      <c r="J155" s="6">
        <v>1.49E-2</v>
      </c>
      <c r="K155" s="8">
        <v>1.49E-2</v>
      </c>
      <c r="L155" s="236">
        <v>3.0554999999999999</v>
      </c>
    </row>
    <row r="156" spans="1:15" x14ac:dyDescent="0.2">
      <c r="A156" s="88"/>
      <c r="B156" s="67" t="s">
        <v>5</v>
      </c>
      <c r="F156" s="156">
        <v>5418</v>
      </c>
      <c r="G156" s="156">
        <v>5336</v>
      </c>
      <c r="H156" s="155">
        <v>44757457.740000002</v>
      </c>
      <c r="I156" s="7">
        <v>44159282.670000002</v>
      </c>
      <c r="J156" s="6">
        <v>0.98509999999999998</v>
      </c>
      <c r="K156" s="5">
        <v>0.98509999999999998</v>
      </c>
      <c r="L156" s="237">
        <v>2.5123000000000002</v>
      </c>
    </row>
    <row r="157" spans="1:15" x14ac:dyDescent="0.2">
      <c r="A157" s="88"/>
      <c r="B157" s="67" t="s">
        <v>4</v>
      </c>
      <c r="F157" s="156">
        <v>0</v>
      </c>
      <c r="G157" s="156">
        <v>0</v>
      </c>
      <c r="H157" s="155">
        <v>0</v>
      </c>
      <c r="I157" s="155">
        <v>0</v>
      </c>
      <c r="J157" s="6">
        <v>0</v>
      </c>
      <c r="K157" s="5">
        <v>0</v>
      </c>
      <c r="L157" s="237">
        <v>0</v>
      </c>
    </row>
    <row r="158" spans="1:15" ht="13.5" thickBot="1" x14ac:dyDescent="0.25">
      <c r="A158" s="183"/>
      <c r="B158" s="238" t="s">
        <v>3</v>
      </c>
      <c r="C158" s="84"/>
      <c r="D158" s="84"/>
      <c r="E158" s="84"/>
      <c r="F158" s="4">
        <v>5528</v>
      </c>
      <c r="G158" s="4">
        <v>5442</v>
      </c>
      <c r="H158" s="3">
        <v>45433877.859999999</v>
      </c>
      <c r="I158" s="3">
        <v>44827665.439999998</v>
      </c>
      <c r="J158" s="2"/>
      <c r="K158" s="1"/>
      <c r="L158" s="239">
        <v>2.5204</v>
      </c>
    </row>
    <row r="159" spans="1:15" s="240" customFormat="1" ht="11.25" x14ac:dyDescent="0.2">
      <c r="A159" s="126"/>
    </row>
    <row r="160" spans="1:15" s="240" customFormat="1" ht="11.25" x14ac:dyDescent="0.2">
      <c r="A160" s="126"/>
    </row>
    <row r="161" spans="1:16" ht="13.5" thickBot="1" x14ac:dyDescent="0.25"/>
    <row r="162" spans="1:16" ht="15.75" x14ac:dyDescent="0.25">
      <c r="A162" s="86" t="s">
        <v>2</v>
      </c>
      <c r="B162" s="241"/>
      <c r="C162" s="242"/>
      <c r="D162" s="87"/>
      <c r="E162" s="87"/>
      <c r="F162" s="189" t="s">
        <v>1</v>
      </c>
    </row>
    <row r="163" spans="1:16" ht="13.5" thickBot="1" x14ac:dyDescent="0.25">
      <c r="A163" s="183" t="s">
        <v>0</v>
      </c>
      <c r="B163" s="183"/>
      <c r="C163" s="243"/>
      <c r="D163" s="243"/>
      <c r="E163" s="243"/>
      <c r="F163" s="244">
        <v>411029602.91000003</v>
      </c>
    </row>
    <row r="164" spans="1:16" x14ac:dyDescent="0.2">
      <c r="C164" s="245"/>
      <c r="D164" s="245"/>
      <c r="E164" s="245"/>
      <c r="F164" s="246"/>
      <c r="N164" s="247"/>
      <c r="O164" s="247"/>
    </row>
    <row r="165" spans="1:16" x14ac:dyDescent="0.2">
      <c r="C165" s="248"/>
      <c r="D165" s="249"/>
      <c r="E165" s="249"/>
      <c r="F165" s="246"/>
    </row>
    <row r="166" spans="1:16" ht="12.75" customHeight="1" x14ac:dyDescent="0.2">
      <c r="A166" s="412"/>
      <c r="B166" s="412"/>
      <c r="C166" s="412"/>
      <c r="D166" s="412"/>
      <c r="E166" s="412"/>
      <c r="F166" s="412"/>
    </row>
    <row r="167" spans="1:16" x14ac:dyDescent="0.2">
      <c r="A167" s="412"/>
      <c r="B167" s="412"/>
      <c r="C167" s="412"/>
      <c r="D167" s="412"/>
      <c r="E167" s="412"/>
      <c r="F167" s="412"/>
    </row>
    <row r="168" spans="1:16" x14ac:dyDescent="0.2">
      <c r="A168" s="412"/>
      <c r="B168" s="412"/>
      <c r="C168" s="412"/>
      <c r="D168" s="412"/>
      <c r="E168" s="412"/>
      <c r="F168" s="412"/>
    </row>
    <row r="169" spans="1:16" x14ac:dyDescent="0.2">
      <c r="C169" s="248"/>
      <c r="D169" s="249"/>
      <c r="E169" s="249"/>
      <c r="F169" s="246"/>
    </row>
    <row r="170" spans="1:16" x14ac:dyDescent="0.2">
      <c r="A170" s="412"/>
      <c r="B170" s="412"/>
      <c r="C170" s="412"/>
      <c r="D170" s="412"/>
      <c r="E170" s="412"/>
      <c r="F170" s="412"/>
    </row>
    <row r="171" spans="1:16" x14ac:dyDescent="0.2">
      <c r="A171" s="412"/>
      <c r="B171" s="412"/>
      <c r="C171" s="412"/>
      <c r="D171" s="412"/>
      <c r="E171" s="412"/>
      <c r="F171" s="412"/>
    </row>
    <row r="172" spans="1:16" x14ac:dyDescent="0.2">
      <c r="A172" s="412"/>
      <c r="B172" s="412"/>
      <c r="C172" s="412"/>
      <c r="D172" s="412"/>
      <c r="E172" s="412"/>
      <c r="F172" s="412"/>
    </row>
    <row r="173" spans="1:16" x14ac:dyDescent="0.2">
      <c r="F173" s="174"/>
      <c r="G173" s="174"/>
      <c r="H173" s="250"/>
      <c r="I173" s="250"/>
      <c r="J173" s="174"/>
      <c r="K173" s="174"/>
      <c r="L173" s="139"/>
      <c r="M173" s="139"/>
      <c r="N173" s="139"/>
      <c r="O173" s="139"/>
      <c r="P173" s="174"/>
    </row>
    <row r="174" spans="1:16" x14ac:dyDescent="0.2">
      <c r="F174" s="174"/>
      <c r="G174" s="174"/>
      <c r="H174" s="139"/>
      <c r="I174" s="139"/>
      <c r="J174" s="174"/>
      <c r="K174" s="174"/>
      <c r="L174" s="139"/>
      <c r="M174" s="139"/>
      <c r="N174" s="139"/>
      <c r="O174" s="139"/>
      <c r="P174" s="174"/>
    </row>
    <row r="178" spans="6:6" x14ac:dyDescent="0.2">
      <c r="F178" s="139"/>
    </row>
    <row r="180" spans="6:6" x14ac:dyDescent="0.2">
      <c r="F180" s="139"/>
    </row>
  </sheetData>
  <mergeCells count="32">
    <mergeCell ref="A170:F172"/>
    <mergeCell ref="A166:F168"/>
    <mergeCell ref="F153:G153"/>
    <mergeCell ref="N140:O140"/>
    <mergeCell ref="J153:K153"/>
    <mergeCell ref="F140:G140"/>
    <mergeCell ref="J140:K140"/>
    <mergeCell ref="L140:M140"/>
    <mergeCell ref="N126:O126"/>
    <mergeCell ref="J126:K126"/>
    <mergeCell ref="L126:M126"/>
    <mergeCell ref="F126:G126"/>
    <mergeCell ref="L111:M111"/>
    <mergeCell ref="N111:O111"/>
    <mergeCell ref="F111:G111"/>
    <mergeCell ref="J111:K111"/>
    <mergeCell ref="I4:J6"/>
    <mergeCell ref="M27:O27"/>
    <mergeCell ref="M28:O28"/>
    <mergeCell ref="L5:M7"/>
    <mergeCell ref="F88:G88"/>
    <mergeCell ref="J88:K88"/>
    <mergeCell ref="N88:O88"/>
    <mergeCell ref="L88:M88"/>
    <mergeCell ref="J39:O41"/>
    <mergeCell ref="B11:C11"/>
    <mergeCell ref="B7:C7"/>
    <mergeCell ref="B4:C4"/>
    <mergeCell ref="B5:C5"/>
    <mergeCell ref="B6:C6"/>
    <mergeCell ref="B8:C8"/>
    <mergeCell ref="B9:C9"/>
  </mergeCells>
  <conditionalFormatting sqref="F175:O175">
    <cfRule type="cellIs" dxfId="0" priority="1" operator="equal">
      <formula>TRUE</formula>
    </cfRule>
  </conditionalFormatting>
  <hyperlinks>
    <hyperlink ref="D10" r:id="rId1" xr:uid="{D490EB57-844C-429A-9D17-49883D8009BE}"/>
    <hyperlink ref="D11" r:id="rId2" xr:uid="{6BD9F24E-E225-4272-8302-079F48EFA4A6}"/>
  </hyperlinks>
  <pageMargins left="0.25" right="0.25" top="0.25" bottom="0.75" header="0.3" footer="0.3"/>
  <pageSetup scale="50" fitToHeight="0" orientation="landscape" r:id="rId3"/>
  <headerFooter alignWithMargins="0"/>
  <rowBreaks count="1" manualBreakCount="1">
    <brk id="83" max="16383" man="1"/>
  </rowBreaks>
  <ignoredErrors>
    <ignoredError sqref="L21" 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DF437-2946-4752-BAF0-E0E9EBC13344}">
  <sheetPr>
    <pageSetUpPr fitToPage="1"/>
  </sheetPr>
  <dimension ref="A1:AD242"/>
  <sheetViews>
    <sheetView zoomScaleNormal="100" zoomScalePageLayoutView="55" workbookViewId="0"/>
  </sheetViews>
  <sheetFormatPr defaultColWidth="9.140625" defaultRowHeight="12.75" x14ac:dyDescent="0.2"/>
  <cols>
    <col min="1" max="2" width="3.140625" customWidth="1"/>
    <col min="3" max="3" width="14.42578125" customWidth="1"/>
    <col min="4" max="4" width="13.140625" customWidth="1"/>
    <col min="5" max="5" width="12.85546875" customWidth="1"/>
    <col min="6" max="6" width="11.5703125" customWidth="1"/>
    <col min="7" max="7" width="15.85546875" bestFit="1" customWidth="1"/>
    <col min="8" max="8" width="19.42578125" customWidth="1"/>
    <col min="9" max="9" width="15.140625" bestFit="1" customWidth="1"/>
    <col min="10" max="11" width="14.42578125" customWidth="1"/>
    <col min="12" max="12" width="15.5703125" bestFit="1" customWidth="1"/>
    <col min="13" max="13" width="14.42578125" customWidth="1"/>
    <col min="14" max="14" width="17.140625" customWidth="1"/>
    <col min="15" max="15" width="15.5703125" style="251" customWidth="1"/>
    <col min="16" max="16" width="16.85546875" style="251" bestFit="1" customWidth="1"/>
    <col min="17" max="17" width="17.5703125" customWidth="1"/>
    <col min="18" max="18" width="46.5703125" customWidth="1"/>
    <col min="19" max="22" width="48.42578125" customWidth="1"/>
    <col min="23" max="23" width="28.85546875" customWidth="1"/>
    <col min="24" max="24" width="15.5703125" customWidth="1"/>
    <col min="25" max="25" width="18.42578125" customWidth="1"/>
    <col min="26" max="26" width="17.5703125" customWidth="1"/>
    <col min="27" max="27" width="14.42578125" customWidth="1"/>
    <col min="28" max="28" width="13.5703125" customWidth="1"/>
    <col min="29" max="29" width="14.140625" customWidth="1"/>
    <col min="30" max="30" width="13.140625" customWidth="1"/>
    <col min="31" max="44" width="10.85546875" customWidth="1"/>
    <col min="45" max="45" width="2.5703125" customWidth="1"/>
  </cols>
  <sheetData>
    <row r="1" spans="1:27" ht="15.75" x14ac:dyDescent="0.25">
      <c r="A1" s="68" t="s">
        <v>152</v>
      </c>
      <c r="O1"/>
    </row>
    <row r="2" spans="1:27" ht="15.75" customHeight="1" x14ac:dyDescent="0.25">
      <c r="A2" s="68" t="s">
        <v>222</v>
      </c>
      <c r="O2"/>
      <c r="Y2" s="252"/>
      <c r="Z2" s="252"/>
      <c r="AA2" s="252"/>
    </row>
    <row r="3" spans="1:27" ht="15.75" x14ac:dyDescent="0.25">
      <c r="A3" s="68" t="s">
        <v>147</v>
      </c>
      <c r="O3"/>
      <c r="X3" s="252"/>
      <c r="Y3" s="252"/>
      <c r="Z3" s="252"/>
      <c r="AA3" s="252"/>
    </row>
    <row r="4" spans="1:27" ht="13.5" thickBot="1" x14ac:dyDescent="0.25">
      <c r="X4" s="252"/>
      <c r="Y4" s="252"/>
      <c r="Z4" s="252"/>
      <c r="AA4" s="252"/>
    </row>
    <row r="5" spans="1:27" x14ac:dyDescent="0.2">
      <c r="B5" s="390" t="s">
        <v>146</v>
      </c>
      <c r="C5" s="391"/>
      <c r="D5" s="391"/>
      <c r="E5" s="253">
        <v>45925</v>
      </c>
      <c r="F5" s="253"/>
      <c r="G5" s="254"/>
      <c r="X5" s="252"/>
      <c r="Y5" s="252"/>
      <c r="Z5" s="252"/>
      <c r="AA5" s="252"/>
    </row>
    <row r="6" spans="1:27" ht="13.5" thickBot="1" x14ac:dyDescent="0.25">
      <c r="B6" s="386" t="s">
        <v>221</v>
      </c>
      <c r="C6" s="387"/>
      <c r="D6" s="387"/>
      <c r="E6" s="255">
        <v>45900</v>
      </c>
      <c r="F6" s="255"/>
      <c r="G6" s="256"/>
      <c r="X6" s="252"/>
      <c r="Y6" s="252"/>
      <c r="Z6" s="252"/>
      <c r="AA6" s="252"/>
    </row>
    <row r="9" spans="1:27" ht="15.75" thickBot="1" x14ac:dyDescent="0.3">
      <c r="A9" s="257"/>
      <c r="Y9" s="137"/>
    </row>
    <row r="10" spans="1:27" ht="6" customHeight="1" thickBot="1" x14ac:dyDescent="0.25">
      <c r="J10" s="188"/>
      <c r="K10" s="258"/>
      <c r="L10" s="258"/>
      <c r="M10" s="258"/>
      <c r="N10" s="259"/>
    </row>
    <row r="11" spans="1:27" ht="18" thickBot="1" x14ac:dyDescent="0.3">
      <c r="A11" s="260" t="s">
        <v>220</v>
      </c>
      <c r="B11" s="261"/>
      <c r="C11" s="261"/>
      <c r="D11" s="261"/>
      <c r="E11" s="261"/>
      <c r="F11" s="261"/>
      <c r="G11" s="261"/>
      <c r="H11" s="262"/>
      <c r="J11" s="158" t="s">
        <v>219</v>
      </c>
      <c r="N11" s="263">
        <v>45900</v>
      </c>
      <c r="O11" s="264"/>
      <c r="P11" s="264"/>
      <c r="Q11" s="265"/>
    </row>
    <row r="12" spans="1:27" x14ac:dyDescent="0.2">
      <c r="A12" s="158"/>
      <c r="H12" s="266"/>
      <c r="J12" s="267" t="s">
        <v>218</v>
      </c>
      <c r="N12" s="172">
        <v>0</v>
      </c>
      <c r="O12" s="268"/>
      <c r="P12" s="268"/>
      <c r="Q12" s="139"/>
    </row>
    <row r="13" spans="1:27" x14ac:dyDescent="0.2">
      <c r="A13" s="267"/>
      <c r="B13" t="s">
        <v>217</v>
      </c>
      <c r="H13" s="172">
        <v>546234.37000000011</v>
      </c>
      <c r="J13" s="88" t="s">
        <v>216</v>
      </c>
      <c r="N13" s="172">
        <v>11985.2</v>
      </c>
      <c r="O13" s="268"/>
      <c r="P13" s="268"/>
      <c r="Q13" s="139"/>
    </row>
    <row r="14" spans="1:27" x14ac:dyDescent="0.2">
      <c r="A14" s="267"/>
      <c r="B14" t="s">
        <v>215</v>
      </c>
      <c r="F14" s="269"/>
      <c r="H14" s="270">
        <v>0</v>
      </c>
      <c r="J14" s="88" t="s">
        <v>214</v>
      </c>
      <c r="N14" s="172">
        <v>7419.08</v>
      </c>
      <c r="O14" s="268"/>
      <c r="P14" s="268"/>
      <c r="Q14" s="139"/>
    </row>
    <row r="15" spans="1:27" x14ac:dyDescent="0.2">
      <c r="A15" s="267"/>
      <c r="B15" s="67" t="s">
        <v>213</v>
      </c>
      <c r="H15" s="270"/>
      <c r="J15" s="88" t="s">
        <v>212</v>
      </c>
      <c r="N15" s="172">
        <v>30107.42</v>
      </c>
      <c r="O15" s="268"/>
      <c r="P15" s="268"/>
      <c r="Q15" s="139"/>
    </row>
    <row r="16" spans="1:27" x14ac:dyDescent="0.2">
      <c r="A16" s="267"/>
      <c r="C16" s="67" t="s">
        <v>211</v>
      </c>
      <c r="H16" s="172">
        <v>0</v>
      </c>
      <c r="J16" s="88" t="s">
        <v>210</v>
      </c>
      <c r="N16" s="195">
        <v>0</v>
      </c>
      <c r="O16" s="268"/>
      <c r="P16" s="268"/>
      <c r="Q16" s="139"/>
    </row>
    <row r="17" spans="1:27" ht="13.5" thickBot="1" x14ac:dyDescent="0.25">
      <c r="A17" s="267"/>
      <c r="B17" t="s">
        <v>209</v>
      </c>
      <c r="H17" s="270">
        <v>5564.46</v>
      </c>
      <c r="J17" s="271"/>
      <c r="K17" s="238" t="s">
        <v>208</v>
      </c>
      <c r="L17" s="272"/>
      <c r="M17" s="272"/>
      <c r="N17" s="273">
        <v>49511.7</v>
      </c>
      <c r="O17" s="274"/>
      <c r="P17" s="274"/>
      <c r="Q17" s="275"/>
    </row>
    <row r="18" spans="1:27" x14ac:dyDescent="0.2">
      <c r="A18" s="267"/>
      <c r="B18" t="s">
        <v>207</v>
      </c>
      <c r="H18" s="270">
        <v>0</v>
      </c>
    </row>
    <row r="19" spans="1:27" x14ac:dyDescent="0.2">
      <c r="A19" s="267"/>
      <c r="B19" s="67" t="s">
        <v>206</v>
      </c>
      <c r="H19" s="270">
        <v>0</v>
      </c>
    </row>
    <row r="20" spans="1:27" x14ac:dyDescent="0.2">
      <c r="A20" s="267"/>
      <c r="B20" t="s">
        <v>205</v>
      </c>
      <c r="H20" s="172">
        <v>306057.33</v>
      </c>
      <c r="P20" s="63"/>
      <c r="Q20" s="62"/>
    </row>
    <row r="21" spans="1:27" x14ac:dyDescent="0.2">
      <c r="A21" s="267"/>
      <c r="B21" s="67" t="s">
        <v>204</v>
      </c>
      <c r="H21" s="270"/>
      <c r="P21" s="276"/>
      <c r="X21" s="173"/>
    </row>
    <row r="22" spans="1:27" ht="13.5" thickBot="1" x14ac:dyDescent="0.25">
      <c r="A22" s="267"/>
      <c r="B22" t="s">
        <v>203</v>
      </c>
      <c r="H22" s="270">
        <v>0</v>
      </c>
      <c r="N22" s="277"/>
    </row>
    <row r="23" spans="1:27" x14ac:dyDescent="0.2">
      <c r="A23" s="267"/>
      <c r="B23" t="s">
        <v>202</v>
      </c>
      <c r="H23" s="270"/>
      <c r="I23" s="278"/>
      <c r="J23" s="188" t="s">
        <v>201</v>
      </c>
      <c r="K23" s="258"/>
      <c r="L23" s="258"/>
      <c r="M23" s="258"/>
      <c r="N23" s="279">
        <v>45900</v>
      </c>
      <c r="O23" s="264"/>
      <c r="P23" s="264"/>
      <c r="Q23" s="265"/>
      <c r="AA23" s="137"/>
    </row>
    <row r="24" spans="1:27" x14ac:dyDescent="0.2">
      <c r="A24" s="267"/>
      <c r="B24" t="s">
        <v>200</v>
      </c>
      <c r="H24" s="270"/>
      <c r="J24" s="267"/>
      <c r="N24" s="270"/>
      <c r="O24" s="264"/>
      <c r="P24" s="264"/>
      <c r="Q24" s="265"/>
    </row>
    <row r="25" spans="1:27" x14ac:dyDescent="0.2">
      <c r="A25" s="267"/>
      <c r="B25" t="s">
        <v>199</v>
      </c>
      <c r="H25" s="172"/>
      <c r="I25" s="280"/>
      <c r="J25" s="281" t="s">
        <v>198</v>
      </c>
      <c r="N25" s="282">
        <v>435098.21</v>
      </c>
      <c r="O25" s="268"/>
      <c r="P25" s="268"/>
      <c r="Q25" s="268"/>
      <c r="W25" s="67"/>
    </row>
    <row r="26" spans="1:27" x14ac:dyDescent="0.2">
      <c r="A26" s="267"/>
      <c r="B26" t="s">
        <v>197</v>
      </c>
      <c r="H26" s="172">
        <v>0</v>
      </c>
      <c r="I26" s="280"/>
      <c r="J26" s="281" t="s">
        <v>196</v>
      </c>
      <c r="N26" s="282">
        <v>100477294.59999999</v>
      </c>
      <c r="O26" s="268"/>
      <c r="P26" s="268"/>
      <c r="Q26" s="268"/>
      <c r="W26" s="67"/>
    </row>
    <row r="27" spans="1:27" x14ac:dyDescent="0.2">
      <c r="A27" s="267"/>
      <c r="B27" t="s">
        <v>195</v>
      </c>
      <c r="H27" s="270">
        <v>0</v>
      </c>
      <c r="I27" s="283"/>
      <c r="J27" s="281" t="s">
        <v>194</v>
      </c>
      <c r="N27" s="284">
        <v>0.24445269607989945</v>
      </c>
      <c r="O27" s="268"/>
      <c r="P27" s="268"/>
      <c r="Q27" s="268"/>
      <c r="W27" s="67"/>
    </row>
    <row r="28" spans="1:27" x14ac:dyDescent="0.2">
      <c r="A28" s="267"/>
      <c r="H28" s="285"/>
      <c r="I28" s="283"/>
      <c r="J28" s="281" t="s">
        <v>193</v>
      </c>
      <c r="N28" s="286">
        <v>2.2436527420408172</v>
      </c>
      <c r="O28" s="268"/>
      <c r="P28" s="268"/>
      <c r="Q28" s="268"/>
      <c r="W28" s="67"/>
      <c r="X28" s="288"/>
    </row>
    <row r="29" spans="1:27" x14ac:dyDescent="0.2">
      <c r="A29" s="267"/>
      <c r="C29" s="137" t="s">
        <v>179</v>
      </c>
      <c r="H29" s="289">
        <v>857856.16000000015</v>
      </c>
      <c r="I29" s="290"/>
      <c r="J29" s="291"/>
      <c r="N29" s="282"/>
      <c r="O29" s="268"/>
      <c r="P29" s="268"/>
      <c r="Q29" s="268"/>
      <c r="S29" s="67"/>
      <c r="T29" s="67"/>
      <c r="U29" s="67"/>
      <c r="V29" s="67"/>
    </row>
    <row r="30" spans="1:27" ht="13.5" thickBot="1" x14ac:dyDescent="0.25">
      <c r="A30" s="267"/>
      <c r="C30" s="137"/>
      <c r="H30" s="285"/>
      <c r="I30" s="280"/>
      <c r="J30" s="281" t="s">
        <v>192</v>
      </c>
      <c r="N30" s="292">
        <v>306057.33</v>
      </c>
      <c r="O30" s="268"/>
      <c r="P30" s="268"/>
      <c r="Q30" s="268"/>
      <c r="S30" s="67"/>
      <c r="T30" s="67"/>
      <c r="U30" s="67"/>
      <c r="V30" s="67"/>
    </row>
    <row r="31" spans="1:27" x14ac:dyDescent="0.2">
      <c r="A31" s="294" t="s">
        <v>191</v>
      </c>
      <c r="B31" s="295"/>
      <c r="C31" s="296"/>
      <c r="D31" s="295"/>
      <c r="E31" s="295"/>
      <c r="F31" s="295"/>
      <c r="G31" s="295"/>
      <c r="H31" s="297"/>
      <c r="I31" s="298"/>
      <c r="J31" s="281" t="s">
        <v>190</v>
      </c>
      <c r="N31" s="282">
        <v>0</v>
      </c>
      <c r="O31" s="268"/>
      <c r="P31" s="268"/>
      <c r="Q31" s="268"/>
      <c r="S31" s="67"/>
      <c r="T31" s="67"/>
      <c r="U31" s="67"/>
      <c r="V31" s="67"/>
    </row>
    <row r="32" spans="1:27" ht="14.25" x14ac:dyDescent="0.2">
      <c r="A32" s="124"/>
      <c r="B32" s="240"/>
      <c r="C32" s="240"/>
      <c r="D32" s="240"/>
      <c r="E32" s="240"/>
      <c r="F32" s="240"/>
      <c r="G32" s="240"/>
      <c r="H32" s="299"/>
      <c r="I32" s="280"/>
      <c r="J32" s="88" t="s">
        <v>189</v>
      </c>
      <c r="N32" s="282">
        <v>101023099.43270001</v>
      </c>
      <c r="O32" s="268"/>
      <c r="P32" s="268"/>
      <c r="Q32" s="268"/>
      <c r="S32" s="300"/>
      <c r="T32" s="300"/>
      <c r="U32" s="300"/>
      <c r="V32" s="300"/>
      <c r="W32" s="67"/>
    </row>
    <row r="33" spans="1:25" ht="15" thickBot="1" x14ac:dyDescent="0.25">
      <c r="A33" s="128"/>
      <c r="B33" s="301"/>
      <c r="C33" s="301"/>
      <c r="D33" s="301"/>
      <c r="E33" s="301"/>
      <c r="F33" s="301"/>
      <c r="G33" s="302"/>
      <c r="H33" s="303"/>
      <c r="I33" s="283"/>
      <c r="J33" s="88" t="s">
        <v>188</v>
      </c>
      <c r="K33" s="67"/>
      <c r="L33" s="67"/>
      <c r="M33" s="67"/>
      <c r="N33" s="286">
        <v>1.0054321211062944</v>
      </c>
      <c r="O33" s="268"/>
      <c r="P33" s="268"/>
      <c r="Q33" s="268"/>
      <c r="S33" s="300"/>
      <c r="T33" s="300"/>
      <c r="U33" s="300"/>
      <c r="V33" s="300"/>
      <c r="W33" s="67"/>
    </row>
    <row r="34" spans="1:25" s="240" customFormat="1" x14ac:dyDescent="0.2">
      <c r="A34" s="126"/>
      <c r="I34" s="249"/>
      <c r="J34" s="88" t="s">
        <v>187</v>
      </c>
      <c r="K34" s="67"/>
      <c r="L34" s="67"/>
      <c r="M34" s="67"/>
      <c r="N34" s="286">
        <v>-1.327896649866177E-3</v>
      </c>
      <c r="O34" s="268"/>
      <c r="P34" s="268"/>
      <c r="Q34" s="268"/>
      <c r="R34"/>
      <c r="S34" s="304"/>
      <c r="T34" s="304"/>
      <c r="U34" s="304"/>
      <c r="V34" s="304"/>
      <c r="W34" s="67"/>
    </row>
    <row r="35" spans="1:25" s="240" customFormat="1" ht="13.5" thickBot="1" x14ac:dyDescent="0.25">
      <c r="G35" s="305"/>
      <c r="J35" s="306" t="s">
        <v>186</v>
      </c>
      <c r="K35" s="307"/>
      <c r="L35" s="307"/>
      <c r="M35" s="307"/>
      <c r="N35" s="308">
        <v>0</v>
      </c>
      <c r="O35" s="268"/>
      <c r="P35" s="268"/>
      <c r="Q35" s="268"/>
      <c r="R35"/>
      <c r="S35" s="309"/>
      <c r="T35" s="300"/>
      <c r="U35" s="300"/>
      <c r="V35" s="300"/>
      <c r="W35" s="67"/>
    </row>
    <row r="36" spans="1:25" s="240" customFormat="1" x14ac:dyDescent="0.2">
      <c r="H36" s="310"/>
      <c r="J36" s="311" t="s">
        <v>185</v>
      </c>
      <c r="K36" s="258"/>
      <c r="L36" s="258"/>
      <c r="M36" s="258"/>
      <c r="N36" s="312"/>
      <c r="O36" s="268"/>
      <c r="P36" s="268"/>
      <c r="Q36" s="268"/>
      <c r="R36"/>
      <c r="S36" s="67"/>
      <c r="T36" s="67"/>
      <c r="U36" s="67"/>
      <c r="V36" s="67"/>
      <c r="W36" s="81"/>
      <c r="Y36" s="305"/>
    </row>
    <row r="37" spans="1:25" s="240" customFormat="1" ht="13.5" thickBot="1" x14ac:dyDescent="0.25">
      <c r="H37" s="305"/>
      <c r="J37" s="406" t="s">
        <v>184</v>
      </c>
      <c r="K37" s="407"/>
      <c r="L37" s="407"/>
      <c r="M37" s="407"/>
      <c r="N37" s="408"/>
      <c r="O37" s="268"/>
      <c r="P37" s="268"/>
      <c r="Q37" s="268"/>
      <c r="R37"/>
      <c r="S37" s="166"/>
      <c r="T37" s="166"/>
      <c r="U37" s="166"/>
      <c r="V37" s="166"/>
      <c r="W37" s="81"/>
      <c r="Y37" s="305"/>
    </row>
    <row r="38" spans="1:25" s="240" customFormat="1" x14ac:dyDescent="0.2">
      <c r="J38" s="126"/>
      <c r="K38" s="137"/>
      <c r="L38"/>
      <c r="M38"/>
      <c r="N38"/>
      <c r="O38" s="268"/>
      <c r="P38" s="268"/>
      <c r="Q38" s="268"/>
      <c r="R38"/>
      <c r="S38" s="313"/>
      <c r="T38" s="313"/>
      <c r="U38" s="313"/>
      <c r="V38" s="313"/>
      <c r="W38" s="67"/>
      <c r="X38" s="305"/>
      <c r="Y38" s="305"/>
    </row>
    <row r="39" spans="1:25" ht="13.5" thickBot="1" x14ac:dyDescent="0.25">
      <c r="O39" s="268"/>
      <c r="P39" s="268"/>
      <c r="Q39" s="268"/>
      <c r="S39" s="313"/>
      <c r="T39" s="313"/>
      <c r="U39" s="313"/>
      <c r="V39" s="313"/>
      <c r="W39" s="67"/>
    </row>
    <row r="40" spans="1:25" ht="15.75" thickBot="1" x14ac:dyDescent="0.3">
      <c r="A40" s="260" t="s">
        <v>183</v>
      </c>
      <c r="B40" s="261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2"/>
      <c r="P40" s="314"/>
      <c r="Q40" s="315"/>
      <c r="R40" s="313"/>
      <c r="S40" s="313"/>
      <c r="T40" s="313"/>
      <c r="U40" s="313"/>
      <c r="V40" s="313"/>
      <c r="W40" s="67"/>
      <c r="X40" s="277"/>
    </row>
    <row r="41" spans="1:25" ht="15.75" thickBot="1" x14ac:dyDescent="0.3">
      <c r="A41" s="316"/>
      <c r="N41" s="285"/>
      <c r="P41" s="317"/>
      <c r="Q41" s="315"/>
      <c r="R41" s="313"/>
      <c r="S41" s="313"/>
      <c r="T41" s="313"/>
      <c r="U41" s="313"/>
      <c r="V41" s="313"/>
      <c r="W41" s="240"/>
      <c r="X41" s="277"/>
    </row>
    <row r="42" spans="1:25" x14ac:dyDescent="0.2">
      <c r="A42" s="318"/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9"/>
      <c r="O42" s="319"/>
      <c r="P42" s="317"/>
      <c r="Q42" s="315"/>
      <c r="R42" s="313"/>
      <c r="S42" s="139"/>
      <c r="T42" s="139"/>
      <c r="U42" s="139"/>
      <c r="V42" s="139"/>
      <c r="Y42" s="277"/>
    </row>
    <row r="43" spans="1:25" x14ac:dyDescent="0.2">
      <c r="A43" s="158" t="s">
        <v>182</v>
      </c>
      <c r="L43" s="320" t="s">
        <v>181</v>
      </c>
      <c r="M43" s="321"/>
      <c r="N43" s="322" t="s">
        <v>180</v>
      </c>
      <c r="P43" s="317"/>
      <c r="Q43" s="323"/>
      <c r="R43" s="313"/>
      <c r="S43" s="139"/>
      <c r="T43" s="139"/>
      <c r="U43" s="139"/>
      <c r="V43" s="139"/>
      <c r="X43" s="277"/>
    </row>
    <row r="44" spans="1:25" x14ac:dyDescent="0.2">
      <c r="A44" s="267"/>
      <c r="N44" s="285"/>
      <c r="O44" s="268"/>
      <c r="P44" s="317"/>
      <c r="Q44" s="315"/>
      <c r="R44" s="313"/>
      <c r="S44" s="139"/>
      <c r="T44" s="139"/>
      <c r="U44" s="139"/>
      <c r="V44" s="139"/>
    </row>
    <row r="45" spans="1:25" x14ac:dyDescent="0.2">
      <c r="A45" s="267"/>
      <c r="B45" s="137" t="s">
        <v>179</v>
      </c>
      <c r="L45" s="277"/>
      <c r="M45" s="277"/>
      <c r="N45" s="270">
        <v>857856.16</v>
      </c>
      <c r="O45" s="268"/>
      <c r="P45" s="317"/>
      <c r="Q45" s="324"/>
      <c r="R45" s="313"/>
      <c r="S45" s="139"/>
      <c r="T45" s="139"/>
      <c r="U45" s="139"/>
      <c r="V45" s="139"/>
      <c r="W45" s="139"/>
    </row>
    <row r="46" spans="1:25" x14ac:dyDescent="0.2">
      <c r="A46" s="267"/>
      <c r="L46" s="277"/>
      <c r="M46" s="277"/>
      <c r="N46" s="270"/>
      <c r="O46" s="268"/>
      <c r="P46" s="317"/>
      <c r="Q46" s="324"/>
      <c r="R46" s="313"/>
      <c r="S46" s="139"/>
      <c r="T46" s="139"/>
      <c r="U46" s="139"/>
      <c r="V46" s="139"/>
    </row>
    <row r="47" spans="1:25" x14ac:dyDescent="0.2">
      <c r="A47" s="267"/>
      <c r="B47" s="137" t="s">
        <v>178</v>
      </c>
      <c r="L47" s="139">
        <v>30107.42</v>
      </c>
      <c r="M47" s="277"/>
      <c r="N47" s="270">
        <v>827748.74</v>
      </c>
      <c r="O47" s="268"/>
      <c r="P47" s="317"/>
      <c r="Q47" s="324"/>
      <c r="R47" s="313"/>
      <c r="S47" s="139"/>
      <c r="T47" s="139"/>
      <c r="U47" s="139"/>
      <c r="V47" s="139"/>
      <c r="W47" s="67"/>
    </row>
    <row r="48" spans="1:25" x14ac:dyDescent="0.2">
      <c r="A48" s="267"/>
      <c r="L48" s="139"/>
      <c r="M48" s="277"/>
      <c r="N48" s="270"/>
      <c r="O48" s="268"/>
      <c r="P48" s="317"/>
      <c r="Q48" s="324"/>
      <c r="R48" s="313"/>
      <c r="S48" s="139"/>
      <c r="T48" s="139"/>
      <c r="U48" s="139"/>
      <c r="V48" s="139"/>
    </row>
    <row r="49" spans="1:30" x14ac:dyDescent="0.2">
      <c r="A49" s="267"/>
      <c r="B49" s="137" t="s">
        <v>177</v>
      </c>
      <c r="L49" s="139">
        <v>0</v>
      </c>
      <c r="M49" s="277"/>
      <c r="N49" s="270">
        <v>827748.74</v>
      </c>
      <c r="O49" s="268"/>
      <c r="P49" s="313"/>
      <c r="Q49" s="139"/>
      <c r="R49" s="67"/>
      <c r="S49" s="67"/>
      <c r="T49" s="67"/>
      <c r="U49" s="67"/>
      <c r="V49" s="67"/>
    </row>
    <row r="50" spans="1:30" x14ac:dyDescent="0.2">
      <c r="A50" s="267"/>
      <c r="L50" s="139"/>
      <c r="M50" s="277"/>
      <c r="N50" s="270"/>
      <c r="O50" s="268"/>
      <c r="P50" s="287"/>
      <c r="Q50" s="325"/>
      <c r="R50" s="81"/>
      <c r="S50" s="67"/>
      <c r="T50" s="67"/>
      <c r="U50" s="67"/>
      <c r="V50" s="67"/>
    </row>
    <row r="51" spans="1:30" x14ac:dyDescent="0.2">
      <c r="A51" s="267"/>
      <c r="B51" s="137" t="s">
        <v>176</v>
      </c>
      <c r="L51" s="139">
        <v>11985.2</v>
      </c>
      <c r="M51" s="277"/>
      <c r="N51" s="270">
        <v>815763.54</v>
      </c>
      <c r="O51" s="268"/>
      <c r="P51" s="326"/>
      <c r="Q51" s="325"/>
      <c r="R51" s="327"/>
      <c r="S51" s="67"/>
      <c r="T51" s="67"/>
      <c r="U51" s="67"/>
      <c r="V51" s="67"/>
    </row>
    <row r="52" spans="1:30" x14ac:dyDescent="0.2">
      <c r="A52" s="267"/>
      <c r="L52" s="139"/>
      <c r="M52" s="277"/>
      <c r="N52" s="270"/>
      <c r="O52" s="268"/>
      <c r="P52" s="326"/>
      <c r="Q52" s="328"/>
      <c r="R52" s="329"/>
    </row>
    <row r="53" spans="1:30" x14ac:dyDescent="0.2">
      <c r="A53" s="267"/>
      <c r="B53" s="137" t="s">
        <v>175</v>
      </c>
      <c r="L53" s="139">
        <v>7419.08</v>
      </c>
      <c r="M53" s="277"/>
      <c r="N53" s="270">
        <v>808344.46000000008</v>
      </c>
      <c r="O53" s="268"/>
      <c r="P53" s="326"/>
      <c r="Q53" s="328"/>
      <c r="R53" s="329"/>
    </row>
    <row r="54" spans="1:30" x14ac:dyDescent="0.2">
      <c r="A54" s="267"/>
      <c r="L54" s="139" t="s">
        <v>144</v>
      </c>
      <c r="M54" s="277"/>
      <c r="N54" s="270"/>
      <c r="O54" s="268"/>
      <c r="P54" s="326"/>
      <c r="Q54" s="328"/>
      <c r="R54" s="329"/>
    </row>
    <row r="55" spans="1:30" x14ac:dyDescent="0.2">
      <c r="A55" s="267"/>
      <c r="B55" s="137" t="s">
        <v>174</v>
      </c>
      <c r="L55" s="139">
        <v>152940.19</v>
      </c>
      <c r="M55" s="277"/>
      <c r="N55" s="270">
        <v>655404.27</v>
      </c>
      <c r="O55" s="268"/>
      <c r="P55" s="326"/>
      <c r="Q55" s="328"/>
      <c r="R55" s="329"/>
    </row>
    <row r="56" spans="1:30" x14ac:dyDescent="0.2">
      <c r="A56" s="267"/>
      <c r="L56" s="139"/>
      <c r="M56" s="277"/>
      <c r="N56" s="270"/>
      <c r="O56" s="268"/>
      <c r="P56" s="326"/>
      <c r="Q56" s="328"/>
      <c r="R56" s="329"/>
    </row>
    <row r="57" spans="1:30" x14ac:dyDescent="0.2">
      <c r="A57" s="267"/>
      <c r="B57" s="137" t="s">
        <v>173</v>
      </c>
      <c r="L57" s="277">
        <v>55967.44</v>
      </c>
      <c r="M57" s="277"/>
      <c r="N57" s="270">
        <v>599436.83000000007</v>
      </c>
      <c r="O57" s="268"/>
      <c r="P57" s="326"/>
      <c r="Q57" s="328"/>
      <c r="R57" s="329"/>
    </row>
    <row r="58" spans="1:30" x14ac:dyDescent="0.2">
      <c r="A58" s="267"/>
      <c r="L58" s="277"/>
      <c r="M58" s="277"/>
      <c r="N58" s="270"/>
      <c r="O58" s="268"/>
      <c r="P58" s="326"/>
      <c r="Q58" s="328"/>
      <c r="R58" s="329"/>
      <c r="W58" s="330"/>
      <c r="Y58" s="413"/>
      <c r="Z58" s="413"/>
    </row>
    <row r="59" spans="1:30" x14ac:dyDescent="0.2">
      <c r="A59" s="267"/>
      <c r="B59" s="137" t="s">
        <v>172</v>
      </c>
      <c r="L59" s="277">
        <v>0</v>
      </c>
      <c r="M59" s="277"/>
      <c r="N59" s="270">
        <v>599436.83000000007</v>
      </c>
      <c r="O59" s="268"/>
      <c r="P59" s="331"/>
      <c r="Q59" s="332"/>
      <c r="Y59" s="67"/>
    </row>
    <row r="60" spans="1:30" x14ac:dyDescent="0.2">
      <c r="A60" s="267"/>
      <c r="B60" s="137"/>
      <c r="L60" s="277"/>
      <c r="M60" s="277"/>
      <c r="N60" s="270"/>
      <c r="O60" s="268"/>
      <c r="P60" s="331"/>
      <c r="Q60" s="332"/>
      <c r="R60" s="333"/>
      <c r="S60" s="333"/>
      <c r="T60" s="333"/>
      <c r="U60" s="333"/>
      <c r="V60" s="333"/>
      <c r="W60" s="67"/>
      <c r="X60" s="67"/>
      <c r="Y60" s="334"/>
      <c r="Z60" s="277"/>
      <c r="AB60" s="277"/>
      <c r="AC60" s="277"/>
      <c r="AD60" s="277"/>
    </row>
    <row r="61" spans="1:30" x14ac:dyDescent="0.2">
      <c r="A61" s="267"/>
      <c r="B61" s="137" t="s">
        <v>171</v>
      </c>
      <c r="L61" s="277">
        <v>599436.82999999996</v>
      </c>
      <c r="M61" s="277"/>
      <c r="N61" s="270">
        <v>0</v>
      </c>
      <c r="O61" s="268"/>
      <c r="P61" s="331"/>
      <c r="Q61" s="332"/>
      <c r="R61" s="333"/>
      <c r="S61" s="333"/>
      <c r="T61" s="333"/>
      <c r="U61" s="333"/>
      <c r="V61" s="333"/>
      <c r="W61" s="67"/>
      <c r="X61" s="67"/>
      <c r="Y61" s="334"/>
      <c r="Z61" s="277"/>
      <c r="AB61" s="277"/>
      <c r="AC61" s="277"/>
      <c r="AD61" s="277"/>
    </row>
    <row r="62" spans="1:30" x14ac:dyDescent="0.2">
      <c r="A62" s="267"/>
      <c r="B62" s="137"/>
      <c r="L62" s="277"/>
      <c r="M62" s="277"/>
      <c r="N62" s="270"/>
      <c r="O62" s="268"/>
      <c r="P62" s="331"/>
      <c r="Q62" s="332"/>
      <c r="R62" s="333"/>
      <c r="S62" s="333"/>
      <c r="T62" s="333"/>
      <c r="U62" s="333"/>
      <c r="V62" s="333"/>
      <c r="W62" s="67"/>
      <c r="X62" s="67"/>
      <c r="Y62" s="334"/>
      <c r="Z62" s="277"/>
      <c r="AB62" s="277"/>
      <c r="AC62" s="277"/>
      <c r="AD62" s="277"/>
    </row>
    <row r="63" spans="1:30" x14ac:dyDescent="0.2">
      <c r="A63" s="267"/>
      <c r="B63" s="137" t="s">
        <v>170</v>
      </c>
      <c r="L63" s="277">
        <v>0</v>
      </c>
      <c r="M63" s="277"/>
      <c r="N63" s="270">
        <v>0</v>
      </c>
      <c r="O63" s="268"/>
      <c r="P63" s="331"/>
      <c r="Q63" s="332"/>
      <c r="R63" s="333"/>
      <c r="S63" s="333"/>
      <c r="T63" s="333"/>
      <c r="U63" s="333"/>
      <c r="V63" s="333"/>
      <c r="W63" s="67"/>
      <c r="X63" s="67"/>
      <c r="Y63" s="334"/>
      <c r="Z63" s="277"/>
      <c r="AB63" s="277"/>
      <c r="AC63" s="277"/>
      <c r="AD63" s="277"/>
    </row>
    <row r="64" spans="1:30" x14ac:dyDescent="0.2">
      <c r="A64" s="267"/>
      <c r="B64" s="137"/>
      <c r="G64" t="s">
        <v>144</v>
      </c>
      <c r="L64" s="277"/>
      <c r="M64" s="277"/>
      <c r="N64" s="270"/>
      <c r="O64" s="268"/>
      <c r="P64" s="331"/>
      <c r="Q64" s="332"/>
      <c r="R64" s="333"/>
      <c r="S64" s="333"/>
      <c r="T64" s="333"/>
      <c r="U64" s="333"/>
      <c r="V64" s="333"/>
      <c r="W64" s="67"/>
      <c r="X64" s="67"/>
      <c r="Y64" s="334"/>
      <c r="Z64" s="277"/>
      <c r="AB64" s="277"/>
      <c r="AC64" s="277"/>
      <c r="AD64" s="277"/>
    </row>
    <row r="65" spans="1:30" x14ac:dyDescent="0.2">
      <c r="A65" s="267"/>
      <c r="B65" s="137" t="s">
        <v>169</v>
      </c>
      <c r="L65" s="277">
        <v>0</v>
      </c>
      <c r="M65" s="277"/>
      <c r="N65" s="270">
        <v>0</v>
      </c>
      <c r="Q65" s="277"/>
      <c r="R65" s="333"/>
      <c r="S65" s="333"/>
      <c r="T65" s="333"/>
      <c r="U65" s="333"/>
      <c r="V65" s="333"/>
      <c r="W65" s="67"/>
      <c r="X65" s="67"/>
      <c r="Y65" s="334"/>
      <c r="Z65" s="277"/>
      <c r="AB65" s="277"/>
      <c r="AC65" s="277"/>
      <c r="AD65" s="277"/>
    </row>
    <row r="66" spans="1:30" x14ac:dyDescent="0.2">
      <c r="A66" s="267"/>
      <c r="B66" s="137"/>
      <c r="N66" s="285"/>
      <c r="R66" s="333"/>
      <c r="S66" s="333"/>
      <c r="T66" s="333"/>
      <c r="U66" s="333"/>
      <c r="V66" s="333"/>
      <c r="W66" s="67"/>
      <c r="X66" s="67"/>
      <c r="Y66" s="334"/>
      <c r="Z66" s="277"/>
      <c r="AB66" s="277"/>
      <c r="AC66" s="277"/>
      <c r="AD66" s="277"/>
    </row>
    <row r="67" spans="1:30" x14ac:dyDescent="0.2">
      <c r="A67" s="267"/>
      <c r="B67" s="137" t="s">
        <v>168</v>
      </c>
      <c r="L67" s="277">
        <v>0</v>
      </c>
      <c r="M67" s="277"/>
      <c r="N67" s="270">
        <v>0</v>
      </c>
      <c r="R67" s="333"/>
      <c r="S67" s="333"/>
      <c r="T67" s="333"/>
      <c r="U67" s="333"/>
      <c r="V67" s="333"/>
      <c r="W67" s="67"/>
      <c r="X67" s="67"/>
      <c r="Y67" s="334"/>
      <c r="Z67" s="277"/>
      <c r="AB67" s="277"/>
      <c r="AC67" s="277"/>
      <c r="AD67" s="277"/>
    </row>
    <row r="68" spans="1:30" x14ac:dyDescent="0.2">
      <c r="A68" s="267"/>
      <c r="B68" s="137"/>
      <c r="N68" s="285"/>
      <c r="R68" s="333"/>
      <c r="S68" s="333"/>
      <c r="T68" s="333"/>
      <c r="U68" s="333"/>
      <c r="V68" s="333"/>
      <c r="W68" s="67"/>
      <c r="X68" s="67"/>
      <c r="Y68" s="334"/>
      <c r="Z68" s="277"/>
      <c r="AB68" s="277"/>
      <c r="AC68" s="277"/>
      <c r="AD68" s="277"/>
    </row>
    <row r="69" spans="1:30" x14ac:dyDescent="0.2">
      <c r="A69" s="267"/>
      <c r="B69" s="137" t="s">
        <v>167</v>
      </c>
      <c r="L69" s="277">
        <v>0</v>
      </c>
      <c r="N69" s="270">
        <v>0</v>
      </c>
      <c r="R69" s="333"/>
      <c r="S69" s="333"/>
      <c r="T69" s="333"/>
      <c r="U69" s="333"/>
      <c r="V69" s="333"/>
      <c r="W69" s="67"/>
      <c r="X69" s="67"/>
      <c r="Y69" s="334"/>
      <c r="Z69" s="277"/>
      <c r="AB69" s="277"/>
      <c r="AC69" s="277"/>
      <c r="AD69" s="277"/>
    </row>
    <row r="70" spans="1:30" x14ac:dyDescent="0.2">
      <c r="A70" s="267"/>
      <c r="B70" s="240"/>
      <c r="C70" s="335"/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85"/>
      <c r="R70" s="336"/>
      <c r="S70" s="336"/>
      <c r="T70" s="336"/>
      <c r="U70" s="336"/>
      <c r="V70" s="336"/>
      <c r="W70" s="67"/>
      <c r="X70" s="67"/>
      <c r="Y70" s="334"/>
      <c r="Z70" s="277"/>
      <c r="AB70" s="277"/>
    </row>
    <row r="71" spans="1:30" x14ac:dyDescent="0.2">
      <c r="A71" s="124"/>
      <c r="B71" s="240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85"/>
      <c r="R71" s="333"/>
      <c r="S71" s="333"/>
      <c r="T71" s="333"/>
      <c r="U71" s="333"/>
      <c r="V71" s="333"/>
      <c r="W71" s="67"/>
      <c r="X71" s="67"/>
      <c r="Y71" s="334"/>
      <c r="Z71" s="277"/>
      <c r="AB71" s="277"/>
    </row>
    <row r="72" spans="1:30" ht="13.5" thickBot="1" x14ac:dyDescent="0.25">
      <c r="A72" s="128"/>
      <c r="B72" s="272"/>
      <c r="C72" s="272"/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337"/>
      <c r="R72" s="336"/>
      <c r="S72" s="336"/>
      <c r="T72" s="336"/>
      <c r="U72" s="336"/>
      <c r="V72" s="336"/>
      <c r="W72" s="67"/>
      <c r="X72" s="67"/>
      <c r="Y72" s="338"/>
      <c r="Z72" s="277"/>
      <c r="AB72" s="277"/>
    </row>
    <row r="73" spans="1:30" ht="13.5" thickBot="1" x14ac:dyDescent="0.25">
      <c r="A73" s="267"/>
      <c r="B73" s="137"/>
      <c r="R73" s="67"/>
      <c r="S73" s="67"/>
      <c r="T73" s="67"/>
      <c r="U73" s="67"/>
      <c r="V73" s="67"/>
      <c r="W73" s="137"/>
      <c r="X73" s="137"/>
      <c r="Y73" s="246"/>
      <c r="Z73" s="246"/>
    </row>
    <row r="74" spans="1:30" x14ac:dyDescent="0.2">
      <c r="A74" s="188" t="s">
        <v>166</v>
      </c>
      <c r="B74" s="258"/>
      <c r="C74" s="258"/>
      <c r="D74" s="258"/>
      <c r="E74" s="258"/>
      <c r="F74" s="258"/>
      <c r="G74" s="339" t="s">
        <v>165</v>
      </c>
      <c r="H74" s="339" t="s">
        <v>164</v>
      </c>
      <c r="I74" s="340" t="s">
        <v>163</v>
      </c>
      <c r="R74" s="333"/>
      <c r="S74" s="333"/>
      <c r="T74" s="333"/>
      <c r="U74" s="333"/>
      <c r="V74" s="333"/>
      <c r="W74" s="67"/>
      <c r="X74" s="67"/>
      <c r="Y74" s="338"/>
      <c r="Z74" s="277"/>
    </row>
    <row r="75" spans="1:30" x14ac:dyDescent="0.2">
      <c r="A75" s="267"/>
      <c r="G75" s="341"/>
      <c r="H75" s="341"/>
      <c r="I75" s="285"/>
      <c r="R75" s="336"/>
      <c r="S75" s="336"/>
      <c r="T75" s="336"/>
      <c r="U75" s="336"/>
      <c r="V75" s="336"/>
      <c r="W75" s="67"/>
      <c r="X75" s="67"/>
      <c r="Y75" s="338"/>
      <c r="Z75" s="277"/>
    </row>
    <row r="76" spans="1:30" x14ac:dyDescent="0.2">
      <c r="A76" s="267"/>
      <c r="B76" t="s">
        <v>162</v>
      </c>
      <c r="G76" s="342">
        <v>152940.19</v>
      </c>
      <c r="H76" s="342">
        <v>55967.44</v>
      </c>
      <c r="I76" s="270">
        <v>208907.63</v>
      </c>
      <c r="R76" s="336"/>
      <c r="S76" s="336"/>
      <c r="T76" s="336"/>
      <c r="U76" s="336"/>
      <c r="V76" s="336"/>
      <c r="W76" s="67"/>
      <c r="X76" s="67"/>
      <c r="Y76" s="338"/>
      <c r="Z76" s="277"/>
    </row>
    <row r="77" spans="1:30" x14ac:dyDescent="0.2">
      <c r="A77" s="267"/>
      <c r="B77" t="s">
        <v>161</v>
      </c>
      <c r="G77" s="343">
        <v>152940.19</v>
      </c>
      <c r="H77" s="343">
        <v>55967.44</v>
      </c>
      <c r="I77" s="344">
        <v>208907.63</v>
      </c>
      <c r="W77" s="137"/>
      <c r="X77" s="137"/>
      <c r="Y77" s="246"/>
      <c r="Z77" s="246"/>
    </row>
    <row r="78" spans="1:30" x14ac:dyDescent="0.2">
      <c r="A78" s="267"/>
      <c r="C78" s="67" t="s">
        <v>160</v>
      </c>
      <c r="G78" s="342">
        <v>0</v>
      </c>
      <c r="H78" s="342">
        <v>0</v>
      </c>
      <c r="I78" s="270">
        <v>0</v>
      </c>
      <c r="W78" s="67"/>
      <c r="Y78" s="277"/>
      <c r="Z78" s="277"/>
    </row>
    <row r="79" spans="1:30" x14ac:dyDescent="0.2">
      <c r="A79" s="267"/>
      <c r="G79" s="341"/>
      <c r="H79" s="341"/>
      <c r="I79" s="285"/>
      <c r="W79" s="137"/>
      <c r="X79" s="137"/>
      <c r="Y79" s="246"/>
      <c r="Z79" s="246"/>
      <c r="AA79" s="67"/>
    </row>
    <row r="80" spans="1:30" x14ac:dyDescent="0.2">
      <c r="A80" s="267"/>
      <c r="B80" t="s">
        <v>159</v>
      </c>
      <c r="G80" s="342">
        <v>0</v>
      </c>
      <c r="H80" s="342">
        <v>0</v>
      </c>
      <c r="I80" s="270">
        <v>0</v>
      </c>
      <c r="Z80" s="277"/>
    </row>
    <row r="81" spans="1:27" x14ac:dyDescent="0.2">
      <c r="A81" s="267"/>
      <c r="B81" t="s">
        <v>158</v>
      </c>
      <c r="G81" s="343">
        <v>0</v>
      </c>
      <c r="H81" s="343">
        <v>0</v>
      </c>
      <c r="I81" s="344">
        <v>0</v>
      </c>
      <c r="Z81" s="277"/>
    </row>
    <row r="82" spans="1:27" x14ac:dyDescent="0.2">
      <c r="A82" s="267"/>
      <c r="C82" t="s">
        <v>157</v>
      </c>
      <c r="G82" s="342">
        <v>0</v>
      </c>
      <c r="H82" s="342"/>
      <c r="I82" s="270">
        <v>0</v>
      </c>
    </row>
    <row r="83" spans="1:27" x14ac:dyDescent="0.2">
      <c r="A83" s="267"/>
      <c r="G83" s="341"/>
      <c r="H83" s="341"/>
      <c r="I83" s="285"/>
    </row>
    <row r="84" spans="1:27" x14ac:dyDescent="0.2">
      <c r="A84" s="267"/>
      <c r="B84" t="s">
        <v>156</v>
      </c>
      <c r="G84" s="342">
        <v>599436.82999999996</v>
      </c>
      <c r="H84" s="342">
        <v>0</v>
      </c>
      <c r="I84" s="270">
        <v>599436.82999999996</v>
      </c>
    </row>
    <row r="85" spans="1:27" x14ac:dyDescent="0.2">
      <c r="A85" s="267"/>
      <c r="B85" t="s">
        <v>155</v>
      </c>
      <c r="G85" s="343">
        <v>599436.82999999996</v>
      </c>
      <c r="H85" s="343">
        <v>0</v>
      </c>
      <c r="I85" s="344">
        <v>599436.82999999996</v>
      </c>
      <c r="R85" s="67"/>
      <c r="S85" s="67"/>
      <c r="T85" s="67"/>
      <c r="U85" s="67"/>
      <c r="V85" s="67"/>
    </row>
    <row r="86" spans="1:27" x14ac:dyDescent="0.2">
      <c r="A86" s="267"/>
      <c r="C86" s="67" t="s">
        <v>154</v>
      </c>
      <c r="G86" s="342">
        <v>0</v>
      </c>
      <c r="H86" s="342">
        <v>0</v>
      </c>
      <c r="I86" s="270">
        <v>0</v>
      </c>
      <c r="O86" s="345"/>
      <c r="P86" s="345"/>
    </row>
    <row r="87" spans="1:27" s="240" customFormat="1" x14ac:dyDescent="0.2">
      <c r="A87" s="267"/>
      <c r="B87"/>
      <c r="C87"/>
      <c r="D87"/>
      <c r="E87"/>
      <c r="F87"/>
      <c r="G87" s="341"/>
      <c r="H87" s="341"/>
      <c r="I87" s="285"/>
      <c r="O87" s="251"/>
      <c r="P87" s="251"/>
      <c r="W87"/>
      <c r="X87"/>
      <c r="Y87"/>
      <c r="Z87"/>
      <c r="AA87"/>
    </row>
    <row r="88" spans="1:27" x14ac:dyDescent="0.2">
      <c r="A88" s="267"/>
      <c r="C88" s="137" t="s">
        <v>153</v>
      </c>
      <c r="G88" s="342">
        <v>752377.02</v>
      </c>
      <c r="H88" s="342">
        <v>55967.44</v>
      </c>
      <c r="I88" s="270">
        <v>808344.46</v>
      </c>
      <c r="W88" s="240"/>
      <c r="X88" s="240"/>
      <c r="Y88" s="240"/>
      <c r="Z88" s="240"/>
      <c r="AA88" s="240"/>
    </row>
    <row r="89" spans="1:27" x14ac:dyDescent="0.2">
      <c r="A89" s="267"/>
      <c r="G89" s="341"/>
      <c r="H89" s="341"/>
      <c r="I89" s="285"/>
    </row>
    <row r="90" spans="1:27" ht="13.5" thickBot="1" x14ac:dyDescent="0.25">
      <c r="A90" s="271"/>
      <c r="B90" s="272"/>
      <c r="C90" s="272"/>
      <c r="D90" s="272"/>
      <c r="E90" s="272"/>
      <c r="F90" s="272"/>
      <c r="G90" s="346"/>
      <c r="H90" s="346"/>
      <c r="I90" s="337"/>
    </row>
    <row r="91" spans="1:27" x14ac:dyDescent="0.2">
      <c r="W91" s="170"/>
    </row>
    <row r="92" spans="1:27" x14ac:dyDescent="0.2">
      <c r="R92" s="304"/>
      <c r="S92" s="304"/>
      <c r="T92" s="304"/>
      <c r="U92" s="304"/>
      <c r="V92" s="304"/>
      <c r="W92" s="304"/>
    </row>
    <row r="93" spans="1:27" x14ac:dyDescent="0.2">
      <c r="R93" s="304"/>
      <c r="S93" s="304"/>
      <c r="T93" s="304"/>
      <c r="U93" s="304"/>
      <c r="V93" s="304"/>
      <c r="W93" s="304"/>
    </row>
    <row r="94" spans="1:27" x14ac:dyDescent="0.2">
      <c r="R94" s="304"/>
      <c r="S94" s="304"/>
      <c r="T94" s="304"/>
      <c r="U94" s="304"/>
      <c r="V94" s="304"/>
      <c r="W94" s="304"/>
    </row>
    <row r="95" spans="1:27" x14ac:dyDescent="0.2">
      <c r="R95" s="277"/>
      <c r="S95" s="277"/>
      <c r="T95" s="277"/>
      <c r="U95" s="277"/>
      <c r="V95" s="277"/>
      <c r="W95" s="277"/>
    </row>
    <row r="96" spans="1:27" x14ac:dyDescent="0.2">
      <c r="R96" s="277"/>
      <c r="S96" s="277"/>
      <c r="T96" s="277"/>
      <c r="U96" s="277"/>
      <c r="V96" s="277"/>
      <c r="W96" s="277"/>
      <c r="X96" s="277"/>
    </row>
    <row r="97" customFormat="1" x14ac:dyDescent="0.2"/>
    <row r="98" customFormat="1" x14ac:dyDescent="0.2"/>
    <row r="241" customFormat="1" x14ac:dyDescent="0.2"/>
    <row r="242" customFormat="1" x14ac:dyDescent="0.2"/>
  </sheetData>
  <mergeCells count="4">
    <mergeCell ref="Y58:Z58"/>
    <mergeCell ref="B5:D5"/>
    <mergeCell ref="B6:D6"/>
    <mergeCell ref="J37:N37"/>
  </mergeCells>
  <pageMargins left="0.25" right="0.25" top="0.75" bottom="0.75" header="0.3" footer="0.3"/>
  <pageSetup scale="44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715E0-D1E7-4EC2-8FDC-4A792835FB73}">
  <sheetPr>
    <pageSetUpPr fitToPage="1"/>
  </sheetPr>
  <dimension ref="A1:E47"/>
  <sheetViews>
    <sheetView zoomScaleNormal="100" workbookViewId="0"/>
  </sheetViews>
  <sheetFormatPr defaultColWidth="9.140625" defaultRowHeight="12.75" x14ac:dyDescent="0.2"/>
  <cols>
    <col min="1" max="1" width="67.42578125" customWidth="1"/>
    <col min="2" max="2" width="18.5703125" customWidth="1"/>
    <col min="4" max="4" width="39" bestFit="1" customWidth="1"/>
    <col min="5" max="5" width="13.5703125" bestFit="1" customWidth="1"/>
  </cols>
  <sheetData>
    <row r="1" spans="1:5" x14ac:dyDescent="0.2">
      <c r="A1" s="247" t="s">
        <v>247</v>
      </c>
      <c r="B1" s="347"/>
    </row>
    <row r="2" spans="1:5" x14ac:dyDescent="0.2">
      <c r="A2" s="247" t="s">
        <v>246</v>
      </c>
      <c r="B2" s="347"/>
    </row>
    <row r="3" spans="1:5" x14ac:dyDescent="0.2">
      <c r="A3" s="348">
        <f>'Collection and Waterfall'!E6</f>
        <v>45900</v>
      </c>
      <c r="B3" s="347"/>
    </row>
    <row r="4" spans="1:5" x14ac:dyDescent="0.2">
      <c r="A4" s="247" t="s">
        <v>245</v>
      </c>
      <c r="B4" s="347"/>
    </row>
    <row r="6" spans="1:5" x14ac:dyDescent="0.2">
      <c r="C6" s="329"/>
    </row>
    <row r="7" spans="1:5" x14ac:dyDescent="0.2">
      <c r="A7" s="349"/>
      <c r="C7" s="329"/>
      <c r="D7" s="350"/>
    </row>
    <row r="8" spans="1:5" x14ac:dyDescent="0.2">
      <c r="C8" s="329"/>
    </row>
    <row r="9" spans="1:5" x14ac:dyDescent="0.2">
      <c r="A9" s="351" t="s">
        <v>244</v>
      </c>
      <c r="B9" s="352"/>
      <c r="C9" s="329"/>
    </row>
    <row r="10" spans="1:5" x14ac:dyDescent="0.2">
      <c r="A10" s="351" t="s">
        <v>243</v>
      </c>
      <c r="B10" s="174">
        <v>1468838.21</v>
      </c>
      <c r="D10" s="353"/>
      <c r="E10" s="353"/>
    </row>
    <row r="11" spans="1:5" x14ac:dyDescent="0.2">
      <c r="A11" s="351" t="s">
        <v>242</v>
      </c>
      <c r="B11" s="354"/>
      <c r="C11" s="329"/>
      <c r="D11" s="64"/>
    </row>
    <row r="12" spans="1:5" x14ac:dyDescent="0.2">
      <c r="A12" s="351" t="s">
        <v>241</v>
      </c>
      <c r="B12" s="354">
        <v>44514462.460000001</v>
      </c>
      <c r="C12" s="355"/>
    </row>
    <row r="13" spans="1:5" x14ac:dyDescent="0.2">
      <c r="A13" s="351" t="s">
        <v>240</v>
      </c>
      <c r="B13" s="356">
        <v>-408526.83</v>
      </c>
      <c r="C13" s="357"/>
      <c r="D13" s="353"/>
    </row>
    <row r="14" spans="1:5" ht="15" x14ac:dyDescent="0.2">
      <c r="A14" s="351" t="s">
        <v>239</v>
      </c>
      <c r="B14" s="358">
        <f>SUM(B12:B13)</f>
        <v>44105935.630000003</v>
      </c>
      <c r="C14" s="355"/>
      <c r="D14" s="359"/>
    </row>
    <row r="15" spans="1:5" x14ac:dyDescent="0.2">
      <c r="A15" s="351"/>
      <c r="B15" s="354"/>
      <c r="C15" s="329"/>
    </row>
    <row r="16" spans="1:5" x14ac:dyDescent="0.2">
      <c r="A16" s="351" t="s">
        <v>238</v>
      </c>
      <c r="B16" s="354">
        <v>1824166.27</v>
      </c>
      <c r="D16" s="353"/>
    </row>
    <row r="17" spans="1:5" x14ac:dyDescent="0.2">
      <c r="A17" s="351" t="s">
        <v>237</v>
      </c>
      <c r="B17" s="174">
        <v>10079.129999999999</v>
      </c>
      <c r="D17" s="353"/>
    </row>
    <row r="18" spans="1:5" x14ac:dyDescent="0.2">
      <c r="A18" s="351" t="s">
        <v>236</v>
      </c>
      <c r="B18" s="354">
        <v>16159.779999999999</v>
      </c>
      <c r="C18" s="355"/>
      <c r="D18" s="31"/>
    </row>
    <row r="19" spans="1:5" ht="15" x14ac:dyDescent="0.2">
      <c r="A19" s="351" t="s">
        <v>235</v>
      </c>
      <c r="B19" s="354">
        <v>0</v>
      </c>
      <c r="C19" s="360"/>
      <c r="D19" s="360"/>
    </row>
    <row r="20" spans="1:5" x14ac:dyDescent="0.2">
      <c r="A20" s="351" t="s">
        <v>234</v>
      </c>
      <c r="B20" s="354"/>
      <c r="C20" s="361"/>
      <c r="D20" s="362"/>
    </row>
    <row r="21" spans="1:5" ht="15" x14ac:dyDescent="0.2">
      <c r="A21" s="67"/>
      <c r="B21" s="363"/>
      <c r="C21" s="360"/>
      <c r="D21" s="360"/>
    </row>
    <row r="22" spans="1:5" ht="13.5" thickBot="1" x14ac:dyDescent="0.25">
      <c r="A22" s="349" t="s">
        <v>78</v>
      </c>
      <c r="B22" s="364">
        <f>B10+B14+B16+B17+B18+B19</f>
        <v>47425179.020000011</v>
      </c>
      <c r="C22" s="81"/>
      <c r="D22" s="64"/>
    </row>
    <row r="23" spans="1:5" ht="13.5" thickTop="1" x14ac:dyDescent="0.2">
      <c r="A23" s="67"/>
      <c r="B23" s="174"/>
      <c r="C23" s="329"/>
      <c r="D23" s="350"/>
    </row>
    <row r="24" spans="1:5" x14ac:dyDescent="0.2">
      <c r="A24" s="67"/>
      <c r="B24" s="174"/>
      <c r="C24" s="329"/>
      <c r="D24" s="350"/>
    </row>
    <row r="25" spans="1:5" x14ac:dyDescent="0.2">
      <c r="A25" s="349" t="s">
        <v>233</v>
      </c>
      <c r="B25" s="174"/>
      <c r="C25" s="329"/>
      <c r="D25" s="350"/>
    </row>
    <row r="26" spans="1:5" x14ac:dyDescent="0.2">
      <c r="A26" s="67"/>
      <c r="B26" s="174"/>
      <c r="D26" s="353"/>
    </row>
    <row r="27" spans="1:5" x14ac:dyDescent="0.2">
      <c r="A27" s="351" t="s">
        <v>232</v>
      </c>
      <c r="B27" s="354"/>
      <c r="C27" s="329"/>
      <c r="D27" s="350"/>
      <c r="E27" s="70"/>
    </row>
    <row r="28" spans="1:5" x14ac:dyDescent="0.2">
      <c r="A28" s="351" t="s">
        <v>231</v>
      </c>
      <c r="B28" s="354">
        <v>44576780.450000003</v>
      </c>
      <c r="C28" s="81"/>
      <c r="E28" s="70"/>
    </row>
    <row r="29" spans="1:5" x14ac:dyDescent="0.2">
      <c r="A29" s="351" t="s">
        <v>230</v>
      </c>
      <c r="B29" s="356">
        <v>-101379.81</v>
      </c>
      <c r="C29" s="355"/>
      <c r="D29" s="350"/>
      <c r="E29" s="70"/>
    </row>
    <row r="30" spans="1:5" x14ac:dyDescent="0.2">
      <c r="A30" s="351" t="s">
        <v>229</v>
      </c>
      <c r="B30" s="354"/>
      <c r="C30" s="361"/>
      <c r="D30" s="362"/>
      <c r="E30" s="70"/>
    </row>
    <row r="31" spans="1:5" ht="15" x14ac:dyDescent="0.2">
      <c r="A31" s="351" t="s">
        <v>228</v>
      </c>
      <c r="B31" s="354"/>
      <c r="C31" s="360"/>
      <c r="D31" s="360"/>
      <c r="E31" s="70"/>
    </row>
    <row r="32" spans="1:5" x14ac:dyDescent="0.2">
      <c r="A32" s="67"/>
      <c r="B32" s="363"/>
      <c r="C32" s="329"/>
      <c r="E32" s="70"/>
    </row>
    <row r="33" spans="1:5" ht="13.5" thickBot="1" x14ac:dyDescent="0.25">
      <c r="A33" s="351" t="s">
        <v>227</v>
      </c>
      <c r="B33" s="365">
        <f>SUM(B27:B32)</f>
        <v>44475400.640000001</v>
      </c>
      <c r="E33" s="70"/>
    </row>
    <row r="34" spans="1:5" ht="13.5" thickTop="1" x14ac:dyDescent="0.2">
      <c r="A34" s="67"/>
      <c r="B34" s="366"/>
      <c r="C34" s="329"/>
      <c r="D34" s="350"/>
      <c r="E34" s="70"/>
    </row>
    <row r="35" spans="1:5" x14ac:dyDescent="0.2">
      <c r="A35" s="349" t="s">
        <v>226</v>
      </c>
      <c r="B35" s="367">
        <v>2949778.38</v>
      </c>
      <c r="C35" s="81"/>
      <c r="D35" s="350"/>
      <c r="E35" s="70"/>
    </row>
    <row r="36" spans="1:5" x14ac:dyDescent="0.2">
      <c r="A36" s="67"/>
      <c r="B36" s="174"/>
      <c r="C36" s="67"/>
      <c r="D36" s="67"/>
      <c r="E36" s="70"/>
    </row>
    <row r="37" spans="1:5" ht="13.5" thickBot="1" x14ac:dyDescent="0.25">
      <c r="A37" s="349" t="s">
        <v>225</v>
      </c>
      <c r="B37" s="364">
        <f>+B33+B35</f>
        <v>47425179.020000003</v>
      </c>
      <c r="C37" s="67"/>
      <c r="D37" s="64"/>
      <c r="E37" s="70"/>
    </row>
    <row r="38" spans="1:5" ht="13.5" thickTop="1" x14ac:dyDescent="0.2">
      <c r="A38" s="67"/>
      <c r="B38" s="174"/>
      <c r="C38" s="67"/>
      <c r="D38" s="66"/>
      <c r="E38" s="70"/>
    </row>
    <row r="39" spans="1:5" x14ac:dyDescent="0.2">
      <c r="A39" s="67"/>
      <c r="B39" s="174"/>
      <c r="C39" s="67"/>
      <c r="E39" s="70"/>
    </row>
    <row r="40" spans="1:5" x14ac:dyDescent="0.2">
      <c r="B40" s="174"/>
      <c r="E40" s="70"/>
    </row>
    <row r="41" spans="1:5" x14ac:dyDescent="0.2">
      <c r="A41" s="67" t="s">
        <v>224</v>
      </c>
      <c r="B41" s="174"/>
      <c r="C41" s="67"/>
    </row>
    <row r="42" spans="1:5" x14ac:dyDescent="0.2">
      <c r="A42" s="67" t="s">
        <v>223</v>
      </c>
      <c r="B42" s="174"/>
      <c r="C42" s="67"/>
    </row>
    <row r="43" spans="1:5" x14ac:dyDescent="0.2">
      <c r="A43" s="67"/>
      <c r="B43" s="174"/>
      <c r="C43" s="67"/>
    </row>
    <row r="44" spans="1:5" x14ac:dyDescent="0.2">
      <c r="B44" s="174"/>
    </row>
    <row r="45" spans="1:5" x14ac:dyDescent="0.2">
      <c r="B45" s="174"/>
    </row>
    <row r="46" spans="1:5" x14ac:dyDescent="0.2">
      <c r="B46" s="174"/>
    </row>
    <row r="47" spans="1:5" x14ac:dyDescent="0.2">
      <c r="B47" s="174"/>
    </row>
  </sheetData>
  <pageMargins left="0.7" right="0.7" top="0.75" bottom="0.75" header="0.3" footer="0.3"/>
  <pageSetup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69402-0D8F-44F4-B0A5-D55612535C80}">
  <sheetPr>
    <pageSetUpPr fitToPage="1"/>
  </sheetPr>
  <dimension ref="A1:L40"/>
  <sheetViews>
    <sheetView zoomScaleNormal="100" workbookViewId="0"/>
  </sheetViews>
  <sheetFormatPr defaultColWidth="9.140625" defaultRowHeight="12.75" x14ac:dyDescent="0.2"/>
  <cols>
    <col min="3" max="3" width="61.5703125" customWidth="1"/>
    <col min="4" max="4" width="25.42578125" customWidth="1"/>
    <col min="5" max="5" width="17.42578125" customWidth="1"/>
    <col min="6" max="6" width="19.42578125" customWidth="1"/>
    <col min="8" max="8" width="12.85546875" bestFit="1" customWidth="1"/>
    <col min="10" max="10" width="12.42578125" bestFit="1" customWidth="1"/>
    <col min="12" max="12" width="10.5703125" bestFit="1" customWidth="1"/>
  </cols>
  <sheetData>
    <row r="1" spans="1:6" x14ac:dyDescent="0.2">
      <c r="A1" s="137" t="s">
        <v>278</v>
      </c>
      <c r="D1" s="368"/>
    </row>
    <row r="2" spans="1:6" x14ac:dyDescent="0.2">
      <c r="A2" s="137" t="s">
        <v>277</v>
      </c>
      <c r="E2" s="67"/>
    </row>
    <row r="4" spans="1:6" x14ac:dyDescent="0.2">
      <c r="B4" s="137" t="s">
        <v>276</v>
      </c>
      <c r="E4" s="67"/>
    </row>
    <row r="5" spans="1:6" x14ac:dyDescent="0.2">
      <c r="C5" t="s">
        <v>275</v>
      </c>
      <c r="E5" s="369" t="s">
        <v>279</v>
      </c>
    </row>
    <row r="6" spans="1:6" x14ac:dyDescent="0.2">
      <c r="C6" t="s">
        <v>146</v>
      </c>
      <c r="E6" s="369">
        <v>45925</v>
      </c>
    </row>
    <row r="7" spans="1:6" x14ac:dyDescent="0.2">
      <c r="C7" t="s">
        <v>274</v>
      </c>
      <c r="E7" s="370">
        <v>31</v>
      </c>
      <c r="F7" s="67"/>
    </row>
    <row r="8" spans="1:6" x14ac:dyDescent="0.2">
      <c r="C8" t="s">
        <v>273</v>
      </c>
      <c r="E8" s="70">
        <v>360</v>
      </c>
    </row>
    <row r="9" spans="1:6" ht="15" x14ac:dyDescent="0.25">
      <c r="C9" t="s">
        <v>272</v>
      </c>
      <c r="E9" s="371">
        <v>10900000</v>
      </c>
    </row>
    <row r="10" spans="1:6" ht="15" x14ac:dyDescent="0.25">
      <c r="C10" t="s">
        <v>271</v>
      </c>
      <c r="E10" s="372">
        <v>5.96287E-2</v>
      </c>
    </row>
    <row r="11" spans="1:6" ht="15" x14ac:dyDescent="0.25">
      <c r="C11" t="s">
        <v>270</v>
      </c>
      <c r="E11" s="372">
        <v>4.46287E-2</v>
      </c>
    </row>
    <row r="12" spans="1:6" x14ac:dyDescent="0.2">
      <c r="C12" t="s">
        <v>269</v>
      </c>
      <c r="E12" s="369">
        <v>45923</v>
      </c>
      <c r="F12" s="69"/>
    </row>
    <row r="13" spans="1:6" x14ac:dyDescent="0.2">
      <c r="E13" s="165"/>
    </row>
    <row r="14" spans="1:6" x14ac:dyDescent="0.2">
      <c r="B14" s="137" t="s">
        <v>268</v>
      </c>
      <c r="E14" s="373">
        <f>E9*(E10)*(ROUND((E7)/E8,5))</f>
        <v>55967.438191300003</v>
      </c>
    </row>
    <row r="16" spans="1:6" x14ac:dyDescent="0.2">
      <c r="B16" s="137" t="s">
        <v>267</v>
      </c>
      <c r="E16" s="374"/>
    </row>
    <row r="17" spans="2:12" x14ac:dyDescent="0.2">
      <c r="C17" t="s">
        <v>266</v>
      </c>
      <c r="E17" s="374">
        <v>272500.95</v>
      </c>
      <c r="J17" s="275"/>
    </row>
    <row r="18" spans="2:12" x14ac:dyDescent="0.2">
      <c r="C18" t="s">
        <v>265</v>
      </c>
      <c r="E18" s="374">
        <v>30525.58</v>
      </c>
      <c r="J18" s="375"/>
      <c r="K18" s="376"/>
    </row>
    <row r="19" spans="2:12" x14ac:dyDescent="0.2">
      <c r="C19" t="s">
        <v>264</v>
      </c>
      <c r="E19" s="374">
        <v>19404.28</v>
      </c>
      <c r="J19" s="377"/>
    </row>
    <row r="20" spans="2:12" x14ac:dyDescent="0.2">
      <c r="C20" t="s">
        <v>263</v>
      </c>
      <c r="E20" s="374">
        <v>152940.19</v>
      </c>
      <c r="J20" s="66"/>
      <c r="L20" s="378"/>
    </row>
    <row r="21" spans="2:12" x14ac:dyDescent="0.2">
      <c r="C21" s="321" t="s">
        <v>262</v>
      </c>
      <c r="E21" s="379">
        <v>833.33</v>
      </c>
    </row>
    <row r="22" spans="2:12" x14ac:dyDescent="0.2">
      <c r="E22" s="380"/>
    </row>
    <row r="23" spans="2:12" x14ac:dyDescent="0.2">
      <c r="B23" s="137" t="s">
        <v>261</v>
      </c>
      <c r="E23" s="373">
        <f>SUM(E17-E18-E19-E20-E21)</f>
        <v>68797.569999999992</v>
      </c>
    </row>
    <row r="24" spans="2:12" x14ac:dyDescent="0.2">
      <c r="E24" s="67"/>
      <c r="H24" s="275"/>
    </row>
    <row r="25" spans="2:12" ht="15" x14ac:dyDescent="0.25">
      <c r="B25" s="137" t="s">
        <v>260</v>
      </c>
      <c r="E25" s="381"/>
    </row>
    <row r="26" spans="2:12" x14ac:dyDescent="0.2">
      <c r="C26" t="s">
        <v>259</v>
      </c>
      <c r="E26" s="65">
        <v>0</v>
      </c>
    </row>
    <row r="27" spans="2:12" ht="15" x14ac:dyDescent="0.25">
      <c r="C27" t="s">
        <v>258</v>
      </c>
      <c r="E27" s="381">
        <v>0</v>
      </c>
    </row>
    <row r="28" spans="2:12" ht="15" x14ac:dyDescent="0.25">
      <c r="C28" t="s">
        <v>257</v>
      </c>
      <c r="E28" s="382">
        <v>0</v>
      </c>
    </row>
    <row r="29" spans="2:12" x14ac:dyDescent="0.2">
      <c r="B29" s="137" t="s">
        <v>256</v>
      </c>
      <c r="E29" s="373">
        <v>0</v>
      </c>
    </row>
    <row r="30" spans="2:12" x14ac:dyDescent="0.2">
      <c r="E30" s="67"/>
    </row>
    <row r="31" spans="2:12" ht="15" x14ac:dyDescent="0.25">
      <c r="B31" s="137" t="s">
        <v>255</v>
      </c>
      <c r="E31" s="381"/>
    </row>
    <row r="32" spans="2:12" ht="26.25" x14ac:dyDescent="0.25">
      <c r="C32" s="383" t="s">
        <v>254</v>
      </c>
      <c r="E32" s="381">
        <f>+E14</f>
        <v>55967.438191300003</v>
      </c>
    </row>
    <row r="33" spans="2:5" x14ac:dyDescent="0.2">
      <c r="E33" s="165"/>
    </row>
    <row r="34" spans="2:5" x14ac:dyDescent="0.2">
      <c r="B34" s="137" t="s">
        <v>253</v>
      </c>
      <c r="E34" s="373">
        <f>E32</f>
        <v>55967.438191300003</v>
      </c>
    </row>
    <row r="36" spans="2:5" x14ac:dyDescent="0.2">
      <c r="B36" s="137" t="s">
        <v>252</v>
      </c>
      <c r="E36" s="67"/>
    </row>
    <row r="37" spans="2:5" ht="15" x14ac:dyDescent="0.25">
      <c r="C37" t="s">
        <v>251</v>
      </c>
      <c r="E37" s="384">
        <v>0</v>
      </c>
    </row>
    <row r="38" spans="2:5" x14ac:dyDescent="0.2">
      <c r="C38" t="s">
        <v>250</v>
      </c>
      <c r="E38" s="293">
        <v>0</v>
      </c>
    </row>
    <row r="39" spans="2:5" x14ac:dyDescent="0.2">
      <c r="C39" t="s">
        <v>249</v>
      </c>
      <c r="E39" s="385">
        <v>0</v>
      </c>
    </row>
    <row r="40" spans="2:5" x14ac:dyDescent="0.2">
      <c r="B40" s="137" t="s">
        <v>248</v>
      </c>
      <c r="E40" s="373">
        <v>0</v>
      </c>
    </row>
  </sheetData>
  <pageMargins left="0.7" right="0.7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FFELP</vt:lpstr>
      <vt:lpstr>Collection and Waterfall</vt:lpstr>
      <vt:lpstr>ESA Balance Sheet</vt:lpstr>
      <vt:lpstr>B note</vt:lpstr>
      <vt:lpstr>'Collection and Waterfall'!Print_Area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Allen</dc:creator>
  <cp:lastModifiedBy>Bradley Allen</cp:lastModifiedBy>
  <dcterms:created xsi:type="dcterms:W3CDTF">2025-09-22T18:23:07Z</dcterms:created>
  <dcterms:modified xsi:type="dcterms:W3CDTF">2025-09-22T18:39:27Z</dcterms:modified>
</cp:coreProperties>
</file>