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07.2025\"/>
    </mc:Choice>
  </mc:AlternateContent>
  <xr:revisionPtr revIDLastSave="0" documentId="8_{CDA09800-A0DA-4557-A2D7-A5C40E5B2A40}" xr6:coauthVersionLast="47" xr6:coauthVersionMax="47" xr10:uidLastSave="{00000000-0000-0000-0000-000000000000}"/>
  <bookViews>
    <workbookView xWindow="28680" yWindow="-120" windowWidth="29040" windowHeight="15840" xr2:uid="{697358C6-8825-40BE-9F7D-EA478535F3E8}"/>
  </bookViews>
  <sheets>
    <sheet name="FFELP" sheetId="1" r:id="rId1"/>
    <sheet name="Collection and Waterfall" sheetId="2" r:id="rId2"/>
    <sheet name="ESA Balance Sheet" sheetId="3" r:id="rId3"/>
    <sheet name="class B note" sheetId="4" r:id="rId4"/>
  </sheets>
  <definedNames>
    <definedName name="_xlnm.Print_Area" localSheetId="3">'class B note'!$A$1:$E$40</definedName>
    <definedName name="_xlnm.Print_Area" localSheetId="1">'Collection and Waterfall'!$A$1:$P$90</definedName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14" i="4"/>
  <c r="E32" i="4" s="1"/>
  <c r="E34" i="4" s="1"/>
  <c r="B32" i="3"/>
  <c r="B36" i="3" s="1"/>
  <c r="B14" i="3"/>
  <c r="B21" i="3"/>
  <c r="A99" i="1"/>
  <c r="A98" i="1"/>
  <c r="A97" i="1"/>
  <c r="A96" i="1"/>
  <c r="A95" i="1"/>
  <c r="A94" i="1"/>
  <c r="A93" i="1"/>
  <c r="A84" i="1"/>
  <c r="G64" i="1"/>
  <c r="H53" i="1"/>
  <c r="G47" i="1"/>
  <c r="H21" i="1"/>
  <c r="L18" i="1"/>
  <c r="D18" i="1"/>
  <c r="L17" i="1"/>
  <c r="H72" i="1" s="1"/>
  <c r="K21" i="1"/>
  <c r="J21" i="1"/>
  <c r="I21" i="1"/>
  <c r="D17" i="1"/>
  <c r="A3" i="3"/>
  <c r="H73" i="1" l="1"/>
  <c r="G72" i="1"/>
  <c r="H74" i="1"/>
  <c r="G53" i="1"/>
  <c r="L21" i="1"/>
  <c r="M18" i="1" s="1"/>
  <c r="H66" i="1"/>
  <c r="H68" i="1" s="1"/>
  <c r="G34" i="1"/>
  <c r="G35" i="1"/>
  <c r="G38" i="1"/>
  <c r="G39" i="1"/>
  <c r="G46" i="1"/>
  <c r="G50" i="1"/>
  <c r="M17" i="1"/>
  <c r="H79" i="1" l="1"/>
  <c r="H78" i="1"/>
  <c r="G74" i="1"/>
  <c r="M21" i="1"/>
  <c r="G66" i="1"/>
  <c r="G68" i="1" s="1"/>
  <c r="G73" i="1"/>
</calcChain>
</file>

<file path=xl/sharedStrings.xml><?xml version="1.0" encoding="utf-8"?>
<sst xmlns="http://schemas.openxmlformats.org/spreadsheetml/2006/main" count="366" uniqueCount="272">
  <si>
    <t>Student Loan Backed Reporting - FFELP</t>
  </si>
  <si>
    <t>Monthly Distribution Report</t>
  </si>
  <si>
    <t>Issuer</t>
  </si>
  <si>
    <t>ELFI, Inc</t>
  </si>
  <si>
    <t>Deal Name</t>
  </si>
  <si>
    <t>Indenture No. 9, LLC</t>
  </si>
  <si>
    <t>Distribution Date</t>
  </si>
  <si>
    <t xml:space="preserve">Collection Period </t>
  </si>
  <si>
    <t xml:space="preserve"> </t>
  </si>
  <si>
    <t>Contact Name</t>
  </si>
  <si>
    <t>Brent Starling</t>
  </si>
  <si>
    <t>Contact Number</t>
  </si>
  <si>
    <t>865-824-3066</t>
  </si>
  <si>
    <t>Contact Email</t>
  </si>
  <si>
    <t>bstarling@elfi.com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</si>
  <si>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</si>
  <si>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</si>
  <si>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</si>
  <si>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</si>
  <si>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</si>
  <si>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</si>
  <si>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</si>
  <si>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</si>
  <si>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</si>
  <si>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</si>
  <si>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</si>
  <si>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</si>
  <si>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</si>
  <si>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</si>
  <si>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</si>
  <si>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</si>
  <si>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</si>
  <si>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2015-1 A</t>
  </si>
  <si>
    <t>281378 AA7</t>
  </si>
  <si>
    <t>monthly</t>
  </si>
  <si>
    <t>2015-1 B</t>
  </si>
  <si>
    <t>281378 AB5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</si>
  <si>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</si>
  <si>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</si>
  <si>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</si>
  <si>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</si>
  <si>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</si>
  <si>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</si>
  <si>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</si>
  <si>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</si>
  <si>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</si>
  <si>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</si>
  <si>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</si>
  <si>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</si>
  <si>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</si>
  <si>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</si>
  <si>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</si>
  <si>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</si>
  <si>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</si>
  <si>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</si>
  <si>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</si>
  <si>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</si>
  <si>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</si>
  <si>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</si>
  <si>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</si>
  <si>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</si>
  <si>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</si>
  <si>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</si>
  <si>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</si>
  <si>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</si>
  <si>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</si>
  <si>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</si>
  <si>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</si>
  <si>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</si>
  <si>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</si>
  <si>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</si>
  <si>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</si>
  <si>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</si>
  <si>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</si>
  <si>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</si>
  <si>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</si>
  <si>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</si>
  <si>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</si>
  <si>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</si>
  <si>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</si>
  <si>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</si>
  <si>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</si>
  <si>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</si>
  <si>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</si>
  <si>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</si>
  <si>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</si>
  <si>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</si>
  <si>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</si>
  <si>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</si>
  <si>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</si>
  <si>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</si>
  <si>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</si>
  <si>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</si>
  <si>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</si>
  <si>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</si>
  <si>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</si>
  <si>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</si>
  <si>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</t>
  </si>
  <si>
    <t>Total Parity %, Including Class B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</si>
  <si>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</si>
  <si>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</si>
  <si>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</si>
  <si>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</si>
  <si>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</si>
  <si>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</si>
  <si>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</si>
  <si>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</si>
  <si>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Current</t>
  </si>
  <si>
    <t>31-60 Days Delinquent</t>
  </si>
  <si>
    <t>61-90 Days Delinquent</t>
  </si>
  <si>
    <t>91-120 Days Delinquent</t>
  </si>
  <si>
    <t>121-180 Days Delinquent</t>
  </si>
  <si>
    <t>181-270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</si>
  <si>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</si>
  <si>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</si>
  <si>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</si>
  <si>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</si>
  <si>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</si>
  <si>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</si>
  <si>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</si>
  <si>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</si>
  <si>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</si>
  <si>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</si>
  <si>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</si>
  <si>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</si>
  <si>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</si>
  <si>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</si>
  <si>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</si>
  <si>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</si>
  <si>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</si>
  <si>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</si>
  <si>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</si>
  <si>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</si>
  <si>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</si>
  <si>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</si>
  <si>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</si>
  <si>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</si>
  <si>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</si>
  <si>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</si>
  <si>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</si>
  <si>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</si>
  <si>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</si>
  <si>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</si>
  <si>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</si>
  <si>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</si>
  <si>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</si>
  <si>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</si>
  <si>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</si>
  <si>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</si>
  <si>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</si>
  <si>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</si>
  <si>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</si>
  <si>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</si>
  <si>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</si>
  <si>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</si>
  <si>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</si>
  <si>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</si>
  <si>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</si>
  <si>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</si>
  <si>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Other Fees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</si>
  <si>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</si>
  <si>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</si>
  <si>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</si>
  <si>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</si>
  <si>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</si>
  <si>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</si>
  <si>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</si>
  <si>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</si>
  <si>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</si>
  <si>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</si>
  <si>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</si>
  <si>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</si>
  <si>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</si>
  <si>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</si>
  <si>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</si>
  <si>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</si>
  <si>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</si>
  <si>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</si>
  <si>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</si>
  <si>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</si>
  <si>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</si>
  <si>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</si>
  <si>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</si>
  <si>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</si>
  <si>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</si>
  <si>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</si>
  <si>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</si>
  <si>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</si>
  <si>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</si>
  <si>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</si>
  <si>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</si>
  <si>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</si>
  <si>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</si>
  <si>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</si>
  <si>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</si>
  <si>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</si>
  <si>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</si>
  <si>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</si>
  <si>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</si>
  <si>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Accelerated Payments to Noteholders</t>
  </si>
  <si>
    <t>Tenth: Class B Noteholders Carry-Over</t>
  </si>
  <si>
    <t>Eleventh: Residual Revenue Fund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</si>
  <si>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</si>
  <si>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</si>
  <si>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</si>
  <si>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</si>
  <si>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</si>
  <si>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</si>
  <si>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</si>
  <si>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</si>
  <si>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</si>
  <si>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</si>
  <si>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</si>
  <si>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</si>
  <si>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</si>
  <si>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</si>
  <si>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9</t>
  </si>
  <si>
    <t>Balance Sheet</t>
  </si>
  <si>
    <t>unaudited</t>
  </si>
  <si>
    <t>ASSETS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</si>
  <si>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</si>
  <si>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</si>
  <si>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</si>
  <si>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</si>
  <si>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</si>
  <si>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</si>
  <si>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</si>
  <si>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</si>
  <si>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</si>
  <si>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</si>
  <si>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</si>
  <si>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</si>
  <si>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</si>
  <si>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</si>
  <si>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</si>
  <si>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</si>
  <si>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</si>
  <si>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</si>
  <si>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</si>
  <si>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</si>
  <si>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</si>
  <si>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</si>
  <si>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</si>
  <si>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</si>
  <si>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</si>
  <si>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</si>
  <si>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</si>
  <si>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</si>
  <si>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</si>
  <si>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</si>
  <si>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</si>
  <si>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</si>
  <si>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</si>
  <si>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</si>
  <si>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</si>
  <si>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</si>
  <si>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</si>
  <si>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</si>
  <si>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</si>
  <si>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</si>
  <si>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</si>
  <si>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</si>
  <si>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</si>
  <si>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</si>
  <si>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</si>
  <si>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</si>
  <si>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</si>
  <si>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</si>
  <si>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</si>
  <si>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</si>
  <si>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</si>
  <si>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7/25/25-8/22/25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</si>
</sst>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0.0"/>
    <numFmt numFmtId="166" formatCode="_(* #,##0_);_(* \(#,##0\);_(* &quot;-&quot;??_);_(@_)"/>
    <numFmt numFmtId="167" formatCode="0.000000"/>
    <numFmt numFmtId="168" formatCode="_(* #,##0.00_);_(* \(#,##0.00\);_(* &quot;-&quot;_);_(@_)"/>
    <numFmt numFmtId="169" formatCode="_(* #,##0.0_);_(* \(#,##0.0\);_(* &quot;-&quot;??_);_(@_)"/>
    <numFmt numFmtId="170" formatCode="_(* #,##0.0000_);_(* \(#,##0.0000\);_(* &quot;-&quot;??_);_(@_)"/>
    <numFmt numFmtId="171" formatCode="_(* #,##0.0000_);_(* \(#,##0.0000\);_(* &quot;-&quot;????_);_(@_)"/>
    <numFmt numFmtId="172" formatCode="0.000%"/>
    <numFmt numFmtId="173" formatCode="mmmm\ d\,\ yyyy"/>
    <numFmt numFmtId="174" formatCode="_(&quot;$&quot;* #,##0_);_(&quot;$&quot;* \(#,##0\);_(&quot;$&quot;* &quot;-&quot;??_);_(@_)"/>
    <numFmt numFmtId="175" formatCode="0.000000%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indexed="1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theme="0" tint="-0.49998474074526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8"/>
      <name val="Tahom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0">
    <xf numFmtId="0" fontId="0" fillId="0" borderId="0" xfId="0"/>
    <xf numFmtId="0" fontId="7" fillId="0" borderId="7" xfId="3" applyFill="1" applyBorder="1" applyAlignment="1" applyProtection="1"/>
    <xf numFmtId="43" fontId="0" fillId="0" borderId="0" xfId="1" applyFont="1" applyFill="1" applyAlignment="1">
      <alignment horizontal="center"/>
    </xf>
    <xf numFmtId="9" fontId="3" fillId="0" borderId="0" xfId="2" applyFont="1" applyFill="1"/>
    <xf numFmtId="43" fontId="3" fillId="0" borderId="13" xfId="4" quotePrefix="1" applyFont="1" applyFill="1" applyBorder="1" applyAlignment="1">
      <alignment horizontal="right"/>
    </xf>
    <xf numFmtId="10" fontId="3" fillId="0" borderId="13" xfId="5" applyNumberFormat="1" applyFont="1" applyFill="1" applyBorder="1" applyAlignment="1">
      <alignment horizontal="right"/>
    </xf>
    <xf numFmtId="166" fontId="3" fillId="0" borderId="13" xfId="4" quotePrefix="1" applyNumberFormat="1" applyFont="1" applyFill="1" applyBorder="1" applyAlignment="1">
      <alignment horizontal="right"/>
    </xf>
    <xf numFmtId="43" fontId="3" fillId="0" borderId="29" xfId="4" quotePrefix="1" applyFont="1" applyFill="1" applyBorder="1" applyAlignment="1">
      <alignment horizontal="right"/>
    </xf>
    <xf numFmtId="10" fontId="3" fillId="0" borderId="20" xfId="5" applyNumberFormat="1" applyFont="1" applyFill="1" applyBorder="1" applyAlignment="1">
      <alignment horizontal="right"/>
    </xf>
    <xf numFmtId="43" fontId="3" fillId="0" borderId="0" xfId="1" applyFont="1" applyFill="1"/>
    <xf numFmtId="10" fontId="3" fillId="0" borderId="12" xfId="5" applyNumberFormat="1" applyFont="1" applyFill="1" applyBorder="1" applyAlignment="1">
      <alignment horizontal="right"/>
    </xf>
    <xf numFmtId="10" fontId="8" fillId="0" borderId="13" xfId="5" applyNumberFormat="1" applyFont="1" applyFill="1" applyBorder="1" applyAlignment="1">
      <alignment horizontal="right"/>
    </xf>
    <xf numFmtId="10" fontId="3" fillId="0" borderId="13" xfId="4" applyNumberFormat="1" applyFont="1" applyFill="1" applyBorder="1" applyAlignment="1">
      <alignment horizontal="right"/>
    </xf>
    <xf numFmtId="41" fontId="4" fillId="0" borderId="22" xfId="4" applyNumberFormat="1" applyFont="1" applyFill="1" applyBorder="1" applyAlignment="1">
      <alignment horizontal="right"/>
    </xf>
    <xf numFmtId="43" fontId="4" fillId="0" borderId="20" xfId="4" applyFont="1" applyFill="1" applyBorder="1" applyAlignment="1">
      <alignment horizontal="right"/>
    </xf>
    <xf numFmtId="10" fontId="4" fillId="0" borderId="20" xfId="5" applyNumberFormat="1" applyFont="1" applyFill="1" applyBorder="1" applyAlignment="1">
      <alignment horizontal="right"/>
    </xf>
    <xf numFmtId="10" fontId="9" fillId="0" borderId="25" xfId="5" applyNumberFormat="1" applyFont="1" applyFill="1" applyBorder="1"/>
    <xf numFmtId="169" fontId="9" fillId="0" borderId="16" xfId="4" applyNumberFormat="1" applyFont="1" applyFill="1" applyBorder="1"/>
    <xf numFmtId="10" fontId="9" fillId="0" borderId="7" xfId="5" applyNumberFormat="1" applyFont="1" applyFill="1" applyBorder="1"/>
    <xf numFmtId="169" fontId="9" fillId="0" borderId="8" xfId="4" applyNumberFormat="1" applyFont="1" applyFill="1" applyBorder="1"/>
    <xf numFmtId="43" fontId="4" fillId="0" borderId="10" xfId="4" applyFont="1" applyFill="1" applyBorder="1" applyAlignment="1">
      <alignment horizontal="center"/>
    </xf>
    <xf numFmtId="43" fontId="4" fillId="0" borderId="30" xfId="4" applyFont="1" applyFill="1" applyBorder="1" applyAlignment="1">
      <alignment horizontal="center"/>
    </xf>
    <xf numFmtId="41" fontId="3" fillId="0" borderId="13" xfId="4" applyNumberFormat="1" applyFont="1" applyFill="1" applyBorder="1" applyAlignment="1">
      <alignment horizontal="right"/>
    </xf>
    <xf numFmtId="43" fontId="3" fillId="0" borderId="13" xfId="4" applyFont="1" applyFill="1" applyBorder="1" applyAlignment="1">
      <alignment horizontal="right"/>
    </xf>
    <xf numFmtId="43" fontId="3" fillId="0" borderId="15" xfId="4" applyFont="1" applyFill="1" applyBorder="1" applyAlignment="1">
      <alignment horizontal="right"/>
    </xf>
    <xf numFmtId="43" fontId="3" fillId="0" borderId="13" xfId="5" applyNumberFormat="1" applyFont="1" applyFill="1" applyBorder="1" applyAlignment="1">
      <alignment horizontal="right"/>
    </xf>
    <xf numFmtId="43" fontId="3" fillId="0" borderId="28" xfId="4" applyFont="1" applyFill="1" applyBorder="1" applyAlignment="1">
      <alignment horizontal="right"/>
    </xf>
    <xf numFmtId="43" fontId="3" fillId="0" borderId="18" xfId="4" applyFont="1" applyFill="1" applyBorder="1" applyAlignment="1">
      <alignment horizontal="right"/>
    </xf>
    <xf numFmtId="43" fontId="3" fillId="0" borderId="29" xfId="4" applyFont="1" applyFill="1" applyBorder="1" applyAlignment="1">
      <alignment horizontal="right"/>
    </xf>
    <xf numFmtId="43" fontId="3" fillId="0" borderId="17" xfId="5" applyNumberFormat="1" applyFont="1" applyFill="1" applyBorder="1" applyAlignment="1">
      <alignment horizontal="right"/>
    </xf>
    <xf numFmtId="41" fontId="4" fillId="0" borderId="20" xfId="4" applyNumberFormat="1" applyFont="1" applyFill="1" applyBorder="1" applyAlignment="1">
      <alignment horizontal="right"/>
    </xf>
    <xf numFmtId="43" fontId="4" fillId="0" borderId="20" xfId="5" applyNumberFormat="1" applyFont="1" applyFill="1" applyBorder="1" applyAlignment="1">
      <alignment horizontal="right"/>
    </xf>
    <xf numFmtId="43" fontId="4" fillId="0" borderId="21" xfId="5" applyNumberFormat="1" applyFont="1" applyFill="1" applyBorder="1" applyAlignment="1">
      <alignment horizontal="right"/>
    </xf>
    <xf numFmtId="43" fontId="4" fillId="0" borderId="37" xfId="4" applyFont="1" applyFill="1" applyBorder="1" applyAlignment="1">
      <alignment horizontal="right"/>
    </xf>
    <xf numFmtId="10" fontId="9" fillId="0" borderId="0" xfId="5" applyNumberFormat="1" applyFont="1" applyFill="1" applyBorder="1"/>
    <xf numFmtId="169" fontId="9" fillId="0" borderId="5" xfId="4" applyNumberFormat="1" applyFont="1" applyFill="1" applyBorder="1"/>
    <xf numFmtId="10" fontId="3" fillId="0" borderId="12" xfId="4" applyNumberFormat="1" applyFont="1" applyFill="1" applyBorder="1" applyAlignment="1">
      <alignment horizontal="right"/>
    </xf>
    <xf numFmtId="41" fontId="4" fillId="0" borderId="38" xfId="4" applyNumberFormat="1" applyFont="1" applyFill="1" applyBorder="1" applyAlignment="1">
      <alignment horizontal="right"/>
    </xf>
    <xf numFmtId="43" fontId="4" fillId="0" borderId="38" xfId="4" applyFont="1" applyFill="1" applyBorder="1" applyAlignment="1">
      <alignment horizontal="right"/>
    </xf>
    <xf numFmtId="10" fontId="4" fillId="0" borderId="38" xfId="5" applyNumberFormat="1" applyFont="1" applyFill="1" applyBorder="1" applyAlignment="1">
      <alignment horizontal="right"/>
    </xf>
    <xf numFmtId="10" fontId="4" fillId="0" borderId="38" xfId="4" applyNumberFormat="1" applyFont="1" applyFill="1" applyBorder="1" applyAlignment="1">
      <alignment horizontal="right"/>
    </xf>
    <xf numFmtId="43" fontId="0" fillId="0" borderId="0" xfId="1" applyFont="1" applyFill="1"/>
    <xf numFmtId="0" fontId="2" fillId="0" borderId="0" xfId="0" applyFont="1" applyFill="1"/>
    <xf numFmtId="0" fontId="3" fillId="0" borderId="0" xfId="0" applyFont="1" applyFill="1"/>
    <xf numFmtId="14" fontId="3" fillId="0" borderId="0" xfId="0" applyNumberFormat="1" applyFont="1" applyFill="1"/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3" xfId="0" applyFont="1" applyFill="1" applyBorder="1"/>
    <xf numFmtId="0" fontId="5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5" xfId="0" applyFont="1" applyFill="1" applyBorder="1"/>
    <xf numFmtId="0" fontId="6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left"/>
    </xf>
    <xf numFmtId="14" fontId="3" fillId="0" borderId="5" xfId="0" applyNumberFormat="1" applyFont="1" applyFill="1" applyBorder="1"/>
    <xf numFmtId="164" fontId="3" fillId="0" borderId="0" xfId="0" applyNumberFormat="1" applyFont="1" applyFill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7" fillId="0" borderId="0" xfId="3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3" fillId="0" borderId="7" xfId="0" applyFont="1" applyFill="1" applyBorder="1"/>
    <xf numFmtId="0" fontId="3" fillId="0" borderId="8" xfId="0" applyFont="1" applyFill="1" applyBorder="1"/>
    <xf numFmtId="0" fontId="2" fillId="0" borderId="1" xfId="0" applyFont="1" applyFill="1" applyBorder="1"/>
    <xf numFmtId="0" fontId="4" fillId="0" borderId="2" xfId="0" applyFont="1" applyFill="1" applyBorder="1"/>
    <xf numFmtId="0" fontId="3" fillId="0" borderId="4" xfId="0" applyFont="1" applyFill="1" applyBorder="1"/>
    <xf numFmtId="0" fontId="3" fillId="0" borderId="9" xfId="0" applyFont="1" applyFill="1" applyBorder="1"/>
    <xf numFmtId="0" fontId="4" fillId="0" borderId="10" xfId="0" applyFont="1" applyFill="1" applyBorder="1" applyAlignment="1">
      <alignment horizontal="center"/>
    </xf>
    <xf numFmtId="10" fontId="4" fillId="0" borderId="10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5" xfId="0" applyNumberFormat="1" applyFont="1" applyFill="1" applyBorder="1" applyAlignment="1">
      <alignment horizontal="center"/>
    </xf>
    <xf numFmtId="43" fontId="3" fillId="0" borderId="12" xfId="0" applyNumberFormat="1" applyFont="1" applyFill="1" applyBorder="1" applyAlignment="1">
      <alignment horizontal="center"/>
    </xf>
    <xf numFmtId="43" fontId="3" fillId="0" borderId="12" xfId="0" applyNumberFormat="1" applyFont="1" applyFill="1" applyBorder="1"/>
    <xf numFmtId="43" fontId="3" fillId="0" borderId="15" xfId="0" applyNumberFormat="1" applyFont="1" applyFill="1" applyBorder="1"/>
    <xf numFmtId="10" fontId="3" fillId="0" borderId="12" xfId="0" applyNumberFormat="1" applyFont="1" applyFill="1" applyBorder="1" applyAlignment="1">
      <alignment horizontal="center"/>
    </xf>
    <xf numFmtId="14" fontId="3" fillId="0" borderId="16" xfId="0" applyNumberFormat="1" applyFont="1" applyFill="1" applyBorder="1" applyAlignment="1">
      <alignment horizontal="center"/>
    </xf>
    <xf numFmtId="164" fontId="3" fillId="0" borderId="17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3" fillId="0" borderId="18" xfId="0" applyNumberFormat="1" applyFont="1" applyFill="1" applyBorder="1" applyAlignment="1">
      <alignment horizontal="center"/>
    </xf>
    <xf numFmtId="43" fontId="3" fillId="0" borderId="13" xfId="0" applyNumberFormat="1" applyFont="1" applyFill="1" applyBorder="1" applyAlignment="1">
      <alignment horizontal="center"/>
    </xf>
    <xf numFmtId="43" fontId="3" fillId="0" borderId="13" xfId="0" applyNumberFormat="1" applyFont="1" applyFill="1" applyBorder="1"/>
    <xf numFmtId="43" fontId="3" fillId="0" borderId="18" xfId="0" applyNumberFormat="1" applyFont="1" applyFill="1" applyBorder="1"/>
    <xf numFmtId="43" fontId="3" fillId="0" borderId="17" xfId="0" applyNumberFormat="1" applyFont="1" applyFill="1" applyBorder="1"/>
    <xf numFmtId="10" fontId="3" fillId="0" borderId="13" xfId="0" applyNumberFormat="1" applyFont="1" applyFill="1" applyBorder="1" applyAlignment="1">
      <alignment horizontal="center"/>
    </xf>
    <xf numFmtId="10" fontId="3" fillId="0" borderId="18" xfId="0" applyNumberFormat="1" applyFont="1" applyFill="1" applyBorder="1" applyAlignment="1">
      <alignment horizontal="center"/>
    </xf>
    <xf numFmtId="14" fontId="3" fillId="0" borderId="5" xfId="0" applyNumberFormat="1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10" fontId="3" fillId="0" borderId="21" xfId="0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43" fontId="3" fillId="0" borderId="20" xfId="0" applyNumberFormat="1" applyFont="1" applyFill="1" applyBorder="1" applyAlignment="1">
      <alignment horizontal="center"/>
    </xf>
    <xf numFmtId="43" fontId="3" fillId="0" borderId="20" xfId="0" applyNumberFormat="1" applyFont="1" applyFill="1" applyBorder="1"/>
    <xf numFmtId="43" fontId="3" fillId="0" borderId="22" xfId="0" applyNumberFormat="1" applyFont="1" applyFill="1" applyBorder="1"/>
    <xf numFmtId="10" fontId="8" fillId="0" borderId="20" xfId="0" applyNumberFormat="1" applyFont="1" applyFill="1" applyBorder="1" applyAlignment="1">
      <alignment horizontal="center"/>
    </xf>
    <xf numFmtId="10" fontId="3" fillId="0" borderId="23" xfId="0" applyNumberFormat="1" applyFont="1" applyFill="1" applyBorder="1"/>
    <xf numFmtId="0" fontId="4" fillId="0" borderId="24" xfId="0" applyFont="1" applyFill="1" applyBorder="1"/>
    <xf numFmtId="0" fontId="3" fillId="0" borderId="20" xfId="0" applyFont="1" applyFill="1" applyBorder="1"/>
    <xf numFmtId="10" fontId="3" fillId="0" borderId="20" xfId="0" applyNumberFormat="1" applyFont="1" applyFill="1" applyBorder="1"/>
    <xf numFmtId="43" fontId="4" fillId="0" borderId="20" xfId="0" applyNumberFormat="1" applyFont="1" applyFill="1" applyBorder="1"/>
    <xf numFmtId="9" fontId="4" fillId="0" borderId="20" xfId="0" applyNumberFormat="1" applyFont="1" applyFill="1" applyBorder="1" applyAlignment="1">
      <alignment horizontal="center"/>
    </xf>
    <xf numFmtId="10" fontId="4" fillId="0" borderId="20" xfId="0" applyNumberFormat="1" applyFont="1" applyFill="1" applyBorder="1" applyAlignment="1">
      <alignment horizontal="center"/>
    </xf>
    <xf numFmtId="10" fontId="4" fillId="0" borderId="23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25" xfId="0" applyFont="1" applyFill="1" applyBorder="1"/>
    <xf numFmtId="0" fontId="9" fillId="0" borderId="0" xfId="0" applyFont="1" applyFill="1"/>
    <xf numFmtId="0" fontId="9" fillId="0" borderId="16" xfId="0" applyFont="1" applyFill="1" applyBorder="1"/>
    <xf numFmtId="0" fontId="9" fillId="0" borderId="6" xfId="0" applyFont="1" applyFill="1" applyBorder="1"/>
    <xf numFmtId="0" fontId="9" fillId="0" borderId="7" xfId="0" applyFont="1" applyFill="1" applyBorder="1"/>
    <xf numFmtId="0" fontId="9" fillId="0" borderId="8" xfId="0" applyFont="1" applyFill="1" applyBorder="1"/>
    <xf numFmtId="0" fontId="4" fillId="0" borderId="9" xfId="0" applyFont="1" applyFill="1" applyBorder="1"/>
    <xf numFmtId="0" fontId="4" fillId="0" borderId="26" xfId="0" applyFont="1" applyFill="1" applyBorder="1"/>
    <xf numFmtId="0" fontId="4" fillId="0" borderId="11" xfId="0" applyFont="1" applyFill="1" applyBorder="1"/>
    <xf numFmtId="0" fontId="3" fillId="0" borderId="27" xfId="0" applyFont="1" applyFill="1" applyBorder="1"/>
    <xf numFmtId="0" fontId="3" fillId="0" borderId="15" xfId="0" applyFont="1" applyFill="1" applyBorder="1"/>
    <xf numFmtId="0" fontId="4" fillId="0" borderId="12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25" xfId="0" applyFont="1" applyFill="1" applyBorder="1"/>
    <xf numFmtId="43" fontId="3" fillId="0" borderId="12" xfId="0" applyNumberFormat="1" applyFont="1" applyFill="1" applyBorder="1" applyAlignment="1">
      <alignment horizontal="right"/>
    </xf>
    <xf numFmtId="43" fontId="3" fillId="0" borderId="28" xfId="0" applyNumberFormat="1" applyFont="1" applyFill="1" applyBorder="1" applyAlignment="1">
      <alignment horizontal="right"/>
    </xf>
    <xf numFmtId="43" fontId="3" fillId="0" borderId="0" xfId="0" applyNumberFormat="1" applyFont="1" applyFill="1"/>
    <xf numFmtId="0" fontId="3" fillId="0" borderId="22" xfId="0" applyFont="1" applyFill="1" applyBorder="1"/>
    <xf numFmtId="0" fontId="4" fillId="0" borderId="2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43" fontId="3" fillId="0" borderId="13" xfId="0" applyNumberFormat="1" applyFont="1" applyFill="1" applyBorder="1" applyAlignment="1">
      <alignment horizontal="right"/>
    </xf>
    <xf numFmtId="43" fontId="3" fillId="0" borderId="29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 indent="3"/>
    </xf>
    <xf numFmtId="0" fontId="3" fillId="0" borderId="18" xfId="0" applyFont="1" applyFill="1" applyBorder="1"/>
    <xf numFmtId="10" fontId="3" fillId="0" borderId="17" xfId="0" applyNumberFormat="1" applyFont="1" applyFill="1" applyBorder="1" applyAlignment="1">
      <alignment horizontal="center"/>
    </xf>
    <xf numFmtId="2" fontId="3" fillId="0" borderId="14" xfId="0" applyNumberFormat="1" applyFont="1" applyFill="1" applyBorder="1"/>
    <xf numFmtId="2" fontId="3" fillId="0" borderId="25" xfId="0" applyNumberFormat="1" applyFont="1" applyFill="1" applyBorder="1" applyAlignment="1">
      <alignment horizontal="center"/>
    </xf>
    <xf numFmtId="2" fontId="3" fillId="0" borderId="16" xfId="0" applyNumberFormat="1" applyFont="1" applyFill="1" applyBorder="1"/>
    <xf numFmtId="2" fontId="3" fillId="0" borderId="17" xfId="0" applyNumberFormat="1" applyFont="1" applyFill="1" applyBorder="1"/>
    <xf numFmtId="2" fontId="3" fillId="0" borderId="0" xfId="0" applyNumberFormat="1" applyFont="1" applyFill="1" applyAlignment="1">
      <alignment horizontal="center"/>
    </xf>
    <xf numFmtId="2" fontId="3" fillId="0" borderId="5" xfId="0" applyNumberFormat="1" applyFont="1" applyFill="1" applyBorder="1"/>
    <xf numFmtId="2" fontId="3" fillId="0" borderId="21" xfId="0" applyNumberFormat="1" applyFont="1" applyFill="1" applyBorder="1"/>
    <xf numFmtId="2" fontId="3" fillId="0" borderId="24" xfId="0" applyNumberFormat="1" applyFont="1" applyFill="1" applyBorder="1" applyAlignment="1">
      <alignment horizontal="center"/>
    </xf>
    <xf numFmtId="2" fontId="3" fillId="0" borderId="23" xfId="0" applyNumberFormat="1" applyFont="1" applyFill="1" applyBorder="1"/>
    <xf numFmtId="0" fontId="3" fillId="0" borderId="9" xfId="0" applyFont="1" applyFill="1" applyBorder="1" applyAlignment="1">
      <alignment horizontal="left" indent="3"/>
    </xf>
    <xf numFmtId="0" fontId="3" fillId="0" borderId="30" xfId="0" applyFont="1" applyFill="1" applyBorder="1"/>
    <xf numFmtId="43" fontId="3" fillId="0" borderId="10" xfId="0" applyNumberFormat="1" applyFont="1" applyFill="1" applyBorder="1" applyAlignment="1">
      <alignment horizontal="center"/>
    </xf>
    <xf numFmtId="10" fontId="4" fillId="0" borderId="31" xfId="0" applyNumberFormat="1" applyFont="1" applyFill="1" applyBorder="1"/>
    <xf numFmtId="10" fontId="4" fillId="0" borderId="26" xfId="0" applyNumberFormat="1" applyFont="1" applyFill="1" applyBorder="1" applyAlignment="1">
      <alignment horizontal="center"/>
    </xf>
    <xf numFmtId="10" fontId="4" fillId="0" borderId="32" xfId="0" applyNumberFormat="1" applyFont="1" applyFill="1" applyBorder="1"/>
    <xf numFmtId="37" fontId="3" fillId="0" borderId="13" xfId="0" applyNumberFormat="1" applyFont="1" applyFill="1" applyBorder="1" applyAlignment="1">
      <alignment horizontal="right"/>
    </xf>
    <xf numFmtId="37" fontId="3" fillId="0" borderId="29" xfId="0" applyNumberFormat="1" applyFont="1" applyFill="1" applyBorder="1" applyAlignment="1">
      <alignment horizontal="right"/>
    </xf>
    <xf numFmtId="165" fontId="3" fillId="0" borderId="0" xfId="0" applyNumberFormat="1" applyFont="1" applyFill="1" applyAlignment="1">
      <alignment horizontal="left"/>
    </xf>
    <xf numFmtId="0" fontId="4" fillId="0" borderId="4" xfId="0" applyFont="1" applyFill="1" applyBorder="1"/>
    <xf numFmtId="10" fontId="4" fillId="0" borderId="17" xfId="0" applyNumberFormat="1" applyFont="1" applyFill="1" applyBorder="1"/>
    <xf numFmtId="2" fontId="4" fillId="0" borderId="33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2" fontId="4" fillId="0" borderId="8" xfId="0" applyNumberFormat="1" applyFont="1" applyFill="1" applyBorder="1"/>
    <xf numFmtId="0" fontId="4" fillId="0" borderId="34" xfId="0" applyFont="1" applyFill="1" applyBorder="1"/>
    <xf numFmtId="0" fontId="3" fillId="0" borderId="35" xfId="0" applyFont="1" applyFill="1" applyBorder="1"/>
    <xf numFmtId="10" fontId="4" fillId="0" borderId="36" xfId="0" applyNumberFormat="1" applyFont="1" applyFill="1" applyBorder="1"/>
    <xf numFmtId="2" fontId="4" fillId="0" borderId="0" xfId="0" applyNumberFormat="1" applyFont="1" applyFill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0" fontId="3" fillId="0" borderId="24" xfId="0" applyFont="1" applyFill="1" applyBorder="1"/>
    <xf numFmtId="4" fontId="3" fillId="0" borderId="20" xfId="0" applyNumberFormat="1" applyFont="1" applyFill="1" applyBorder="1" applyAlignment="1">
      <alignment horizontal="right"/>
    </xf>
    <xf numFmtId="4" fontId="3" fillId="0" borderId="37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11" fillId="0" borderId="0" xfId="0" applyFont="1" applyFill="1"/>
    <xf numFmtId="0" fontId="4" fillId="0" borderId="3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43" fontId="3" fillId="0" borderId="18" xfId="0" applyNumberFormat="1" applyFont="1" applyFill="1" applyBorder="1" applyAlignment="1">
      <alignment horizontal="right"/>
    </xf>
    <xf numFmtId="43" fontId="3" fillId="0" borderId="5" xfId="0" applyNumberFormat="1" applyFont="1" applyFill="1" applyBorder="1"/>
    <xf numFmtId="44" fontId="3" fillId="0" borderId="0" xfId="0" applyNumberFormat="1" applyFont="1" applyFill="1"/>
    <xf numFmtId="166" fontId="3" fillId="0" borderId="0" xfId="0" applyNumberFormat="1" applyFont="1" applyFill="1"/>
    <xf numFmtId="167" fontId="3" fillId="0" borderId="0" xfId="0" applyNumberFormat="1" applyFont="1" applyFill="1"/>
    <xf numFmtId="43" fontId="4" fillId="0" borderId="13" xfId="0" applyNumberFormat="1" applyFont="1" applyFill="1" applyBorder="1" applyAlignment="1">
      <alignment horizontal="center"/>
    </xf>
    <xf numFmtId="43" fontId="4" fillId="0" borderId="18" xfId="0" applyNumberFormat="1" applyFont="1" applyFill="1" applyBorder="1" applyAlignment="1">
      <alignment horizontal="right"/>
    </xf>
    <xf numFmtId="43" fontId="4" fillId="0" borderId="5" xfId="0" applyNumberFormat="1" applyFont="1" applyFill="1" applyBorder="1"/>
    <xf numFmtId="0" fontId="3" fillId="0" borderId="13" xfId="0" applyFont="1" applyFill="1" applyBorder="1"/>
    <xf numFmtId="0" fontId="9" fillId="0" borderId="13" xfId="0" applyFont="1" applyFill="1" applyBorder="1"/>
    <xf numFmtId="0" fontId="9" fillId="0" borderId="18" xfId="0" applyFont="1" applyFill="1" applyBorder="1"/>
    <xf numFmtId="0" fontId="9" fillId="0" borderId="5" xfId="0" applyFont="1" applyFill="1" applyBorder="1"/>
    <xf numFmtId="0" fontId="3" fillId="0" borderId="6" xfId="0" applyFont="1" applyFill="1" applyBorder="1"/>
    <xf numFmtId="0" fontId="3" fillId="0" borderId="38" xfId="0" applyFont="1" applyFill="1" applyBorder="1"/>
    <xf numFmtId="0" fontId="3" fillId="0" borderId="39" xfId="0" applyFont="1" applyFill="1" applyBorder="1"/>
    <xf numFmtId="0" fontId="2" fillId="0" borderId="34" xfId="0" applyFont="1" applyFill="1" applyBorder="1"/>
    <xf numFmtId="0" fontId="3" fillId="0" borderId="40" xfId="0" applyFont="1" applyFill="1" applyBorder="1"/>
    <xf numFmtId="0" fontId="4" fillId="0" borderId="1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25" xfId="0" applyFont="1" applyFill="1" applyBorder="1"/>
    <xf numFmtId="0" fontId="3" fillId="0" borderId="12" xfId="0" applyFont="1" applyFill="1" applyBorder="1"/>
    <xf numFmtId="166" fontId="3" fillId="0" borderId="16" xfId="0" applyNumberFormat="1" applyFont="1" applyFill="1" applyBorder="1"/>
    <xf numFmtId="10" fontId="3" fillId="0" borderId="5" xfId="0" applyNumberFormat="1" applyFont="1" applyFill="1" applyBorder="1" applyAlignment="1">
      <alignment horizontal="center"/>
    </xf>
    <xf numFmtId="8" fontId="3" fillId="0" borderId="13" xfId="0" applyNumberFormat="1" applyFont="1" applyFill="1" applyBorder="1"/>
    <xf numFmtId="43" fontId="3" fillId="0" borderId="20" xfId="0" applyNumberFormat="1" applyFont="1" applyFill="1" applyBorder="1" applyAlignment="1">
      <alignment horizontal="right"/>
    </xf>
    <xf numFmtId="43" fontId="3" fillId="0" borderId="23" xfId="0" applyNumberFormat="1" applyFont="1" applyFill="1" applyBorder="1"/>
    <xf numFmtId="43" fontId="4" fillId="0" borderId="13" xfId="0" applyNumberFormat="1" applyFont="1" applyFill="1" applyBorder="1"/>
    <xf numFmtId="43" fontId="4" fillId="0" borderId="18" xfId="0" applyNumberFormat="1" applyFont="1" applyFill="1" applyBorder="1"/>
    <xf numFmtId="0" fontId="3" fillId="0" borderId="26" xfId="0" applyFont="1" applyFill="1" applyBorder="1"/>
    <xf numFmtId="43" fontId="4" fillId="0" borderId="12" xfId="0" applyNumberFormat="1" applyFont="1" applyFill="1" applyBorder="1" applyAlignment="1">
      <alignment horizontal="center"/>
    </xf>
    <xf numFmtId="166" fontId="3" fillId="0" borderId="5" xfId="0" applyNumberFormat="1" applyFont="1" applyFill="1" applyBorder="1"/>
    <xf numFmtId="0" fontId="4" fillId="0" borderId="19" xfId="0" applyFont="1" applyFill="1" applyBorder="1"/>
    <xf numFmtId="166" fontId="4" fillId="0" borderId="20" xfId="4" applyNumberFormat="1" applyFont="1" applyFill="1" applyBorder="1" applyAlignment="1">
      <alignment horizontal="right"/>
    </xf>
    <xf numFmtId="166" fontId="4" fillId="0" borderId="13" xfId="0" applyNumberFormat="1" applyFont="1" applyFill="1" applyBorder="1"/>
    <xf numFmtId="166" fontId="4" fillId="0" borderId="18" xfId="0" applyNumberFormat="1" applyFont="1" applyFill="1" applyBorder="1"/>
    <xf numFmtId="166" fontId="4" fillId="0" borderId="5" xfId="0" applyNumberFormat="1" applyFont="1" applyFill="1" applyBorder="1"/>
    <xf numFmtId="10" fontId="3" fillId="0" borderId="18" xfId="0" applyNumberFormat="1" applyFont="1" applyFill="1" applyBorder="1"/>
    <xf numFmtId="10" fontId="3" fillId="0" borderId="29" xfId="0" applyNumberFormat="1" applyFont="1" applyFill="1" applyBorder="1" applyAlignment="1">
      <alignment horizontal="center"/>
    </xf>
    <xf numFmtId="10" fontId="3" fillId="0" borderId="22" xfId="0" applyNumberFormat="1" applyFont="1" applyFill="1" applyBorder="1"/>
    <xf numFmtId="0" fontId="9" fillId="0" borderId="27" xfId="0" applyFont="1" applyFill="1" applyBorder="1"/>
    <xf numFmtId="0" fontId="4" fillId="0" borderId="30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Continuous"/>
    </xf>
    <xf numFmtId="0" fontId="4" fillId="0" borderId="30" xfId="0" applyFont="1" applyFill="1" applyBorder="1" applyAlignment="1">
      <alignment horizontal="centerContinuous"/>
    </xf>
    <xf numFmtId="0" fontId="4" fillId="0" borderId="11" xfId="0" applyFont="1" applyFill="1" applyBorder="1" applyAlignment="1">
      <alignment horizontal="center"/>
    </xf>
    <xf numFmtId="43" fontId="4" fillId="0" borderId="10" xfId="0" applyNumberFormat="1" applyFont="1" applyFill="1" applyBorder="1" applyAlignment="1">
      <alignment horizontal="center"/>
    </xf>
    <xf numFmtId="43" fontId="4" fillId="0" borderId="30" xfId="0" applyNumberFormat="1" applyFont="1" applyFill="1" applyBorder="1" applyAlignment="1">
      <alignment horizontal="center"/>
    </xf>
    <xf numFmtId="0" fontId="13" fillId="0" borderId="4" xfId="0" applyFont="1" applyFill="1" applyBorder="1"/>
    <xf numFmtId="41" fontId="3" fillId="0" borderId="13" xfId="0" applyNumberFormat="1" applyFont="1" applyFill="1" applyBorder="1" applyAlignment="1">
      <alignment horizontal="right"/>
    </xf>
    <xf numFmtId="10" fontId="3" fillId="0" borderId="13" xfId="0" applyNumberFormat="1" applyFont="1" applyFill="1" applyBorder="1" applyAlignment="1">
      <alignment horizontal="right"/>
    </xf>
    <xf numFmtId="168" fontId="3" fillId="0" borderId="12" xfId="0" applyNumberFormat="1" applyFont="1" applyFill="1" applyBorder="1" applyAlignment="1">
      <alignment horizontal="right"/>
    </xf>
    <xf numFmtId="168" fontId="3" fillId="0" borderId="28" xfId="0" applyNumberFormat="1" applyFont="1" applyFill="1" applyBorder="1" applyAlignment="1">
      <alignment horizontal="right"/>
    </xf>
    <xf numFmtId="168" fontId="3" fillId="0" borderId="13" xfId="0" applyNumberFormat="1" applyFont="1" applyFill="1" applyBorder="1" applyAlignment="1">
      <alignment horizontal="right"/>
    </xf>
    <xf numFmtId="168" fontId="3" fillId="0" borderId="29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indent="2"/>
    </xf>
    <xf numFmtId="0" fontId="14" fillId="0" borderId="4" xfId="0" applyFont="1" applyFill="1" applyBorder="1"/>
    <xf numFmtId="0" fontId="8" fillId="0" borderId="0" xfId="0" applyFont="1" applyFill="1"/>
    <xf numFmtId="41" fontId="8" fillId="0" borderId="13" xfId="0" applyNumberFormat="1" applyFont="1" applyFill="1" applyBorder="1" applyAlignment="1">
      <alignment horizontal="right"/>
    </xf>
    <xf numFmtId="43" fontId="8" fillId="0" borderId="13" xfId="0" applyNumberFormat="1" applyFont="1" applyFill="1" applyBorder="1" applyAlignment="1">
      <alignment horizontal="right"/>
    </xf>
    <xf numFmtId="10" fontId="8" fillId="0" borderId="13" xfId="0" applyNumberFormat="1" applyFont="1" applyFill="1" applyBorder="1" applyAlignment="1">
      <alignment horizontal="right"/>
    </xf>
    <xf numFmtId="168" fontId="8" fillId="0" borderId="13" xfId="0" applyNumberFormat="1" applyFont="1" applyFill="1" applyBorder="1" applyAlignment="1">
      <alignment horizontal="right"/>
    </xf>
    <xf numFmtId="168" fontId="8" fillId="0" borderId="29" xfId="0" applyNumberFormat="1" applyFont="1" applyFill="1" applyBorder="1" applyAlignment="1">
      <alignment horizontal="right"/>
    </xf>
    <xf numFmtId="41" fontId="3" fillId="0" borderId="0" xfId="0" applyNumberFormat="1" applyFont="1" applyFill="1"/>
    <xf numFmtId="10" fontId="3" fillId="0" borderId="0" xfId="0" applyNumberFormat="1" applyFont="1" applyFill="1"/>
    <xf numFmtId="168" fontId="4" fillId="0" borderId="20" xfId="0" applyNumberFormat="1" applyFont="1" applyFill="1" applyBorder="1" applyAlignment="1">
      <alignment horizontal="right"/>
    </xf>
    <xf numFmtId="168" fontId="4" fillId="0" borderId="37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4" fillId="0" borderId="31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15" fillId="0" borderId="0" xfId="0" applyFont="1" applyFill="1"/>
    <xf numFmtId="0" fontId="3" fillId="0" borderId="11" xfId="0" applyFont="1" applyFill="1" applyBorder="1"/>
    <xf numFmtId="170" fontId="3" fillId="0" borderId="5" xfId="0" applyNumberFormat="1" applyFont="1" applyFill="1" applyBorder="1" applyAlignment="1">
      <alignment horizontal="right"/>
    </xf>
    <xf numFmtId="171" fontId="3" fillId="0" borderId="5" xfId="0" applyNumberFormat="1" applyFont="1" applyFill="1" applyBorder="1" applyAlignment="1">
      <alignment horizontal="right"/>
    </xf>
    <xf numFmtId="0" fontId="4" fillId="0" borderId="7" xfId="0" applyFont="1" applyFill="1" applyBorder="1"/>
    <xf numFmtId="170" fontId="4" fillId="0" borderId="8" xfId="0" applyNumberFormat="1" applyFont="1" applyFill="1" applyBorder="1" applyAlignment="1">
      <alignment horizontal="right"/>
    </xf>
    <xf numFmtId="0" fontId="5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43" fontId="3" fillId="0" borderId="8" xfId="0" applyNumberFormat="1" applyFont="1" applyFill="1" applyBorder="1"/>
    <xf numFmtId="0" fontId="4" fillId="0" borderId="0" xfId="0" applyFont="1" applyFill="1" applyAlignment="1">
      <alignment horizontal="center"/>
    </xf>
    <xf numFmtId="43" fontId="4" fillId="0" borderId="0" xfId="0" applyNumberFormat="1" applyFont="1" applyFill="1"/>
    <xf numFmtId="43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41" fontId="3" fillId="0" borderId="0" xfId="0" applyNumberFormat="1" applyFont="1" applyFill="1" applyAlignment="1">
      <alignment vertical="top"/>
    </xf>
    <xf numFmtId="43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horizontal="center" vertical="top" wrapText="1"/>
    </xf>
    <xf numFmtId="43" fontId="3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  <xf numFmtId="0" fontId="5" fillId="0" borderId="0" xfId="0" applyFont="1" applyFill="1" applyAlignment="1">
      <alignment vertical="center" wrapText="1"/>
    </xf>
    <xf numFmtId="14" fontId="0" fillId="0" borderId="2" xfId="0" applyNumberForma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14" fontId="0" fillId="0" borderId="7" xfId="0" applyNumberFormat="1" applyFill="1" applyBorder="1" applyAlignment="1">
      <alignment horizontal="center"/>
    </xf>
    <xf numFmtId="14" fontId="0" fillId="0" borderId="8" xfId="0" applyNumberFormat="1" applyFill="1" applyBorder="1" applyAlignment="1">
      <alignment horizontal="center"/>
    </xf>
    <xf numFmtId="0" fontId="16" fillId="0" borderId="0" xfId="0" applyFont="1" applyFill="1"/>
    <xf numFmtId="0" fontId="0" fillId="0" borderId="2" xfId="0" applyFill="1" applyBorder="1"/>
    <xf numFmtId="0" fontId="0" fillId="0" borderId="3" xfId="0" applyFill="1" applyBorder="1"/>
    <xf numFmtId="0" fontId="16" fillId="0" borderId="34" xfId="0" applyFont="1" applyFill="1" applyBorder="1"/>
    <xf numFmtId="0" fontId="0" fillId="0" borderId="41" xfId="0" applyFill="1" applyBorder="1"/>
    <xf numFmtId="0" fontId="0" fillId="0" borderId="40" xfId="0" applyFill="1" applyBorder="1"/>
    <xf numFmtId="14" fontId="4" fillId="0" borderId="23" xfId="0" applyNumberFormat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4" xfId="0" applyFill="1" applyBorder="1"/>
    <xf numFmtId="43" fontId="0" fillId="0" borderId="0" xfId="0" applyNumberFormat="1" applyFill="1"/>
    <xf numFmtId="0" fontId="18" fillId="0" borderId="0" xfId="0" applyFont="1" applyFill="1"/>
    <xf numFmtId="43" fontId="0" fillId="0" borderId="5" xfId="0" applyNumberFormat="1" applyFill="1" applyBorder="1"/>
    <xf numFmtId="8" fontId="0" fillId="0" borderId="0" xfId="0" applyNumberFormat="1" applyFill="1"/>
    <xf numFmtId="0" fontId="0" fillId="0" borderId="6" xfId="0" applyFill="1" applyBorder="1"/>
    <xf numFmtId="0" fontId="0" fillId="0" borderId="7" xfId="0" applyFill="1" applyBorder="1"/>
    <xf numFmtId="44" fontId="0" fillId="0" borderId="8" xfId="0" applyNumberFormat="1" applyFill="1" applyBorder="1"/>
    <xf numFmtId="49" fontId="19" fillId="0" borderId="0" xfId="0" applyNumberFormat="1" applyFont="1" applyFill="1" applyAlignment="1">
      <alignment horizontal="center"/>
    </xf>
    <xf numFmtId="14" fontId="4" fillId="0" borderId="42" xfId="0" applyNumberFormat="1" applyFont="1" applyFill="1" applyBorder="1" applyAlignment="1">
      <alignment horizontal="center"/>
    </xf>
    <xf numFmtId="0" fontId="20" fillId="0" borderId="0" xfId="0" applyFont="1" applyFill="1"/>
    <xf numFmtId="0" fontId="21" fillId="0" borderId="0" xfId="0" applyFont="1" applyFill="1" applyAlignment="1">
      <alignment horizontal="center"/>
    </xf>
    <xf numFmtId="43" fontId="20" fillId="0" borderId="0" xfId="0" applyNumberFormat="1" applyFont="1" applyFill="1" applyAlignment="1">
      <alignment horizontal="center"/>
    </xf>
    <xf numFmtId="49" fontId="3" fillId="0" borderId="4" xfId="0" applyNumberFormat="1" applyFont="1" applyFill="1" applyBorder="1"/>
    <xf numFmtId="43" fontId="3" fillId="0" borderId="5" xfId="0" applyNumberFormat="1" applyFont="1" applyFill="1" applyBorder="1" applyAlignment="1">
      <alignment horizontal="right"/>
    </xf>
    <xf numFmtId="43" fontId="0" fillId="0" borderId="5" xfId="0" applyNumberFormat="1" applyFill="1" applyBorder="1" applyAlignment="1">
      <alignment horizontal="right"/>
    </xf>
    <xf numFmtId="10" fontId="20" fillId="0" borderId="0" xfId="0" applyNumberFormat="1" applyFont="1" applyFill="1" applyAlignment="1">
      <alignment horizontal="center"/>
    </xf>
    <xf numFmtId="10" fontId="0" fillId="0" borderId="5" xfId="0" applyNumberFormat="1" applyFill="1" applyBorder="1" applyAlignment="1">
      <alignment horizontal="right"/>
    </xf>
    <xf numFmtId="0" fontId="0" fillId="0" borderId="5" xfId="0" applyFill="1" applyBorder="1"/>
    <xf numFmtId="10" fontId="3" fillId="0" borderId="5" xfId="0" applyNumberFormat="1" applyFont="1" applyFill="1" applyBorder="1" applyAlignment="1">
      <alignment horizontal="right"/>
    </xf>
    <xf numFmtId="172" fontId="0" fillId="0" borderId="0" xfId="0" applyNumberFormat="1" applyFill="1"/>
    <xf numFmtId="44" fontId="0" fillId="0" borderId="5" xfId="0" applyNumberFormat="1" applyFill="1" applyBorder="1"/>
    <xf numFmtId="49" fontId="0" fillId="0" borderId="4" xfId="0" applyNumberFormat="1" applyFill="1" applyBorder="1"/>
    <xf numFmtId="0" fontId="9" fillId="0" borderId="1" xfId="0" applyFont="1" applyFill="1" applyBorder="1"/>
    <xf numFmtId="0" fontId="5" fillId="0" borderId="2" xfId="0" applyFont="1" applyFill="1" applyBorder="1"/>
    <xf numFmtId="0" fontId="22" fillId="0" borderId="2" xfId="0" applyFont="1" applyFill="1" applyBorder="1"/>
    <xf numFmtId="0" fontId="5" fillId="0" borderId="3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43" fontId="5" fillId="0" borderId="7" xfId="0" applyNumberFormat="1" applyFont="1" applyFill="1" applyBorder="1"/>
    <xf numFmtId="0" fontId="5" fillId="0" borderId="8" xfId="0" applyFont="1" applyFill="1" applyBorder="1"/>
    <xf numFmtId="43" fontId="5" fillId="0" borderId="0" xfId="0" applyNumberFormat="1" applyFont="1" applyFill="1"/>
    <xf numFmtId="10" fontId="3" fillId="0" borderId="6" xfId="0" applyNumberFormat="1" applyFont="1" applyFill="1" applyBorder="1"/>
    <xf numFmtId="10" fontId="3" fillId="0" borderId="7" xfId="0" applyNumberFormat="1" applyFont="1" applyFill="1" applyBorder="1"/>
    <xf numFmtId="10" fontId="3" fillId="0" borderId="8" xfId="0" applyNumberFormat="1" applyFont="1" applyFill="1" applyBorder="1" applyAlignment="1">
      <alignment horizontal="right"/>
    </xf>
    <xf numFmtId="44" fontId="5" fillId="0" borderId="0" xfId="0" applyNumberFormat="1" applyFont="1" applyFill="1"/>
    <xf numFmtId="0" fontId="9" fillId="0" borderId="27" xfId="0" applyFont="1" applyFill="1" applyBorder="1" applyAlignment="1">
      <alignment vertical="top"/>
    </xf>
    <xf numFmtId="0" fontId="0" fillId="0" borderId="25" xfId="0" applyFill="1" applyBorder="1"/>
    <xf numFmtId="0" fontId="0" fillId="0" borderId="16" xfId="0" applyFill="1" applyBorder="1" applyAlignment="1">
      <alignment horizontal="right"/>
    </xf>
    <xf numFmtId="0" fontId="16" fillId="0" borderId="4" xfId="0" applyFont="1" applyFill="1" applyBorder="1"/>
    <xf numFmtId="0" fontId="0" fillId="0" borderId="1" xfId="0" applyFill="1" applyBorder="1"/>
    <xf numFmtId="0" fontId="4" fillId="0" borderId="24" xfId="0" applyFont="1" applyFill="1" applyBorder="1" applyAlignment="1">
      <alignment horizontal="right"/>
    </xf>
    <xf numFmtId="0" fontId="0" fillId="0" borderId="24" xfId="0" applyFill="1" applyBorder="1"/>
    <xf numFmtId="0" fontId="4" fillId="0" borderId="23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40" fontId="0" fillId="0" borderId="0" xfId="0" applyNumberForma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43" fontId="23" fillId="0" borderId="0" xfId="0" applyNumberFormat="1" applyFont="1" applyFill="1"/>
    <xf numFmtId="0" fontId="21" fillId="0" borderId="0" xfId="0" applyFont="1" applyFill="1" applyAlignment="1">
      <alignment vertical="center"/>
    </xf>
    <xf numFmtId="39" fontId="0" fillId="0" borderId="5" xfId="0" applyNumberFormat="1" applyFill="1" applyBorder="1"/>
    <xf numFmtId="0" fontId="21" fillId="0" borderId="0" xfId="0" applyFont="1" applyFill="1"/>
    <xf numFmtId="0" fontId="22" fillId="0" borderId="0" xfId="0" applyFont="1" applyFill="1"/>
    <xf numFmtId="0" fontId="0" fillId="0" borderId="0" xfId="0" applyFill="1" applyAlignment="1">
      <alignment vertical="center"/>
    </xf>
    <xf numFmtId="0" fontId="0" fillId="0" borderId="8" xfId="0" applyFill="1" applyBorder="1"/>
    <xf numFmtId="43" fontId="24" fillId="0" borderId="0" xfId="0" applyNumberFormat="1" applyFont="1" applyFill="1"/>
    <xf numFmtId="0" fontId="3" fillId="0" borderId="43" xfId="0" applyFon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13" xfId="0" applyFill="1" applyBorder="1"/>
    <xf numFmtId="43" fontId="0" fillId="0" borderId="13" xfId="0" applyNumberFormat="1" applyFill="1" applyBorder="1"/>
    <xf numFmtId="43" fontId="0" fillId="0" borderId="20" xfId="0" applyNumberFormat="1" applyFill="1" applyBorder="1"/>
    <xf numFmtId="43" fontId="0" fillId="0" borderId="23" xfId="0" applyNumberFormat="1" applyFill="1" applyBorder="1"/>
    <xf numFmtId="0" fontId="0" fillId="0" borderId="38" xfId="0" applyFill="1" applyBorder="1"/>
    <xf numFmtId="43" fontId="11" fillId="0" borderId="0" xfId="0" applyNumberFormat="1" applyFont="1" applyFill="1"/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173" fontId="4" fillId="0" borderId="0" xfId="0" applyNumberFormat="1" applyFont="1" applyFill="1" applyAlignment="1">
      <alignment horizontal="centerContinuous"/>
    </xf>
    <xf numFmtId="0" fontId="4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166" fontId="3" fillId="0" borderId="0" xfId="0" applyNumberFormat="1" applyFont="1" applyFill="1" applyAlignment="1">
      <alignment horizontal="right"/>
    </xf>
    <xf numFmtId="166" fontId="11" fillId="0" borderId="0" xfId="0" applyNumberFormat="1" applyFont="1" applyFill="1" applyAlignment="1">
      <alignment horizontal="right"/>
    </xf>
    <xf numFmtId="166" fontId="3" fillId="0" borderId="0" xfId="1" applyNumberFormat="1" applyFont="1" applyFill="1"/>
    <xf numFmtId="166" fontId="3" fillId="0" borderId="25" xfId="0" applyNumberFormat="1" applyFont="1" applyFill="1" applyBorder="1" applyAlignment="1">
      <alignment horizontal="right"/>
    </xf>
    <xf numFmtId="0" fontId="25" fillId="0" borderId="0" xfId="0" applyFont="1" applyFill="1" applyAlignment="1">
      <alignment horizontal="left"/>
    </xf>
    <xf numFmtId="40" fontId="3" fillId="0" borderId="0" xfId="0" applyNumberFormat="1" applyFont="1" applyFill="1"/>
    <xf numFmtId="166" fontId="3" fillId="0" borderId="25" xfId="0" applyNumberFormat="1" applyFont="1" applyFill="1" applyBorder="1" applyAlignment="1" applyProtection="1">
      <alignment horizontal="fill"/>
      <protection locked="0"/>
    </xf>
    <xf numFmtId="174" fontId="4" fillId="0" borderId="44" xfId="0" applyNumberFormat="1" applyFont="1" applyFill="1" applyBorder="1" applyAlignment="1">
      <alignment horizontal="right"/>
    </xf>
    <xf numFmtId="44" fontId="3" fillId="0" borderId="0" xfId="0" applyNumberFormat="1" applyFont="1" applyFill="1" applyAlignment="1">
      <alignment horizontal="right"/>
    </xf>
    <xf numFmtId="174" fontId="3" fillId="0" borderId="44" xfId="0" applyNumberFormat="1" applyFont="1" applyFill="1" applyBorder="1" applyAlignment="1">
      <alignment horizontal="right"/>
    </xf>
    <xf numFmtId="166" fontId="3" fillId="0" borderId="0" xfId="0" applyNumberFormat="1" applyFont="1" applyFill="1" applyAlignment="1" applyProtection="1">
      <alignment horizontal="fill"/>
      <protection locked="0"/>
    </xf>
    <xf numFmtId="174" fontId="4" fillId="0" borderId="24" xfId="0" applyNumberFormat="1" applyFont="1" applyFill="1" applyBorder="1" applyAlignment="1">
      <alignment horizontal="right"/>
    </xf>
    <xf numFmtId="0" fontId="23" fillId="0" borderId="0" xfId="0" applyFont="1" applyFill="1"/>
    <xf numFmtId="14" fontId="0" fillId="0" borderId="0" xfId="0" applyNumberFormat="1" applyFill="1"/>
    <xf numFmtId="14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175" fontId="1" fillId="0" borderId="0" xfId="0" applyNumberFormat="1" applyFont="1" applyFill="1" applyAlignment="1">
      <alignment horizontal="right"/>
    </xf>
    <xf numFmtId="44" fontId="26" fillId="0" borderId="0" xfId="0" applyNumberFormat="1" applyFont="1" applyFill="1"/>
    <xf numFmtId="44" fontId="27" fillId="0" borderId="0" xfId="0" applyNumberFormat="1" applyFont="1" applyFill="1"/>
    <xf numFmtId="44" fontId="27" fillId="0" borderId="24" xfId="0" applyNumberFormat="1" applyFont="1" applyFill="1" applyBorder="1"/>
    <xf numFmtId="0" fontId="27" fillId="0" borderId="0" xfId="0" applyFont="1" applyFill="1"/>
    <xf numFmtId="44" fontId="0" fillId="0" borderId="0" xfId="0" applyNumberFormat="1" applyFill="1"/>
    <xf numFmtId="43" fontId="1" fillId="0" borderId="0" xfId="0" applyNumberFormat="1" applyFont="1" applyFill="1"/>
    <xf numFmtId="43" fontId="1" fillId="0" borderId="24" xfId="0" applyNumberFormat="1" applyFont="1" applyFill="1" applyBorder="1"/>
    <xf numFmtId="43" fontId="1" fillId="0" borderId="0" xfId="0" applyNumberFormat="1" applyFont="1" applyFill="1" applyAlignment="1">
      <alignment horizontal="right"/>
    </xf>
    <xf numFmtId="43" fontId="3" fillId="0" borderId="0" xfId="0" applyNumberFormat="1" applyFont="1" applyFill="1" applyAlignment="1">
      <alignment horizontal="right"/>
    </xf>
    <xf numFmtId="43" fontId="3" fillId="0" borderId="24" xfId="0" applyNumberFormat="1" applyFont="1" applyFill="1" applyBorder="1" applyAlignment="1">
      <alignment horizontal="right"/>
    </xf>
  </cellXfs>
  <cellStyles count="6">
    <cellStyle name="Comma" xfId="1" builtinId="3"/>
    <cellStyle name="Comma 10" xfId="4" xr:uid="{5D60C353-1CDE-436D-AF2E-266A16965FDE}"/>
    <cellStyle name="Hyperlink" xfId="3" builtinId="8"/>
    <cellStyle name="Normal" xfId="0" builtinId="0"/>
    <cellStyle name="Percent" xfId="2" builtinId="5"/>
    <cellStyle name="Percent 10 2" xfId="5" xr:uid="{CDBA73C4-2BA4-4C4C-8DE5-EE0E28B0F2D0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E7D7482-06A0-468E-9C8F-406EB1C61733}"/>
            </a:ext>
          </a:extLst>
        </xdr:cNvPr>
        <xdr:cNvSpPr>
          <a:spLocks noChangeArrowheads="1"/>
        </xdr:cNvSpPr>
      </xdr:nvSpPr>
      <xdr:spPr bwMode="auto">
        <a:xfrm rot="-5400000">
          <a:off x="8810625" y="6296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281516</xdr:colOff>
      <xdr:row>28</xdr:row>
      <xdr:rowOff>134938</xdr:rowOff>
    </xdr:from>
    <xdr:to>
      <xdr:col>8</xdr:col>
      <xdr:colOff>662516</xdr:colOff>
      <xdr:row>28</xdr:row>
      <xdr:rowOff>134938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D2F5D2A5-C031-4D2A-A494-48825B01E19B}"/>
            </a:ext>
          </a:extLst>
        </xdr:cNvPr>
        <xdr:cNvSpPr>
          <a:spLocks noChangeArrowheads="1"/>
        </xdr:cNvSpPr>
      </xdr:nvSpPr>
      <xdr:spPr bwMode="auto">
        <a:xfrm rot="-5400000">
          <a:off x="9054041" y="4592638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26194</xdr:colOff>
      <xdr:row>30</xdr:row>
      <xdr:rowOff>35719</xdr:rowOff>
    </xdr:from>
    <xdr:to>
      <xdr:col>8</xdr:col>
      <xdr:colOff>407194</xdr:colOff>
      <xdr:row>30</xdr:row>
      <xdr:rowOff>35719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89BED940-304A-4216-8CE3-6DF84B1C159D}"/>
            </a:ext>
          </a:extLst>
        </xdr:cNvPr>
        <xdr:cNvSpPr>
          <a:spLocks noChangeArrowheads="1"/>
        </xdr:cNvSpPr>
      </xdr:nvSpPr>
      <xdr:spPr bwMode="auto">
        <a:xfrm rot="-5400000">
          <a:off x="8798719" y="4817269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275F0561-19B8-410F-9F82-D5DF22F90B7B}"/>
            </a:ext>
          </a:extLst>
        </xdr:cNvPr>
        <xdr:cNvSpPr>
          <a:spLocks noChangeArrowheads="1"/>
        </xdr:cNvSpPr>
      </xdr:nvSpPr>
      <xdr:spPr bwMode="auto">
        <a:xfrm rot="-5400000">
          <a:off x="12915900" y="258508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7CF5461A-9BE5-4F6B-8764-AA83310EB645}"/>
            </a:ext>
          </a:extLst>
        </xdr:cNvPr>
        <xdr:cNvSpPr>
          <a:spLocks noChangeArrowheads="1"/>
        </xdr:cNvSpPr>
      </xdr:nvSpPr>
      <xdr:spPr bwMode="auto">
        <a:xfrm rot="-5400000">
          <a:off x="12915900" y="258508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4A409131-2990-4AEC-B97E-EA90BBCE9C70}"/>
            </a:ext>
          </a:extLst>
        </xdr:cNvPr>
        <xdr:cNvSpPr>
          <a:spLocks noChangeArrowheads="1"/>
        </xdr:cNvSpPr>
      </xdr:nvSpPr>
      <xdr:spPr bwMode="auto">
        <a:xfrm rot="-5400000">
          <a:off x="18221325" y="198310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bstarling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87476-8911-4302-8575-C056262E72F8}">
  <sheetPr>
    <pageSetUpPr fitToPage="1"/>
  </sheetPr>
  <dimension ref="A1:Y180"/>
  <sheetViews>
    <sheetView showGridLines="0" tabSelected="1" zoomScaleNormal="100" zoomScalePageLayoutView="55" workbookViewId="0"/>
  </sheetViews>
  <sheetFormatPr defaultColWidth="9.140625" defaultRowHeight="12.75" x14ac:dyDescent="0.2"/>
  <cols>
    <col min="1" max="1" width="3" style="43" customWidth="1"/>
    <col min="2" max="2" width="13.85546875" style="43" customWidth="1"/>
    <col min="3" max="5" width="16" style="43" customWidth="1"/>
    <col min="6" max="6" width="23.42578125" style="43" customWidth="1"/>
    <col min="7" max="7" width="18.5703125" style="43" customWidth="1"/>
    <col min="8" max="8" width="21.85546875" style="43" bestFit="1" customWidth="1"/>
    <col min="9" max="9" width="28.42578125" style="43" bestFit="1" customWidth="1"/>
    <col min="10" max="10" width="16" style="43" customWidth="1"/>
    <col min="11" max="11" width="17.140625" style="43" bestFit="1" customWidth="1"/>
    <col min="12" max="12" width="21.85546875" style="43" bestFit="1" customWidth="1"/>
    <col min="13" max="13" width="18.42578125" style="43" customWidth="1"/>
    <col min="14" max="14" width="20.85546875" style="43" customWidth="1"/>
    <col min="15" max="15" width="18.42578125" style="43" customWidth="1"/>
    <col min="16" max="20" width="15.85546875" style="43" customWidth="1"/>
    <col min="21" max="16384" width="9.140625" style="43"/>
  </cols>
  <sheetData>
    <row r="1" spans="1:15" ht="15.75" x14ac:dyDescent="0.25">
      <c r="A1" s="42" t="s">
        <v>0</v>
      </c>
      <c r="H1" s="44"/>
    </row>
    <row r="2" spans="1:15" ht="15.75" x14ac:dyDescent="0.25">
      <c r="A2" s="42" t="s">
        <v>1</v>
      </c>
    </row>
    <row r="3" spans="1:15" ht="13.5" thickBot="1" x14ac:dyDescent="0.25"/>
    <row r="4" spans="1:15" x14ac:dyDescent="0.2">
      <c r="B4" s="45" t="s">
        <v>2</v>
      </c>
      <c r="C4" s="46"/>
      <c r="D4" s="47" t="s">
        <v>3</v>
      </c>
      <c r="E4" s="47"/>
      <c r="F4" s="47"/>
      <c r="G4" s="48"/>
      <c r="I4" s="49"/>
      <c r="J4" s="49"/>
    </row>
    <row r="5" spans="1:15" x14ac:dyDescent="0.2">
      <c r="B5" s="50" t="s">
        <v>4</v>
      </c>
      <c r="C5" s="51"/>
      <c r="D5" s="43" t="s">
        <v>5</v>
      </c>
      <c r="G5" s="52"/>
      <c r="I5" s="49"/>
      <c r="J5" s="49"/>
      <c r="L5" s="53"/>
      <c r="M5" s="53"/>
    </row>
    <row r="6" spans="1:15" ht="13.9" customHeight="1" x14ac:dyDescent="0.2">
      <c r="B6" s="50" t="s">
        <v>6</v>
      </c>
      <c r="C6" s="51"/>
      <c r="D6" s="54">
        <v>45894</v>
      </c>
      <c r="F6" s="44"/>
      <c r="G6" s="52"/>
      <c r="I6" s="49"/>
      <c r="J6" s="49"/>
      <c r="L6" s="53"/>
      <c r="M6" s="53"/>
    </row>
    <row r="7" spans="1:15" x14ac:dyDescent="0.2">
      <c r="B7" s="50" t="s">
        <v>7</v>
      </c>
      <c r="C7" s="51"/>
      <c r="D7" s="54">
        <v>45869</v>
      </c>
      <c r="E7" s="44"/>
      <c r="F7" s="44"/>
      <c r="G7" s="55"/>
      <c r="I7" s="56" t="s">
        <v>8</v>
      </c>
      <c r="J7" s="56"/>
      <c r="L7" s="53"/>
      <c r="M7" s="53"/>
    </row>
    <row r="8" spans="1:15" x14ac:dyDescent="0.2">
      <c r="B8" s="50" t="s">
        <v>9</v>
      </c>
      <c r="C8" s="51"/>
      <c r="D8" s="43" t="s">
        <v>10</v>
      </c>
      <c r="G8" s="52"/>
      <c r="I8" s="56"/>
      <c r="J8" s="56"/>
    </row>
    <row r="9" spans="1:15" x14ac:dyDescent="0.2">
      <c r="B9" s="50" t="s">
        <v>11</v>
      </c>
      <c r="C9" s="51"/>
      <c r="D9" s="43" t="s">
        <v>12</v>
      </c>
      <c r="G9" s="52"/>
      <c r="I9" s="56"/>
      <c r="J9" s="56"/>
    </row>
    <row r="10" spans="1:15" x14ac:dyDescent="0.2">
      <c r="B10" s="57" t="s">
        <v>13</v>
      </c>
      <c r="C10" s="58"/>
      <c r="D10" s="59" t="s">
        <v>14</v>
      </c>
      <c r="E10" s="60"/>
      <c r="F10" s="60"/>
      <c r="G10" s="61"/>
    </row>
    <row r="11" spans="1:15" ht="13.5" thickBot="1" x14ac:dyDescent="0.25">
      <c r="B11" s="62" t="s">
        <v>15</v>
      </c>
      <c r="C11" s="63"/>
      <c r="D11" s="1" t="s">
        <v>16</v>
      </c>
      <c r="E11" s="64"/>
      <c r="F11" s="64"/>
      <c r="G11" s="65"/>
    </row>
    <row r="13" spans="1:15" ht="13.5" thickBot="1" x14ac:dyDescent="0.25"/>
    <row r="14" spans="1:15" ht="15.75" x14ac:dyDescent="0.25">
      <c r="A14" s="66" t="s">
        <v>17</v>
      </c>
      <c r="B14" s="6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8"/>
    </row>
    <row r="15" spans="1:15" ht="6.75" customHeight="1" x14ac:dyDescent="0.2">
      <c r="A15" s="68"/>
      <c r="O15" s="52"/>
    </row>
    <row r="16" spans="1:15" x14ac:dyDescent="0.2">
      <c r="A16" s="69"/>
      <c r="B16" s="70" t="s">
        <v>18</v>
      </c>
      <c r="C16" s="70" t="s">
        <v>19</v>
      </c>
      <c r="D16" s="71" t="s">
        <v>20</v>
      </c>
      <c r="E16" s="70" t="s">
        <v>21</v>
      </c>
      <c r="F16" s="70" t="s">
        <v>22</v>
      </c>
      <c r="G16" s="70" t="s">
        <v>23</v>
      </c>
      <c r="H16" s="70" t="s">
        <v>24</v>
      </c>
      <c r="I16" s="70" t="s">
        <v>25</v>
      </c>
      <c r="J16" s="70" t="s">
        <v>26</v>
      </c>
      <c r="K16" s="70" t="s">
        <v>27</v>
      </c>
      <c r="L16" s="70" t="s">
        <v>28</v>
      </c>
      <c r="M16" s="70" t="s">
        <v>29</v>
      </c>
      <c r="N16" s="70" t="s">
        <v>30</v>
      </c>
      <c r="O16" s="72" t="s">
        <v>31</v>
      </c>
    </row>
    <row r="17" spans="1:17" x14ac:dyDescent="0.2">
      <c r="A17" s="68"/>
      <c r="B17" s="73" t="s">
        <v>32</v>
      </c>
      <c r="C17" s="74" t="s">
        <v>33</v>
      </c>
      <c r="D17" s="75">
        <f>E17+F17</f>
        <v>5.2644900000000001E-2</v>
      </c>
      <c r="E17" s="76">
        <v>4.4644900000000001E-2</v>
      </c>
      <c r="F17" s="77">
        <v>8.0000000000000002E-3</v>
      </c>
      <c r="G17" s="73"/>
      <c r="H17" s="78">
        <v>496500000</v>
      </c>
      <c r="I17" s="78">
        <v>54443564.549999997</v>
      </c>
      <c r="J17" s="79">
        <v>246806.42</v>
      </c>
      <c r="K17" s="80">
        <v>589807.05000000005</v>
      </c>
      <c r="L17" s="79">
        <f>I17-K17</f>
        <v>53853757.5</v>
      </c>
      <c r="M17" s="81">
        <f>L17/L21</f>
        <v>0.83944821938138225</v>
      </c>
      <c r="N17" s="81" t="s">
        <v>34</v>
      </c>
      <c r="O17" s="82">
        <v>57278</v>
      </c>
      <c r="Q17" s="44"/>
    </row>
    <row r="18" spans="1:17" x14ac:dyDescent="0.2">
      <c r="A18" s="68"/>
      <c r="B18" s="74" t="s">
        <v>35</v>
      </c>
      <c r="C18" s="74" t="s">
        <v>36</v>
      </c>
      <c r="D18" s="83">
        <f>E18+F18</f>
        <v>5.9644900000000001E-2</v>
      </c>
      <c r="E18" s="84">
        <v>4.4644900000000001E-2</v>
      </c>
      <c r="F18" s="85">
        <v>1.4999999999999999E-2</v>
      </c>
      <c r="G18" s="74"/>
      <c r="H18" s="86">
        <v>10300000</v>
      </c>
      <c r="I18" s="86">
        <v>10300000</v>
      </c>
      <c r="J18" s="87">
        <v>52901.03</v>
      </c>
      <c r="K18" s="88">
        <v>0</v>
      </c>
      <c r="L18" s="89">
        <f>I18-K18</f>
        <v>10300000</v>
      </c>
      <c r="M18" s="90">
        <f>L18/L21</f>
        <v>0.16055178061861769</v>
      </c>
      <c r="N18" s="91" t="s">
        <v>34</v>
      </c>
      <c r="O18" s="92">
        <v>57278</v>
      </c>
      <c r="Q18" s="44"/>
    </row>
    <row r="19" spans="1:17" x14ac:dyDescent="0.2">
      <c r="A19" s="68"/>
      <c r="B19" s="74"/>
      <c r="C19" s="74"/>
      <c r="D19" s="83"/>
      <c r="E19" s="84"/>
      <c r="F19" s="85"/>
      <c r="G19" s="74"/>
      <c r="H19" s="86"/>
      <c r="I19" s="86"/>
      <c r="J19" s="87"/>
      <c r="K19" s="88"/>
      <c r="L19" s="87"/>
      <c r="M19" s="90"/>
      <c r="N19" s="90"/>
      <c r="O19" s="92"/>
      <c r="Q19" s="44"/>
    </row>
    <row r="20" spans="1:17" x14ac:dyDescent="0.2">
      <c r="A20" s="93"/>
      <c r="B20" s="94"/>
      <c r="C20" s="94"/>
      <c r="D20" s="95"/>
      <c r="E20" s="94"/>
      <c r="F20" s="96"/>
      <c r="G20" s="94"/>
      <c r="H20" s="97"/>
      <c r="I20" s="98"/>
      <c r="J20" s="98"/>
      <c r="K20" s="99"/>
      <c r="L20" s="98"/>
      <c r="M20" s="100"/>
      <c r="N20" s="100"/>
      <c r="O20" s="101"/>
    </row>
    <row r="21" spans="1:17" x14ac:dyDescent="0.2">
      <c r="A21" s="93"/>
      <c r="B21" s="102" t="s">
        <v>37</v>
      </c>
      <c r="C21" s="103"/>
      <c r="D21" s="104"/>
      <c r="E21" s="94"/>
      <c r="F21" s="94"/>
      <c r="G21" s="94"/>
      <c r="H21" s="105">
        <f>SUM(H17:H20)</f>
        <v>506800000</v>
      </c>
      <c r="I21" s="105">
        <f>SUM(I17:I20)</f>
        <v>64743564.549999997</v>
      </c>
      <c r="J21" s="105">
        <f>SUM(J17:J19)</f>
        <v>299707.45</v>
      </c>
      <c r="K21" s="105">
        <f>SUM(K17:K19)</f>
        <v>589807.05000000005</v>
      </c>
      <c r="L21" s="105">
        <f>SUM(L17:L19)</f>
        <v>64153757.5</v>
      </c>
      <c r="M21" s="106">
        <f>SUM(M17:M19)</f>
        <v>1</v>
      </c>
      <c r="N21" s="107"/>
      <c r="O21" s="108"/>
    </row>
    <row r="22" spans="1:17" s="111" customFormat="1" ht="11.25" x14ac:dyDescent="0.2">
      <c r="A22" s="109" t="s">
        <v>38</v>
      </c>
      <c r="B22" s="110"/>
      <c r="C22" s="110"/>
      <c r="D22" s="110"/>
      <c r="E22" s="110"/>
      <c r="F22" s="110"/>
      <c r="G22" s="110"/>
      <c r="H22" s="110"/>
      <c r="I22" s="110"/>
      <c r="J22" s="110"/>
      <c r="O22" s="112"/>
    </row>
    <row r="23" spans="1:17" s="111" customFormat="1" ht="13.5" thickBot="1" x14ac:dyDescent="0.25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64"/>
      <c r="L23" s="64"/>
      <c r="M23" s="64"/>
      <c r="N23" s="64"/>
      <c r="O23" s="115"/>
    </row>
    <row r="24" spans="1:17" ht="13.5" thickBot="1" x14ac:dyDescent="0.25"/>
    <row r="25" spans="1:17" ht="15.75" x14ac:dyDescent="0.25">
      <c r="A25" s="66" t="s">
        <v>39</v>
      </c>
      <c r="B25" s="67"/>
      <c r="C25" s="47"/>
      <c r="D25" s="47"/>
      <c r="E25" s="47"/>
      <c r="F25" s="47"/>
      <c r="G25" s="47"/>
      <c r="H25" s="48"/>
      <c r="J25" s="66" t="s">
        <v>40</v>
      </c>
      <c r="K25" s="47"/>
      <c r="L25" s="47"/>
      <c r="M25" s="47"/>
      <c r="N25" s="47"/>
      <c r="O25" s="48"/>
    </row>
    <row r="26" spans="1:17" x14ac:dyDescent="0.2">
      <c r="A26" s="68"/>
      <c r="H26" s="52"/>
      <c r="J26" s="68"/>
      <c r="O26" s="52"/>
    </row>
    <row r="27" spans="1:17" s="124" customFormat="1" x14ac:dyDescent="0.2">
      <c r="A27" s="116"/>
      <c r="B27" s="117"/>
      <c r="C27" s="117"/>
      <c r="D27" s="117"/>
      <c r="E27" s="117"/>
      <c r="F27" s="117" t="s">
        <v>41</v>
      </c>
      <c r="G27" s="117" t="s">
        <v>42</v>
      </c>
      <c r="H27" s="118" t="s">
        <v>43</v>
      </c>
      <c r="I27" s="43"/>
      <c r="J27" s="119"/>
      <c r="K27" s="120"/>
      <c r="L27" s="121" t="s">
        <v>44</v>
      </c>
      <c r="M27" s="122" t="s">
        <v>45</v>
      </c>
      <c r="N27" s="122"/>
      <c r="O27" s="123"/>
    </row>
    <row r="28" spans="1:17" x14ac:dyDescent="0.2">
      <c r="A28" s="119"/>
      <c r="B28" s="125" t="s">
        <v>46</v>
      </c>
      <c r="C28" s="125"/>
      <c r="D28" s="125"/>
      <c r="E28" s="125"/>
      <c r="F28" s="126">
        <v>64761129.659999996</v>
      </c>
      <c r="G28" s="126">
        <v>-477697.26</v>
      </c>
      <c r="H28" s="127">
        <v>64283432.399999999</v>
      </c>
      <c r="I28" s="128"/>
      <c r="J28" s="93"/>
      <c r="K28" s="129"/>
      <c r="L28" s="130"/>
      <c r="M28" s="131" t="s">
        <v>47</v>
      </c>
      <c r="N28" s="132"/>
      <c r="O28" s="133"/>
    </row>
    <row r="29" spans="1:17" x14ac:dyDescent="0.2">
      <c r="A29" s="68"/>
      <c r="B29" s="43" t="s">
        <v>48</v>
      </c>
      <c r="F29" s="134">
        <v>645996.86</v>
      </c>
      <c r="G29" s="134">
        <v>-51252.5</v>
      </c>
      <c r="H29" s="135">
        <v>594744.36</v>
      </c>
      <c r="I29" s="128"/>
      <c r="J29" s="136" t="s">
        <v>49</v>
      </c>
      <c r="K29" s="137"/>
      <c r="L29" s="138">
        <v>0</v>
      </c>
      <c r="M29" s="139"/>
      <c r="N29" s="140">
        <v>0</v>
      </c>
      <c r="O29" s="141"/>
    </row>
    <row r="30" spans="1:17" x14ac:dyDescent="0.2">
      <c r="A30" s="68"/>
      <c r="B30" s="124" t="s">
        <v>50</v>
      </c>
      <c r="C30" s="124"/>
      <c r="D30" s="124"/>
      <c r="E30" s="124"/>
      <c r="F30" s="134">
        <v>65407126.520000003</v>
      </c>
      <c r="G30" s="134">
        <v>-528949.76000000001</v>
      </c>
      <c r="H30" s="135">
        <v>64878176.759999998</v>
      </c>
      <c r="I30" s="128"/>
      <c r="J30" s="136" t="s">
        <v>51</v>
      </c>
      <c r="K30" s="137"/>
      <c r="L30" s="138">
        <v>0</v>
      </c>
      <c r="M30" s="142"/>
      <c r="N30" s="143">
        <v>0</v>
      </c>
      <c r="O30" s="144"/>
    </row>
    <row r="31" spans="1:17" x14ac:dyDescent="0.2">
      <c r="A31" s="68"/>
      <c r="F31" s="134">
        <v>0</v>
      </c>
      <c r="G31" s="134">
        <v>0</v>
      </c>
      <c r="H31" s="135">
        <v>0</v>
      </c>
      <c r="I31" s="128"/>
      <c r="J31" s="136" t="s">
        <v>52</v>
      </c>
      <c r="K31" s="137"/>
      <c r="L31" s="138">
        <v>5.0500000000000003E-2</v>
      </c>
      <c r="M31" s="142"/>
      <c r="N31" s="143">
        <v>-16.21</v>
      </c>
      <c r="O31" s="144"/>
    </row>
    <row r="32" spans="1:17" x14ac:dyDescent="0.2">
      <c r="A32" s="68"/>
      <c r="F32" s="134">
        <v>0</v>
      </c>
      <c r="G32" s="134">
        <v>0</v>
      </c>
      <c r="H32" s="135">
        <v>0</v>
      </c>
      <c r="I32" s="128"/>
      <c r="J32" s="136" t="s">
        <v>53</v>
      </c>
      <c r="K32" s="137"/>
      <c r="L32" s="138">
        <v>9.2499999999999999E-2</v>
      </c>
      <c r="M32" s="145"/>
      <c r="N32" s="146">
        <v>-6</v>
      </c>
      <c r="O32" s="147"/>
    </row>
    <row r="33" spans="1:16" ht="15.75" customHeight="1" x14ac:dyDescent="0.2">
      <c r="A33" s="68"/>
      <c r="F33" s="134">
        <v>0</v>
      </c>
      <c r="G33" s="134">
        <v>0</v>
      </c>
      <c r="H33" s="135">
        <v>0</v>
      </c>
      <c r="I33" s="128"/>
      <c r="J33" s="148"/>
      <c r="K33" s="149"/>
      <c r="L33" s="150"/>
      <c r="M33" s="151"/>
      <c r="N33" s="152" t="s">
        <v>54</v>
      </c>
      <c r="O33" s="153"/>
    </row>
    <row r="34" spans="1:16" x14ac:dyDescent="0.2">
      <c r="A34" s="68"/>
      <c r="B34" s="43" t="s">
        <v>55</v>
      </c>
      <c r="F34" s="134">
        <v>5.28</v>
      </c>
      <c r="G34" s="134">
        <f>H34-F34</f>
        <v>-8.9999999999999858E-2</v>
      </c>
      <c r="H34" s="135">
        <v>5.19</v>
      </c>
      <c r="I34" s="128"/>
      <c r="J34" s="136" t="s">
        <v>56</v>
      </c>
      <c r="K34" s="137"/>
      <c r="L34" s="138">
        <v>0.85389999999999999</v>
      </c>
      <c r="M34" s="139"/>
      <c r="N34" s="140">
        <v>225.67</v>
      </c>
      <c r="O34" s="141"/>
    </row>
    <row r="35" spans="1:16" x14ac:dyDescent="0.2">
      <c r="A35" s="68"/>
      <c r="B35" s="43" t="s">
        <v>57</v>
      </c>
      <c r="F35" s="134">
        <v>195</v>
      </c>
      <c r="G35" s="134">
        <f>H35-F35</f>
        <v>1.2800000000000011</v>
      </c>
      <c r="H35" s="135">
        <v>196.28</v>
      </c>
      <c r="I35" s="128"/>
      <c r="J35" s="136" t="s">
        <v>58</v>
      </c>
      <c r="K35" s="137"/>
      <c r="L35" s="138">
        <v>3.0999999999999999E-3</v>
      </c>
      <c r="M35" s="142"/>
      <c r="N35" s="143">
        <v>214.07</v>
      </c>
      <c r="O35" s="144"/>
    </row>
    <row r="36" spans="1:16" ht="12.75" customHeight="1" x14ac:dyDescent="0.2">
      <c r="A36" s="68"/>
      <c r="B36" s="43" t="s">
        <v>59</v>
      </c>
      <c r="F36" s="154">
        <v>6435</v>
      </c>
      <c r="G36" s="154">
        <v>-93</v>
      </c>
      <c r="H36" s="155">
        <v>6342</v>
      </c>
      <c r="I36" s="128"/>
      <c r="J36" s="136" t="s">
        <v>60</v>
      </c>
      <c r="K36" s="137"/>
      <c r="L36" s="138">
        <v>0</v>
      </c>
      <c r="M36" s="142"/>
      <c r="N36" s="143">
        <v>0</v>
      </c>
      <c r="O36" s="144"/>
      <c r="P36" s="156"/>
    </row>
    <row r="37" spans="1:16" ht="13.5" thickBot="1" x14ac:dyDescent="0.25">
      <c r="A37" s="68"/>
      <c r="B37" s="43" t="s">
        <v>61</v>
      </c>
      <c r="F37" s="154">
        <v>2495</v>
      </c>
      <c r="G37" s="154">
        <v>-30</v>
      </c>
      <c r="H37" s="155">
        <v>2465</v>
      </c>
      <c r="I37" s="128"/>
      <c r="J37" s="157" t="s">
        <v>62</v>
      </c>
      <c r="K37" s="137"/>
      <c r="L37" s="158"/>
      <c r="M37" s="159"/>
      <c r="N37" s="160">
        <v>192</v>
      </c>
      <c r="O37" s="161"/>
    </row>
    <row r="38" spans="1:16" ht="13.5" thickBot="1" x14ac:dyDescent="0.25">
      <c r="A38" s="68"/>
      <c r="B38" s="43" t="s">
        <v>63</v>
      </c>
      <c r="F38" s="134">
        <v>10164.280000000001</v>
      </c>
      <c r="G38" s="134">
        <f>H38-F38</f>
        <v>65.639999999999418</v>
      </c>
      <c r="H38" s="135">
        <v>10229.92</v>
      </c>
      <c r="I38" s="128"/>
      <c r="J38" s="162"/>
      <c r="K38" s="163"/>
      <c r="L38" s="164"/>
      <c r="M38" s="165"/>
      <c r="N38" s="165"/>
      <c r="O38" s="166"/>
    </row>
    <row r="39" spans="1:16" ht="12.75" customHeight="1" x14ac:dyDescent="0.2">
      <c r="A39" s="93"/>
      <c r="B39" s="167" t="s">
        <v>64</v>
      </c>
      <c r="C39" s="167"/>
      <c r="D39" s="167"/>
      <c r="E39" s="167"/>
      <c r="F39" s="168">
        <v>26215.279999999999</v>
      </c>
      <c r="G39" s="134">
        <f>H39-F39</f>
        <v>104.47000000000116</v>
      </c>
      <c r="H39" s="169">
        <v>26319.75</v>
      </c>
      <c r="I39" s="128"/>
      <c r="J39" s="170" t="s">
        <v>65</v>
      </c>
      <c r="K39" s="171"/>
      <c r="L39" s="171"/>
      <c r="M39" s="171"/>
      <c r="N39" s="171"/>
      <c r="O39" s="172"/>
    </row>
    <row r="40" spans="1:16" s="111" customFormat="1" x14ac:dyDescent="0.2">
      <c r="A40" s="109"/>
      <c r="B40" s="110"/>
      <c r="C40" s="110"/>
      <c r="D40" s="110"/>
      <c r="E40" s="110"/>
      <c r="F40" s="110"/>
      <c r="G40" s="110"/>
      <c r="H40" s="112"/>
      <c r="I40" s="128"/>
      <c r="J40" s="173"/>
      <c r="K40" s="174"/>
      <c r="L40" s="174"/>
      <c r="M40" s="174"/>
      <c r="N40" s="174"/>
      <c r="O40" s="175"/>
    </row>
    <row r="41" spans="1:16" s="111" customFormat="1" ht="13.5" thickBot="1" x14ac:dyDescent="0.25">
      <c r="A41" s="113"/>
      <c r="B41" s="114"/>
      <c r="C41" s="114"/>
      <c r="D41" s="114"/>
      <c r="E41" s="114"/>
      <c r="F41" s="114"/>
      <c r="G41" s="114"/>
      <c r="H41" s="115"/>
      <c r="I41" s="128"/>
      <c r="J41" s="176"/>
      <c r="K41" s="177"/>
      <c r="L41" s="177"/>
      <c r="M41" s="177"/>
      <c r="N41" s="177"/>
      <c r="O41" s="178"/>
    </row>
    <row r="42" spans="1:16" ht="13.5" thickBot="1" x14ac:dyDescent="0.25">
      <c r="I42" s="128"/>
      <c r="K42" s="179"/>
    </row>
    <row r="43" spans="1:16" ht="15.75" x14ac:dyDescent="0.25">
      <c r="A43" s="66" t="s">
        <v>66</v>
      </c>
      <c r="B43" s="47"/>
      <c r="C43" s="47"/>
      <c r="D43" s="47"/>
      <c r="E43" s="47"/>
      <c r="F43" s="47"/>
      <c r="G43" s="47"/>
      <c r="H43" s="48"/>
      <c r="I43" s="128"/>
    </row>
    <row r="44" spans="1:16" x14ac:dyDescent="0.2">
      <c r="A44" s="68"/>
      <c r="H44" s="52"/>
      <c r="I44" s="128"/>
      <c r="L44" s="2"/>
    </row>
    <row r="45" spans="1:16" x14ac:dyDescent="0.2">
      <c r="A45" s="116"/>
      <c r="B45" s="117"/>
      <c r="C45" s="117"/>
      <c r="D45" s="117"/>
      <c r="E45" s="117"/>
      <c r="F45" s="70" t="s">
        <v>67</v>
      </c>
      <c r="G45" s="180" t="s">
        <v>42</v>
      </c>
      <c r="H45" s="181" t="s">
        <v>43</v>
      </c>
      <c r="I45" s="128"/>
      <c r="J45" s="182"/>
      <c r="L45" s="183"/>
    </row>
    <row r="46" spans="1:16" x14ac:dyDescent="0.2">
      <c r="A46" s="68"/>
      <c r="B46" s="43" t="s">
        <v>68</v>
      </c>
      <c r="E46" s="120"/>
      <c r="F46" s="87">
        <v>752265.7</v>
      </c>
      <c r="G46" s="184">
        <f>+H46-F46</f>
        <v>0</v>
      </c>
      <c r="H46" s="185">
        <v>752265.7</v>
      </c>
      <c r="I46" s="128"/>
      <c r="J46" s="186"/>
      <c r="L46" s="183"/>
    </row>
    <row r="47" spans="1:16" x14ac:dyDescent="0.2">
      <c r="A47" s="68"/>
      <c r="B47" s="43" t="s">
        <v>69</v>
      </c>
      <c r="E47" s="137"/>
      <c r="F47" s="87">
        <v>752265.7</v>
      </c>
      <c r="G47" s="184">
        <f>+H47-F47</f>
        <v>0</v>
      </c>
      <c r="H47" s="185">
        <v>752265.7</v>
      </c>
      <c r="I47" s="128"/>
      <c r="J47" s="128"/>
      <c r="N47" s="3"/>
    </row>
    <row r="48" spans="1:16" x14ac:dyDescent="0.2">
      <c r="A48" s="68"/>
      <c r="B48" s="43" t="s">
        <v>70</v>
      </c>
      <c r="E48" s="137"/>
      <c r="F48" s="87"/>
      <c r="G48" s="184">
        <v>0</v>
      </c>
      <c r="H48" s="185"/>
      <c r="I48" s="128"/>
      <c r="J48" s="187"/>
      <c r="L48" s="186"/>
    </row>
    <row r="49" spans="1:13" x14ac:dyDescent="0.2">
      <c r="A49" s="68"/>
      <c r="B49" s="43" t="s">
        <v>71</v>
      </c>
      <c r="E49" s="137"/>
      <c r="F49" s="87">
        <v>0</v>
      </c>
      <c r="G49" s="184">
        <v>0</v>
      </c>
      <c r="H49" s="185">
        <v>0</v>
      </c>
      <c r="I49" s="128"/>
      <c r="J49" s="128"/>
      <c r="L49" s="186"/>
    </row>
    <row r="50" spans="1:13" x14ac:dyDescent="0.2">
      <c r="A50" s="68"/>
      <c r="B50" s="43" t="s">
        <v>72</v>
      </c>
      <c r="E50" s="137"/>
      <c r="F50" s="87">
        <v>853876.87</v>
      </c>
      <c r="G50" s="184">
        <f>+H50-F50</f>
        <v>309640.77999999991</v>
      </c>
      <c r="H50" s="185">
        <v>1163517.6499999999</v>
      </c>
      <c r="I50" s="128"/>
      <c r="J50" s="186"/>
    </row>
    <row r="51" spans="1:13" x14ac:dyDescent="0.2">
      <c r="A51" s="68"/>
      <c r="B51" s="43" t="s">
        <v>73</v>
      </c>
      <c r="F51" s="86">
        <v>0</v>
      </c>
      <c r="G51" s="184">
        <v>0</v>
      </c>
      <c r="H51" s="185">
        <v>0</v>
      </c>
      <c r="I51" s="128"/>
      <c r="J51" s="186"/>
      <c r="K51" s="186"/>
      <c r="L51" s="186"/>
      <c r="M51" s="188"/>
    </row>
    <row r="52" spans="1:13" x14ac:dyDescent="0.2">
      <c r="A52" s="68"/>
      <c r="B52" s="43" t="s">
        <v>74</v>
      </c>
      <c r="F52" s="86"/>
      <c r="G52" s="184"/>
      <c r="H52" s="185"/>
      <c r="I52" s="128"/>
    </row>
    <row r="53" spans="1:13" x14ac:dyDescent="0.2">
      <c r="A53" s="68"/>
      <c r="B53" s="124" t="s">
        <v>75</v>
      </c>
      <c r="F53" s="189">
        <v>1606142.57</v>
      </c>
      <c r="G53" s="190">
        <f>+H53-F53</f>
        <v>309640.7799999998</v>
      </c>
      <c r="H53" s="191">
        <f>H47+H49+H50+H51</f>
        <v>1915783.3499999999</v>
      </c>
      <c r="I53" s="128"/>
      <c r="J53" s="186"/>
      <c r="K53" s="187"/>
      <c r="L53" s="186"/>
    </row>
    <row r="54" spans="1:13" x14ac:dyDescent="0.2">
      <c r="A54" s="68"/>
      <c r="F54" s="192"/>
      <c r="G54" s="137"/>
      <c r="H54" s="52"/>
      <c r="I54" s="128"/>
    </row>
    <row r="55" spans="1:13" x14ac:dyDescent="0.2">
      <c r="A55" s="109"/>
      <c r="B55" s="111"/>
      <c r="C55" s="111"/>
      <c r="D55" s="111"/>
      <c r="E55" s="111"/>
      <c r="F55" s="193"/>
      <c r="G55" s="194"/>
      <c r="H55" s="195"/>
      <c r="I55" s="128"/>
    </row>
    <row r="56" spans="1:13" x14ac:dyDescent="0.2">
      <c r="A56" s="109"/>
      <c r="B56" s="111"/>
      <c r="C56" s="111"/>
      <c r="D56" s="111"/>
      <c r="E56" s="111"/>
      <c r="F56" s="193"/>
      <c r="G56" s="194"/>
      <c r="H56" s="195"/>
      <c r="I56" s="128"/>
      <c r="L56" s="128"/>
      <c r="M56" s="128"/>
    </row>
    <row r="57" spans="1:13" ht="13.5" thickBot="1" x14ac:dyDescent="0.25">
      <c r="A57" s="196"/>
      <c r="B57" s="64"/>
      <c r="C57" s="64"/>
      <c r="D57" s="64"/>
      <c r="E57" s="64"/>
      <c r="F57" s="197"/>
      <c r="G57" s="198"/>
      <c r="H57" s="65"/>
      <c r="I57" s="128"/>
    </row>
    <row r="58" spans="1:13" x14ac:dyDescent="0.2">
      <c r="I58" s="128"/>
    </row>
    <row r="59" spans="1:13" ht="13.5" thickBot="1" x14ac:dyDescent="0.25">
      <c r="F59" s="64"/>
      <c r="G59" s="64"/>
      <c r="I59" s="128"/>
    </row>
    <row r="60" spans="1:13" ht="16.5" thickBot="1" x14ac:dyDescent="0.3">
      <c r="A60" s="66" t="s">
        <v>76</v>
      </c>
      <c r="B60" s="47"/>
      <c r="C60" s="47"/>
      <c r="D60" s="47"/>
      <c r="E60" s="47"/>
      <c r="H60" s="48"/>
      <c r="I60" s="128"/>
      <c r="J60" s="199" t="s">
        <v>77</v>
      </c>
      <c r="K60" s="200"/>
    </row>
    <row r="61" spans="1:13" ht="6.75" customHeight="1" thickBot="1" x14ac:dyDescent="0.25">
      <c r="A61" s="68"/>
      <c r="H61" s="52"/>
      <c r="I61" s="128"/>
      <c r="J61" s="68"/>
      <c r="K61" s="52"/>
    </row>
    <row r="62" spans="1:13" s="124" customFormat="1" x14ac:dyDescent="0.2">
      <c r="A62" s="116"/>
      <c r="B62" s="117"/>
      <c r="C62" s="117"/>
      <c r="D62" s="117"/>
      <c r="E62" s="117"/>
      <c r="F62" s="70" t="s">
        <v>67</v>
      </c>
      <c r="G62" s="70" t="s">
        <v>42</v>
      </c>
      <c r="H62" s="181" t="s">
        <v>43</v>
      </c>
      <c r="I62" s="128"/>
      <c r="J62" s="201"/>
      <c r="K62" s="202"/>
    </row>
    <row r="63" spans="1:13" x14ac:dyDescent="0.2">
      <c r="A63" s="119"/>
      <c r="B63" s="203" t="s">
        <v>78</v>
      </c>
      <c r="C63" s="125"/>
      <c r="D63" s="125"/>
      <c r="E63" s="125"/>
      <c r="F63" s="204"/>
      <c r="G63" s="120"/>
      <c r="H63" s="205"/>
      <c r="I63" s="128"/>
      <c r="J63" s="68" t="s">
        <v>79</v>
      </c>
      <c r="K63" s="206">
        <v>9.8599999999999993E-2</v>
      </c>
      <c r="M63" s="124"/>
    </row>
    <row r="64" spans="1:13" ht="15" thickBot="1" x14ac:dyDescent="0.25">
      <c r="A64" s="68"/>
      <c r="B64" s="43" t="s">
        <v>80</v>
      </c>
      <c r="E64" s="137"/>
      <c r="F64" s="207">
        <v>69259968.709999993</v>
      </c>
      <c r="G64" s="88">
        <f>-F64+H64</f>
        <v>-547766.97999998927</v>
      </c>
      <c r="H64" s="185">
        <v>68712201.730000004</v>
      </c>
      <c r="I64" s="128"/>
      <c r="J64" s="196"/>
      <c r="K64" s="65"/>
      <c r="M64" s="124"/>
    </row>
    <row r="65" spans="1:16" x14ac:dyDescent="0.2">
      <c r="A65" s="68"/>
      <c r="B65" s="43" t="s">
        <v>81</v>
      </c>
      <c r="F65" s="87">
        <v>0</v>
      </c>
      <c r="G65" s="88">
        <v>0</v>
      </c>
      <c r="H65" s="185">
        <v>0</v>
      </c>
      <c r="I65" s="128"/>
      <c r="J65" s="111"/>
    </row>
    <row r="66" spans="1:16" x14ac:dyDescent="0.2">
      <c r="A66" s="68"/>
      <c r="B66" s="43" t="s">
        <v>82</v>
      </c>
      <c r="F66" s="87">
        <v>752265.7</v>
      </c>
      <c r="G66" s="88">
        <f>(-F66+H66)</f>
        <v>0</v>
      </c>
      <c r="H66" s="185">
        <f>H46+G47</f>
        <v>752265.7</v>
      </c>
      <c r="I66" s="128"/>
    </row>
    <row r="67" spans="1:16" x14ac:dyDescent="0.2">
      <c r="A67" s="68"/>
      <c r="B67" s="43" t="s">
        <v>73</v>
      </c>
      <c r="F67" s="208">
        <v>0</v>
      </c>
      <c r="G67" s="99"/>
      <c r="H67" s="209">
        <v>0</v>
      </c>
      <c r="I67" s="128"/>
    </row>
    <row r="68" spans="1:16" ht="13.5" thickBot="1" x14ac:dyDescent="0.25">
      <c r="A68" s="68"/>
      <c r="B68" s="124" t="s">
        <v>83</v>
      </c>
      <c r="F68" s="210">
        <v>70012234.409999996</v>
      </c>
      <c r="G68" s="211">
        <f>SUM(G64:G67)</f>
        <v>-547766.97999998927</v>
      </c>
      <c r="H68" s="191">
        <f>SUM(H64:H67)</f>
        <v>69464467.430000007</v>
      </c>
      <c r="I68" s="128"/>
      <c r="J68" s="128"/>
    </row>
    <row r="69" spans="1:16" ht="15.75" x14ac:dyDescent="0.25">
      <c r="A69" s="68"/>
      <c r="F69" s="87"/>
      <c r="G69" s="88"/>
      <c r="H69" s="191"/>
      <c r="I69" s="128"/>
      <c r="J69" s="66" t="s">
        <v>84</v>
      </c>
      <c r="K69" s="47"/>
      <c r="L69" s="47"/>
      <c r="M69" s="47"/>
      <c r="N69" s="47"/>
      <c r="O69" s="48"/>
    </row>
    <row r="70" spans="1:16" ht="6.75" customHeight="1" x14ac:dyDescent="0.2">
      <c r="A70" s="68"/>
      <c r="B70" s="124"/>
      <c r="F70" s="87"/>
      <c r="G70" s="88"/>
      <c r="H70" s="185"/>
      <c r="I70" s="128"/>
      <c r="J70" s="68"/>
      <c r="O70" s="52"/>
    </row>
    <row r="71" spans="1:16" x14ac:dyDescent="0.2">
      <c r="A71" s="68"/>
      <c r="B71" s="124" t="s">
        <v>85</v>
      </c>
      <c r="F71" s="87"/>
      <c r="G71" s="88"/>
      <c r="H71" s="185"/>
      <c r="I71" s="128"/>
      <c r="J71" s="69"/>
      <c r="K71" s="212"/>
      <c r="L71" s="70" t="s">
        <v>86</v>
      </c>
      <c r="M71" s="70" t="s">
        <v>87</v>
      </c>
      <c r="N71" s="70" t="s">
        <v>88</v>
      </c>
      <c r="O71" s="181" t="s">
        <v>89</v>
      </c>
    </row>
    <row r="72" spans="1:16" x14ac:dyDescent="0.2">
      <c r="A72" s="68"/>
      <c r="B72" s="43" t="s">
        <v>90</v>
      </c>
      <c r="F72" s="87">
        <v>54443564.549999997</v>
      </c>
      <c r="G72" s="88">
        <f>(-F72+H72)</f>
        <v>-589807.04999999702</v>
      </c>
      <c r="H72" s="185">
        <f>L17</f>
        <v>53853757.5</v>
      </c>
      <c r="I72" s="128"/>
      <c r="J72" s="68" t="s">
        <v>91</v>
      </c>
      <c r="L72" s="4">
        <v>64878176.759999998</v>
      </c>
      <c r="M72" s="5">
        <v>1</v>
      </c>
      <c r="N72" s="6">
        <v>6342</v>
      </c>
      <c r="O72" s="7">
        <v>200992.01</v>
      </c>
    </row>
    <row r="73" spans="1:16" x14ac:dyDescent="0.2">
      <c r="A73" s="68"/>
      <c r="B73" s="43" t="s">
        <v>92</v>
      </c>
      <c r="F73" s="98">
        <v>10300000</v>
      </c>
      <c r="G73" s="99">
        <f>-F73+H73</f>
        <v>0</v>
      </c>
      <c r="H73" s="209">
        <f>L18</f>
        <v>10300000</v>
      </c>
      <c r="I73" s="128"/>
      <c r="J73" s="68" t="s">
        <v>93</v>
      </c>
      <c r="L73" s="4">
        <v>0</v>
      </c>
      <c r="M73" s="5">
        <v>0</v>
      </c>
      <c r="N73" s="6">
        <v>0</v>
      </c>
      <c r="O73" s="7">
        <v>0</v>
      </c>
    </row>
    <row r="74" spans="1:16" x14ac:dyDescent="0.2">
      <c r="A74" s="68"/>
      <c r="B74" s="124" t="s">
        <v>94</v>
      </c>
      <c r="F74" s="213">
        <v>64743564.549999997</v>
      </c>
      <c r="G74" s="211">
        <f>SUM(G72:G73)</f>
        <v>-589807.04999999702</v>
      </c>
      <c r="H74" s="191">
        <f>SUM(H72:H73)</f>
        <v>64153757.5</v>
      </c>
      <c r="I74" s="128"/>
      <c r="J74" s="68" t="s">
        <v>95</v>
      </c>
      <c r="L74" s="4">
        <v>0</v>
      </c>
      <c r="M74" s="5">
        <v>0</v>
      </c>
      <c r="N74" s="6">
        <v>0</v>
      </c>
      <c r="O74" s="7">
        <v>0</v>
      </c>
    </row>
    <row r="75" spans="1:16" x14ac:dyDescent="0.2">
      <c r="A75" s="68"/>
      <c r="F75" s="74"/>
      <c r="G75" s="137"/>
      <c r="H75" s="214"/>
      <c r="I75" s="128"/>
      <c r="J75" s="215" t="s">
        <v>96</v>
      </c>
      <c r="K75" s="167"/>
      <c r="L75" s="14">
        <v>64878176.759999998</v>
      </c>
      <c r="M75" s="8"/>
      <c r="N75" s="216">
        <v>6342</v>
      </c>
      <c r="O75" s="33">
        <v>200992.01</v>
      </c>
      <c r="P75" s="9"/>
    </row>
    <row r="76" spans="1:16" ht="13.5" thickBot="1" x14ac:dyDescent="0.25">
      <c r="A76" s="68"/>
      <c r="C76" s="124"/>
      <c r="D76" s="124"/>
      <c r="E76" s="124"/>
      <c r="F76" s="217"/>
      <c r="G76" s="218"/>
      <c r="H76" s="219"/>
      <c r="I76" s="128"/>
      <c r="J76" s="196"/>
      <c r="K76" s="64"/>
      <c r="L76" s="64"/>
      <c r="M76" s="64"/>
      <c r="N76" s="64"/>
      <c r="O76" s="65"/>
    </row>
    <row r="77" spans="1:16" x14ac:dyDescent="0.2">
      <c r="A77" s="68"/>
      <c r="F77" s="192"/>
      <c r="G77" s="137"/>
      <c r="H77" s="214"/>
      <c r="I77" s="128"/>
      <c r="J77" s="111"/>
    </row>
    <row r="78" spans="1:16" x14ac:dyDescent="0.2">
      <c r="A78" s="68"/>
      <c r="B78" s="43" t="s">
        <v>97</v>
      </c>
      <c r="F78" s="90">
        <v>1.286</v>
      </c>
      <c r="G78" s="220"/>
      <c r="H78" s="221">
        <f>+H68/H72</f>
        <v>1.2898722513466216</v>
      </c>
      <c r="I78" s="128"/>
    </row>
    <row r="79" spans="1:16" x14ac:dyDescent="0.2">
      <c r="A79" s="68"/>
      <c r="B79" s="43" t="s">
        <v>98</v>
      </c>
      <c r="F79" s="90">
        <v>1.0813999999999999</v>
      </c>
      <c r="G79" s="220"/>
      <c r="H79" s="221">
        <f>+H68/H74</f>
        <v>1.0827809646223763</v>
      </c>
      <c r="I79" s="128"/>
    </row>
    <row r="80" spans="1:16" x14ac:dyDescent="0.2">
      <c r="A80" s="93"/>
      <c r="B80" s="167"/>
      <c r="C80" s="167"/>
      <c r="D80" s="167"/>
      <c r="E80" s="167"/>
      <c r="F80" s="94"/>
      <c r="G80" s="222"/>
      <c r="H80" s="101"/>
    </row>
    <row r="81" spans="1:15" s="111" customFormat="1" ht="11.25" x14ac:dyDescent="0.2">
      <c r="A81" s="223" t="s">
        <v>99</v>
      </c>
      <c r="B81" s="110"/>
      <c r="C81" s="110"/>
      <c r="D81" s="110"/>
      <c r="E81" s="110"/>
      <c r="F81" s="110"/>
      <c r="G81" s="110"/>
      <c r="H81" s="112"/>
    </row>
    <row r="82" spans="1:15" s="111" customFormat="1" ht="12" thickBot="1" x14ac:dyDescent="0.25">
      <c r="A82" s="113"/>
      <c r="B82" s="114"/>
      <c r="C82" s="114"/>
      <c r="D82" s="114"/>
      <c r="E82" s="114"/>
      <c r="F82" s="114"/>
      <c r="G82" s="114"/>
      <c r="H82" s="115"/>
    </row>
    <row r="83" spans="1:15" ht="12.75" customHeight="1" x14ac:dyDescent="0.2"/>
    <row r="84" spans="1:15" ht="15.75" x14ac:dyDescent="0.25">
      <c r="A84" s="42" t="str">
        <f>+D4&amp;" - "&amp;D5</f>
        <v>ELFI, Inc - Indenture No. 9, LLC</v>
      </c>
      <c r="E84" s="44"/>
    </row>
    <row r="85" spans="1:15" ht="12.75" customHeight="1" thickBot="1" x14ac:dyDescent="0.25"/>
    <row r="86" spans="1:15" ht="15.75" x14ac:dyDescent="0.25">
      <c r="A86" s="66" t="s">
        <v>100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8"/>
    </row>
    <row r="87" spans="1:15" ht="6.75" customHeight="1" x14ac:dyDescent="0.2">
      <c r="A87" s="68"/>
      <c r="O87" s="52"/>
    </row>
    <row r="88" spans="1:15" s="124" customFormat="1" x14ac:dyDescent="0.2">
      <c r="A88" s="116"/>
      <c r="B88" s="117"/>
      <c r="C88" s="117"/>
      <c r="D88" s="117"/>
      <c r="E88" s="224"/>
      <c r="F88" s="225" t="s">
        <v>88</v>
      </c>
      <c r="G88" s="225"/>
      <c r="H88" s="226" t="s">
        <v>101</v>
      </c>
      <c r="I88" s="227"/>
      <c r="J88" s="225" t="s">
        <v>102</v>
      </c>
      <c r="K88" s="225"/>
      <c r="L88" s="225" t="s">
        <v>103</v>
      </c>
      <c r="M88" s="225"/>
      <c r="N88" s="225" t="s">
        <v>104</v>
      </c>
      <c r="O88" s="228"/>
    </row>
    <row r="89" spans="1:15" s="124" customFormat="1" x14ac:dyDescent="0.2">
      <c r="A89" s="116"/>
      <c r="B89" s="117"/>
      <c r="C89" s="117"/>
      <c r="D89" s="117"/>
      <c r="E89" s="224"/>
      <c r="F89" s="70" t="s">
        <v>105</v>
      </c>
      <c r="G89" s="70" t="s">
        <v>106</v>
      </c>
      <c r="H89" s="229" t="s">
        <v>105</v>
      </c>
      <c r="I89" s="230" t="s">
        <v>106</v>
      </c>
      <c r="J89" s="70" t="s">
        <v>105</v>
      </c>
      <c r="K89" s="70" t="s">
        <v>106</v>
      </c>
      <c r="L89" s="70" t="s">
        <v>105</v>
      </c>
      <c r="M89" s="70" t="s">
        <v>106</v>
      </c>
      <c r="N89" s="70" t="s">
        <v>105</v>
      </c>
      <c r="O89" s="72" t="s">
        <v>106</v>
      </c>
    </row>
    <row r="90" spans="1:15" x14ac:dyDescent="0.2">
      <c r="A90" s="231" t="s">
        <v>49</v>
      </c>
      <c r="B90" s="43" t="s">
        <v>49</v>
      </c>
      <c r="F90" s="232">
        <v>0</v>
      </c>
      <c r="G90" s="232">
        <v>0</v>
      </c>
      <c r="H90" s="134">
        <v>0</v>
      </c>
      <c r="I90" s="134">
        <v>0</v>
      </c>
      <c r="J90" s="233">
        <v>0</v>
      </c>
      <c r="K90" s="10">
        <v>0</v>
      </c>
      <c r="L90" s="234">
        <v>0</v>
      </c>
      <c r="M90" s="234">
        <v>0</v>
      </c>
      <c r="N90" s="234">
        <v>0</v>
      </c>
      <c r="O90" s="235">
        <v>0</v>
      </c>
    </row>
    <row r="91" spans="1:15" x14ac:dyDescent="0.2">
      <c r="A91" s="231" t="s">
        <v>51</v>
      </c>
      <c r="B91" s="43" t="s">
        <v>51</v>
      </c>
      <c r="F91" s="232">
        <v>0</v>
      </c>
      <c r="G91" s="232">
        <v>0</v>
      </c>
      <c r="H91" s="134">
        <v>0</v>
      </c>
      <c r="I91" s="134">
        <v>0</v>
      </c>
      <c r="J91" s="233">
        <v>0</v>
      </c>
      <c r="K91" s="5">
        <v>0</v>
      </c>
      <c r="L91" s="236">
        <v>0</v>
      </c>
      <c r="M91" s="236">
        <v>0</v>
      </c>
      <c r="N91" s="236">
        <v>0</v>
      </c>
      <c r="O91" s="237">
        <v>0</v>
      </c>
    </row>
    <row r="92" spans="1:15" x14ac:dyDescent="0.2">
      <c r="A92" s="231" t="s">
        <v>56</v>
      </c>
      <c r="B92" s="43" t="s">
        <v>56</v>
      </c>
      <c r="F92" s="232"/>
      <c r="G92" s="232"/>
      <c r="H92" s="134"/>
      <c r="I92" s="134"/>
      <c r="J92" s="5"/>
      <c r="K92" s="5"/>
      <c r="L92" s="236"/>
      <c r="M92" s="236"/>
      <c r="N92" s="236"/>
      <c r="O92" s="237"/>
    </row>
    <row r="93" spans="1:15" x14ac:dyDescent="0.2">
      <c r="A93" s="231" t="str">
        <f t="shared" ref="A93:A99" si="0">+$B$92&amp;B93</f>
        <v>RepaymentCurrent</v>
      </c>
      <c r="B93" s="43" t="s">
        <v>107</v>
      </c>
      <c r="F93" s="232">
        <v>5000</v>
      </c>
      <c r="G93" s="232">
        <v>4896</v>
      </c>
      <c r="H93" s="134">
        <v>51025697.140000001</v>
      </c>
      <c r="I93" s="134">
        <v>50782702.700000003</v>
      </c>
      <c r="J93" s="233">
        <v>0.78010000000000002</v>
      </c>
      <c r="K93" s="5">
        <v>0.78269999999999995</v>
      </c>
      <c r="L93" s="236">
        <v>5.1100000000000003</v>
      </c>
      <c r="M93" s="236">
        <v>5.04</v>
      </c>
      <c r="N93" s="236">
        <v>190.86</v>
      </c>
      <c r="O93" s="237">
        <v>190.97</v>
      </c>
    </row>
    <row r="94" spans="1:15" x14ac:dyDescent="0.2">
      <c r="A94" s="231" t="str">
        <f t="shared" si="0"/>
        <v>Repayment31-60 Days Delinquent</v>
      </c>
      <c r="B94" s="238" t="s">
        <v>108</v>
      </c>
      <c r="F94" s="232">
        <v>157</v>
      </c>
      <c r="G94" s="232">
        <v>172</v>
      </c>
      <c r="H94" s="134">
        <v>1584267.41</v>
      </c>
      <c r="I94" s="134">
        <v>1416743.54</v>
      </c>
      <c r="J94" s="233">
        <v>2.4199999999999999E-2</v>
      </c>
      <c r="K94" s="5">
        <v>2.18E-2</v>
      </c>
      <c r="L94" s="236">
        <v>5.82</v>
      </c>
      <c r="M94" s="236">
        <v>6.07</v>
      </c>
      <c r="N94" s="236">
        <v>204</v>
      </c>
      <c r="O94" s="237">
        <v>196.01</v>
      </c>
    </row>
    <row r="95" spans="1:15" x14ac:dyDescent="0.2">
      <c r="A95" s="231" t="str">
        <f t="shared" si="0"/>
        <v>Repayment61-90 Days Delinquent</v>
      </c>
      <c r="B95" s="238" t="s">
        <v>109</v>
      </c>
      <c r="F95" s="232">
        <v>79</v>
      </c>
      <c r="G95" s="232">
        <v>89</v>
      </c>
      <c r="H95" s="134">
        <v>1194116</v>
      </c>
      <c r="I95" s="134">
        <v>798056.88</v>
      </c>
      <c r="J95" s="233">
        <v>1.83E-2</v>
      </c>
      <c r="K95" s="5">
        <v>1.23E-2</v>
      </c>
      <c r="L95" s="236">
        <v>5.69</v>
      </c>
      <c r="M95" s="236">
        <v>6.04</v>
      </c>
      <c r="N95" s="236">
        <v>213.29</v>
      </c>
      <c r="O95" s="237">
        <v>233.02</v>
      </c>
    </row>
    <row r="96" spans="1:15" x14ac:dyDescent="0.2">
      <c r="A96" s="231" t="str">
        <f t="shared" si="0"/>
        <v>Repayment91-120 Days Delinquent</v>
      </c>
      <c r="B96" s="238" t="s">
        <v>110</v>
      </c>
      <c r="F96" s="232">
        <v>38</v>
      </c>
      <c r="G96" s="232">
        <v>45</v>
      </c>
      <c r="H96" s="134">
        <v>334910.84999999998</v>
      </c>
      <c r="I96" s="134">
        <v>560123.68999999994</v>
      </c>
      <c r="J96" s="233">
        <v>5.1000000000000004E-3</v>
      </c>
      <c r="K96" s="5">
        <v>8.6E-3</v>
      </c>
      <c r="L96" s="236">
        <v>5.26</v>
      </c>
      <c r="M96" s="236">
        <v>5.98</v>
      </c>
      <c r="N96" s="236">
        <v>182.32</v>
      </c>
      <c r="O96" s="237">
        <v>204.02</v>
      </c>
    </row>
    <row r="97" spans="1:25" x14ac:dyDescent="0.2">
      <c r="A97" s="231" t="str">
        <f t="shared" si="0"/>
        <v>Repayment121-180 Days Delinquent</v>
      </c>
      <c r="B97" s="238" t="s">
        <v>111</v>
      </c>
      <c r="F97" s="232">
        <v>136</v>
      </c>
      <c r="G97" s="232">
        <v>83</v>
      </c>
      <c r="H97" s="134">
        <v>1060977.3999999999</v>
      </c>
      <c r="I97" s="134">
        <v>798072.71</v>
      </c>
      <c r="J97" s="233">
        <v>1.6199999999999999E-2</v>
      </c>
      <c r="K97" s="5">
        <v>1.23E-2</v>
      </c>
      <c r="L97" s="236">
        <v>5.97</v>
      </c>
      <c r="M97" s="236">
        <v>5.53</v>
      </c>
      <c r="N97" s="236">
        <v>238.75</v>
      </c>
      <c r="O97" s="237">
        <v>245.43</v>
      </c>
    </row>
    <row r="98" spans="1:25" x14ac:dyDescent="0.2">
      <c r="A98" s="231" t="str">
        <f t="shared" si="0"/>
        <v>Repayment181-270 Days Delinquent</v>
      </c>
      <c r="B98" s="238" t="s">
        <v>112</v>
      </c>
      <c r="F98" s="232">
        <v>109</v>
      </c>
      <c r="G98" s="232">
        <v>127</v>
      </c>
      <c r="H98" s="134">
        <v>695382.94</v>
      </c>
      <c r="I98" s="134">
        <v>848679.17</v>
      </c>
      <c r="J98" s="233">
        <v>1.06E-2</v>
      </c>
      <c r="K98" s="5">
        <v>1.3100000000000001E-2</v>
      </c>
      <c r="L98" s="236">
        <v>5.83</v>
      </c>
      <c r="M98" s="236">
        <v>5.71</v>
      </c>
      <c r="N98" s="236">
        <v>162.06</v>
      </c>
      <c r="O98" s="237">
        <v>179.85</v>
      </c>
    </row>
    <row r="99" spans="1:25" x14ac:dyDescent="0.2">
      <c r="A99" s="231" t="str">
        <f t="shared" si="0"/>
        <v>Repayment271+ Days Delinquent</v>
      </c>
      <c r="B99" s="238" t="s">
        <v>113</v>
      </c>
      <c r="F99" s="232">
        <v>20</v>
      </c>
      <c r="G99" s="232">
        <v>41</v>
      </c>
      <c r="H99" s="134">
        <v>196331.56</v>
      </c>
      <c r="I99" s="134">
        <v>197849.17</v>
      </c>
      <c r="J99" s="233">
        <v>3.0000000000000001E-3</v>
      </c>
      <c r="K99" s="5">
        <v>3.0000000000000001E-3</v>
      </c>
      <c r="L99" s="236">
        <v>7.31</v>
      </c>
      <c r="M99" s="236">
        <v>5.49</v>
      </c>
      <c r="N99" s="236">
        <v>213.61</v>
      </c>
      <c r="O99" s="237">
        <v>157.31</v>
      </c>
    </row>
    <row r="100" spans="1:25" x14ac:dyDescent="0.2">
      <c r="A100" s="239" t="s">
        <v>114</v>
      </c>
      <c r="B100" s="240" t="s">
        <v>114</v>
      </c>
      <c r="C100" s="240"/>
      <c r="D100" s="240"/>
      <c r="E100" s="240"/>
      <c r="F100" s="241">
        <v>5539</v>
      </c>
      <c r="G100" s="241">
        <v>5453</v>
      </c>
      <c r="H100" s="242">
        <v>56091683.299999997</v>
      </c>
      <c r="I100" s="242">
        <v>55402227.859999999</v>
      </c>
      <c r="J100" s="243">
        <v>0.85760000000000003</v>
      </c>
      <c r="K100" s="11">
        <v>0.85389999999999999</v>
      </c>
      <c r="L100" s="244">
        <v>5.18</v>
      </c>
      <c r="M100" s="244">
        <v>5.1100000000000003</v>
      </c>
      <c r="N100" s="244">
        <v>192.29</v>
      </c>
      <c r="O100" s="245">
        <v>192.33</v>
      </c>
    </row>
    <row r="101" spans="1:25" x14ac:dyDescent="0.2">
      <c r="A101" s="231" t="s">
        <v>53</v>
      </c>
      <c r="B101" s="43" t="s">
        <v>53</v>
      </c>
      <c r="F101" s="232">
        <v>522</v>
      </c>
      <c r="G101" s="232">
        <v>557</v>
      </c>
      <c r="H101" s="134">
        <v>5526274.6500000004</v>
      </c>
      <c r="I101" s="134">
        <v>6000206.79</v>
      </c>
      <c r="J101" s="233">
        <v>8.4500000000000006E-2</v>
      </c>
      <c r="K101" s="5">
        <v>9.2499999999999999E-2</v>
      </c>
      <c r="L101" s="236">
        <v>5.88</v>
      </c>
      <c r="M101" s="236">
        <v>5.72</v>
      </c>
      <c r="N101" s="236">
        <v>212.03</v>
      </c>
      <c r="O101" s="237">
        <v>224.45</v>
      </c>
    </row>
    <row r="102" spans="1:25" x14ac:dyDescent="0.2">
      <c r="A102" s="231" t="s">
        <v>52</v>
      </c>
      <c r="B102" s="43" t="s">
        <v>52</v>
      </c>
      <c r="F102" s="232">
        <v>312</v>
      </c>
      <c r="G102" s="232">
        <v>308</v>
      </c>
      <c r="H102" s="134">
        <v>3360882.75</v>
      </c>
      <c r="I102" s="134">
        <v>3274750.1</v>
      </c>
      <c r="J102" s="233">
        <v>5.1400000000000001E-2</v>
      </c>
      <c r="K102" s="5">
        <v>5.0500000000000003E-2</v>
      </c>
      <c r="L102" s="236">
        <v>5.66</v>
      </c>
      <c r="M102" s="236">
        <v>5.55</v>
      </c>
      <c r="N102" s="236">
        <v>211.18</v>
      </c>
      <c r="O102" s="237">
        <v>210.55</v>
      </c>
    </row>
    <row r="103" spans="1:25" x14ac:dyDescent="0.2">
      <c r="A103" s="231" t="s">
        <v>58</v>
      </c>
      <c r="B103" s="43" t="s">
        <v>58</v>
      </c>
      <c r="F103" s="232">
        <v>62</v>
      </c>
      <c r="G103" s="232">
        <v>24</v>
      </c>
      <c r="H103" s="134">
        <v>428285.82</v>
      </c>
      <c r="I103" s="134">
        <v>200992.01</v>
      </c>
      <c r="J103" s="12">
        <v>6.4999999999999997E-3</v>
      </c>
      <c r="K103" s="5">
        <v>3.0999999999999999E-3</v>
      </c>
      <c r="L103" s="236">
        <v>6.86</v>
      </c>
      <c r="M103" s="236">
        <v>6.41</v>
      </c>
      <c r="N103" s="236">
        <v>203.44</v>
      </c>
      <c r="O103" s="237">
        <v>211.42</v>
      </c>
      <c r="P103" s="246"/>
      <c r="Q103" s="246"/>
      <c r="R103" s="246"/>
      <c r="S103" s="246"/>
      <c r="T103" s="247"/>
      <c r="U103" s="247"/>
      <c r="V103" s="128"/>
      <c r="W103" s="128"/>
      <c r="X103" s="128"/>
      <c r="Y103" s="128"/>
    </row>
    <row r="104" spans="1:25" x14ac:dyDescent="0.2">
      <c r="A104" s="231" t="s">
        <v>60</v>
      </c>
      <c r="B104" s="43" t="s">
        <v>60</v>
      </c>
      <c r="F104" s="232">
        <v>0</v>
      </c>
      <c r="G104" s="232">
        <v>0</v>
      </c>
      <c r="H104" s="134">
        <v>0</v>
      </c>
      <c r="I104" s="134">
        <v>0</v>
      </c>
      <c r="J104" s="12">
        <v>0</v>
      </c>
      <c r="K104" s="5">
        <v>0</v>
      </c>
      <c r="L104" s="236">
        <v>0</v>
      </c>
      <c r="M104" s="236">
        <v>0</v>
      </c>
      <c r="N104" s="236">
        <v>0</v>
      </c>
      <c r="O104" s="237">
        <v>0</v>
      </c>
    </row>
    <row r="105" spans="1:25" x14ac:dyDescent="0.2">
      <c r="A105" s="93"/>
      <c r="B105" s="102" t="s">
        <v>96</v>
      </c>
      <c r="C105" s="167"/>
      <c r="D105" s="167"/>
      <c r="E105" s="129"/>
      <c r="F105" s="13">
        <v>6435</v>
      </c>
      <c r="G105" s="13">
        <v>6342</v>
      </c>
      <c r="H105" s="14">
        <v>65407126.520000003</v>
      </c>
      <c r="I105" s="14">
        <v>64878176.759999998</v>
      </c>
      <c r="J105" s="15"/>
      <c r="K105" s="15"/>
      <c r="L105" s="248">
        <v>5.28</v>
      </c>
      <c r="M105" s="248">
        <v>5.19</v>
      </c>
      <c r="N105" s="248">
        <v>195</v>
      </c>
      <c r="O105" s="249">
        <v>196.28</v>
      </c>
    </row>
    <row r="106" spans="1:25" s="111" customFormat="1" ht="11.25" x14ac:dyDescent="0.2">
      <c r="A106" s="223"/>
      <c r="B106" s="110"/>
      <c r="C106" s="110"/>
      <c r="D106" s="110"/>
      <c r="E106" s="110"/>
      <c r="F106" s="110"/>
      <c r="G106" s="110"/>
      <c r="H106" s="110"/>
      <c r="I106" s="110"/>
      <c r="J106" s="16"/>
      <c r="K106" s="16"/>
      <c r="L106" s="110"/>
      <c r="M106" s="110"/>
      <c r="N106" s="110"/>
      <c r="O106" s="17"/>
    </row>
    <row r="107" spans="1:25" s="111" customFormat="1" ht="12" thickBot="1" x14ac:dyDescent="0.25">
      <c r="A107" s="113"/>
      <c r="B107" s="114"/>
      <c r="C107" s="114"/>
      <c r="D107" s="114"/>
      <c r="E107" s="114"/>
      <c r="F107" s="114"/>
      <c r="G107" s="114"/>
      <c r="H107" s="114"/>
      <c r="I107" s="114"/>
      <c r="J107" s="18"/>
      <c r="K107" s="18"/>
      <c r="L107" s="114"/>
      <c r="M107" s="114"/>
      <c r="N107" s="114"/>
      <c r="O107" s="19"/>
    </row>
    <row r="108" spans="1:25" ht="12.75" customHeight="1" thickBot="1" x14ac:dyDescent="0.25">
      <c r="A108" s="64"/>
    </row>
    <row r="109" spans="1:25" ht="15.75" x14ac:dyDescent="0.25">
      <c r="A109" s="66" t="s">
        <v>115</v>
      </c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8"/>
    </row>
    <row r="110" spans="1:25" ht="6.75" customHeight="1" x14ac:dyDescent="0.2">
      <c r="A110" s="68"/>
      <c r="O110" s="52"/>
    </row>
    <row r="111" spans="1:25" s="124" customFormat="1" x14ac:dyDescent="0.2">
      <c r="A111" s="116"/>
      <c r="B111" s="117"/>
      <c r="C111" s="117"/>
      <c r="D111" s="117"/>
      <c r="E111" s="224"/>
      <c r="F111" s="225" t="s">
        <v>88</v>
      </c>
      <c r="G111" s="225"/>
      <c r="H111" s="226" t="s">
        <v>101</v>
      </c>
      <c r="I111" s="227"/>
      <c r="J111" s="225" t="s">
        <v>102</v>
      </c>
      <c r="K111" s="225"/>
      <c r="L111" s="225" t="s">
        <v>103</v>
      </c>
      <c r="M111" s="225"/>
      <c r="N111" s="225" t="s">
        <v>104</v>
      </c>
      <c r="O111" s="228"/>
    </row>
    <row r="112" spans="1:25" s="124" customFormat="1" x14ac:dyDescent="0.2">
      <c r="A112" s="116"/>
      <c r="B112" s="117"/>
      <c r="C112" s="117"/>
      <c r="D112" s="117"/>
      <c r="E112" s="224"/>
      <c r="F112" s="70" t="s">
        <v>105</v>
      </c>
      <c r="G112" s="70" t="s">
        <v>106</v>
      </c>
      <c r="H112" s="20" t="s">
        <v>105</v>
      </c>
      <c r="I112" s="21" t="s">
        <v>106</v>
      </c>
      <c r="J112" s="70" t="s">
        <v>105</v>
      </c>
      <c r="K112" s="70" t="s">
        <v>106</v>
      </c>
      <c r="L112" s="70" t="s">
        <v>105</v>
      </c>
      <c r="M112" s="70" t="s">
        <v>106</v>
      </c>
      <c r="N112" s="70" t="s">
        <v>105</v>
      </c>
      <c r="O112" s="72" t="s">
        <v>106</v>
      </c>
    </row>
    <row r="113" spans="1:15" x14ac:dyDescent="0.2">
      <c r="A113" s="68"/>
      <c r="B113" s="43" t="s">
        <v>116</v>
      </c>
      <c r="F113" s="22">
        <v>5000</v>
      </c>
      <c r="G113" s="22">
        <v>4896</v>
      </c>
      <c r="H113" s="23">
        <v>51025697.140000001</v>
      </c>
      <c r="I113" s="24">
        <v>50782702.700000003</v>
      </c>
      <c r="J113" s="5">
        <v>0.90969999999999995</v>
      </c>
      <c r="K113" s="5">
        <v>0.91659999999999997</v>
      </c>
      <c r="L113" s="25">
        <v>5.1100000000000003</v>
      </c>
      <c r="M113" s="25">
        <v>5.04</v>
      </c>
      <c r="N113" s="23">
        <v>190.86</v>
      </c>
      <c r="O113" s="26">
        <v>190.97</v>
      </c>
    </row>
    <row r="114" spans="1:15" x14ac:dyDescent="0.2">
      <c r="A114" s="68"/>
      <c r="B114" s="43" t="s">
        <v>117</v>
      </c>
      <c r="F114" s="22">
        <v>157</v>
      </c>
      <c r="G114" s="22">
        <v>172</v>
      </c>
      <c r="H114" s="23">
        <v>1584267.41</v>
      </c>
      <c r="I114" s="27">
        <v>1416743.54</v>
      </c>
      <c r="J114" s="5">
        <v>2.8199999999999999E-2</v>
      </c>
      <c r="K114" s="5">
        <v>2.5600000000000001E-2</v>
      </c>
      <c r="L114" s="25">
        <v>5.82</v>
      </c>
      <c r="M114" s="25">
        <v>6.07</v>
      </c>
      <c r="N114" s="23">
        <v>204</v>
      </c>
      <c r="O114" s="28">
        <v>196.01</v>
      </c>
    </row>
    <row r="115" spans="1:15" x14ac:dyDescent="0.2">
      <c r="A115" s="68"/>
      <c r="B115" s="43" t="s">
        <v>118</v>
      </c>
      <c r="F115" s="22">
        <v>79</v>
      </c>
      <c r="G115" s="22">
        <v>89</v>
      </c>
      <c r="H115" s="23">
        <v>1194116</v>
      </c>
      <c r="I115" s="27">
        <v>798056.88</v>
      </c>
      <c r="J115" s="5">
        <v>2.1299999999999999E-2</v>
      </c>
      <c r="K115" s="5">
        <v>1.44E-2</v>
      </c>
      <c r="L115" s="25">
        <v>5.69</v>
      </c>
      <c r="M115" s="25">
        <v>6.04</v>
      </c>
      <c r="N115" s="23">
        <v>213.29</v>
      </c>
      <c r="O115" s="28">
        <v>233.02</v>
      </c>
    </row>
    <row r="116" spans="1:15" x14ac:dyDescent="0.2">
      <c r="A116" s="68"/>
      <c r="B116" s="43" t="s">
        <v>119</v>
      </c>
      <c r="F116" s="22">
        <v>38</v>
      </c>
      <c r="G116" s="22">
        <v>45</v>
      </c>
      <c r="H116" s="23">
        <v>334910.84999999998</v>
      </c>
      <c r="I116" s="27">
        <v>560123.68999999994</v>
      </c>
      <c r="J116" s="5">
        <v>6.0000000000000001E-3</v>
      </c>
      <c r="K116" s="5">
        <v>1.01E-2</v>
      </c>
      <c r="L116" s="25">
        <v>5.26</v>
      </c>
      <c r="M116" s="25">
        <v>5.98</v>
      </c>
      <c r="N116" s="23">
        <v>182.32</v>
      </c>
      <c r="O116" s="28">
        <v>204.02</v>
      </c>
    </row>
    <row r="117" spans="1:15" x14ac:dyDescent="0.2">
      <c r="A117" s="68"/>
      <c r="B117" s="43" t="s">
        <v>120</v>
      </c>
      <c r="F117" s="22">
        <v>136</v>
      </c>
      <c r="G117" s="22">
        <v>83</v>
      </c>
      <c r="H117" s="23">
        <v>1060977.3999999999</v>
      </c>
      <c r="I117" s="27">
        <v>798072.71</v>
      </c>
      <c r="J117" s="5">
        <v>1.89E-2</v>
      </c>
      <c r="K117" s="5">
        <v>1.44E-2</v>
      </c>
      <c r="L117" s="25">
        <v>5.97</v>
      </c>
      <c r="M117" s="25">
        <v>5.53</v>
      </c>
      <c r="N117" s="23">
        <v>238.75</v>
      </c>
      <c r="O117" s="28">
        <v>245.43</v>
      </c>
    </row>
    <row r="118" spans="1:15" x14ac:dyDescent="0.2">
      <c r="A118" s="68"/>
      <c r="B118" s="43" t="s">
        <v>121</v>
      </c>
      <c r="F118" s="22">
        <v>109</v>
      </c>
      <c r="G118" s="22">
        <v>127</v>
      </c>
      <c r="H118" s="23">
        <v>695382.94</v>
      </c>
      <c r="I118" s="27">
        <v>848679.17</v>
      </c>
      <c r="J118" s="5">
        <v>1.24E-2</v>
      </c>
      <c r="K118" s="5">
        <v>1.5299999999999999E-2</v>
      </c>
      <c r="L118" s="25">
        <v>5.83</v>
      </c>
      <c r="M118" s="29">
        <v>5.71</v>
      </c>
      <c r="N118" s="23">
        <v>162.06</v>
      </c>
      <c r="O118" s="28">
        <v>179.85</v>
      </c>
    </row>
    <row r="119" spans="1:15" x14ac:dyDescent="0.2">
      <c r="A119" s="68"/>
      <c r="B119" s="43" t="s">
        <v>122</v>
      </c>
      <c r="F119" s="22">
        <v>20</v>
      </c>
      <c r="G119" s="22">
        <v>41</v>
      </c>
      <c r="H119" s="23">
        <v>196331.56</v>
      </c>
      <c r="I119" s="27">
        <v>197849.17</v>
      </c>
      <c r="J119" s="5">
        <v>3.5000000000000001E-3</v>
      </c>
      <c r="K119" s="5">
        <v>3.5999999999999999E-3</v>
      </c>
      <c r="L119" s="25">
        <v>7.31</v>
      </c>
      <c r="M119" s="25">
        <v>5.49</v>
      </c>
      <c r="N119" s="23">
        <v>213.61</v>
      </c>
      <c r="O119" s="28">
        <v>157.31</v>
      </c>
    </row>
    <row r="120" spans="1:15" x14ac:dyDescent="0.2">
      <c r="A120" s="93"/>
      <c r="B120" s="102" t="s">
        <v>123</v>
      </c>
      <c r="C120" s="167"/>
      <c r="D120" s="167"/>
      <c r="E120" s="129"/>
      <c r="F120" s="30">
        <v>5539</v>
      </c>
      <c r="G120" s="30">
        <v>5453</v>
      </c>
      <c r="H120" s="14">
        <v>56091683.299999997</v>
      </c>
      <c r="I120" s="14">
        <v>55402227.859999999</v>
      </c>
      <c r="J120" s="15"/>
      <c r="K120" s="15"/>
      <c r="L120" s="31">
        <v>5.18</v>
      </c>
      <c r="M120" s="32">
        <v>5.1100000000000003</v>
      </c>
      <c r="N120" s="14">
        <v>192.29</v>
      </c>
      <c r="O120" s="33">
        <v>192.33</v>
      </c>
    </row>
    <row r="121" spans="1:15" s="111" customFormat="1" ht="11.25" x14ac:dyDescent="0.2">
      <c r="A121" s="109"/>
      <c r="J121" s="34"/>
      <c r="K121" s="34"/>
      <c r="O121" s="35"/>
    </row>
    <row r="122" spans="1:15" s="111" customFormat="1" ht="12" thickBot="1" x14ac:dyDescent="0.25">
      <c r="A122" s="113"/>
      <c r="B122" s="114"/>
      <c r="C122" s="114"/>
      <c r="D122" s="114"/>
      <c r="E122" s="114"/>
      <c r="F122" s="114"/>
      <c r="G122" s="114"/>
      <c r="H122" s="114"/>
      <c r="I122" s="114"/>
      <c r="J122" s="18"/>
      <c r="K122" s="18"/>
      <c r="L122" s="114"/>
      <c r="M122" s="114"/>
      <c r="N122" s="114"/>
      <c r="O122" s="19"/>
    </row>
    <row r="123" spans="1:15" ht="12.75" customHeight="1" thickBot="1" x14ac:dyDescent="0.25">
      <c r="A123" s="250"/>
      <c r="B123" s="47"/>
      <c r="C123" s="47"/>
      <c r="D123" s="47"/>
      <c r="E123" s="47"/>
    </row>
    <row r="124" spans="1:15" ht="15.75" x14ac:dyDescent="0.25">
      <c r="A124" s="66" t="s">
        <v>124</v>
      </c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8"/>
    </row>
    <row r="125" spans="1:15" ht="6.75" customHeight="1" x14ac:dyDescent="0.2">
      <c r="A125" s="68"/>
      <c r="O125" s="52"/>
    </row>
    <row r="126" spans="1:15" ht="12.75" customHeight="1" x14ac:dyDescent="0.2">
      <c r="A126" s="69"/>
      <c r="B126" s="212"/>
      <c r="C126" s="212"/>
      <c r="D126" s="212"/>
      <c r="E126" s="212"/>
      <c r="F126" s="251" t="s">
        <v>88</v>
      </c>
      <c r="G126" s="252"/>
      <c r="H126" s="226" t="s">
        <v>101</v>
      </c>
      <c r="I126" s="227"/>
      <c r="J126" s="251" t="s">
        <v>102</v>
      </c>
      <c r="K126" s="252"/>
      <c r="L126" s="251" t="s">
        <v>103</v>
      </c>
      <c r="M126" s="252"/>
      <c r="N126" s="251" t="s">
        <v>104</v>
      </c>
      <c r="O126" s="253"/>
    </row>
    <row r="127" spans="1:15" x14ac:dyDescent="0.2">
      <c r="A127" s="69"/>
      <c r="B127" s="212"/>
      <c r="C127" s="212"/>
      <c r="D127" s="212"/>
      <c r="E127" s="212"/>
      <c r="F127" s="70" t="s">
        <v>105</v>
      </c>
      <c r="G127" s="70" t="s">
        <v>106</v>
      </c>
      <c r="H127" s="70" t="s">
        <v>105</v>
      </c>
      <c r="I127" s="180" t="s">
        <v>106</v>
      </c>
      <c r="J127" s="70" t="s">
        <v>105</v>
      </c>
      <c r="K127" s="70" t="s">
        <v>106</v>
      </c>
      <c r="L127" s="70" t="s">
        <v>105</v>
      </c>
      <c r="M127" s="70" t="s">
        <v>106</v>
      </c>
      <c r="N127" s="70" t="s">
        <v>105</v>
      </c>
      <c r="O127" s="72" t="s">
        <v>106</v>
      </c>
    </row>
    <row r="128" spans="1:15" x14ac:dyDescent="0.2">
      <c r="A128" s="68"/>
      <c r="B128" s="43" t="s">
        <v>125</v>
      </c>
      <c r="F128" s="232">
        <v>1154</v>
      </c>
      <c r="G128" s="232">
        <v>1141</v>
      </c>
      <c r="H128" s="236">
        <v>18634724.399999999</v>
      </c>
      <c r="I128" s="236">
        <v>18501174.399999999</v>
      </c>
      <c r="J128" s="5">
        <v>0.28489999999999999</v>
      </c>
      <c r="K128" s="5">
        <v>0.28520000000000001</v>
      </c>
      <c r="L128" s="236">
        <v>4.57</v>
      </c>
      <c r="M128" s="236">
        <v>4.5599999999999996</v>
      </c>
      <c r="N128" s="236">
        <v>170.03</v>
      </c>
      <c r="O128" s="237">
        <v>170.74</v>
      </c>
    </row>
    <row r="129" spans="1:17" x14ac:dyDescent="0.2">
      <c r="A129" s="68"/>
      <c r="B129" s="43" t="s">
        <v>126</v>
      </c>
      <c r="F129" s="232">
        <v>1110</v>
      </c>
      <c r="G129" s="232">
        <v>1103</v>
      </c>
      <c r="H129" s="236">
        <v>25951589.280000001</v>
      </c>
      <c r="I129" s="236">
        <v>25848351.239999998</v>
      </c>
      <c r="J129" s="5">
        <v>0.39679999999999999</v>
      </c>
      <c r="K129" s="5">
        <v>0.39839999999999998</v>
      </c>
      <c r="L129" s="236">
        <v>4.59</v>
      </c>
      <c r="M129" s="236">
        <v>4.58</v>
      </c>
      <c r="N129" s="236">
        <v>185.77</v>
      </c>
      <c r="O129" s="237">
        <v>187.16</v>
      </c>
    </row>
    <row r="130" spans="1:17" x14ac:dyDescent="0.2">
      <c r="A130" s="68"/>
      <c r="B130" s="43" t="s">
        <v>127</v>
      </c>
      <c r="F130" s="232">
        <v>2261</v>
      </c>
      <c r="G130" s="232">
        <v>2223</v>
      </c>
      <c r="H130" s="236">
        <v>7932414.0800000001</v>
      </c>
      <c r="I130" s="236">
        <v>7830417.5700000003</v>
      </c>
      <c r="J130" s="5">
        <v>0.12130000000000001</v>
      </c>
      <c r="K130" s="5">
        <v>0.1207</v>
      </c>
      <c r="L130" s="236">
        <v>6.84</v>
      </c>
      <c r="M130" s="236">
        <v>6.5</v>
      </c>
      <c r="N130" s="236">
        <v>200.98</v>
      </c>
      <c r="O130" s="237">
        <v>202.88</v>
      </c>
    </row>
    <row r="131" spans="1:17" x14ac:dyDescent="0.2">
      <c r="A131" s="68"/>
      <c r="B131" s="43" t="s">
        <v>128</v>
      </c>
      <c r="F131" s="232">
        <v>1802</v>
      </c>
      <c r="G131" s="232">
        <v>1772</v>
      </c>
      <c r="H131" s="236">
        <v>11807278.41</v>
      </c>
      <c r="I131" s="236">
        <v>11651205.699999999</v>
      </c>
      <c r="J131" s="5">
        <v>0.18049999999999999</v>
      </c>
      <c r="K131" s="5">
        <v>0.17960000000000001</v>
      </c>
      <c r="L131" s="236">
        <v>6.56</v>
      </c>
      <c r="M131" s="236">
        <v>6.38</v>
      </c>
      <c r="N131" s="236">
        <v>251.19</v>
      </c>
      <c r="O131" s="237">
        <v>253.75</v>
      </c>
    </row>
    <row r="132" spans="1:17" x14ac:dyDescent="0.2">
      <c r="A132" s="68"/>
      <c r="B132" s="43" t="s">
        <v>129</v>
      </c>
      <c r="F132" s="232">
        <v>101</v>
      </c>
      <c r="G132" s="232">
        <v>96</v>
      </c>
      <c r="H132" s="236">
        <v>1051023.56</v>
      </c>
      <c r="I132" s="236">
        <v>1017401.45</v>
      </c>
      <c r="J132" s="5">
        <v>1.61E-2</v>
      </c>
      <c r="K132" s="5">
        <v>1.5699999999999999E-2</v>
      </c>
      <c r="L132" s="236">
        <v>8.34</v>
      </c>
      <c r="M132" s="236">
        <v>8.24</v>
      </c>
      <c r="N132" s="236">
        <v>188.76</v>
      </c>
      <c r="O132" s="237">
        <v>183.05</v>
      </c>
    </row>
    <row r="133" spans="1:17" x14ac:dyDescent="0.2">
      <c r="A133" s="68"/>
      <c r="B133" s="43" t="s">
        <v>130</v>
      </c>
      <c r="F133" s="232">
        <v>7</v>
      </c>
      <c r="G133" s="232">
        <v>7</v>
      </c>
      <c r="H133" s="236">
        <v>30096.79</v>
      </c>
      <c r="I133" s="236">
        <v>29626.400000000001</v>
      </c>
      <c r="J133" s="5">
        <v>5.0000000000000001E-4</v>
      </c>
      <c r="K133" s="5">
        <v>5.0000000000000001E-4</v>
      </c>
      <c r="L133" s="236">
        <v>8.25</v>
      </c>
      <c r="M133" s="236">
        <v>7.24</v>
      </c>
      <c r="N133" s="236">
        <v>213.02</v>
      </c>
      <c r="O133" s="237">
        <v>212.23</v>
      </c>
    </row>
    <row r="134" spans="1:17" x14ac:dyDescent="0.2">
      <c r="A134" s="93"/>
      <c r="B134" s="102" t="s">
        <v>131</v>
      </c>
      <c r="C134" s="167"/>
      <c r="D134" s="167"/>
      <c r="E134" s="167"/>
      <c r="F134" s="30">
        <v>6435</v>
      </c>
      <c r="G134" s="30">
        <v>6342</v>
      </c>
      <c r="H134" s="14">
        <v>65407126.520000003</v>
      </c>
      <c r="I134" s="14">
        <v>64878176.759999998</v>
      </c>
      <c r="J134" s="15"/>
      <c r="K134" s="15"/>
      <c r="L134" s="31">
        <v>5.28</v>
      </c>
      <c r="M134" s="32">
        <v>5.19</v>
      </c>
      <c r="N134" s="14">
        <v>195</v>
      </c>
      <c r="O134" s="33">
        <v>196.28</v>
      </c>
    </row>
    <row r="135" spans="1:17" s="111" customFormat="1" ht="11.25" x14ac:dyDescent="0.2">
      <c r="A135" s="109"/>
      <c r="F135" s="110"/>
      <c r="G135" s="110"/>
      <c r="H135" s="110"/>
      <c r="I135" s="110"/>
      <c r="J135" s="110"/>
      <c r="K135" s="110"/>
      <c r="L135" s="110"/>
      <c r="M135" s="110"/>
      <c r="N135" s="16"/>
      <c r="O135" s="195"/>
    </row>
    <row r="136" spans="1:17" s="111" customFormat="1" ht="12" thickBot="1" x14ac:dyDescent="0.25">
      <c r="A136" s="113"/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5"/>
    </row>
    <row r="137" spans="1:17" ht="13.5" thickBot="1" x14ac:dyDescent="0.25">
      <c r="D137" s="64"/>
      <c r="E137" s="64"/>
    </row>
    <row r="138" spans="1:17" ht="15.75" x14ac:dyDescent="0.25">
      <c r="A138" s="66" t="s">
        <v>132</v>
      </c>
      <c r="B138" s="47"/>
      <c r="C138" s="47"/>
      <c r="D138" s="254"/>
      <c r="F138" s="47"/>
      <c r="G138" s="47"/>
      <c r="H138" s="47"/>
      <c r="I138" s="47"/>
      <c r="J138" s="47"/>
      <c r="K138" s="47"/>
      <c r="L138" s="47"/>
      <c r="M138" s="47"/>
      <c r="N138" s="47"/>
      <c r="O138" s="48"/>
    </row>
    <row r="139" spans="1:17" ht="6.75" customHeight="1" x14ac:dyDescent="0.2">
      <c r="A139" s="68"/>
      <c r="O139" s="52"/>
    </row>
    <row r="140" spans="1:17" ht="12.75" customHeight="1" x14ac:dyDescent="0.2">
      <c r="A140" s="69"/>
      <c r="B140" s="212"/>
      <c r="C140" s="212"/>
      <c r="D140" s="212"/>
      <c r="E140" s="212"/>
      <c r="F140" s="251" t="s">
        <v>88</v>
      </c>
      <c r="G140" s="252"/>
      <c r="H140" s="226" t="s">
        <v>101</v>
      </c>
      <c r="I140" s="227"/>
      <c r="J140" s="251" t="s">
        <v>133</v>
      </c>
      <c r="K140" s="252"/>
      <c r="L140" s="251" t="s">
        <v>103</v>
      </c>
      <c r="M140" s="252"/>
      <c r="N140" s="251" t="s">
        <v>104</v>
      </c>
      <c r="O140" s="253"/>
    </row>
    <row r="141" spans="1:17" x14ac:dyDescent="0.2">
      <c r="A141" s="69"/>
      <c r="B141" s="212"/>
      <c r="C141" s="212"/>
      <c r="D141" s="212"/>
      <c r="E141" s="212"/>
      <c r="F141" s="70" t="s">
        <v>105</v>
      </c>
      <c r="G141" s="70" t="s">
        <v>106</v>
      </c>
      <c r="H141" s="70" t="s">
        <v>105</v>
      </c>
      <c r="I141" s="180" t="s">
        <v>106</v>
      </c>
      <c r="J141" s="70" t="s">
        <v>105</v>
      </c>
      <c r="K141" s="70" t="s">
        <v>106</v>
      </c>
      <c r="L141" s="70" t="s">
        <v>105</v>
      </c>
      <c r="M141" s="70" t="s">
        <v>106</v>
      </c>
      <c r="N141" s="70" t="s">
        <v>105</v>
      </c>
      <c r="O141" s="72" t="s">
        <v>106</v>
      </c>
    </row>
    <row r="142" spans="1:17" x14ac:dyDescent="0.2">
      <c r="A142" s="68"/>
      <c r="B142" s="43" t="s">
        <v>134</v>
      </c>
      <c r="F142" s="232">
        <v>3132</v>
      </c>
      <c r="G142" s="232">
        <v>3089</v>
      </c>
      <c r="H142" s="236">
        <v>23109641.780000001</v>
      </c>
      <c r="I142" s="236">
        <v>22878437.579999998</v>
      </c>
      <c r="J142" s="5">
        <v>0.3533</v>
      </c>
      <c r="K142" s="5">
        <v>0.35260000000000002</v>
      </c>
      <c r="L142" s="236">
        <v>6.23</v>
      </c>
      <c r="M142" s="236">
        <v>6.09</v>
      </c>
      <c r="N142" s="23">
        <v>216.57</v>
      </c>
      <c r="O142" s="26">
        <v>217.23</v>
      </c>
    </row>
    <row r="143" spans="1:17" ht="14.25" x14ac:dyDescent="0.2">
      <c r="A143" s="68"/>
      <c r="B143" s="43" t="s">
        <v>135</v>
      </c>
      <c r="F143" s="232">
        <v>839</v>
      </c>
      <c r="G143" s="232">
        <v>817</v>
      </c>
      <c r="H143" s="236">
        <v>2601518.16</v>
      </c>
      <c r="I143" s="236">
        <v>2531797.4500000002</v>
      </c>
      <c r="J143" s="5">
        <v>3.9800000000000002E-2</v>
      </c>
      <c r="K143" s="5">
        <v>3.9E-2</v>
      </c>
      <c r="L143" s="236">
        <v>6.74</v>
      </c>
      <c r="M143" s="236">
        <v>6.39</v>
      </c>
      <c r="N143" s="23">
        <v>194.02</v>
      </c>
      <c r="O143" s="28">
        <v>196.9</v>
      </c>
      <c r="Q143" s="254"/>
    </row>
    <row r="144" spans="1:17" ht="14.25" x14ac:dyDescent="0.2">
      <c r="A144" s="68"/>
      <c r="B144" s="43" t="s">
        <v>136</v>
      </c>
      <c r="F144" s="232">
        <v>727</v>
      </c>
      <c r="G144" s="232">
        <v>716</v>
      </c>
      <c r="H144" s="236">
        <v>3009965.42</v>
      </c>
      <c r="I144" s="236">
        <v>2975198.92</v>
      </c>
      <c r="J144" s="5">
        <v>4.5999999999999999E-2</v>
      </c>
      <c r="K144" s="5">
        <v>4.5900000000000003E-2</v>
      </c>
      <c r="L144" s="236">
        <v>6.94</v>
      </c>
      <c r="M144" s="236">
        <v>6.6</v>
      </c>
      <c r="N144" s="23">
        <v>214.54</v>
      </c>
      <c r="O144" s="28">
        <v>217.12</v>
      </c>
      <c r="Q144" s="254"/>
    </row>
    <row r="145" spans="1:15" x14ac:dyDescent="0.2">
      <c r="A145" s="68"/>
      <c r="B145" s="43" t="s">
        <v>137</v>
      </c>
      <c r="F145" s="232">
        <v>1737</v>
      </c>
      <c r="G145" s="232">
        <v>1720</v>
      </c>
      <c r="H145" s="236">
        <v>36686001.159999996</v>
      </c>
      <c r="I145" s="236">
        <v>36492742.810000002</v>
      </c>
      <c r="J145" s="5">
        <v>0.56089999999999995</v>
      </c>
      <c r="K145" s="5">
        <v>0.5625</v>
      </c>
      <c r="L145" s="236">
        <v>4.43</v>
      </c>
      <c r="M145" s="236">
        <v>4.42</v>
      </c>
      <c r="N145" s="23">
        <v>179.88</v>
      </c>
      <c r="O145" s="28">
        <v>181.4</v>
      </c>
    </row>
    <row r="146" spans="1:15" x14ac:dyDescent="0.2">
      <c r="A146" s="68"/>
      <c r="B146" s="43" t="s">
        <v>138</v>
      </c>
      <c r="F146" s="232">
        <v>0</v>
      </c>
      <c r="G146" s="232">
        <v>0</v>
      </c>
      <c r="H146" s="236">
        <v>0</v>
      </c>
      <c r="I146" s="236">
        <v>0</v>
      </c>
      <c r="J146" s="5">
        <v>0</v>
      </c>
      <c r="K146" s="5">
        <v>0</v>
      </c>
      <c r="L146" s="236">
        <v>0</v>
      </c>
      <c r="M146" s="236">
        <v>0</v>
      </c>
      <c r="N146" s="23">
        <v>0</v>
      </c>
      <c r="O146" s="28">
        <v>0</v>
      </c>
    </row>
    <row r="147" spans="1:15" x14ac:dyDescent="0.2">
      <c r="A147" s="93"/>
      <c r="B147" s="102" t="s">
        <v>96</v>
      </c>
      <c r="C147" s="167"/>
      <c r="D147" s="167"/>
      <c r="E147" s="167"/>
      <c r="F147" s="30">
        <v>6435</v>
      </c>
      <c r="G147" s="30">
        <v>6342</v>
      </c>
      <c r="H147" s="14">
        <v>65407126.520000003</v>
      </c>
      <c r="I147" s="14">
        <v>64878176.759999998</v>
      </c>
      <c r="J147" s="15"/>
      <c r="K147" s="15"/>
      <c r="L147" s="31">
        <v>5.28</v>
      </c>
      <c r="M147" s="31">
        <v>5.19</v>
      </c>
      <c r="N147" s="14">
        <v>195</v>
      </c>
      <c r="O147" s="33">
        <v>196.28</v>
      </c>
    </row>
    <row r="148" spans="1:15" s="111" customFormat="1" ht="11.25" x14ac:dyDescent="0.2">
      <c r="A148" s="223"/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6"/>
      <c r="O148" s="112"/>
    </row>
    <row r="149" spans="1:15" s="111" customFormat="1" ht="12" thickBot="1" x14ac:dyDescent="0.25">
      <c r="A149" s="113"/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5"/>
    </row>
    <row r="150" spans="1:15" ht="13.5" thickBot="1" x14ac:dyDescent="0.25"/>
    <row r="151" spans="1:15" ht="15.75" x14ac:dyDescent="0.25">
      <c r="A151" s="66" t="s">
        <v>139</v>
      </c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8"/>
    </row>
    <row r="152" spans="1:15" ht="6.75" customHeight="1" x14ac:dyDescent="0.2">
      <c r="A152" s="68"/>
      <c r="L152" s="52"/>
    </row>
    <row r="153" spans="1:15" x14ac:dyDescent="0.2">
      <c r="A153" s="69"/>
      <c r="B153" s="212"/>
      <c r="C153" s="212"/>
      <c r="D153" s="212"/>
      <c r="E153" s="149"/>
      <c r="F153" s="251" t="s">
        <v>88</v>
      </c>
      <c r="G153" s="252"/>
      <c r="H153" s="226" t="s">
        <v>101</v>
      </c>
      <c r="I153" s="227"/>
      <c r="J153" s="225" t="s">
        <v>140</v>
      </c>
      <c r="K153" s="225"/>
      <c r="L153" s="72" t="s">
        <v>22</v>
      </c>
    </row>
    <row r="154" spans="1:15" x14ac:dyDescent="0.2">
      <c r="A154" s="69"/>
      <c r="B154" s="212"/>
      <c r="C154" s="212"/>
      <c r="D154" s="212"/>
      <c r="E154" s="149"/>
      <c r="F154" s="180" t="s">
        <v>105</v>
      </c>
      <c r="G154" s="180" t="s">
        <v>106</v>
      </c>
      <c r="H154" s="70" t="s">
        <v>105</v>
      </c>
      <c r="I154" s="70" t="s">
        <v>106</v>
      </c>
      <c r="J154" s="70" t="s">
        <v>105</v>
      </c>
      <c r="K154" s="70" t="s">
        <v>106</v>
      </c>
      <c r="L154" s="255"/>
    </row>
    <row r="155" spans="1:15" x14ac:dyDescent="0.2">
      <c r="A155" s="119"/>
      <c r="B155" s="125" t="s">
        <v>141</v>
      </c>
      <c r="C155" s="125"/>
      <c r="D155" s="125"/>
      <c r="E155" s="125"/>
      <c r="F155" s="232">
        <v>361</v>
      </c>
      <c r="G155" s="232">
        <v>359</v>
      </c>
      <c r="H155" s="236">
        <v>1416290.25</v>
      </c>
      <c r="I155" s="23">
        <v>1388437.51</v>
      </c>
      <c r="J155" s="5">
        <v>2.1700000000000001E-2</v>
      </c>
      <c r="K155" s="36">
        <v>2.1399999999999999E-2</v>
      </c>
      <c r="L155" s="256">
        <v>3.0150999999999999</v>
      </c>
    </row>
    <row r="156" spans="1:15" x14ac:dyDescent="0.2">
      <c r="A156" s="68"/>
      <c r="B156" s="43" t="s">
        <v>142</v>
      </c>
      <c r="F156" s="232">
        <v>6074</v>
      </c>
      <c r="G156" s="232">
        <v>5983</v>
      </c>
      <c r="H156" s="236">
        <v>63990836.270000003</v>
      </c>
      <c r="I156" s="23">
        <v>63489739.25</v>
      </c>
      <c r="J156" s="5">
        <v>0.97829999999999995</v>
      </c>
      <c r="K156" s="12">
        <v>0.97860000000000003</v>
      </c>
      <c r="L156" s="257">
        <v>2.5068999999999999</v>
      </c>
    </row>
    <row r="157" spans="1:15" x14ac:dyDescent="0.2">
      <c r="A157" s="68"/>
      <c r="B157" s="43" t="s">
        <v>143</v>
      </c>
      <c r="F157" s="232">
        <v>0</v>
      </c>
      <c r="G157" s="232">
        <v>0</v>
      </c>
      <c r="H157" s="236">
        <v>0</v>
      </c>
      <c r="I157" s="236">
        <v>0</v>
      </c>
      <c r="J157" s="5">
        <v>0</v>
      </c>
      <c r="K157" s="12">
        <v>0</v>
      </c>
      <c r="L157" s="257">
        <v>0</v>
      </c>
    </row>
    <row r="158" spans="1:15" ht="13.5" thickBot="1" x14ac:dyDescent="0.25">
      <c r="A158" s="196"/>
      <c r="B158" s="258" t="s">
        <v>50</v>
      </c>
      <c r="C158" s="64"/>
      <c r="D158" s="64"/>
      <c r="E158" s="64"/>
      <c r="F158" s="37">
        <v>6435</v>
      </c>
      <c r="G158" s="37">
        <v>6342</v>
      </c>
      <c r="H158" s="38">
        <v>65407126.520000003</v>
      </c>
      <c r="I158" s="38">
        <v>64878176.759999998</v>
      </c>
      <c r="J158" s="39"/>
      <c r="K158" s="40"/>
      <c r="L158" s="259">
        <v>2.5177999999999998</v>
      </c>
    </row>
    <row r="159" spans="1:15" s="260" customFormat="1" ht="11.25" x14ac:dyDescent="0.2">
      <c r="A159" s="111"/>
    </row>
    <row r="160" spans="1:15" s="260" customFormat="1" ht="11.25" x14ac:dyDescent="0.2">
      <c r="A160" s="111"/>
    </row>
    <row r="161" spans="1:15" ht="13.5" thickBot="1" x14ac:dyDescent="0.25"/>
    <row r="162" spans="1:15" ht="15.75" x14ac:dyDescent="0.25">
      <c r="A162" s="66" t="s">
        <v>144</v>
      </c>
      <c r="B162" s="250"/>
      <c r="C162" s="261"/>
      <c r="D162" s="67"/>
      <c r="E162" s="67"/>
      <c r="F162" s="202" t="s">
        <v>145</v>
      </c>
    </row>
    <row r="163" spans="1:15" ht="13.5" thickBot="1" x14ac:dyDescent="0.25">
      <c r="A163" s="196" t="s">
        <v>146</v>
      </c>
      <c r="B163" s="196"/>
      <c r="C163" s="262"/>
      <c r="D163" s="262"/>
      <c r="E163" s="262"/>
      <c r="F163" s="263">
        <v>501454780.45999998</v>
      </c>
    </row>
    <row r="164" spans="1:15" x14ac:dyDescent="0.2">
      <c r="C164" s="264"/>
      <c r="D164" s="264"/>
      <c r="E164" s="264"/>
      <c r="F164" s="265"/>
    </row>
    <row r="165" spans="1:15" x14ac:dyDescent="0.2">
      <c r="C165" s="266"/>
      <c r="D165" s="267"/>
      <c r="E165" s="267"/>
      <c r="F165" s="265"/>
    </row>
    <row r="166" spans="1:15" ht="12.75" customHeight="1" x14ac:dyDescent="0.2">
      <c r="A166" s="268"/>
      <c r="B166" s="268"/>
      <c r="C166" s="268"/>
      <c r="D166" s="268"/>
      <c r="E166" s="268"/>
      <c r="F166" s="268"/>
    </row>
    <row r="167" spans="1:15" x14ac:dyDescent="0.2">
      <c r="A167" s="269"/>
      <c r="B167" s="269"/>
      <c r="C167" s="269"/>
      <c r="D167" s="269"/>
      <c r="E167" s="269"/>
      <c r="F167" s="270"/>
      <c r="G167" s="270"/>
      <c r="H167" s="271"/>
      <c r="I167" s="271"/>
      <c r="L167" s="128"/>
      <c r="M167" s="128"/>
      <c r="N167" s="128"/>
      <c r="O167" s="128"/>
    </row>
    <row r="168" spans="1:15" x14ac:dyDescent="0.2">
      <c r="A168" s="268"/>
      <c r="B168" s="268"/>
      <c r="C168" s="268"/>
      <c r="D168" s="268"/>
      <c r="E168" s="268"/>
      <c r="F168" s="272"/>
      <c r="G168" s="272"/>
      <c r="H168" s="272"/>
      <c r="I168" s="273"/>
    </row>
    <row r="169" spans="1:15" x14ac:dyDescent="0.2">
      <c r="C169" s="266"/>
      <c r="D169" s="267"/>
      <c r="E169" s="267"/>
      <c r="F169" s="265"/>
    </row>
    <row r="170" spans="1:15" x14ac:dyDescent="0.2">
      <c r="A170" s="274"/>
      <c r="B170" s="274"/>
      <c r="C170" s="274"/>
      <c r="D170" s="274"/>
      <c r="E170" s="274"/>
      <c r="F170" s="274"/>
    </row>
    <row r="171" spans="1:15" x14ac:dyDescent="0.2">
      <c r="A171" s="274"/>
      <c r="B171" s="274"/>
      <c r="C171" s="274"/>
      <c r="D171" s="274"/>
      <c r="E171" s="274"/>
      <c r="F171" s="274"/>
    </row>
    <row r="172" spans="1:15" x14ac:dyDescent="0.2">
      <c r="A172" s="274"/>
      <c r="B172" s="274"/>
      <c r="C172" s="274"/>
      <c r="D172" s="274"/>
      <c r="E172" s="274"/>
      <c r="F172" s="274"/>
    </row>
    <row r="178" spans="6:6" x14ac:dyDescent="0.2">
      <c r="F178" s="128"/>
    </row>
    <row r="180" spans="6:6" x14ac:dyDescent="0.2">
      <c r="F180" s="128"/>
    </row>
  </sheetData>
  <mergeCells count="30">
    <mergeCell ref="F153:G153"/>
    <mergeCell ref="J153:K153"/>
    <mergeCell ref="F126:G126"/>
    <mergeCell ref="J126:K126"/>
    <mergeCell ref="L126:M126"/>
    <mergeCell ref="N126:O126"/>
    <mergeCell ref="F140:G140"/>
    <mergeCell ref="J140:K140"/>
    <mergeCell ref="L140:M140"/>
    <mergeCell ref="N140:O140"/>
    <mergeCell ref="F88:G88"/>
    <mergeCell ref="J88:K88"/>
    <mergeCell ref="L88:M88"/>
    <mergeCell ref="N88:O88"/>
    <mergeCell ref="F111:G111"/>
    <mergeCell ref="J111:K111"/>
    <mergeCell ref="L111:M111"/>
    <mergeCell ref="N111:O111"/>
    <mergeCell ref="B8:C8"/>
    <mergeCell ref="B9:C9"/>
    <mergeCell ref="B11:C11"/>
    <mergeCell ref="M27:O27"/>
    <mergeCell ref="M28:O28"/>
    <mergeCell ref="J39:O41"/>
    <mergeCell ref="B4:C4"/>
    <mergeCell ref="I4:J6"/>
    <mergeCell ref="B5:C5"/>
    <mergeCell ref="L5:M7"/>
    <mergeCell ref="B6:C6"/>
    <mergeCell ref="B7:C7"/>
  </mergeCells>
  <conditionalFormatting sqref="F168:O168">
    <cfRule type="containsText" dxfId="0" priority="1" operator="containsText" text="TRUE">
      <formula>NOT(ISERROR(SEARCH("TRUE",F168)))</formula>
    </cfRule>
  </conditionalFormatting>
  <hyperlinks>
    <hyperlink ref="D10" r:id="rId1" xr:uid="{7524048C-0B5A-421C-861D-007C19BF80BE}"/>
    <hyperlink ref="D11" r:id="rId2" xr:uid="{617B2D7B-4977-4EC1-BC4A-D6A61CB2B0AC}"/>
  </hyperlinks>
  <pageMargins left="0.25" right="0.25" top="0.25" bottom="0.75" header="0.3" footer="0.3"/>
  <pageSetup scale="25" orientation="landscape" r:id="rId3"/>
  <headerFooter alignWithMargins="0"/>
  <rowBreaks count="1" manualBreakCount="1">
    <brk id="83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54FDC-8B97-4E8F-B6E2-7A64CA718609}">
  <sheetPr>
    <pageSetUpPr fitToPage="1"/>
  </sheetPr>
  <dimension ref="A1:X96"/>
  <sheetViews>
    <sheetView zoomScaleNormal="100" zoomScalePageLayoutView="55" workbookViewId="0"/>
  </sheetViews>
  <sheetFormatPr defaultColWidth="9.140625" defaultRowHeight="12.75" x14ac:dyDescent="0.2"/>
  <cols>
    <col min="1" max="2" width="3.140625" style="275" customWidth="1"/>
    <col min="3" max="3" width="14.42578125" style="275" customWidth="1"/>
    <col min="4" max="4" width="13.140625" style="275" customWidth="1"/>
    <col min="5" max="5" width="12.85546875" style="275" customWidth="1"/>
    <col min="6" max="6" width="11.5703125" style="275" customWidth="1"/>
    <col min="7" max="7" width="15.85546875" style="275" bestFit="1" customWidth="1"/>
    <col min="8" max="8" width="19.42578125" style="275" customWidth="1"/>
    <col min="9" max="9" width="15.140625" style="275" bestFit="1" customWidth="1"/>
    <col min="10" max="11" width="14.42578125" style="275" customWidth="1"/>
    <col min="12" max="12" width="15.5703125" style="275" bestFit="1" customWidth="1"/>
    <col min="13" max="13" width="14.42578125" style="275" customWidth="1"/>
    <col min="14" max="14" width="17.140625" style="275" customWidth="1"/>
    <col min="15" max="15" width="21.140625" style="275" customWidth="1"/>
    <col min="16" max="16" width="26.5703125" style="275" customWidth="1"/>
    <col min="17" max="17" width="28.85546875" style="275" bestFit="1" customWidth="1"/>
    <col min="18" max="18" width="15.5703125" style="275" bestFit="1" customWidth="1"/>
    <col min="19" max="19" width="18.42578125" style="275" bestFit="1" customWidth="1"/>
    <col min="20" max="20" width="17.5703125" style="275" bestFit="1" customWidth="1"/>
    <col min="21" max="21" width="14.42578125" style="275" customWidth="1"/>
    <col min="22" max="22" width="13.5703125" style="275" bestFit="1" customWidth="1"/>
    <col min="23" max="23" width="14.140625" style="275" bestFit="1" customWidth="1"/>
    <col min="24" max="24" width="13.140625" style="275" bestFit="1" customWidth="1"/>
    <col min="25" max="38" width="10.85546875" style="275" customWidth="1"/>
    <col min="39" max="39" width="2.5703125" style="275" customWidth="1"/>
    <col min="40" max="16384" width="9.140625" style="275"/>
  </cols>
  <sheetData>
    <row r="1" spans="1:21" ht="15.75" x14ac:dyDescent="0.25">
      <c r="A1" s="42" t="s">
        <v>0</v>
      </c>
    </row>
    <row r="2" spans="1:21" ht="15.75" customHeight="1" x14ac:dyDescent="0.25">
      <c r="A2" s="42" t="s">
        <v>147</v>
      </c>
      <c r="S2" s="276"/>
      <c r="T2" s="276"/>
      <c r="U2" s="276"/>
    </row>
    <row r="3" spans="1:21" ht="15.75" x14ac:dyDescent="0.25">
      <c r="A3" s="42" t="s">
        <v>5</v>
      </c>
      <c r="R3" s="276"/>
      <c r="S3" s="276"/>
      <c r="T3" s="276"/>
      <c r="U3" s="276"/>
    </row>
    <row r="4" spans="1:21" ht="13.5" thickBot="1" x14ac:dyDescent="0.25">
      <c r="R4" s="276"/>
      <c r="S4" s="276"/>
      <c r="T4" s="276"/>
      <c r="U4" s="276"/>
    </row>
    <row r="5" spans="1:21" x14ac:dyDescent="0.2">
      <c r="B5" s="45" t="s">
        <v>6</v>
      </c>
      <c r="C5" s="46"/>
      <c r="D5" s="46"/>
      <c r="E5" s="277">
        <v>45894</v>
      </c>
      <c r="F5" s="277"/>
      <c r="G5" s="278"/>
      <c r="R5" s="276"/>
      <c r="S5" s="276"/>
      <c r="T5" s="276"/>
      <c r="U5" s="276"/>
    </row>
    <row r="6" spans="1:21" ht="13.5" thickBot="1" x14ac:dyDescent="0.25">
      <c r="B6" s="62" t="s">
        <v>148</v>
      </c>
      <c r="C6" s="63"/>
      <c r="D6" s="63"/>
      <c r="E6" s="279">
        <v>45869</v>
      </c>
      <c r="F6" s="279"/>
      <c r="G6" s="280"/>
      <c r="R6" s="276"/>
      <c r="S6" s="276"/>
      <c r="T6" s="276"/>
      <c r="U6" s="276"/>
    </row>
    <row r="9" spans="1:21" ht="15.75" thickBot="1" x14ac:dyDescent="0.3">
      <c r="A9" s="281"/>
      <c r="S9" s="124"/>
    </row>
    <row r="10" spans="1:21" ht="6" customHeight="1" thickBot="1" x14ac:dyDescent="0.25">
      <c r="J10" s="201"/>
      <c r="K10" s="282"/>
      <c r="L10" s="282"/>
      <c r="M10" s="282"/>
      <c r="N10" s="283"/>
    </row>
    <row r="11" spans="1:21" ht="18" thickBot="1" x14ac:dyDescent="0.3">
      <c r="A11" s="284" t="s">
        <v>149</v>
      </c>
      <c r="B11" s="285"/>
      <c r="C11" s="285"/>
      <c r="D11" s="285"/>
      <c r="E11" s="285"/>
      <c r="F11" s="285"/>
      <c r="G11" s="285"/>
      <c r="H11" s="286"/>
      <c r="J11" s="157" t="s">
        <v>150</v>
      </c>
      <c r="N11" s="287">
        <v>45869</v>
      </c>
      <c r="O11" s="288"/>
    </row>
    <row r="12" spans="1:21" x14ac:dyDescent="0.2">
      <c r="A12" s="157"/>
      <c r="H12" s="289"/>
      <c r="J12" s="290" t="s">
        <v>151</v>
      </c>
      <c r="N12" s="185">
        <v>0</v>
      </c>
      <c r="O12" s="291"/>
    </row>
    <row r="13" spans="1:21" x14ac:dyDescent="0.2">
      <c r="A13" s="290"/>
      <c r="B13" s="275" t="s">
        <v>152</v>
      </c>
      <c r="H13" s="185">
        <v>778101.06999999983</v>
      </c>
      <c r="J13" s="68" t="s">
        <v>153</v>
      </c>
      <c r="N13" s="185">
        <v>9933.9500000000007</v>
      </c>
      <c r="O13" s="291"/>
    </row>
    <row r="14" spans="1:21" x14ac:dyDescent="0.2">
      <c r="A14" s="290"/>
      <c r="B14" s="275" t="s">
        <v>154</v>
      </c>
      <c r="F14" s="292"/>
      <c r="H14" s="293"/>
      <c r="J14" s="68" t="s">
        <v>155</v>
      </c>
      <c r="N14" s="185">
        <v>10713.91</v>
      </c>
      <c r="O14" s="291"/>
    </row>
    <row r="15" spans="1:21" x14ac:dyDescent="0.2">
      <c r="A15" s="290"/>
      <c r="B15" s="43" t="s">
        <v>156</v>
      </c>
      <c r="H15" s="293"/>
      <c r="J15" s="68" t="s">
        <v>157</v>
      </c>
      <c r="N15" s="185">
        <v>40508.65</v>
      </c>
      <c r="O15" s="291"/>
    </row>
    <row r="16" spans="1:21" x14ac:dyDescent="0.2">
      <c r="A16" s="290"/>
      <c r="C16" s="43" t="s">
        <v>158</v>
      </c>
      <c r="H16" s="185">
        <v>0</v>
      </c>
      <c r="J16" s="68" t="s">
        <v>159</v>
      </c>
      <c r="N16" s="209">
        <v>0</v>
      </c>
    </row>
    <row r="17" spans="1:21" ht="13.5" thickBot="1" x14ac:dyDescent="0.25">
      <c r="A17" s="290"/>
      <c r="B17" s="275" t="s">
        <v>160</v>
      </c>
      <c r="H17" s="293">
        <v>6324.6</v>
      </c>
      <c r="I17" s="294"/>
      <c r="J17" s="295"/>
      <c r="K17" s="258" t="s">
        <v>161</v>
      </c>
      <c r="L17" s="296"/>
      <c r="M17" s="296"/>
      <c r="N17" s="297">
        <v>61156.51</v>
      </c>
      <c r="O17" s="128"/>
    </row>
    <row r="18" spans="1:21" x14ac:dyDescent="0.2">
      <c r="A18" s="290"/>
      <c r="B18" s="275" t="s">
        <v>162</v>
      </c>
      <c r="H18" s="293"/>
      <c r="O18" s="291"/>
    </row>
    <row r="19" spans="1:21" x14ac:dyDescent="0.2">
      <c r="A19" s="290"/>
      <c r="B19" s="43" t="s">
        <v>163</v>
      </c>
      <c r="H19" s="293"/>
      <c r="O19" s="128"/>
    </row>
    <row r="20" spans="1:21" x14ac:dyDescent="0.2">
      <c r="A20" s="290"/>
      <c r="B20" s="275" t="s">
        <v>164</v>
      </c>
      <c r="H20" s="185">
        <v>379091.98</v>
      </c>
      <c r="O20" s="291"/>
    </row>
    <row r="21" spans="1:21" x14ac:dyDescent="0.2">
      <c r="A21" s="290"/>
      <c r="B21" s="43" t="s">
        <v>165</v>
      </c>
      <c r="H21" s="293"/>
      <c r="R21" s="186"/>
    </row>
    <row r="22" spans="1:21" ht="13.5" thickBot="1" x14ac:dyDescent="0.25">
      <c r="A22" s="290"/>
      <c r="B22" s="275" t="s">
        <v>166</v>
      </c>
      <c r="H22" s="293"/>
      <c r="N22" s="291"/>
    </row>
    <row r="23" spans="1:21" x14ac:dyDescent="0.2">
      <c r="A23" s="290"/>
      <c r="B23" s="275" t="s">
        <v>167</v>
      </c>
      <c r="H23" s="293"/>
      <c r="I23" s="298"/>
      <c r="J23" s="201" t="s">
        <v>168</v>
      </c>
      <c r="K23" s="282"/>
      <c r="L23" s="282"/>
      <c r="M23" s="282"/>
      <c r="N23" s="299">
        <v>45869</v>
      </c>
      <c r="O23" s="264"/>
      <c r="Q23" s="291"/>
      <c r="U23" s="124"/>
    </row>
    <row r="24" spans="1:21" x14ac:dyDescent="0.2">
      <c r="A24" s="290"/>
      <c r="B24" s="275" t="s">
        <v>169</v>
      </c>
      <c r="H24" s="293"/>
      <c r="I24" s="300"/>
      <c r="J24" s="290"/>
      <c r="N24" s="293"/>
      <c r="O24" s="301"/>
    </row>
    <row r="25" spans="1:21" x14ac:dyDescent="0.2">
      <c r="A25" s="290"/>
      <c r="B25" s="275" t="s">
        <v>170</v>
      </c>
      <c r="H25" s="185"/>
      <c r="I25" s="302"/>
      <c r="J25" s="303" t="s">
        <v>171</v>
      </c>
      <c r="N25" s="304">
        <v>186506.86</v>
      </c>
      <c r="O25" s="301"/>
    </row>
    <row r="26" spans="1:21" x14ac:dyDescent="0.2">
      <c r="A26" s="290"/>
      <c r="B26" s="275" t="s">
        <v>172</v>
      </c>
      <c r="H26" s="185"/>
      <c r="I26" s="302"/>
      <c r="J26" s="303" t="s">
        <v>173</v>
      </c>
      <c r="N26" s="305">
        <v>181578523.18000001</v>
      </c>
      <c r="O26" s="301"/>
    </row>
    <row r="27" spans="1:21" x14ac:dyDescent="0.2">
      <c r="A27" s="290"/>
      <c r="B27" s="275" t="s">
        <v>174</v>
      </c>
      <c r="H27" s="293"/>
      <c r="I27" s="306"/>
      <c r="J27" s="303" t="s">
        <v>175</v>
      </c>
      <c r="N27" s="307">
        <v>0.36210348421333705</v>
      </c>
      <c r="O27" s="301"/>
    </row>
    <row r="28" spans="1:21" x14ac:dyDescent="0.2">
      <c r="A28" s="290"/>
      <c r="H28" s="308"/>
      <c r="I28" s="306"/>
      <c r="J28" s="303" t="s">
        <v>176</v>
      </c>
      <c r="N28" s="309">
        <v>2.7987611897865547</v>
      </c>
      <c r="O28" s="301"/>
      <c r="R28" s="310"/>
    </row>
    <row r="29" spans="1:21" x14ac:dyDescent="0.2">
      <c r="A29" s="290"/>
      <c r="C29" s="124" t="s">
        <v>177</v>
      </c>
      <c r="H29" s="311">
        <v>1163517.6499999999</v>
      </c>
      <c r="I29" s="302"/>
      <c r="J29" s="312"/>
      <c r="N29" s="305"/>
      <c r="O29" s="301"/>
    </row>
    <row r="30" spans="1:21" ht="13.5" thickBot="1" x14ac:dyDescent="0.25">
      <c r="A30" s="290"/>
      <c r="C30" s="124"/>
      <c r="H30" s="308"/>
      <c r="I30" s="302"/>
      <c r="J30" s="303" t="s">
        <v>178</v>
      </c>
      <c r="N30" s="304">
        <v>379091.98</v>
      </c>
      <c r="O30" s="301"/>
    </row>
    <row r="31" spans="1:21" x14ac:dyDescent="0.2">
      <c r="A31" s="313" t="s">
        <v>179</v>
      </c>
      <c r="B31" s="314"/>
      <c r="C31" s="315"/>
      <c r="D31" s="314"/>
      <c r="E31" s="314"/>
      <c r="F31" s="314"/>
      <c r="G31" s="314"/>
      <c r="H31" s="316"/>
      <c r="I31" s="302"/>
      <c r="J31" s="303" t="s">
        <v>180</v>
      </c>
      <c r="N31" s="305">
        <v>0</v>
      </c>
      <c r="O31" s="301"/>
    </row>
    <row r="32" spans="1:21" ht="14.25" x14ac:dyDescent="0.2">
      <c r="A32" s="109"/>
      <c r="B32" s="260"/>
      <c r="C32" s="260"/>
      <c r="D32" s="260"/>
      <c r="E32" s="260"/>
      <c r="F32" s="260"/>
      <c r="G32" s="260"/>
      <c r="H32" s="317"/>
      <c r="I32" s="302"/>
      <c r="J32" s="68" t="s">
        <v>181</v>
      </c>
      <c r="N32" s="304">
        <v>173224417.74000001</v>
      </c>
      <c r="O32" s="301"/>
    </row>
    <row r="33" spans="1:19" ht="15" thickBot="1" x14ac:dyDescent="0.25">
      <c r="A33" s="113"/>
      <c r="B33" s="318"/>
      <c r="C33" s="318"/>
      <c r="D33" s="318"/>
      <c r="E33" s="318"/>
      <c r="F33" s="318"/>
      <c r="G33" s="319"/>
      <c r="H33" s="320"/>
      <c r="I33" s="306"/>
      <c r="J33" s="68" t="s">
        <v>182</v>
      </c>
      <c r="K33" s="43"/>
      <c r="L33" s="43"/>
      <c r="M33" s="43"/>
      <c r="N33" s="309">
        <v>0.95399177560377824</v>
      </c>
      <c r="O33" s="301"/>
    </row>
    <row r="34" spans="1:19" s="260" customFormat="1" x14ac:dyDescent="0.2">
      <c r="A34" s="111"/>
      <c r="I34" s="306"/>
      <c r="J34" s="68" t="s">
        <v>183</v>
      </c>
      <c r="K34" s="43"/>
      <c r="L34" s="43"/>
      <c r="M34" s="43"/>
      <c r="N34" s="309">
        <v>1.6659738356340961E-2</v>
      </c>
      <c r="O34" s="301"/>
      <c r="P34" s="275"/>
      <c r="Q34" s="275"/>
    </row>
    <row r="35" spans="1:19" s="260" customFormat="1" ht="13.5" thickBot="1" x14ac:dyDescent="0.25">
      <c r="G35" s="321"/>
      <c r="I35" s="267"/>
      <c r="J35" s="322" t="s">
        <v>184</v>
      </c>
      <c r="K35" s="323"/>
      <c r="L35" s="323"/>
      <c r="M35" s="323"/>
      <c r="N35" s="324">
        <v>0</v>
      </c>
      <c r="O35" s="301"/>
      <c r="P35" s="275"/>
      <c r="Q35" s="275"/>
    </row>
    <row r="36" spans="1:19" s="260" customFormat="1" x14ac:dyDescent="0.2">
      <c r="H36" s="325"/>
      <c r="J36" s="326" t="s">
        <v>185</v>
      </c>
      <c r="K36" s="327"/>
      <c r="L36" s="327"/>
      <c r="M36" s="327"/>
      <c r="N36" s="328"/>
      <c r="O36" s="301"/>
      <c r="P36" s="275"/>
      <c r="Q36" s="275"/>
      <c r="R36" s="321"/>
    </row>
    <row r="37" spans="1:19" s="260" customFormat="1" ht="13.5" thickBot="1" x14ac:dyDescent="0.25">
      <c r="H37" s="321"/>
      <c r="J37" s="176" t="s">
        <v>186</v>
      </c>
      <c r="K37" s="177"/>
      <c r="L37" s="177"/>
      <c r="M37" s="177"/>
      <c r="N37" s="178"/>
      <c r="O37" s="301"/>
      <c r="P37" s="275"/>
      <c r="Q37" s="275"/>
      <c r="R37" s="321"/>
    </row>
    <row r="38" spans="1:19" s="260" customFormat="1" x14ac:dyDescent="0.2">
      <c r="J38" s="111"/>
      <c r="K38" s="124"/>
      <c r="L38" s="275"/>
      <c r="M38" s="275"/>
      <c r="N38" s="275"/>
      <c r="O38" s="301"/>
      <c r="P38" s="275"/>
      <c r="Q38" s="275"/>
      <c r="R38" s="321"/>
      <c r="S38" s="321"/>
    </row>
    <row r="39" spans="1:19" ht="13.5" thickBot="1" x14ac:dyDescent="0.25">
      <c r="O39" s="301"/>
    </row>
    <row r="40" spans="1:19" ht="15.75" thickBot="1" x14ac:dyDescent="0.3">
      <c r="A40" s="284" t="s">
        <v>187</v>
      </c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6"/>
      <c r="O40" s="301"/>
      <c r="R40" s="291"/>
    </row>
    <row r="41" spans="1:19" ht="15.75" thickBot="1" x14ac:dyDescent="0.3">
      <c r="A41" s="329"/>
      <c r="N41" s="308"/>
      <c r="P41" s="41"/>
      <c r="Q41" s="260"/>
      <c r="R41" s="291"/>
    </row>
    <row r="42" spans="1:19" x14ac:dyDescent="0.2">
      <c r="A42" s="330"/>
      <c r="B42" s="282"/>
      <c r="C42" s="282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3"/>
      <c r="S42" s="291"/>
    </row>
    <row r="43" spans="1:19" x14ac:dyDescent="0.2">
      <c r="A43" s="157" t="s">
        <v>188</v>
      </c>
      <c r="L43" s="331" t="s">
        <v>189</v>
      </c>
      <c r="M43" s="332"/>
      <c r="N43" s="333" t="s">
        <v>190</v>
      </c>
      <c r="O43" s="334"/>
      <c r="R43" s="291"/>
    </row>
    <row r="44" spans="1:19" x14ac:dyDescent="0.2">
      <c r="A44" s="290"/>
      <c r="N44" s="308"/>
    </row>
    <row r="45" spans="1:19" x14ac:dyDescent="0.2">
      <c r="A45" s="290"/>
      <c r="B45" s="124" t="s">
        <v>177</v>
      </c>
      <c r="L45" s="291">
        <v>0</v>
      </c>
      <c r="M45" s="291"/>
      <c r="N45" s="293">
        <v>1163517.6499999999</v>
      </c>
      <c r="Q45" s="291"/>
    </row>
    <row r="46" spans="1:19" x14ac:dyDescent="0.2">
      <c r="A46" s="290"/>
      <c r="L46" s="291"/>
      <c r="M46" s="291"/>
      <c r="N46" s="293"/>
      <c r="O46" s="291"/>
      <c r="P46" s="335"/>
    </row>
    <row r="47" spans="1:19" x14ac:dyDescent="0.2">
      <c r="A47" s="290"/>
      <c r="B47" s="124" t="s">
        <v>191</v>
      </c>
      <c r="L47" s="128">
        <v>40508.65</v>
      </c>
      <c r="M47" s="291"/>
      <c r="N47" s="293">
        <v>1123009</v>
      </c>
      <c r="O47" s="291"/>
      <c r="P47" s="335"/>
    </row>
    <row r="48" spans="1:19" x14ac:dyDescent="0.2">
      <c r="A48" s="290"/>
      <c r="L48" s="128"/>
      <c r="M48" s="291"/>
      <c r="N48" s="293"/>
      <c r="O48" s="291"/>
      <c r="P48" s="335"/>
    </row>
    <row r="49" spans="1:24" x14ac:dyDescent="0.2">
      <c r="A49" s="290"/>
      <c r="B49" s="124" t="s">
        <v>192</v>
      </c>
      <c r="L49" s="128">
        <v>0</v>
      </c>
      <c r="M49" s="291"/>
      <c r="N49" s="293">
        <v>1123009</v>
      </c>
      <c r="O49" s="291"/>
      <c r="P49" s="335"/>
    </row>
    <row r="50" spans="1:24" x14ac:dyDescent="0.2">
      <c r="A50" s="290"/>
      <c r="L50" s="128"/>
      <c r="M50" s="291"/>
      <c r="N50" s="293"/>
      <c r="O50" s="291"/>
      <c r="P50" s="335"/>
    </row>
    <row r="51" spans="1:24" x14ac:dyDescent="0.2">
      <c r="A51" s="290"/>
      <c r="B51" s="124" t="s">
        <v>193</v>
      </c>
      <c r="L51" s="128">
        <v>9933.9500000000007</v>
      </c>
      <c r="M51" s="291"/>
      <c r="N51" s="293">
        <v>1113075.05</v>
      </c>
      <c r="O51" s="128"/>
      <c r="P51" s="335"/>
    </row>
    <row r="52" spans="1:24" x14ac:dyDescent="0.2">
      <c r="A52" s="290"/>
      <c r="L52" s="128"/>
      <c r="M52" s="291"/>
      <c r="N52" s="293"/>
      <c r="O52" s="291"/>
      <c r="P52" s="335"/>
    </row>
    <row r="53" spans="1:24" x14ac:dyDescent="0.2">
      <c r="A53" s="290"/>
      <c r="B53" s="124" t="s">
        <v>194</v>
      </c>
      <c r="L53" s="128">
        <v>10713.91</v>
      </c>
      <c r="M53" s="291"/>
      <c r="N53" s="293">
        <v>1102361.1400000001</v>
      </c>
      <c r="O53" s="291"/>
      <c r="P53" s="335"/>
    </row>
    <row r="54" spans="1:24" x14ac:dyDescent="0.2">
      <c r="A54" s="290"/>
      <c r="L54" s="128"/>
      <c r="M54" s="291"/>
      <c r="N54" s="293"/>
      <c r="O54" s="291"/>
      <c r="P54" s="335"/>
    </row>
    <row r="55" spans="1:24" x14ac:dyDescent="0.2">
      <c r="A55" s="290"/>
      <c r="B55" s="124" t="s">
        <v>195</v>
      </c>
      <c r="L55" s="128">
        <v>246806.42</v>
      </c>
      <c r="M55" s="291"/>
      <c r="N55" s="293">
        <v>855554.72000000009</v>
      </c>
      <c r="O55" s="291"/>
      <c r="P55" s="335"/>
    </row>
    <row r="56" spans="1:24" x14ac:dyDescent="0.2">
      <c r="A56" s="290"/>
      <c r="L56" s="128"/>
      <c r="M56" s="291"/>
      <c r="N56" s="293"/>
      <c r="O56" s="291"/>
      <c r="P56" s="335"/>
    </row>
    <row r="57" spans="1:24" x14ac:dyDescent="0.2">
      <c r="A57" s="290"/>
      <c r="B57" s="124" t="s">
        <v>196</v>
      </c>
      <c r="L57" s="291">
        <v>52901.03</v>
      </c>
      <c r="M57" s="291"/>
      <c r="N57" s="293">
        <v>802653.69000000006</v>
      </c>
      <c r="O57" s="291"/>
      <c r="P57" s="335"/>
    </row>
    <row r="58" spans="1:24" x14ac:dyDescent="0.2">
      <c r="A58" s="290"/>
      <c r="L58" s="291"/>
      <c r="M58" s="291"/>
      <c r="N58" s="293"/>
      <c r="O58" s="291"/>
      <c r="Q58" s="336"/>
      <c r="S58" s="337"/>
      <c r="T58" s="337"/>
    </row>
    <row r="59" spans="1:24" x14ac:dyDescent="0.2">
      <c r="A59" s="290"/>
      <c r="B59" s="124" t="s">
        <v>197</v>
      </c>
      <c r="L59" s="291">
        <v>0</v>
      </c>
      <c r="M59" s="291"/>
      <c r="N59" s="293">
        <v>802653.69000000006</v>
      </c>
      <c r="O59" s="291"/>
      <c r="S59" s="43"/>
    </row>
    <row r="60" spans="1:24" x14ac:dyDescent="0.2">
      <c r="A60" s="290"/>
      <c r="B60" s="124"/>
      <c r="L60" s="291"/>
      <c r="M60" s="291"/>
      <c r="N60" s="293"/>
      <c r="O60" s="291"/>
      <c r="P60" s="338"/>
      <c r="Q60" s="43"/>
      <c r="R60" s="43"/>
      <c r="S60" s="339"/>
      <c r="T60" s="291"/>
      <c r="V60" s="291"/>
      <c r="W60" s="291"/>
      <c r="X60" s="291"/>
    </row>
    <row r="61" spans="1:24" x14ac:dyDescent="0.2">
      <c r="A61" s="290"/>
      <c r="B61" s="124" t="s">
        <v>198</v>
      </c>
      <c r="L61" s="291">
        <v>589807.05000000005</v>
      </c>
      <c r="M61" s="291"/>
      <c r="N61" s="293">
        <v>212846.64</v>
      </c>
      <c r="O61" s="291"/>
      <c r="P61" s="338"/>
      <c r="Q61" s="43"/>
      <c r="R61" s="43"/>
      <c r="S61" s="339"/>
      <c r="T61" s="291"/>
      <c r="V61" s="291"/>
      <c r="W61" s="291"/>
      <c r="X61" s="291"/>
    </row>
    <row r="62" spans="1:24" x14ac:dyDescent="0.2">
      <c r="A62" s="290"/>
      <c r="B62" s="124"/>
      <c r="L62" s="291"/>
      <c r="M62" s="291"/>
      <c r="N62" s="293"/>
      <c r="O62" s="291"/>
      <c r="P62" s="338"/>
      <c r="Q62" s="43"/>
      <c r="R62" s="43"/>
      <c r="S62" s="339"/>
      <c r="T62" s="291"/>
      <c r="V62" s="291"/>
      <c r="W62" s="291"/>
      <c r="X62" s="291"/>
    </row>
    <row r="63" spans="1:24" x14ac:dyDescent="0.2">
      <c r="A63" s="290"/>
      <c r="B63" s="124" t="s">
        <v>199</v>
      </c>
      <c r="L63" s="291">
        <v>0</v>
      </c>
      <c r="M63" s="291"/>
      <c r="N63" s="293">
        <v>212846.64</v>
      </c>
      <c r="O63" s="291"/>
      <c r="P63" s="338"/>
      <c r="Q63" s="43"/>
      <c r="R63" s="43"/>
      <c r="S63" s="339"/>
      <c r="T63" s="291"/>
      <c r="V63" s="291"/>
      <c r="W63" s="291"/>
      <c r="X63" s="291"/>
    </row>
    <row r="64" spans="1:24" x14ac:dyDescent="0.2">
      <c r="A64" s="290"/>
      <c r="B64" s="124"/>
      <c r="L64" s="291"/>
      <c r="M64" s="291"/>
      <c r="N64" s="293"/>
      <c r="O64" s="291"/>
      <c r="P64" s="338"/>
      <c r="Q64" s="43"/>
      <c r="R64" s="43"/>
      <c r="S64" s="339"/>
      <c r="T64" s="291"/>
      <c r="V64" s="291"/>
      <c r="W64" s="291"/>
      <c r="X64" s="291"/>
    </row>
    <row r="65" spans="1:24" x14ac:dyDescent="0.2">
      <c r="A65" s="290"/>
      <c r="B65" s="124" t="s">
        <v>200</v>
      </c>
      <c r="L65" s="291">
        <v>0</v>
      </c>
      <c r="M65" s="291"/>
      <c r="N65" s="293">
        <v>212846.64</v>
      </c>
      <c r="O65" s="291"/>
      <c r="P65" s="338"/>
      <c r="Q65" s="340"/>
      <c r="R65" s="43"/>
      <c r="S65" s="339"/>
      <c r="T65" s="291"/>
      <c r="V65" s="291"/>
      <c r="W65" s="291"/>
      <c r="X65" s="291"/>
    </row>
    <row r="66" spans="1:24" x14ac:dyDescent="0.2">
      <c r="A66" s="290"/>
      <c r="B66" s="124"/>
      <c r="N66" s="308"/>
      <c r="O66" s="291"/>
      <c r="Q66" s="340"/>
      <c r="R66" s="43"/>
      <c r="S66" s="339"/>
      <c r="T66" s="291"/>
      <c r="V66" s="291"/>
      <c r="W66" s="291"/>
      <c r="X66" s="291"/>
    </row>
    <row r="67" spans="1:24" x14ac:dyDescent="0.2">
      <c r="A67" s="290"/>
      <c r="B67" s="124" t="s">
        <v>201</v>
      </c>
      <c r="L67" s="291">
        <v>212846.64</v>
      </c>
      <c r="N67" s="341">
        <v>0</v>
      </c>
      <c r="O67" s="291"/>
      <c r="Q67" s="342"/>
      <c r="R67" s="43"/>
      <c r="S67" s="339"/>
      <c r="T67" s="291"/>
      <c r="V67" s="291"/>
      <c r="W67" s="291"/>
      <c r="X67" s="291"/>
    </row>
    <row r="68" spans="1:24" x14ac:dyDescent="0.2">
      <c r="A68" s="290"/>
      <c r="B68" s="124"/>
      <c r="N68" s="308"/>
      <c r="O68" s="291"/>
      <c r="P68" s="338"/>
      <c r="Q68" s="43"/>
      <c r="R68" s="43"/>
      <c r="S68" s="339"/>
      <c r="T68" s="291"/>
      <c r="V68" s="291"/>
      <c r="W68" s="291"/>
      <c r="X68" s="291"/>
    </row>
    <row r="69" spans="1:24" x14ac:dyDescent="0.2">
      <c r="A69" s="290"/>
      <c r="B69" s="124"/>
      <c r="N69" s="308"/>
      <c r="O69" s="291"/>
      <c r="P69" s="338"/>
      <c r="Q69" s="43"/>
      <c r="R69" s="43"/>
      <c r="S69" s="339"/>
      <c r="T69" s="291"/>
      <c r="V69" s="291"/>
      <c r="W69" s="291"/>
      <c r="X69" s="291"/>
    </row>
    <row r="70" spans="1:24" x14ac:dyDescent="0.2">
      <c r="A70" s="290"/>
      <c r="B70" s="260"/>
      <c r="C70" s="343"/>
      <c r="D70" s="260"/>
      <c r="E70" s="260"/>
      <c r="F70" s="260"/>
      <c r="G70" s="260"/>
      <c r="H70" s="260"/>
      <c r="I70" s="260"/>
      <c r="J70" s="260"/>
      <c r="K70" s="260"/>
      <c r="L70" s="260"/>
      <c r="M70" s="260"/>
      <c r="N70" s="308"/>
      <c r="O70" s="291"/>
      <c r="P70" s="344"/>
      <c r="Q70" s="43"/>
      <c r="R70" s="43"/>
      <c r="S70" s="339"/>
      <c r="T70" s="291"/>
      <c r="V70" s="291"/>
    </row>
    <row r="71" spans="1:24" x14ac:dyDescent="0.2">
      <c r="A71" s="109"/>
      <c r="B71" s="260"/>
      <c r="C71" s="260"/>
      <c r="D71" s="260"/>
      <c r="E71" s="260"/>
      <c r="F71" s="260"/>
      <c r="G71" s="260"/>
      <c r="H71" s="260"/>
      <c r="I71" s="260"/>
      <c r="J71" s="260"/>
      <c r="K71" s="260"/>
      <c r="L71" s="260"/>
      <c r="M71" s="260"/>
      <c r="N71" s="308"/>
      <c r="O71" s="291"/>
      <c r="P71" s="338"/>
      <c r="Q71" s="43"/>
      <c r="R71" s="43"/>
      <c r="S71" s="339"/>
      <c r="T71" s="291"/>
      <c r="V71" s="291"/>
    </row>
    <row r="72" spans="1:24" ht="13.5" thickBot="1" x14ac:dyDescent="0.25">
      <c r="A72" s="113"/>
      <c r="B72" s="296"/>
      <c r="C72" s="296"/>
      <c r="D72" s="296"/>
      <c r="E72" s="296"/>
      <c r="F72" s="296"/>
      <c r="G72" s="296"/>
      <c r="H72" s="296"/>
      <c r="I72" s="296"/>
      <c r="J72" s="296"/>
      <c r="K72" s="296"/>
      <c r="L72" s="296"/>
      <c r="M72" s="296"/>
      <c r="N72" s="345"/>
      <c r="O72" s="291"/>
      <c r="P72" s="344"/>
      <c r="Q72" s="43"/>
      <c r="R72" s="43"/>
      <c r="S72" s="346"/>
      <c r="T72" s="291"/>
      <c r="V72" s="291"/>
    </row>
    <row r="73" spans="1:24" ht="13.5" thickBot="1" x14ac:dyDescent="0.25">
      <c r="A73" s="290"/>
      <c r="B73" s="124"/>
      <c r="O73" s="291"/>
      <c r="P73" s="43"/>
      <c r="Q73" s="124"/>
      <c r="R73" s="124"/>
      <c r="S73" s="265"/>
      <c r="T73" s="265"/>
    </row>
    <row r="74" spans="1:24" x14ac:dyDescent="0.2">
      <c r="A74" s="201" t="s">
        <v>202</v>
      </c>
      <c r="B74" s="282"/>
      <c r="C74" s="282"/>
      <c r="D74" s="282"/>
      <c r="E74" s="282"/>
      <c r="F74" s="282"/>
      <c r="G74" s="347" t="s">
        <v>203</v>
      </c>
      <c r="H74" s="347" t="s">
        <v>204</v>
      </c>
      <c r="I74" s="348" t="s">
        <v>205</v>
      </c>
      <c r="O74" s="291"/>
      <c r="P74" s="338"/>
      <c r="Q74" s="43"/>
      <c r="R74" s="43"/>
      <c r="S74" s="346"/>
      <c r="T74" s="291"/>
    </row>
    <row r="75" spans="1:24" x14ac:dyDescent="0.2">
      <c r="A75" s="290"/>
      <c r="G75" s="349"/>
      <c r="H75" s="349"/>
      <c r="I75" s="308"/>
      <c r="O75" s="291"/>
      <c r="P75" s="344"/>
      <c r="Q75" s="43"/>
      <c r="R75" s="43"/>
      <c r="S75" s="346"/>
      <c r="T75" s="291"/>
    </row>
    <row r="76" spans="1:24" x14ac:dyDescent="0.2">
      <c r="A76" s="290"/>
      <c r="B76" s="275" t="s">
        <v>206</v>
      </c>
      <c r="G76" s="350">
        <v>246806.42</v>
      </c>
      <c r="H76" s="350">
        <v>52901.03</v>
      </c>
      <c r="I76" s="293">
        <v>299707.45</v>
      </c>
      <c r="L76" s="291"/>
      <c r="O76" s="291"/>
      <c r="P76" s="344"/>
      <c r="Q76" s="43"/>
      <c r="R76" s="43"/>
      <c r="S76" s="346"/>
      <c r="T76" s="291"/>
    </row>
    <row r="77" spans="1:24" x14ac:dyDescent="0.2">
      <c r="A77" s="290"/>
      <c r="B77" s="275" t="s">
        <v>207</v>
      </c>
      <c r="G77" s="351">
        <v>246806.42</v>
      </c>
      <c r="H77" s="351">
        <v>52901.03</v>
      </c>
      <c r="I77" s="352">
        <v>299707.45</v>
      </c>
      <c r="L77" s="291"/>
      <c r="O77" s="291"/>
      <c r="Q77" s="124"/>
      <c r="R77" s="124"/>
      <c r="S77" s="265"/>
      <c r="T77" s="265"/>
    </row>
    <row r="78" spans="1:24" x14ac:dyDescent="0.2">
      <c r="A78" s="290"/>
      <c r="C78" s="43" t="s">
        <v>208</v>
      </c>
      <c r="G78" s="350">
        <v>0</v>
      </c>
      <c r="H78" s="350">
        <v>0</v>
      </c>
      <c r="I78" s="293">
        <v>0</v>
      </c>
      <c r="O78" s="291"/>
      <c r="Q78" s="43"/>
      <c r="S78" s="291"/>
      <c r="T78" s="291"/>
    </row>
    <row r="79" spans="1:24" x14ac:dyDescent="0.2">
      <c r="A79" s="290"/>
      <c r="G79" s="349"/>
      <c r="H79" s="349"/>
      <c r="I79" s="308"/>
      <c r="O79" s="291"/>
      <c r="Q79" s="124"/>
      <c r="R79" s="124"/>
      <c r="S79" s="265"/>
      <c r="T79" s="265"/>
      <c r="U79" s="43"/>
    </row>
    <row r="80" spans="1:24" x14ac:dyDescent="0.2">
      <c r="A80" s="290"/>
      <c r="B80" s="275" t="s">
        <v>209</v>
      </c>
      <c r="G80" s="350">
        <v>0</v>
      </c>
      <c r="H80" s="350">
        <v>0</v>
      </c>
      <c r="I80" s="293">
        <v>0</v>
      </c>
      <c r="O80" s="291"/>
      <c r="T80" s="291"/>
    </row>
    <row r="81" spans="1:21" x14ac:dyDescent="0.2">
      <c r="A81" s="290"/>
      <c r="B81" s="275" t="s">
        <v>210</v>
      </c>
      <c r="G81" s="351">
        <v>0</v>
      </c>
      <c r="H81" s="351">
        <v>0</v>
      </c>
      <c r="I81" s="352">
        <v>0</v>
      </c>
      <c r="O81" s="291"/>
      <c r="T81" s="291"/>
    </row>
    <row r="82" spans="1:21" x14ac:dyDescent="0.2">
      <c r="A82" s="290"/>
      <c r="C82" s="275" t="s">
        <v>211</v>
      </c>
      <c r="G82" s="350">
        <v>0</v>
      </c>
      <c r="H82" s="350"/>
      <c r="I82" s="293">
        <v>0</v>
      </c>
      <c r="O82" s="291"/>
    </row>
    <row r="83" spans="1:21" x14ac:dyDescent="0.2">
      <c r="A83" s="290"/>
      <c r="G83" s="349"/>
      <c r="H83" s="349"/>
      <c r="I83" s="308"/>
      <c r="O83" s="291"/>
    </row>
    <row r="84" spans="1:21" x14ac:dyDescent="0.2">
      <c r="A84" s="290"/>
      <c r="B84" s="275" t="s">
        <v>212</v>
      </c>
      <c r="G84" s="350">
        <v>589807.05000000005</v>
      </c>
      <c r="H84" s="350">
        <v>0</v>
      </c>
      <c r="I84" s="293">
        <v>589807.05000000005</v>
      </c>
      <c r="L84" s="291"/>
      <c r="O84" s="291"/>
    </row>
    <row r="85" spans="1:21" x14ac:dyDescent="0.2">
      <c r="A85" s="290"/>
      <c r="B85" s="275" t="s">
        <v>213</v>
      </c>
      <c r="G85" s="351">
        <v>589807.05000000005</v>
      </c>
      <c r="H85" s="351">
        <v>0</v>
      </c>
      <c r="I85" s="352">
        <v>589807.05000000005</v>
      </c>
      <c r="L85" s="291"/>
      <c r="O85" s="291"/>
      <c r="P85" s="43"/>
    </row>
    <row r="86" spans="1:21" x14ac:dyDescent="0.2">
      <c r="A86" s="290"/>
      <c r="C86" s="43" t="s">
        <v>214</v>
      </c>
      <c r="G86" s="350">
        <v>0</v>
      </c>
      <c r="H86" s="350">
        <v>0</v>
      </c>
      <c r="I86" s="293">
        <v>0</v>
      </c>
      <c r="O86" s="291"/>
    </row>
    <row r="87" spans="1:21" s="260" customFormat="1" x14ac:dyDescent="0.2">
      <c r="A87" s="290"/>
      <c r="B87" s="275"/>
      <c r="C87" s="275"/>
      <c r="D87" s="275"/>
      <c r="E87" s="275"/>
      <c r="F87" s="275"/>
      <c r="G87" s="349"/>
      <c r="H87" s="349"/>
      <c r="I87" s="308"/>
      <c r="O87" s="275"/>
      <c r="Q87" s="275"/>
      <c r="R87" s="275"/>
      <c r="S87" s="275"/>
      <c r="T87" s="275"/>
      <c r="U87" s="275"/>
    </row>
    <row r="88" spans="1:21" x14ac:dyDescent="0.2">
      <c r="A88" s="290"/>
      <c r="C88" s="124" t="s">
        <v>215</v>
      </c>
      <c r="G88" s="350">
        <v>836613.47000000009</v>
      </c>
      <c r="H88" s="350">
        <v>52901.03</v>
      </c>
      <c r="I88" s="293">
        <v>889514.5</v>
      </c>
      <c r="L88" s="291"/>
      <c r="Q88" s="260"/>
      <c r="R88" s="260"/>
      <c r="S88" s="260"/>
      <c r="T88" s="260"/>
      <c r="U88" s="260"/>
    </row>
    <row r="89" spans="1:21" x14ac:dyDescent="0.2">
      <c r="A89" s="290"/>
      <c r="G89" s="349"/>
      <c r="H89" s="349"/>
      <c r="I89" s="308"/>
    </row>
    <row r="90" spans="1:21" ht="13.5" thickBot="1" x14ac:dyDescent="0.25">
      <c r="A90" s="295"/>
      <c r="B90" s="296"/>
      <c r="C90" s="296"/>
      <c r="D90" s="296"/>
      <c r="E90" s="296"/>
      <c r="F90" s="296"/>
      <c r="G90" s="353"/>
      <c r="H90" s="353"/>
      <c r="I90" s="345"/>
    </row>
    <row r="91" spans="1:21" x14ac:dyDescent="0.2">
      <c r="Q91" s="182"/>
    </row>
    <row r="92" spans="1:21" x14ac:dyDescent="0.2">
      <c r="P92" s="354"/>
      <c r="Q92" s="354"/>
    </row>
    <row r="93" spans="1:21" x14ac:dyDescent="0.2">
      <c r="O93" s="355"/>
      <c r="P93" s="354"/>
      <c r="Q93" s="354"/>
    </row>
    <row r="94" spans="1:21" x14ac:dyDescent="0.2">
      <c r="O94" s="355"/>
      <c r="P94" s="354"/>
      <c r="Q94" s="354"/>
    </row>
    <row r="95" spans="1:21" x14ac:dyDescent="0.2">
      <c r="P95" s="291"/>
      <c r="Q95" s="291"/>
    </row>
    <row r="96" spans="1:21" x14ac:dyDescent="0.2">
      <c r="P96" s="291"/>
      <c r="Q96" s="291"/>
      <c r="R96" s="291"/>
    </row>
  </sheetData>
  <mergeCells count="6">
    <mergeCell ref="B5:D5"/>
    <mergeCell ref="E5:G5"/>
    <mergeCell ref="B6:D6"/>
    <mergeCell ref="E6:G6"/>
    <mergeCell ref="J37:N37"/>
    <mergeCell ref="S58:T58"/>
  </mergeCells>
  <pageMargins left="0.25" right="0.25" top="0.25" bottom="0.75" header="0.3" footer="0.3"/>
  <pageSetup scale="43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435F6-398E-4F22-AECB-5E8ACB8BFF6D}">
  <sheetPr>
    <pageSetUpPr fitToPage="1"/>
  </sheetPr>
  <dimension ref="A1:F46"/>
  <sheetViews>
    <sheetView zoomScaleNormal="100" workbookViewId="0"/>
  </sheetViews>
  <sheetFormatPr defaultColWidth="9.140625" defaultRowHeight="12.75" x14ac:dyDescent="0.2"/>
  <cols>
    <col min="1" max="1" width="54.42578125" style="43" customWidth="1"/>
    <col min="2" max="2" width="18.5703125" style="43" customWidth="1"/>
    <col min="3" max="3" width="9.140625" style="43"/>
    <col min="4" max="4" width="16" style="43" bestFit="1" customWidth="1"/>
    <col min="5" max="6" width="15" style="43" bestFit="1" customWidth="1"/>
    <col min="7" max="16384" width="9.140625" style="43"/>
  </cols>
  <sheetData>
    <row r="1" spans="1:4" x14ac:dyDescent="0.2">
      <c r="A1" s="356" t="s">
        <v>216</v>
      </c>
      <c r="B1" s="357"/>
    </row>
    <row r="2" spans="1:4" x14ac:dyDescent="0.2">
      <c r="A2" s="356" t="s">
        <v>217</v>
      </c>
      <c r="B2" s="357"/>
    </row>
    <row r="3" spans="1:4" x14ac:dyDescent="0.2">
      <c r="A3" s="358">
        <f>FFELP!D7</f>
        <v>45869</v>
      </c>
      <c r="B3" s="357"/>
    </row>
    <row r="4" spans="1:4" x14ac:dyDescent="0.2">
      <c r="A4" s="356" t="s">
        <v>218</v>
      </c>
      <c r="B4" s="357"/>
    </row>
    <row r="7" spans="1:4" x14ac:dyDescent="0.2">
      <c r="A7" s="359" t="s">
        <v>219</v>
      </c>
    </row>
    <row r="9" spans="1:4" x14ac:dyDescent="0.2">
      <c r="A9" s="360" t="s">
        <v>220</v>
      </c>
      <c r="B9" s="187">
        <v>1909458.75</v>
      </c>
    </row>
    <row r="10" spans="1:4" x14ac:dyDescent="0.2">
      <c r="A10" s="360" t="s">
        <v>221</v>
      </c>
      <c r="B10" s="187"/>
    </row>
    <row r="11" spans="1:4" x14ac:dyDescent="0.2">
      <c r="A11" s="360" t="s">
        <v>222</v>
      </c>
      <c r="B11" s="361"/>
    </row>
    <row r="12" spans="1:4" x14ac:dyDescent="0.2">
      <c r="A12" s="360" t="s">
        <v>223</v>
      </c>
      <c r="B12" s="361">
        <v>64283432.399999999</v>
      </c>
    </row>
    <row r="13" spans="1:4" x14ac:dyDescent="0.2">
      <c r="A13" s="360" t="s">
        <v>224</v>
      </c>
      <c r="B13" s="362">
        <v>-1996541.71</v>
      </c>
      <c r="D13" s="363"/>
    </row>
    <row r="14" spans="1:4" x14ac:dyDescent="0.2">
      <c r="A14" s="360" t="s">
        <v>225</v>
      </c>
      <c r="B14" s="364">
        <f>SUM(B12:B13)</f>
        <v>62286890.689999998</v>
      </c>
      <c r="D14" s="9"/>
    </row>
    <row r="15" spans="1:4" x14ac:dyDescent="0.2">
      <c r="A15" s="360"/>
      <c r="B15" s="361"/>
    </row>
    <row r="16" spans="1:4" x14ac:dyDescent="0.2">
      <c r="A16" s="360" t="s">
        <v>226</v>
      </c>
      <c r="B16" s="361">
        <v>4428769.33</v>
      </c>
    </row>
    <row r="17" spans="1:6" x14ac:dyDescent="0.2">
      <c r="A17" s="360" t="s">
        <v>227</v>
      </c>
      <c r="B17" s="361">
        <v>22196.05</v>
      </c>
      <c r="E17" s="365"/>
      <c r="F17" s="366"/>
    </row>
    <row r="18" spans="1:6" x14ac:dyDescent="0.2">
      <c r="A18" s="360" t="s">
        <v>228</v>
      </c>
      <c r="B18" s="361"/>
    </row>
    <row r="19" spans="1:6" x14ac:dyDescent="0.2">
      <c r="A19" s="360" t="s">
        <v>229</v>
      </c>
      <c r="B19" s="361"/>
    </row>
    <row r="20" spans="1:6" x14ac:dyDescent="0.2">
      <c r="B20" s="367"/>
    </row>
    <row r="21" spans="1:6" ht="13.5" thickBot="1" x14ac:dyDescent="0.25">
      <c r="A21" s="359" t="s">
        <v>83</v>
      </c>
      <c r="B21" s="368">
        <f>B9+B14+B16+B19+B17+B18</f>
        <v>68647314.819999993</v>
      </c>
      <c r="D21" s="9"/>
      <c r="E21" s="9"/>
      <c r="F21" s="9"/>
    </row>
    <row r="22" spans="1:6" ht="13.5" thickTop="1" x14ac:dyDescent="0.2">
      <c r="B22" s="187"/>
    </row>
    <row r="23" spans="1:6" x14ac:dyDescent="0.2">
      <c r="B23" s="187"/>
    </row>
    <row r="24" spans="1:6" x14ac:dyDescent="0.2">
      <c r="A24" s="359" t="s">
        <v>230</v>
      </c>
      <c r="B24" s="187"/>
    </row>
    <row r="25" spans="1:6" x14ac:dyDescent="0.2">
      <c r="B25" s="187"/>
    </row>
    <row r="26" spans="1:6" x14ac:dyDescent="0.2">
      <c r="A26" s="360" t="s">
        <v>231</v>
      </c>
      <c r="B26" s="369"/>
    </row>
    <row r="27" spans="1:6" x14ac:dyDescent="0.2">
      <c r="A27" s="360" t="s">
        <v>232</v>
      </c>
      <c r="B27" s="361">
        <v>63026090.340000004</v>
      </c>
    </row>
    <row r="28" spans="1:6" x14ac:dyDescent="0.2">
      <c r="A28" s="360" t="s">
        <v>233</v>
      </c>
      <c r="B28" s="362">
        <v>-41639.32</v>
      </c>
    </row>
    <row r="29" spans="1:6" x14ac:dyDescent="0.2">
      <c r="A29" s="360" t="s">
        <v>234</v>
      </c>
      <c r="B29" s="361"/>
    </row>
    <row r="30" spans="1:6" x14ac:dyDescent="0.2">
      <c r="A30" s="360" t="s">
        <v>235</v>
      </c>
      <c r="B30" s="361"/>
    </row>
    <row r="31" spans="1:6" x14ac:dyDescent="0.2">
      <c r="B31" s="367"/>
    </row>
    <row r="32" spans="1:6" ht="13.5" thickBot="1" x14ac:dyDescent="0.25">
      <c r="A32" s="360" t="s">
        <v>236</v>
      </c>
      <c r="B32" s="370">
        <f>SUM(B26:B31)</f>
        <v>62984451.020000003</v>
      </c>
    </row>
    <row r="33" spans="1:6" ht="13.5" thickTop="1" x14ac:dyDescent="0.2">
      <c r="B33" s="371"/>
    </row>
    <row r="34" spans="1:6" x14ac:dyDescent="0.2">
      <c r="A34" s="359" t="s">
        <v>237</v>
      </c>
      <c r="B34" s="372">
        <v>5662863.8000000007</v>
      </c>
    </row>
    <row r="35" spans="1:6" x14ac:dyDescent="0.2">
      <c r="B35" s="187"/>
    </row>
    <row r="36" spans="1:6" ht="13.5" thickBot="1" x14ac:dyDescent="0.25">
      <c r="A36" s="359" t="s">
        <v>238</v>
      </c>
      <c r="B36" s="368">
        <f>+B32+B34</f>
        <v>68647314.820000008</v>
      </c>
      <c r="D36" s="9"/>
      <c r="E36" s="9"/>
      <c r="F36" s="9"/>
    </row>
    <row r="37" spans="1:6" ht="13.5" thickTop="1" x14ac:dyDescent="0.2">
      <c r="B37" s="187"/>
      <c r="E37" s="9"/>
    </row>
    <row r="38" spans="1:6" x14ac:dyDescent="0.2">
      <c r="B38" s="128"/>
    </row>
    <row r="39" spans="1:6" x14ac:dyDescent="0.2">
      <c r="B39" s="187"/>
    </row>
    <row r="40" spans="1:6" x14ac:dyDescent="0.2">
      <c r="A40" s="43" t="s">
        <v>239</v>
      </c>
      <c r="B40" s="187"/>
    </row>
    <row r="41" spans="1:6" x14ac:dyDescent="0.2">
      <c r="A41" s="43" t="s">
        <v>240</v>
      </c>
      <c r="B41" s="187"/>
    </row>
    <row r="42" spans="1:6" x14ac:dyDescent="0.2">
      <c r="B42" s="187"/>
    </row>
    <row r="43" spans="1:6" x14ac:dyDescent="0.2">
      <c r="B43" s="187"/>
    </row>
    <row r="44" spans="1:6" x14ac:dyDescent="0.2">
      <c r="B44" s="187"/>
    </row>
    <row r="45" spans="1:6" x14ac:dyDescent="0.2">
      <c r="B45" s="187"/>
    </row>
    <row r="46" spans="1:6" x14ac:dyDescent="0.2">
      <c r="B46" s="187"/>
    </row>
  </sheetData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2212A-6776-4A8D-A1A4-CA3815574E8B}">
  <sheetPr>
    <pageSetUpPr fitToPage="1"/>
  </sheetPr>
  <dimension ref="A1:I40"/>
  <sheetViews>
    <sheetView zoomScaleNormal="100" workbookViewId="0"/>
  </sheetViews>
  <sheetFormatPr defaultColWidth="9.140625" defaultRowHeight="12.75" x14ac:dyDescent="0.2"/>
  <cols>
    <col min="1" max="2" width="9.140625" style="275"/>
    <col min="3" max="3" width="90" style="275" customWidth="1"/>
    <col min="4" max="4" width="9.140625" style="275"/>
    <col min="5" max="5" width="17.42578125" style="275" customWidth="1"/>
    <col min="6" max="6" width="9.140625" style="275"/>
    <col min="7" max="9" width="12.28515625" style="275" bestFit="1" customWidth="1"/>
    <col min="10" max="16384" width="9.140625" style="275"/>
  </cols>
  <sheetData>
    <row r="1" spans="1:7" x14ac:dyDescent="0.2">
      <c r="A1" s="124" t="s">
        <v>216</v>
      </c>
      <c r="D1" s="373"/>
    </row>
    <row r="2" spans="1:7" x14ac:dyDescent="0.2">
      <c r="A2" s="124" t="s">
        <v>241</v>
      </c>
      <c r="E2" s="179"/>
      <c r="G2" s="43"/>
    </row>
    <row r="4" spans="1:7" x14ac:dyDescent="0.2">
      <c r="B4" s="124" t="s">
        <v>242</v>
      </c>
      <c r="E4" s="44"/>
      <c r="F4" s="374"/>
    </row>
    <row r="5" spans="1:7" x14ac:dyDescent="0.2">
      <c r="C5" s="275" t="s">
        <v>243</v>
      </c>
      <c r="E5" s="375" t="s">
        <v>271</v>
      </c>
    </row>
    <row r="6" spans="1:7" x14ac:dyDescent="0.2">
      <c r="C6" s="275" t="s">
        <v>6</v>
      </c>
      <c r="E6" s="375">
        <v>45894</v>
      </c>
    </row>
    <row r="7" spans="1:7" x14ac:dyDescent="0.2">
      <c r="C7" s="275" t="s">
        <v>244</v>
      </c>
      <c r="E7" s="376">
        <v>31</v>
      </c>
    </row>
    <row r="8" spans="1:7" x14ac:dyDescent="0.2">
      <c r="C8" s="275" t="s">
        <v>245</v>
      </c>
      <c r="E8" s="377">
        <v>360</v>
      </c>
    </row>
    <row r="9" spans="1:7" ht="15" x14ac:dyDescent="0.25">
      <c r="C9" s="275" t="s">
        <v>246</v>
      </c>
      <c r="E9" s="378">
        <v>10300000</v>
      </c>
    </row>
    <row r="10" spans="1:7" ht="15" x14ac:dyDescent="0.25">
      <c r="C10" s="275" t="s">
        <v>247</v>
      </c>
      <c r="E10" s="379">
        <v>5.9644900000000001E-2</v>
      </c>
    </row>
    <row r="11" spans="1:7" ht="15" x14ac:dyDescent="0.25">
      <c r="C11" s="275" t="s">
        <v>248</v>
      </c>
      <c r="E11" s="379">
        <v>4.4644900000000001E-2</v>
      </c>
    </row>
    <row r="12" spans="1:7" x14ac:dyDescent="0.2">
      <c r="C12" s="275" t="s">
        <v>249</v>
      </c>
      <c r="E12" s="375">
        <v>45890</v>
      </c>
    </row>
    <row r="13" spans="1:7" x14ac:dyDescent="0.2">
      <c r="E13" s="167"/>
    </row>
    <row r="14" spans="1:7" x14ac:dyDescent="0.2">
      <c r="B14" s="124" t="s">
        <v>250</v>
      </c>
      <c r="E14" s="380">
        <f>E9*(E10)*(ROUND((E7)/E8,5))</f>
        <v>52901.030091699999</v>
      </c>
    </row>
    <row r="16" spans="1:7" x14ac:dyDescent="0.2">
      <c r="B16" s="124" t="s">
        <v>251</v>
      </c>
      <c r="E16" s="381"/>
    </row>
    <row r="17" spans="2:9" x14ac:dyDescent="0.2">
      <c r="C17" s="275" t="s">
        <v>252</v>
      </c>
      <c r="E17" s="381">
        <v>392511.96</v>
      </c>
    </row>
    <row r="18" spans="2:9" x14ac:dyDescent="0.2">
      <c r="C18" s="275" t="s">
        <v>253</v>
      </c>
      <c r="E18" s="381">
        <v>41071.269999999997</v>
      </c>
    </row>
    <row r="19" spans="2:9" x14ac:dyDescent="0.2">
      <c r="C19" s="275" t="s">
        <v>254</v>
      </c>
      <c r="E19" s="381">
        <v>20647.86</v>
      </c>
    </row>
    <row r="20" spans="2:9" x14ac:dyDescent="0.2">
      <c r="C20" s="275" t="s">
        <v>255</v>
      </c>
      <c r="E20" s="381">
        <v>246806.42</v>
      </c>
    </row>
    <row r="21" spans="2:9" x14ac:dyDescent="0.2">
      <c r="C21" s="332" t="s">
        <v>256</v>
      </c>
      <c r="E21" s="382">
        <v>833.33</v>
      </c>
    </row>
    <row r="22" spans="2:9" x14ac:dyDescent="0.2">
      <c r="E22" s="383"/>
    </row>
    <row r="23" spans="2:9" x14ac:dyDescent="0.2">
      <c r="B23" s="124" t="s">
        <v>257</v>
      </c>
      <c r="E23" s="380">
        <f>E17-E18-E19-E20-E21</f>
        <v>83153.08</v>
      </c>
      <c r="G23" s="384"/>
      <c r="I23" s="384"/>
    </row>
    <row r="24" spans="2:9" x14ac:dyDescent="0.2">
      <c r="E24" s="43"/>
      <c r="H24" s="384"/>
    </row>
    <row r="25" spans="2:9" ht="15" x14ac:dyDescent="0.25">
      <c r="B25" s="124" t="s">
        <v>258</v>
      </c>
      <c r="E25" s="385"/>
    </row>
    <row r="26" spans="2:9" x14ac:dyDescent="0.2">
      <c r="C26" s="275" t="s">
        <v>259</v>
      </c>
      <c r="E26" s="128">
        <v>0</v>
      </c>
    </row>
    <row r="27" spans="2:9" ht="15" x14ac:dyDescent="0.25">
      <c r="C27" s="275" t="s">
        <v>260</v>
      </c>
      <c r="E27" s="385">
        <v>0</v>
      </c>
    </row>
    <row r="28" spans="2:9" ht="15" x14ac:dyDescent="0.25">
      <c r="C28" s="275" t="s">
        <v>261</v>
      </c>
      <c r="E28" s="386">
        <v>0</v>
      </c>
    </row>
    <row r="29" spans="2:9" x14ac:dyDescent="0.2">
      <c r="B29" s="124" t="s">
        <v>262</v>
      </c>
      <c r="E29" s="380">
        <v>0</v>
      </c>
    </row>
    <row r="30" spans="2:9" x14ac:dyDescent="0.2">
      <c r="E30" s="43"/>
    </row>
    <row r="31" spans="2:9" ht="15" x14ac:dyDescent="0.25">
      <c r="B31" s="124" t="s">
        <v>263</v>
      </c>
      <c r="E31" s="385"/>
    </row>
    <row r="32" spans="2:9" ht="15" x14ac:dyDescent="0.25">
      <c r="C32" s="275" t="s">
        <v>264</v>
      </c>
      <c r="E32" s="385">
        <f>+E14</f>
        <v>52901.030091699999</v>
      </c>
    </row>
    <row r="33" spans="2:5" x14ac:dyDescent="0.2">
      <c r="E33" s="167"/>
    </row>
    <row r="34" spans="2:5" x14ac:dyDescent="0.2">
      <c r="B34" s="124" t="s">
        <v>265</v>
      </c>
      <c r="E34" s="380">
        <f>E32</f>
        <v>52901.030091699999</v>
      </c>
    </row>
    <row r="36" spans="2:5" x14ac:dyDescent="0.2">
      <c r="B36" s="124" t="s">
        <v>266</v>
      </c>
      <c r="E36" s="43"/>
    </row>
    <row r="37" spans="2:5" ht="15" x14ac:dyDescent="0.25">
      <c r="C37" s="275" t="s">
        <v>267</v>
      </c>
      <c r="E37" s="387">
        <v>0</v>
      </c>
    </row>
    <row r="38" spans="2:5" x14ac:dyDescent="0.2">
      <c r="C38" s="275" t="s">
        <v>268</v>
      </c>
      <c r="E38" s="388">
        <v>0</v>
      </c>
    </row>
    <row r="39" spans="2:5" x14ac:dyDescent="0.2">
      <c r="C39" s="275" t="s">
        <v>269</v>
      </c>
      <c r="E39" s="389">
        <v>0</v>
      </c>
    </row>
    <row r="40" spans="2:5" x14ac:dyDescent="0.2">
      <c r="B40" s="124" t="s">
        <v>270</v>
      </c>
      <c r="E40" s="380">
        <v>0</v>
      </c>
    </row>
  </sheetData>
  <pageMargins left="0.25" right="0.1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FFELP</vt:lpstr>
      <vt:lpstr>Collection and Waterfall</vt:lpstr>
      <vt:lpstr>ESA Balance Sheet</vt:lpstr>
      <vt:lpstr>class B note</vt:lpstr>
      <vt:lpstr>'class B note'!Print_Area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2025-08-21T14:17:56Z</dcterms:created>
  <dcterms:modified xsi:type="dcterms:W3CDTF">2025-08-21T14:21:55Z</dcterms:modified>
</cp:coreProperties>
</file>