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7.2025\"/>
    </mc:Choice>
  </mc:AlternateContent>
  <xr:revisionPtr revIDLastSave="0" documentId="8_{70F8F059-4351-496D-93E7-4068797CB430}" xr6:coauthVersionLast="47" xr6:coauthVersionMax="47" xr10:uidLastSave="{00000000-0000-0000-0000-000000000000}"/>
  <bookViews>
    <workbookView xWindow="28680" yWindow="-120" windowWidth="29040" windowHeight="15840" xr2:uid="{5D0E8A3E-29EA-4FC3-855B-E6150A1CDEEA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/>
  <c r="A84" i="1"/>
  <c r="G68" i="1"/>
  <c r="G64" i="1"/>
  <c r="G51" i="1"/>
  <c r="G50" i="1"/>
  <c r="G49" i="1"/>
  <c r="G47" i="1"/>
  <c r="G46" i="1"/>
  <c r="H21" i="1"/>
  <c r="L18" i="1"/>
  <c r="D18" i="1"/>
  <c r="L17" i="1"/>
  <c r="H72" i="1" s="1"/>
  <c r="G72" i="1"/>
  <c r="G74" i="1" s="1"/>
  <c r="J21" i="1"/>
  <c r="I21" i="1"/>
  <c r="D17" i="1"/>
  <c r="A3" i="3"/>
  <c r="D6" i="1"/>
  <c r="M18" i="1" l="1"/>
  <c r="H73" i="1"/>
  <c r="H74" i="1"/>
  <c r="L21" i="1"/>
  <c r="M17" i="1"/>
  <c r="H66" i="1"/>
  <c r="H53" i="1"/>
  <c r="K21" i="1"/>
  <c r="M21" i="1" l="1"/>
  <c r="H68" i="1"/>
  <c r="G53" i="1"/>
  <c r="H78" i="1" l="1"/>
  <c r="H79" i="1"/>
</calcChain>
</file>

<file path=xl/sharedStrings.xml><?xml version="1.0" encoding="utf-8"?>
<sst xmlns="http://schemas.openxmlformats.org/spreadsheetml/2006/main" count="374" uniqueCount="280">
  <si>
    <t>Student Loan Backed Reporting - FFELP</t>
  </si>
  <si>
    <t>Monthly Distribution Report</t>
  </si>
  <si>
    <t>Issuer</t>
  </si>
  <si>
    <t>ELFI, Inc.</t>
  </si>
  <si>
    <t>Deal Name</t>
  </si>
  <si>
    <t>Indenture No. 7, LLC</t>
  </si>
  <si>
    <t>Distribution Date</t>
  </si>
  <si>
    <t xml:space="preserve">Collection Period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</si>
  <si>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</si>
  <si>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</si>
  <si>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</si>
  <si>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</si>
  <si>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</si>
  <si>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</si>
  <si>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</si>
  <si>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</si>
  <si>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</si>
  <si>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</si>
  <si>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</si>
  <si>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</si>
  <si>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</si>
  <si>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</si>
  <si>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</si>
  <si>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</si>
  <si>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</si>
  <si>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</si>
  <si>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</si>
  <si>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</si>
  <si>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</si>
  <si>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</si>
  <si>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</si>
  <si>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2014-3 A</t>
  </si>
  <si>
    <t>281381AA1</t>
  </si>
  <si>
    <t>monthly</t>
  </si>
  <si>
    <t>2014-3 B</t>
  </si>
  <si>
    <t>281381AB9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</si>
  <si>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</si>
  <si>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</si>
  <si>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</si>
  <si>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</si>
  <si>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</si>
  <si>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</si>
  <si>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</si>
  <si>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</si>
  <si>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</si>
  <si>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</si>
  <si>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</si>
  <si>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</si>
  <si>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</si>
  <si>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</si>
  <si>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</si>
  <si>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</si>
  <si>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</si>
  <si>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</si>
  <si>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</si>
  <si>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</si>
  <si>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</si>
  <si>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</si>
  <si>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</si>
  <si>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</si>
  <si>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</si>
  <si>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</si>
  <si>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</si>
  <si>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</si>
  <si>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</si>
  <si>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</si>
  <si>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</si>
  <si>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</si>
  <si>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</si>
  <si>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</si>
  <si>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</si>
  <si>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</si>
  <si>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</si>
  <si>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</si>
  <si>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</si>
  <si>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</si>
  <si>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</si>
  <si>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</si>
  <si>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</si>
  <si>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</si>
  <si>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</si>
  <si>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</si>
  <si>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</si>
  <si>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</si>
  <si>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</si>
  <si>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</si>
  <si>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</si>
  <si>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</si>
  <si>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</si>
  <si>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</si>
  <si>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</si>
  <si>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</si>
  <si>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</si>
  <si>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</si>
  <si>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</si>
  <si>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</si>
  <si>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</si>
  <si>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</si>
  <si>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</si>
  <si>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</si>
  <si>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</si>
  <si>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</si>
  <si>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</si>
  <si>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</si>
  <si>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</si>
  <si>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</si>
  <si>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</si>
  <si>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</si>
  <si>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</si>
  <si>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</si>
  <si>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</si>
  <si>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</si>
  <si>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</si>
  <si>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</si>
  <si>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</si>
  <si>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</si>
  <si>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</si>
  <si>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</si>
  <si>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</si>
  <si>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</si>
  <si>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</si>
  <si>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</si>
  <si>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</si>
  <si>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</si>
  <si>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</si>
  <si>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</si>
  <si>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</si>
  <si>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</si>
  <si>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</si>
  <si>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</si>
  <si>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</si>
  <si>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</si>
  <si>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</si>
  <si>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</si>
  <si>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</si>
  <si>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</si>
  <si>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</si>
  <si>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</si>
  <si>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</si>
  <si>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</si>
  <si>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</si>
  <si>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</si>
  <si>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</si>
  <si>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</si>
  <si>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</si>
  <si>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</si>
  <si>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</si>
  <si>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</si>
  <si>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</si>
  <si>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</si>
  <si>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</si>
  <si>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</si>
  <si>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</si>
  <si>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</si>
  <si>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</si>
  <si>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</si>
  <si>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</si>
  <si>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</si>
  <si>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</si>
  <si>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</si>
  <si>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</si>
  <si>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</si>
  <si>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</si>
  <si>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</si>
  <si>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</si>
  <si>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</si>
  <si>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</si>
  <si>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</si>
  <si>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</si>
  <si>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</si>
  <si>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</si>
  <si>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</si>
  <si>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</si>
  <si>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</si>
  <si>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</si>
  <si>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</si>
  <si>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Make sure formula points to correct # of days in month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</si>
  <si>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</si>
  <si>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</si>
  <si>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</si>
  <si>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</si>
  <si>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</si>
  <si>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</si>
  <si>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</si>
  <si>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</si>
  <si>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</si>
  <si>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</si>
  <si>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</si>
  <si>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</si>
  <si>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</si>
  <si>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</si>
  <si>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</si>
  <si>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</si>
  <si>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</si>
  <si>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</si>
  <si>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</si>
  <si>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</si>
  <si>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</si>
  <si>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</si>
  <si>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</si>
  <si>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</si>
  <si>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</si>
  <si>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</si>
  <si>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</si>
  <si>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</si>
  <si>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</si>
  <si>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</si>
  <si>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</si>
  <si>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Carryover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</si>
  <si>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</si>
  <si>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</si>
  <si>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</si>
  <si>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</si>
  <si>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</si>
  <si>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</si>
  <si>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</si>
  <si>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</si>
  <si>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</si>
  <si>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</si>
  <si>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</si>
  <si>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</si>
  <si>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</si>
  <si>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</si>
  <si>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</si>
  <si>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7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</si>
  <si>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</si>
  <si>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</si>
  <si>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</si>
  <si>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</si>
  <si>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</si>
  <si>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</si>
  <si>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</si>
  <si>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</si>
  <si>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</si>
  <si>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</si>
  <si>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</si>
  <si>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</si>
  <si>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</si>
  <si>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</si>
  <si>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</si>
  <si>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</si>
  <si>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</si>
  <si>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</si>
  <si>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</si>
  <si>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</si>
  <si>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</si>
  <si>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</si>
  <si>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</si>
  <si>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</si>
  <si>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</si>
  <si>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</si>
  <si>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</si>
  <si>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</si>
  <si>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</si>
  <si>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</si>
  <si>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</si>
  <si>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</si>
  <si>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</si>
  <si>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</si>
  <si>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</si>
  <si>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</si>
  <si>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</si>
  <si>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</si>
  <si>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</si>
  <si>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</si>
  <si>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</si>
  <si>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</si>
  <si>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</si>
  <si>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</si>
  <si>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</si>
  <si>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</si>
  <si>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</si>
  <si>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</si>
  <si>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</si>
  <si>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</si>
  <si>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</si>
  <si>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</si>
  <si>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</si>
  <si>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</si>
  <si>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7/25/25-8/22/25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</si>
</sst>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mmmm\ d\,\ yyyy"/>
    <numFmt numFmtId="173" formatCode="[$$]#,##0.00_);[Red]\([$$]#,##0.00\)"/>
    <numFmt numFmtId="174" formatCode="_(&quot;$&quot;* #,##0_);_(&quot;$&quot;* \(#,##0\);_(&quot;$&quot;* &quot;-&quot;??_);_(@_)"/>
    <numFmt numFmtId="175" formatCode="_(&quot;$&quot;* #,##0.0000_);_(&quot;$&quot;* \(#,##0.0000\);_(&quot;$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sz val="8"/>
      <color theme="4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468">
    <xf numFmtId="0" fontId="0" fillId="0" borderId="0" xfId="0"/>
    <xf numFmtId="164" fontId="3" fillId="0" borderId="0" xfId="3" applyNumberFormat="1" applyFont="1" applyFill="1" applyBorder="1" applyAlignment="1">
      <alignment horizontal="center"/>
    </xf>
    <xf numFmtId="43" fontId="3" fillId="0" borderId="0" xfId="1" applyFont="1" applyFill="1"/>
    <xf numFmtId="10" fontId="4" fillId="0" borderId="10" xfId="3" applyNumberFormat="1" applyFont="1" applyFill="1" applyBorder="1" applyAlignment="1">
      <alignment horizontal="center"/>
    </xf>
    <xf numFmtId="10" fontId="3" fillId="0" borderId="12" xfId="3" applyNumberFormat="1" applyFont="1" applyFill="1" applyBorder="1" applyAlignment="1">
      <alignment horizontal="center"/>
    </xf>
    <xf numFmtId="43" fontId="3" fillId="0" borderId="16" xfId="1" applyFont="1" applyFill="1" applyBorder="1"/>
    <xf numFmtId="10" fontId="3" fillId="0" borderId="16" xfId="3" applyNumberFormat="1" applyFont="1" applyFill="1" applyBorder="1" applyAlignment="1">
      <alignment horizontal="center"/>
    </xf>
    <xf numFmtId="14" fontId="3" fillId="0" borderId="5" xfId="3" applyNumberFormat="1" applyFont="1" applyFill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43" fontId="3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10" fontId="3" fillId="0" borderId="13" xfId="3" applyNumberFormat="1" applyFont="1" applyFill="1" applyBorder="1" applyAlignment="1">
      <alignment horizontal="center"/>
    </xf>
    <xf numFmtId="10" fontId="3" fillId="0" borderId="19" xfId="3" applyNumberFormat="1" applyFont="1" applyFill="1" applyBorder="1" applyAlignment="1">
      <alignment horizontal="center"/>
    </xf>
    <xf numFmtId="43" fontId="3" fillId="0" borderId="19" xfId="1" applyFont="1" applyFill="1" applyBorder="1"/>
    <xf numFmtId="43" fontId="3" fillId="0" borderId="20" xfId="1" applyFont="1" applyFill="1" applyBorder="1"/>
    <xf numFmtId="10" fontId="9" fillId="0" borderId="19" xfId="3" applyNumberFormat="1" applyFont="1" applyFill="1" applyBorder="1" applyAlignment="1">
      <alignment horizontal="center"/>
    </xf>
    <xf numFmtId="10" fontId="3" fillId="0" borderId="21" xfId="3" applyNumberFormat="1" applyFont="1" applyFill="1" applyBorder="1" applyAlignment="1"/>
    <xf numFmtId="10" fontId="3" fillId="0" borderId="19" xfId="3" applyNumberFormat="1" applyFont="1" applyFill="1" applyBorder="1"/>
    <xf numFmtId="43" fontId="4" fillId="0" borderId="19" xfId="1" applyFont="1" applyFill="1" applyBorder="1"/>
    <xf numFmtId="9" fontId="4" fillId="0" borderId="19" xfId="3" applyFont="1" applyFill="1" applyBorder="1" applyAlignment="1">
      <alignment horizontal="center"/>
    </xf>
    <xf numFmtId="10" fontId="4" fillId="0" borderId="19" xfId="3" applyNumberFormat="1" applyFont="1" applyFill="1" applyBorder="1" applyAlignment="1">
      <alignment horizontal="center"/>
    </xf>
    <xf numFmtId="10" fontId="4" fillId="0" borderId="21" xfId="3" applyNumberFormat="1" applyFont="1" applyFill="1" applyBorder="1" applyAlignment="1">
      <alignment horizontal="center"/>
    </xf>
    <xf numFmtId="43" fontId="3" fillId="0" borderId="12" xfId="2" applyNumberFormat="1" applyFont="1" applyFill="1" applyBorder="1" applyAlignment="1">
      <alignment horizontal="right"/>
    </xf>
    <xf numFmtId="43" fontId="3" fillId="0" borderId="26" xfId="2" applyNumberFormat="1" applyFont="1" applyFill="1" applyBorder="1" applyAlignment="1">
      <alignment horizontal="right"/>
    </xf>
    <xf numFmtId="43" fontId="3" fillId="0" borderId="13" xfId="2" applyNumberFormat="1" applyFont="1" applyFill="1" applyBorder="1" applyAlignment="1">
      <alignment horizontal="right"/>
    </xf>
    <xf numFmtId="43" fontId="3" fillId="0" borderId="27" xfId="2" applyNumberFormat="1" applyFont="1" applyFill="1" applyBorder="1" applyAlignment="1">
      <alignment horizontal="right"/>
    </xf>
    <xf numFmtId="2" fontId="3" fillId="0" borderId="28" xfId="3" applyNumberFormat="1" applyFont="1" applyFill="1" applyBorder="1" applyAlignment="1"/>
    <xf numFmtId="2" fontId="3" fillId="0" borderId="23" xfId="3" applyNumberFormat="1" applyFont="1" applyFill="1" applyBorder="1" applyAlignment="1">
      <alignment horizontal="center"/>
    </xf>
    <xf numFmtId="2" fontId="3" fillId="0" borderId="15" xfId="3" applyNumberFormat="1" applyFont="1" applyFill="1" applyBorder="1" applyAlignment="1"/>
    <xf numFmtId="43" fontId="4" fillId="0" borderId="13" xfId="2" applyNumberFormat="1" applyFont="1" applyFill="1" applyBorder="1" applyAlignment="1">
      <alignment horizontal="right"/>
    </xf>
    <xf numFmtId="43" fontId="4" fillId="0" borderId="27" xfId="2" applyNumberFormat="1" applyFont="1" applyFill="1" applyBorder="1" applyAlignment="1">
      <alignment horizontal="right"/>
    </xf>
    <xf numFmtId="2" fontId="3" fillId="0" borderId="17" xfId="3" applyNumberFormat="1" applyFont="1" applyFill="1" applyBorder="1" applyAlignment="1"/>
    <xf numFmtId="2" fontId="3" fillId="0" borderId="0" xfId="3" applyNumberFormat="1" applyFont="1" applyFill="1" applyBorder="1" applyAlignment="1">
      <alignment horizontal="center"/>
    </xf>
    <xf numFmtId="2" fontId="3" fillId="0" borderId="5" xfId="3" applyNumberFormat="1" applyFont="1" applyFill="1" applyBorder="1" applyAlignment="1"/>
    <xf numFmtId="2" fontId="3" fillId="0" borderId="29" xfId="3" applyNumberFormat="1" applyFont="1" applyFill="1" applyBorder="1" applyAlignment="1"/>
    <xf numFmtId="2" fontId="3" fillId="0" borderId="22" xfId="3" applyNumberFormat="1" applyFont="1" applyFill="1" applyBorder="1" applyAlignment="1">
      <alignment horizontal="center"/>
    </xf>
    <xf numFmtId="2" fontId="3" fillId="0" borderId="21" xfId="3" applyNumberFormat="1" applyFont="1" applyFill="1" applyBorder="1" applyAlignment="1"/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4" xfId="8" applyNumberFormat="1" applyFont="1" applyFill="1" applyBorder="1" applyAlignment="1">
      <alignment horizontal="center"/>
    </xf>
    <xf numFmtId="10" fontId="4" fillId="0" borderId="32" xfId="8" applyNumberFormat="1" applyFont="1" applyFill="1" applyBorder="1" applyAlignment="1"/>
    <xf numFmtId="10" fontId="4" fillId="0" borderId="17" xfId="1" applyNumberFormat="1" applyFont="1" applyFill="1" applyBorder="1"/>
    <xf numFmtId="2" fontId="4" fillId="0" borderId="33" xfId="3" applyNumberFormat="1" applyFont="1" applyFill="1" applyBorder="1" applyAlignment="1">
      <alignment horizontal="center"/>
    </xf>
    <xf numFmtId="2" fontId="4" fillId="0" borderId="7" xfId="3" applyNumberFormat="1" applyFont="1" applyFill="1" applyBorder="1" applyAlignment="1">
      <alignment horizontal="center"/>
    </xf>
    <xf numFmtId="2" fontId="4" fillId="0" borderId="8" xfId="3" applyNumberFormat="1" applyFont="1" applyFill="1" applyBorder="1" applyAlignment="1"/>
    <xf numFmtId="44" fontId="3" fillId="0" borderId="27" xfId="2" applyFont="1" applyFill="1" applyBorder="1" applyAlignment="1">
      <alignment horizontal="right"/>
    </xf>
    <xf numFmtId="10" fontId="4" fillId="0" borderId="36" xfId="7" applyNumberFormat="1" applyFont="1" applyFill="1" applyBorder="1"/>
    <xf numFmtId="2" fontId="4" fillId="0" borderId="0" xfId="8" applyNumberFormat="1" applyFont="1" applyFill="1" applyBorder="1" applyAlignment="1">
      <alignment horizontal="center"/>
    </xf>
    <xf numFmtId="2" fontId="4" fillId="0" borderId="5" xfId="8" applyNumberFormat="1" applyFont="1" applyFill="1" applyBorder="1" applyAlignment="1">
      <alignment horizontal="center"/>
    </xf>
    <xf numFmtId="44" fontId="3" fillId="0" borderId="19" xfId="2" applyFont="1" applyFill="1" applyBorder="1" applyAlignment="1">
      <alignment horizontal="right"/>
    </xf>
    <xf numFmtId="44" fontId="3" fillId="0" borderId="37" xfId="2" applyFont="1" applyFill="1" applyBorder="1" applyAlignment="1">
      <alignment horizontal="right"/>
    </xf>
    <xf numFmtId="43" fontId="3" fillId="0" borderId="16" xfId="1" applyFont="1" applyFill="1" applyBorder="1" applyAlignment="1">
      <alignment horizontal="right"/>
    </xf>
    <xf numFmtId="44" fontId="3" fillId="0" borderId="0" xfId="2" applyFont="1" applyFill="1" applyBorder="1"/>
    <xf numFmtId="43" fontId="3" fillId="0" borderId="5" xfId="1" applyFont="1" applyFill="1" applyBorder="1"/>
    <xf numFmtId="43" fontId="3" fillId="0" borderId="0" xfId="1" applyFont="1" applyFill="1" applyBorder="1"/>
    <xf numFmtId="165" fontId="3" fillId="0" borderId="0" xfId="1" applyNumberFormat="1" applyFont="1" applyFill="1" applyBorder="1"/>
    <xf numFmtId="44" fontId="12" fillId="0" borderId="0" xfId="2" applyFont="1" applyFill="1" applyBorder="1"/>
    <xf numFmtId="43" fontId="4" fillId="0" borderId="16" xfId="1" applyFont="1" applyFill="1" applyBorder="1" applyAlignment="1">
      <alignment horizontal="right"/>
    </xf>
    <xf numFmtId="165" fontId="3" fillId="0" borderId="15" xfId="1" applyNumberFormat="1" applyFont="1" applyFill="1" applyBorder="1"/>
    <xf numFmtId="43" fontId="3" fillId="0" borderId="19" xfId="1" applyFont="1" applyFill="1" applyBorder="1" applyAlignment="1">
      <alignment horizontal="right"/>
    </xf>
    <xf numFmtId="43" fontId="3" fillId="0" borderId="21" xfId="1" applyFont="1" applyFill="1" applyBorder="1"/>
    <xf numFmtId="43" fontId="4" fillId="0" borderId="16" xfId="1" applyFont="1" applyFill="1" applyBorder="1"/>
    <xf numFmtId="43" fontId="4" fillId="0" borderId="5" xfId="1" applyFont="1" applyFill="1" applyBorder="1"/>
    <xf numFmtId="43" fontId="3" fillId="0" borderId="13" xfId="1" quotePrefix="1" applyFont="1" applyFill="1" applyBorder="1" applyAlignment="1">
      <alignment horizontal="right"/>
    </xf>
    <xf numFmtId="10" fontId="3" fillId="0" borderId="13" xfId="3" applyNumberFormat="1" applyFont="1" applyFill="1" applyBorder="1" applyAlignment="1">
      <alignment horizontal="right"/>
    </xf>
    <xf numFmtId="165" fontId="3" fillId="0" borderId="13" xfId="1" quotePrefix="1" applyNumberFormat="1" applyFont="1" applyFill="1" applyBorder="1" applyAlignment="1">
      <alignment horizontal="right"/>
    </xf>
    <xf numFmtId="43" fontId="3" fillId="0" borderId="27" xfId="1" quotePrefix="1" applyFont="1" applyFill="1" applyBorder="1" applyAlignment="1">
      <alignment horizontal="right"/>
    </xf>
    <xf numFmtId="165" fontId="3" fillId="0" borderId="5" xfId="1" applyNumberFormat="1" applyFont="1" applyFill="1" applyBorder="1"/>
    <xf numFmtId="10" fontId="3" fillId="0" borderId="19" xfId="3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10" fontId="3" fillId="0" borderId="16" xfId="3" applyNumberFormat="1" applyFont="1" applyFill="1" applyBorder="1"/>
    <xf numFmtId="10" fontId="3" fillId="0" borderId="20" xfId="3" applyNumberFormat="1" applyFont="1" applyFill="1" applyBorder="1"/>
    <xf numFmtId="10" fontId="3" fillId="0" borderId="21" xfId="3" applyNumberFormat="1" applyFont="1" applyFill="1" applyBorder="1"/>
    <xf numFmtId="10" fontId="3" fillId="0" borderId="0" xfId="3" applyNumberFormat="1" applyFont="1" applyFill="1"/>
    <xf numFmtId="43" fontId="4" fillId="0" borderId="10" xfId="1" applyFont="1" applyFill="1" applyBorder="1" applyAlignment="1">
      <alignment horizontal="center"/>
    </xf>
    <xf numFmtId="43" fontId="4" fillId="0" borderId="30" xfId="1" applyFont="1" applyFill="1" applyBorder="1" applyAlignment="1">
      <alignment horizontal="center"/>
    </xf>
    <xf numFmtId="10" fontId="3" fillId="0" borderId="12" xfId="3" applyNumberFormat="1" applyFont="1" applyFill="1" applyBorder="1" applyAlignment="1">
      <alignment horizontal="right"/>
    </xf>
    <xf numFmtId="10" fontId="9" fillId="0" borderId="13" xfId="3" applyNumberFormat="1" applyFont="1" applyFill="1" applyBorder="1" applyAlignment="1">
      <alignment horizontal="right"/>
    </xf>
    <xf numFmtId="10" fontId="3" fillId="0" borderId="13" xfId="1" applyNumberFormat="1" applyFont="1" applyFill="1" applyBorder="1" applyAlignment="1">
      <alignment horizontal="right"/>
    </xf>
    <xf numFmtId="41" fontId="4" fillId="0" borderId="20" xfId="1" applyNumberFormat="1" applyFont="1" applyFill="1" applyBorder="1" applyAlignment="1">
      <alignment horizontal="right"/>
    </xf>
    <xf numFmtId="43" fontId="4" fillId="0" borderId="19" xfId="1" applyFont="1" applyFill="1" applyBorder="1" applyAlignment="1">
      <alignment horizontal="right"/>
    </xf>
    <xf numFmtId="10" fontId="4" fillId="0" borderId="19" xfId="3" applyNumberFormat="1" applyFont="1" applyFill="1" applyBorder="1" applyAlignment="1">
      <alignment horizontal="right"/>
    </xf>
    <xf numFmtId="10" fontId="10" fillId="0" borderId="23" xfId="3" applyNumberFormat="1" applyFont="1" applyFill="1" applyBorder="1"/>
    <xf numFmtId="168" fontId="10" fillId="0" borderId="15" xfId="1" applyNumberFormat="1" applyFont="1" applyFill="1" applyBorder="1"/>
    <xf numFmtId="10" fontId="10" fillId="0" borderId="7" xfId="3" applyNumberFormat="1" applyFont="1" applyFill="1" applyBorder="1"/>
    <xf numFmtId="168" fontId="10" fillId="0" borderId="8" xfId="1" applyNumberFormat="1" applyFont="1" applyFill="1" applyBorder="1"/>
    <xf numFmtId="41" fontId="3" fillId="0" borderId="13" xfId="1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3" fillId="0" borderId="14" xfId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6" xfId="1" applyFont="1" applyFill="1" applyBorder="1" applyAlignment="1">
      <alignment horizontal="right"/>
    </xf>
    <xf numFmtId="43" fontId="3" fillId="0" borderId="27" xfId="1" applyFont="1" applyFill="1" applyBorder="1" applyAlignment="1">
      <alignment horizontal="right"/>
    </xf>
    <xf numFmtId="43" fontId="3" fillId="0" borderId="17" xfId="3" applyNumberFormat="1" applyFont="1" applyFill="1" applyBorder="1" applyAlignment="1">
      <alignment horizontal="right"/>
    </xf>
    <xf numFmtId="41" fontId="4" fillId="0" borderId="19" xfId="1" applyNumberFormat="1" applyFont="1" applyFill="1" applyBorder="1" applyAlignment="1">
      <alignment horizontal="right"/>
    </xf>
    <xf numFmtId="43" fontId="4" fillId="0" borderId="19" xfId="3" applyNumberFormat="1" applyFont="1" applyFill="1" applyBorder="1" applyAlignment="1">
      <alignment horizontal="right"/>
    </xf>
    <xf numFmtId="43" fontId="4" fillId="0" borderId="29" xfId="3" applyNumberFormat="1" applyFont="1" applyFill="1" applyBorder="1" applyAlignment="1">
      <alignment horizontal="right"/>
    </xf>
    <xf numFmtId="43" fontId="4" fillId="0" borderId="37" xfId="1" applyFont="1" applyFill="1" applyBorder="1" applyAlignment="1">
      <alignment horizontal="right"/>
    </xf>
    <xf numFmtId="10" fontId="10" fillId="0" borderId="0" xfId="3" applyNumberFormat="1" applyFont="1" applyFill="1" applyBorder="1"/>
    <xf numFmtId="168" fontId="10" fillId="0" borderId="5" xfId="1" applyNumberFormat="1" applyFont="1" applyFill="1" applyBorder="1"/>
    <xf numFmtId="10" fontId="3" fillId="0" borderId="12" xfId="1" applyNumberFormat="1" applyFont="1" applyFill="1" applyBorder="1" applyAlignment="1">
      <alignment horizontal="right"/>
    </xf>
    <xf numFmtId="41" fontId="4" fillId="0" borderId="39" xfId="1" applyNumberFormat="1" applyFont="1" applyFill="1" applyBorder="1" applyAlignment="1">
      <alignment horizontal="right"/>
    </xf>
    <xf numFmtId="43" fontId="4" fillId="0" borderId="39" xfId="1" applyFont="1" applyFill="1" applyBorder="1" applyAlignment="1">
      <alignment horizontal="right"/>
    </xf>
    <xf numFmtId="10" fontId="4" fillId="0" borderId="39" xfId="3" applyNumberFormat="1" applyFont="1" applyFill="1" applyBorder="1" applyAlignment="1">
      <alignment horizontal="right"/>
    </xf>
    <xf numFmtId="10" fontId="4" fillId="0" borderId="39" xfId="1" applyNumberFormat="1" applyFont="1" applyFill="1" applyBorder="1" applyAlignment="1">
      <alignment horizontal="right"/>
    </xf>
    <xf numFmtId="43" fontId="4" fillId="0" borderId="0" xfId="1" applyFont="1" applyFill="1" applyBorder="1"/>
    <xf numFmtId="43" fontId="3" fillId="0" borderId="0" xfId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5" xfId="1" applyFont="1" applyFill="1" applyBorder="1"/>
    <xf numFmtId="44" fontId="0" fillId="0" borderId="0" xfId="2" applyFont="1" applyFill="1" applyBorder="1"/>
    <xf numFmtId="8" fontId="20" fillId="0" borderId="0" xfId="1" applyNumberFormat="1" applyFont="1" applyFill="1" applyAlignment="1">
      <alignment horizontal="center"/>
    </xf>
    <xf numFmtId="49" fontId="3" fillId="0" borderId="4" xfId="2" applyNumberFormat="1" applyFont="1" applyFill="1" applyBorder="1"/>
    <xf numFmtId="10" fontId="20" fillId="0" borderId="0" xfId="3" applyNumberFormat="1" applyFont="1" applyFill="1" applyAlignment="1">
      <alignment horizontal="center"/>
    </xf>
    <xf numFmtId="10" fontId="0" fillId="0" borderId="5" xfId="3" applyNumberFormat="1" applyFont="1" applyFill="1" applyBorder="1" applyAlignment="1">
      <alignment horizontal="right"/>
    </xf>
    <xf numFmtId="10" fontId="3" fillId="0" borderId="5" xfId="3" applyNumberFormat="1" applyFont="1" applyFill="1" applyBorder="1" applyAlignment="1">
      <alignment horizontal="right"/>
    </xf>
    <xf numFmtId="171" fontId="0" fillId="0" borderId="0" xfId="3" applyNumberFormat="1" applyFont="1" applyFill="1"/>
    <xf numFmtId="44" fontId="0" fillId="0" borderId="5" xfId="2" applyFont="1" applyFill="1" applyBorder="1"/>
    <xf numFmtId="49" fontId="0" fillId="0" borderId="4" xfId="2" applyNumberFormat="1" applyFont="1" applyFill="1" applyBorder="1"/>
    <xf numFmtId="43" fontId="20" fillId="0" borderId="0" xfId="1" applyFont="1" applyFill="1" applyAlignment="1">
      <alignment horizontal="center"/>
    </xf>
    <xf numFmtId="43" fontId="5" fillId="0" borderId="7" xfId="1" applyFont="1" applyFill="1" applyBorder="1"/>
    <xf numFmtId="10" fontId="3" fillId="0" borderId="5" xfId="14" applyNumberFormat="1" applyFont="1" applyFill="1" applyBorder="1" applyAlignment="1">
      <alignment horizontal="right"/>
    </xf>
    <xf numFmtId="10" fontId="3" fillId="0" borderId="6" xfId="3" applyNumberFormat="1" applyFont="1" applyFill="1" applyBorder="1"/>
    <xf numFmtId="10" fontId="3" fillId="0" borderId="7" xfId="3" applyNumberFormat="1" applyFont="1" applyFill="1" applyBorder="1"/>
    <xf numFmtId="10" fontId="3" fillId="0" borderId="8" xfId="3" applyNumberFormat="1" applyFont="1" applyFill="1" applyBorder="1" applyAlignment="1">
      <alignment horizontal="right"/>
    </xf>
    <xf numFmtId="43" fontId="5" fillId="0" borderId="0" xfId="1" applyFont="1" applyFill="1"/>
    <xf numFmtId="43" fontId="0" fillId="0" borderId="0" xfId="1" applyFont="1" applyFill="1"/>
    <xf numFmtId="43" fontId="5" fillId="0" borderId="0" xfId="1" applyFont="1" applyFill="1" applyBorder="1"/>
    <xf numFmtId="10" fontId="0" fillId="0" borderId="0" xfId="1" applyNumberFormat="1" applyFont="1" applyFill="1" applyBorder="1"/>
    <xf numFmtId="43" fontId="25" fillId="0" borderId="0" xfId="1" applyFont="1" applyFill="1" applyBorder="1"/>
    <xf numFmtId="10" fontId="3" fillId="0" borderId="0" xfId="1" applyNumberFormat="1" applyFont="1" applyFill="1" applyBorder="1"/>
    <xf numFmtId="43" fontId="20" fillId="0" borderId="0" xfId="1" applyFont="1" applyFill="1" applyBorder="1"/>
    <xf numFmtId="43" fontId="0" fillId="0" borderId="13" xfId="1" applyFont="1" applyFill="1" applyBorder="1"/>
    <xf numFmtId="43" fontId="0" fillId="0" borderId="19" xfId="1" applyFont="1" applyFill="1" applyBorder="1"/>
    <xf numFmtId="165" fontId="0" fillId="0" borderId="0" xfId="1" applyNumberFormat="1" applyFont="1" applyFill="1"/>
    <xf numFmtId="43" fontId="26" fillId="0" borderId="0" xfId="1" applyFont="1" applyFill="1" applyBorder="1" applyAlignment="1">
      <alignment horizontal="right"/>
    </xf>
    <xf numFmtId="44" fontId="3" fillId="0" borderId="0" xfId="2" applyFont="1" applyFill="1" applyBorder="1" applyAlignment="1" applyProtection="1">
      <alignment horizontal="right"/>
    </xf>
    <xf numFmtId="174" fontId="3" fillId="0" borderId="22" xfId="2" applyNumberFormat="1" applyFont="1" applyFill="1" applyBorder="1" applyAlignment="1" applyProtection="1">
      <alignment horizontal="right"/>
    </xf>
    <xf numFmtId="43" fontId="0" fillId="0" borderId="0" xfId="1" applyFont="1" applyFill="1" applyBorder="1" applyAlignment="1">
      <alignment horizontal="right"/>
    </xf>
    <xf numFmtId="43" fontId="3" fillId="0" borderId="0" xfId="1" applyFont="1" applyFill="1" applyBorder="1" applyAlignment="1" applyProtection="1"/>
    <xf numFmtId="165" fontId="3" fillId="0" borderId="0" xfId="1" applyNumberFormat="1" applyFont="1" applyFill="1"/>
    <xf numFmtId="43" fontId="3" fillId="0" borderId="0" xfId="1" applyFont="1" applyFill="1" applyAlignment="1"/>
    <xf numFmtId="0" fontId="3" fillId="0" borderId="0" xfId="0" applyFont="1" applyFill="1"/>
    <xf numFmtId="0" fontId="2" fillId="0" borderId="0" xfId="0" applyFont="1" applyFill="1"/>
    <xf numFmtId="14" fontId="3" fillId="0" borderId="0" xfId="0" applyNumberFormat="1" applyFont="1" applyFill="1"/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5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5" xfId="0" applyFont="1" applyFill="1" applyBorder="1"/>
    <xf numFmtId="0" fontId="6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left"/>
    </xf>
    <xf numFmtId="14" fontId="3" fillId="0" borderId="5" xfId="0" applyNumberFormat="1" applyFont="1" applyFill="1" applyBorder="1"/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0" xfId="4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/>
    </xf>
    <xf numFmtId="43" fontId="3" fillId="0" borderId="0" xfId="0" applyNumberFormat="1" applyFont="1" applyFill="1"/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8" fillId="0" borderId="7" xfId="5" applyFill="1" applyBorder="1" applyAlignment="1" applyProtection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2" fillId="0" borderId="1" xfId="0" applyFont="1" applyFill="1" applyBorder="1"/>
    <xf numFmtId="0" fontId="4" fillId="0" borderId="2" xfId="0" applyFont="1" applyFill="1" applyBorder="1"/>
    <xf numFmtId="0" fontId="3" fillId="0" borderId="4" xfId="0" applyFont="1" applyFill="1" applyBorder="1"/>
    <xf numFmtId="0" fontId="3" fillId="0" borderId="9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3" fillId="0" borderId="12" xfId="3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3" fillId="0" borderId="12" xfId="1" applyFont="1" applyFill="1" applyBorder="1"/>
    <xf numFmtId="43" fontId="3" fillId="0" borderId="14" xfId="1" applyFont="1" applyFill="1" applyBorder="1"/>
    <xf numFmtId="14" fontId="3" fillId="0" borderId="15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43" fontId="3" fillId="0" borderId="17" xfId="1" applyFont="1" applyFill="1" applyBorder="1"/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43" fontId="3" fillId="0" borderId="19" xfId="0" applyNumberFormat="1" applyFont="1" applyFill="1" applyBorder="1" applyAlignment="1">
      <alignment horizontal="center"/>
    </xf>
    <xf numFmtId="0" fontId="4" fillId="0" borderId="22" xfId="0" applyFont="1" applyFill="1" applyBorder="1"/>
    <xf numFmtId="0" fontId="3" fillId="0" borderId="19" xfId="0" applyFont="1" applyFill="1" applyBorder="1"/>
    <xf numFmtId="0" fontId="10" fillId="0" borderId="4" xfId="0" applyFont="1" applyFill="1" applyBorder="1"/>
    <xf numFmtId="0" fontId="10" fillId="0" borderId="23" xfId="0" applyFont="1" applyFill="1" applyBorder="1"/>
    <xf numFmtId="0" fontId="10" fillId="0" borderId="0" xfId="0" applyFont="1" applyFill="1"/>
    <xf numFmtId="0" fontId="10" fillId="0" borderId="15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4" fillId="0" borderId="9" xfId="0" applyFont="1" applyFill="1" applyBorder="1"/>
    <xf numFmtId="0" fontId="4" fillId="0" borderId="24" xfId="0" applyFont="1" applyFill="1" applyBorder="1"/>
    <xf numFmtId="0" fontId="4" fillId="0" borderId="11" xfId="0" applyFont="1" applyFill="1" applyBorder="1"/>
    <xf numFmtId="0" fontId="3" fillId="0" borderId="25" xfId="0" applyFont="1" applyFill="1" applyBorder="1"/>
    <xf numFmtId="0" fontId="3" fillId="0" borderId="14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23" xfId="0" applyFont="1" applyFill="1" applyBorder="1"/>
    <xf numFmtId="0" fontId="3" fillId="0" borderId="20" xfId="0" applyFont="1" applyFill="1" applyBorder="1"/>
    <xf numFmtId="0" fontId="4" fillId="0" borderId="19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3" fillId="0" borderId="0" xfId="6" applyFill="1"/>
    <xf numFmtId="0" fontId="3" fillId="0" borderId="4" xfId="0" applyFont="1" applyFill="1" applyBorder="1" applyAlignment="1">
      <alignment horizontal="left" indent="3"/>
    </xf>
    <xf numFmtId="0" fontId="3" fillId="0" borderId="16" xfId="0" applyFont="1" applyFill="1" applyBorder="1"/>
    <xf numFmtId="10" fontId="3" fillId="0" borderId="17" xfId="1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right"/>
    </xf>
    <xf numFmtId="43" fontId="3" fillId="0" borderId="27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0" fontId="3" fillId="0" borderId="27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left" indent="3"/>
    </xf>
    <xf numFmtId="0" fontId="3" fillId="0" borderId="30" xfId="0" applyFont="1" applyFill="1" applyBorder="1"/>
    <xf numFmtId="41" fontId="3" fillId="0" borderId="13" xfId="0" applyNumberFormat="1" applyFont="1" applyFill="1" applyBorder="1" applyAlignment="1">
      <alignment horizontal="right"/>
    </xf>
    <xf numFmtId="41" fontId="3" fillId="0" borderId="27" xfId="0" applyNumberFormat="1" applyFont="1" applyFill="1" applyBorder="1" applyAlignment="1">
      <alignment horizontal="right"/>
    </xf>
    <xf numFmtId="0" fontId="4" fillId="0" borderId="4" xfId="0" applyFont="1" applyFill="1" applyBorder="1"/>
    <xf numFmtId="44" fontId="3" fillId="0" borderId="13" xfId="2" applyFont="1" applyFill="1" applyBorder="1" applyAlignment="1">
      <alignment horizontal="right"/>
    </xf>
    <xf numFmtId="0" fontId="4" fillId="0" borderId="34" xfId="0" applyFont="1" applyFill="1" applyBorder="1"/>
    <xf numFmtId="0" fontId="3" fillId="0" borderId="35" xfId="0" applyFont="1" applyFill="1" applyBorder="1"/>
    <xf numFmtId="0" fontId="3" fillId="0" borderId="22" xfId="0" applyFont="1" applyFill="1" applyBorder="1"/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2" fillId="0" borderId="1" xfId="9" applyFont="1" applyFill="1" applyBorder="1"/>
    <xf numFmtId="0" fontId="3" fillId="0" borderId="2" xfId="9" applyFill="1" applyBorder="1"/>
    <xf numFmtId="0" fontId="3" fillId="0" borderId="3" xfId="9" applyFill="1" applyBorder="1"/>
    <xf numFmtId="0" fontId="3" fillId="0" borderId="4" xfId="9" applyFill="1" applyBorder="1"/>
    <xf numFmtId="0" fontId="3" fillId="0" borderId="0" xfId="9" applyFill="1"/>
    <xf numFmtId="0" fontId="3" fillId="0" borderId="5" xfId="9" applyFill="1" applyBorder="1"/>
    <xf numFmtId="164" fontId="0" fillId="0" borderId="0" xfId="0" applyNumberFormat="1" applyFill="1" applyAlignment="1">
      <alignment horizontal="center"/>
    </xf>
    <xf numFmtId="0" fontId="4" fillId="0" borderId="9" xfId="9" applyFont="1" applyFill="1" applyBorder="1"/>
    <xf numFmtId="0" fontId="4" fillId="0" borderId="24" xfId="9" applyFont="1" applyFill="1" applyBorder="1"/>
    <xf numFmtId="0" fontId="4" fillId="0" borderId="10" xfId="9" applyFont="1" applyFill="1" applyBorder="1" applyAlignment="1">
      <alignment horizontal="center"/>
    </xf>
    <xf numFmtId="0" fontId="4" fillId="0" borderId="32" xfId="9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9" applyFill="1" applyBorder="1"/>
    <xf numFmtId="0" fontId="3" fillId="0" borderId="16" xfId="9" applyFill="1" applyBorder="1"/>
    <xf numFmtId="44" fontId="3" fillId="0" borderId="0" xfId="0" applyNumberFormat="1" applyFont="1" applyFill="1"/>
    <xf numFmtId="43" fontId="12" fillId="0" borderId="0" xfId="0" applyNumberFormat="1" applyFont="1" applyFill="1"/>
    <xf numFmtId="0" fontId="12" fillId="0" borderId="0" xfId="0" applyFont="1" applyFill="1"/>
    <xf numFmtId="166" fontId="3" fillId="0" borderId="0" xfId="0" applyNumberFormat="1" applyFont="1" applyFill="1"/>
    <xf numFmtId="0" fontId="4" fillId="0" borderId="0" xfId="9" applyFont="1" applyFill="1"/>
    <xf numFmtId="43" fontId="4" fillId="0" borderId="13" xfId="1" applyFont="1" applyFill="1" applyBorder="1"/>
    <xf numFmtId="0" fontId="3" fillId="0" borderId="13" xfId="9" applyFill="1" applyBorder="1"/>
    <xf numFmtId="0" fontId="10" fillId="0" borderId="4" xfId="9" applyFont="1" applyFill="1" applyBorder="1"/>
    <xf numFmtId="0" fontId="10" fillId="0" borderId="0" xfId="9" applyFont="1" applyFill="1"/>
    <xf numFmtId="0" fontId="10" fillId="0" borderId="16" xfId="9" applyFont="1" applyFill="1" applyBorder="1"/>
    <xf numFmtId="0" fontId="10" fillId="0" borderId="13" xfId="9" applyFont="1" applyFill="1" applyBorder="1"/>
    <xf numFmtId="0" fontId="10" fillId="0" borderId="5" xfId="9" applyFont="1" applyFill="1" applyBorder="1"/>
    <xf numFmtId="0" fontId="3" fillId="0" borderId="6" xfId="9" applyFill="1" applyBorder="1"/>
    <xf numFmtId="0" fontId="3" fillId="0" borderId="7" xfId="9" applyFill="1" applyBorder="1"/>
    <xf numFmtId="0" fontId="3" fillId="0" borderId="38" xfId="9" applyFill="1" applyBorder="1"/>
    <xf numFmtId="0" fontId="3" fillId="0" borderId="39" xfId="9" applyFill="1" applyBorder="1"/>
    <xf numFmtId="0" fontId="3" fillId="0" borderId="8" xfId="9" applyFill="1" applyBorder="1"/>
    <xf numFmtId="0" fontId="3" fillId="0" borderId="40" xfId="0" applyFont="1" applyFill="1" applyBorder="1"/>
    <xf numFmtId="0" fontId="2" fillId="0" borderId="34" xfId="10" applyFont="1" applyFill="1" applyBorder="1"/>
    <xf numFmtId="0" fontId="3" fillId="0" borderId="41" xfId="10" applyFill="1" applyBorder="1"/>
    <xf numFmtId="0" fontId="3" fillId="0" borderId="17" xfId="0" applyFont="1" applyFill="1" applyBorder="1"/>
    <xf numFmtId="0" fontId="3" fillId="0" borderId="4" xfId="10" applyFill="1" applyBorder="1"/>
    <xf numFmtId="0" fontId="3" fillId="0" borderId="5" xfId="10" applyFill="1" applyBorder="1"/>
    <xf numFmtId="0" fontId="4" fillId="0" borderId="31" xfId="0" applyFont="1" applyFill="1" applyBorder="1"/>
    <xf numFmtId="0" fontId="4" fillId="0" borderId="32" xfId="0" applyFont="1" applyFill="1" applyBorder="1" applyAlignment="1">
      <alignment horizontal="center"/>
    </xf>
    <xf numFmtId="0" fontId="4" fillId="0" borderId="1" xfId="10" applyFont="1" applyFill="1" applyBorder="1"/>
    <xf numFmtId="0" fontId="4" fillId="0" borderId="3" xfId="10" applyFont="1" applyFill="1" applyBorder="1" applyAlignment="1">
      <alignment horizontal="center"/>
    </xf>
    <xf numFmtId="0" fontId="4" fillId="0" borderId="28" xfId="0" applyFont="1" applyFill="1" applyBorder="1"/>
    <xf numFmtId="4" fontId="3" fillId="0" borderId="12" xfId="0" applyNumberFormat="1" applyFont="1" applyFill="1" applyBorder="1"/>
    <xf numFmtId="10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10" fillId="0" borderId="0" xfId="10" applyFont="1" applyFill="1"/>
    <xf numFmtId="0" fontId="3" fillId="0" borderId="0" xfId="10" applyFill="1"/>
    <xf numFmtId="0" fontId="4" fillId="0" borderId="17" xfId="0" applyFont="1" applyFill="1" applyBorder="1"/>
    <xf numFmtId="8" fontId="4" fillId="0" borderId="12" xfId="1" applyNumberFormat="1" applyFont="1" applyFill="1" applyBorder="1"/>
    <xf numFmtId="8" fontId="4" fillId="0" borderId="26" xfId="1" applyNumberFormat="1" applyFont="1" applyFill="1" applyBorder="1"/>
    <xf numFmtId="0" fontId="3" fillId="0" borderId="24" xfId="0" applyFont="1" applyFill="1" applyBorder="1"/>
    <xf numFmtId="43" fontId="4" fillId="0" borderId="12" xfId="1" applyFont="1" applyFill="1" applyBorder="1"/>
    <xf numFmtId="0" fontId="4" fillId="0" borderId="18" xfId="0" applyFont="1" applyFill="1" applyBorder="1"/>
    <xf numFmtId="165" fontId="4" fillId="0" borderId="19" xfId="1" applyNumberFormat="1" applyFont="1" applyFill="1" applyBorder="1" applyAlignment="1">
      <alignment horizontal="right"/>
    </xf>
    <xf numFmtId="165" fontId="4" fillId="0" borderId="13" xfId="0" applyNumberFormat="1" applyFont="1" applyFill="1" applyBorder="1"/>
    <xf numFmtId="165" fontId="4" fillId="0" borderId="16" xfId="0" applyNumberFormat="1" applyFont="1" applyFill="1" applyBorder="1"/>
    <xf numFmtId="0" fontId="3" fillId="0" borderId="13" xfId="0" applyFont="1" applyFill="1" applyBorder="1"/>
    <xf numFmtId="10" fontId="3" fillId="0" borderId="27" xfId="3" applyNumberFormat="1" applyFont="1" applyFill="1" applyBorder="1" applyAlignment="1">
      <alignment horizontal="center"/>
    </xf>
    <xf numFmtId="0" fontId="3" fillId="0" borderId="29" xfId="0" applyFont="1" applyFill="1" applyBorder="1"/>
    <xf numFmtId="0" fontId="10" fillId="0" borderId="25" xfId="0" applyFont="1" applyFill="1" applyBorder="1"/>
    <xf numFmtId="0" fontId="10" fillId="0" borderId="28" xfId="0" applyFont="1" applyFill="1" applyBorder="1"/>
    <xf numFmtId="0" fontId="10" fillId="0" borderId="33" xfId="0" applyFont="1" applyFill="1" applyBorder="1"/>
    <xf numFmtId="0" fontId="4" fillId="0" borderId="30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14" fillId="0" borderId="4" xfId="0" applyFont="1" applyFill="1" applyBorder="1"/>
    <xf numFmtId="10" fontId="3" fillId="0" borderId="13" xfId="0" applyNumberFormat="1" applyFont="1" applyFill="1" applyBorder="1" applyAlignment="1">
      <alignment horizontal="right"/>
    </xf>
    <xf numFmtId="167" fontId="3" fillId="0" borderId="12" xfId="0" applyNumberFormat="1" applyFont="1" applyFill="1" applyBorder="1" applyAlignment="1">
      <alignment horizontal="right"/>
    </xf>
    <xf numFmtId="167" fontId="3" fillId="0" borderId="26" xfId="0" applyNumberFormat="1" applyFont="1" applyFill="1" applyBorder="1" applyAlignment="1">
      <alignment horizontal="right"/>
    </xf>
    <xf numFmtId="167" fontId="3" fillId="0" borderId="13" xfId="0" applyNumberFormat="1" applyFont="1" applyFill="1" applyBorder="1" applyAlignment="1">
      <alignment horizontal="right"/>
    </xf>
    <xf numFmtId="167" fontId="3" fillId="0" borderId="27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indent="2"/>
    </xf>
    <xf numFmtId="0" fontId="15" fillId="0" borderId="4" xfId="0" applyFont="1" applyFill="1" applyBorder="1"/>
    <xf numFmtId="0" fontId="9" fillId="0" borderId="0" xfId="0" applyFont="1" applyFill="1"/>
    <xf numFmtId="41" fontId="9" fillId="0" borderId="13" xfId="0" applyNumberFormat="1" applyFont="1" applyFill="1" applyBorder="1" applyAlignment="1">
      <alignment horizontal="right"/>
    </xf>
    <xf numFmtId="43" fontId="9" fillId="0" borderId="13" xfId="0" applyNumberFormat="1" applyFont="1" applyFill="1" applyBorder="1" applyAlignment="1">
      <alignment horizontal="right"/>
    </xf>
    <xf numFmtId="10" fontId="9" fillId="0" borderId="13" xfId="0" applyNumberFormat="1" applyFont="1" applyFill="1" applyBorder="1" applyAlignment="1">
      <alignment horizontal="right"/>
    </xf>
    <xf numFmtId="167" fontId="9" fillId="0" borderId="13" xfId="0" applyNumberFormat="1" applyFont="1" applyFill="1" applyBorder="1" applyAlignment="1">
      <alignment horizontal="right"/>
    </xf>
    <xf numFmtId="167" fontId="9" fillId="0" borderId="27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167" fontId="4" fillId="0" borderId="19" xfId="0" applyNumberFormat="1" applyFont="1" applyFill="1" applyBorder="1" applyAlignment="1">
      <alignment horizontal="right"/>
    </xf>
    <xf numFmtId="167" fontId="4" fillId="0" borderId="3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Continuous"/>
    </xf>
    <xf numFmtId="0" fontId="4" fillId="0" borderId="30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0" fillId="0" borderId="5" xfId="0" applyFont="1" applyFill="1" applyBorder="1"/>
    <xf numFmtId="0" fontId="3" fillId="0" borderId="42" xfId="0" applyFont="1" applyFill="1" applyBorder="1"/>
    <xf numFmtId="0" fontId="3" fillId="0" borderId="43" xfId="0" applyFont="1" applyFill="1" applyBorder="1"/>
    <xf numFmtId="0" fontId="3" fillId="0" borderId="11" xfId="0" applyFont="1" applyFill="1" applyBorder="1"/>
    <xf numFmtId="169" fontId="3" fillId="0" borderId="5" xfId="0" applyNumberFormat="1" applyFont="1" applyFill="1" applyBorder="1" applyAlignment="1">
      <alignment horizontal="right"/>
    </xf>
    <xf numFmtId="170" fontId="3" fillId="0" borderId="5" xfId="0" applyNumberFormat="1" applyFont="1" applyFill="1" applyBorder="1" applyAlignment="1">
      <alignment horizontal="right"/>
    </xf>
    <xf numFmtId="0" fontId="4" fillId="0" borderId="38" xfId="0" applyFont="1" applyFill="1" applyBorder="1"/>
    <xf numFmtId="169" fontId="4" fillId="0" borderId="8" xfId="0" applyNumberFormat="1" applyFont="1" applyFill="1" applyBorder="1" applyAlignment="1">
      <alignment horizontal="right"/>
    </xf>
    <xf numFmtId="0" fontId="5" fillId="0" borderId="0" xfId="0" applyFont="1" applyFill="1"/>
    <xf numFmtId="0" fontId="3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3" fillId="0" borderId="8" xfId="1" applyFont="1" applyFill="1" applyBorder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165" fontId="3" fillId="0" borderId="0" xfId="0" applyNumberFormat="1" applyFont="1" applyFill="1"/>
    <xf numFmtId="4" fontId="3" fillId="0" borderId="0" xfId="0" applyNumberFormat="1" applyFont="1" applyFill="1"/>
    <xf numFmtId="37" fontId="3" fillId="0" borderId="0" xfId="0" applyNumberFormat="1" applyFont="1" applyFill="1"/>
    <xf numFmtId="39" fontId="3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vertical="center" wrapText="1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3" xfId="0" applyNumberFormat="1" applyFill="1" applyBorder="1"/>
    <xf numFmtId="14" fontId="0" fillId="0" borderId="7" xfId="0" applyNumberFormat="1" applyFill="1" applyBorder="1" applyAlignment="1">
      <alignment horizontal="center"/>
    </xf>
    <xf numFmtId="14" fontId="0" fillId="0" borderId="7" xfId="0" applyNumberFormat="1" applyFill="1" applyBorder="1"/>
    <xf numFmtId="14" fontId="0" fillId="0" borderId="8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/>
    <xf numFmtId="0" fontId="4" fillId="0" borderId="1" xfId="0" applyFont="1" applyFill="1" applyBorder="1"/>
    <xf numFmtId="0" fontId="0" fillId="0" borderId="3" xfId="0" applyFill="1" applyBorder="1"/>
    <xf numFmtId="0" fontId="16" fillId="0" borderId="34" xfId="0" applyFont="1" applyFill="1" applyBorder="1"/>
    <xf numFmtId="0" fontId="0" fillId="0" borderId="42" xfId="0" applyFill="1" applyBorder="1"/>
    <xf numFmtId="0" fontId="0" fillId="0" borderId="41" xfId="0" applyFill="1" applyBorder="1"/>
    <xf numFmtId="14" fontId="4" fillId="0" borderId="2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0" fillId="0" borderId="4" xfId="0" applyFill="1" applyBorder="1"/>
    <xf numFmtId="0" fontId="18" fillId="0" borderId="0" xfId="0" applyFont="1" applyFill="1"/>
    <xf numFmtId="0" fontId="0" fillId="0" borderId="6" xfId="0" applyFill="1" applyBorder="1"/>
    <xf numFmtId="0" fontId="4" fillId="0" borderId="7" xfId="0" applyFont="1" applyFill="1" applyBorder="1"/>
    <xf numFmtId="0" fontId="0" fillId="0" borderId="7" xfId="0" applyFill="1" applyBorder="1"/>
    <xf numFmtId="44" fontId="0" fillId="0" borderId="8" xfId="2" applyFont="1" applyFill="1" applyBorder="1"/>
    <xf numFmtId="8" fontId="0" fillId="0" borderId="0" xfId="0" applyNumberFormat="1" applyFill="1"/>
    <xf numFmtId="44" fontId="0" fillId="0" borderId="0" xfId="0" applyNumberFormat="1" applyFill="1"/>
    <xf numFmtId="49" fontId="19" fillId="0" borderId="0" xfId="0" applyNumberFormat="1" applyFont="1" applyFill="1" applyAlignment="1">
      <alignment horizontal="center"/>
    </xf>
    <xf numFmtId="14" fontId="4" fillId="0" borderId="44" xfId="0" applyNumberFormat="1" applyFont="1" applyFill="1" applyBorder="1" applyAlignment="1">
      <alignment horizontal="center"/>
    </xf>
    <xf numFmtId="0" fontId="20" fillId="0" borderId="0" xfId="0" applyFont="1" applyFill="1"/>
    <xf numFmtId="43" fontId="0" fillId="0" borderId="5" xfId="0" applyNumberFormat="1" applyFill="1" applyBorder="1"/>
    <xf numFmtId="43" fontId="15" fillId="0" borderId="0" xfId="0" applyNumberFormat="1" applyFont="1" applyFill="1"/>
    <xf numFmtId="43" fontId="14" fillId="0" borderId="0" xfId="0" applyNumberFormat="1" applyFont="1" applyFill="1"/>
    <xf numFmtId="44" fontId="3" fillId="0" borderId="5" xfId="0" applyNumberFormat="1" applyFont="1" applyFill="1" applyBorder="1" applyAlignment="1">
      <alignment horizontal="right"/>
    </xf>
    <xf numFmtId="8" fontId="21" fillId="0" borderId="0" xfId="0" applyNumberFormat="1" applyFont="1" applyFill="1" applyAlignment="1">
      <alignment horizontal="left"/>
    </xf>
    <xf numFmtId="8" fontId="9" fillId="0" borderId="0" xfId="0" applyNumberFormat="1" applyFont="1" applyFill="1" applyAlignment="1">
      <alignment horizontal="right"/>
    </xf>
    <xf numFmtId="44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43" fontId="20" fillId="0" borderId="0" xfId="0" applyNumberFormat="1" applyFont="1" applyFill="1" applyAlignment="1">
      <alignment horizontal="center"/>
    </xf>
    <xf numFmtId="43" fontId="0" fillId="0" borderId="5" xfId="0" applyNumberFormat="1" applyFill="1" applyBorder="1" applyAlignment="1">
      <alignment horizontal="right"/>
    </xf>
    <xf numFmtId="0" fontId="0" fillId="0" borderId="8" xfId="0" applyFill="1" applyBorder="1"/>
    <xf numFmtId="43" fontId="3" fillId="0" borderId="5" xfId="0" applyNumberFormat="1" applyFont="1" applyFill="1" applyBorder="1" applyAlignment="1">
      <alignment horizontal="right"/>
    </xf>
    <xf numFmtId="0" fontId="10" fillId="0" borderId="1" xfId="11" applyFont="1" applyFill="1" applyBorder="1"/>
    <xf numFmtId="0" fontId="5" fillId="0" borderId="2" xfId="0" applyFont="1" applyFill="1" applyBorder="1"/>
    <xf numFmtId="0" fontId="22" fillId="0" borderId="2" xfId="0" applyFont="1" applyFill="1" applyBorder="1"/>
    <xf numFmtId="0" fontId="5" fillId="0" borderId="3" xfId="0" applyFont="1" applyFill="1" applyBorder="1"/>
    <xf numFmtId="0" fontId="20" fillId="0" borderId="0" xfId="0" applyFont="1" applyFill="1" applyAlignment="1">
      <alignment horizontal="center"/>
    </xf>
    <xf numFmtId="0" fontId="10" fillId="0" borderId="4" xfId="12" applyFont="1" applyFill="1" applyBorder="1"/>
    <xf numFmtId="0" fontId="5" fillId="0" borderId="5" xfId="0" applyFont="1" applyFill="1" applyBorder="1"/>
    <xf numFmtId="43" fontId="3" fillId="0" borderId="5" xfId="13" applyFont="1" applyFill="1" applyBorder="1" applyAlignment="1">
      <alignment horizontal="right"/>
    </xf>
    <xf numFmtId="0" fontId="5" fillId="0" borderId="7" xfId="0" applyFont="1" applyFill="1" applyBorder="1"/>
    <xf numFmtId="0" fontId="5" fillId="0" borderId="8" xfId="0" applyFont="1" applyFill="1" applyBorder="1"/>
    <xf numFmtId="10" fontId="3" fillId="0" borderId="5" xfId="0" applyNumberFormat="1" applyFont="1" applyFill="1" applyBorder="1" applyAlignment="1">
      <alignment horizontal="right"/>
    </xf>
    <xf numFmtId="43" fontId="5" fillId="0" borderId="0" xfId="0" applyNumberFormat="1" applyFont="1" applyFill="1"/>
    <xf numFmtId="10" fontId="2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44" fontId="5" fillId="0" borderId="0" xfId="0" applyNumberFormat="1" applyFont="1" applyFill="1"/>
    <xf numFmtId="0" fontId="10" fillId="0" borderId="25" xfId="15" applyFont="1" applyFill="1" applyBorder="1" applyAlignment="1">
      <alignment vertical="top"/>
    </xf>
    <xf numFmtId="0" fontId="0" fillId="0" borderId="23" xfId="0" applyFill="1" applyBorder="1"/>
    <xf numFmtId="0" fontId="0" fillId="0" borderId="15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10" fillId="0" borderId="6" xfId="15" applyFont="1" applyFill="1" applyBorder="1" applyAlignment="1">
      <alignment horizontal="left" vertical="top" wrapText="1"/>
    </xf>
    <xf numFmtId="0" fontId="10" fillId="0" borderId="7" xfId="15" applyFont="1" applyFill="1" applyBorder="1" applyAlignment="1">
      <alignment horizontal="left" vertical="top" wrapText="1"/>
    </xf>
    <xf numFmtId="0" fontId="10" fillId="0" borderId="8" xfId="15" applyFont="1" applyFill="1" applyBorder="1" applyAlignment="1">
      <alignment horizontal="left" vertical="top" wrapText="1"/>
    </xf>
    <xf numFmtId="0" fontId="10" fillId="0" borderId="0" xfId="15" applyFont="1" applyFill="1" applyAlignment="1">
      <alignment horizontal="left" vertical="top" wrapText="1"/>
    </xf>
    <xf numFmtId="10" fontId="0" fillId="0" borderId="0" xfId="0" applyNumberFormat="1" applyFill="1"/>
    <xf numFmtId="43" fontId="0" fillId="0" borderId="0" xfId="0" applyNumberFormat="1" applyFill="1"/>
    <xf numFmtId="0" fontId="16" fillId="0" borderId="4" xfId="0" applyFont="1" applyFill="1" applyBorder="1"/>
    <xf numFmtId="0" fontId="0" fillId="0" borderId="1" xfId="0" applyFill="1" applyBorder="1"/>
    <xf numFmtId="0" fontId="4" fillId="0" borderId="22" xfId="0" applyFont="1" applyFill="1" applyBorder="1" applyAlignment="1">
      <alignment horizontal="right"/>
    </xf>
    <xf numFmtId="0" fontId="0" fillId="0" borderId="22" xfId="0" applyFill="1" applyBorder="1"/>
    <xf numFmtId="0" fontId="4" fillId="0" borderId="21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22" fillId="0" borderId="0" xfId="0" applyFont="1" applyFill="1"/>
    <xf numFmtId="0" fontId="0" fillId="0" borderId="0" xfId="0" applyFill="1" applyAlignment="1">
      <alignment vertical="center"/>
    </xf>
    <xf numFmtId="0" fontId="3" fillId="0" borderId="45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13" xfId="0" applyFill="1" applyBorder="1"/>
    <xf numFmtId="43" fontId="0" fillId="0" borderId="13" xfId="0" applyNumberFormat="1" applyFill="1" applyBorder="1"/>
    <xf numFmtId="43" fontId="0" fillId="0" borderId="19" xfId="0" applyNumberFormat="1" applyFill="1" applyBorder="1"/>
    <xf numFmtId="43" fontId="0" fillId="0" borderId="21" xfId="0" applyNumberFormat="1" applyFill="1" applyBorder="1"/>
    <xf numFmtId="43" fontId="4" fillId="0" borderId="0" xfId="0" applyNumberFormat="1" applyFont="1" applyFill="1"/>
    <xf numFmtId="0" fontId="0" fillId="0" borderId="39" xfId="0" applyFill="1" applyBorder="1"/>
    <xf numFmtId="43" fontId="24" fillId="0" borderId="0" xfId="0" applyNumberFormat="1" applyFont="1" applyFill="1"/>
    <xf numFmtId="0" fontId="4" fillId="0" borderId="0" xfId="16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72" fontId="4" fillId="0" borderId="0" xfId="16" applyNumberFormat="1" applyFont="1" applyFill="1" applyAlignment="1">
      <alignment horizontal="centerContinuous"/>
    </xf>
    <xf numFmtId="173" fontId="26" fillId="0" borderId="0" xfId="0" applyNumberFormat="1" applyFont="1" applyFill="1" applyAlignment="1">
      <alignment horizontal="right"/>
    </xf>
    <xf numFmtId="40" fontId="26" fillId="0" borderId="0" xfId="0" applyNumberFormat="1" applyFont="1" applyFill="1" applyAlignment="1">
      <alignment horizontal="right"/>
    </xf>
    <xf numFmtId="0" fontId="4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Alignment="1">
      <alignment horizontal="right"/>
    </xf>
    <xf numFmtId="0" fontId="3" fillId="0" borderId="0" xfId="17" applyFill="1" applyAlignment="1" applyProtection="1">
      <alignment horizontal="left"/>
      <protection locked="0"/>
    </xf>
    <xf numFmtId="174" fontId="3" fillId="0" borderId="0" xfId="17" applyNumberFormat="1" applyFill="1" applyAlignment="1">
      <alignment horizontal="right"/>
    </xf>
    <xf numFmtId="0" fontId="3" fillId="0" borderId="0" xfId="17" applyFill="1"/>
    <xf numFmtId="165" fontId="3" fillId="0" borderId="0" xfId="17" applyNumberFormat="1" applyFill="1"/>
    <xf numFmtId="165" fontId="3" fillId="0" borderId="0" xfId="17" applyNumberFormat="1" applyFill="1" applyAlignment="1">
      <alignment horizontal="right"/>
    </xf>
    <xf numFmtId="38" fontId="3" fillId="0" borderId="0" xfId="17" applyNumberFormat="1" applyFill="1" applyAlignment="1">
      <alignment horizontal="right"/>
    </xf>
    <xf numFmtId="175" fontId="0" fillId="0" borderId="0" xfId="0" applyNumberFormat="1" applyFill="1" applyAlignment="1">
      <alignment horizontal="right"/>
    </xf>
    <xf numFmtId="165" fontId="3" fillId="0" borderId="23" xfId="17" applyNumberFormat="1" applyFill="1" applyBorder="1" applyAlignment="1">
      <alignment horizontal="right"/>
    </xf>
    <xf numFmtId="173" fontId="26" fillId="0" borderId="0" xfId="0" applyNumberFormat="1" applyFont="1" applyFill="1" applyAlignment="1">
      <alignment horizontal="left"/>
    </xf>
    <xf numFmtId="165" fontId="3" fillId="0" borderId="23" xfId="17" applyNumberFormat="1" applyFill="1" applyBorder="1" applyAlignment="1" applyProtection="1">
      <alignment horizontal="fill"/>
      <protection locked="0"/>
    </xf>
    <xf numFmtId="0" fontId="4" fillId="0" borderId="0" xfId="17" applyFont="1" applyFill="1" applyAlignment="1" applyProtection="1">
      <alignment horizontal="left"/>
      <protection locked="0"/>
    </xf>
    <xf numFmtId="174" fontId="4" fillId="0" borderId="46" xfId="17" applyNumberFormat="1" applyFont="1" applyFill="1" applyBorder="1" applyAlignment="1">
      <alignment horizontal="right"/>
    </xf>
    <xf numFmtId="174" fontId="3" fillId="0" borderId="46" xfId="17" applyNumberFormat="1" applyFill="1" applyBorder="1" applyAlignment="1">
      <alignment horizontal="right"/>
    </xf>
    <xf numFmtId="165" fontId="3" fillId="0" borderId="0" xfId="17" applyNumberFormat="1" applyFill="1" applyAlignment="1" applyProtection="1">
      <alignment horizontal="fill"/>
      <protection locked="0"/>
    </xf>
    <xf numFmtId="0" fontId="3" fillId="0" borderId="0" xfId="18" applyFill="1"/>
    <xf numFmtId="165" fontId="3" fillId="0" borderId="0" xfId="18" applyNumberFormat="1" applyFill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14" fontId="27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44" fontId="28" fillId="0" borderId="0" xfId="0" applyNumberFormat="1" applyFont="1" applyFill="1"/>
    <xf numFmtId="44" fontId="29" fillId="0" borderId="0" xfId="0" applyNumberFormat="1" applyFont="1" applyFill="1"/>
    <xf numFmtId="44" fontId="29" fillId="0" borderId="22" xfId="0" applyNumberFormat="1" applyFont="1" applyFill="1" applyBorder="1"/>
    <xf numFmtId="0" fontId="29" fillId="0" borderId="0" xfId="0" applyFont="1" applyFill="1"/>
    <xf numFmtId="43" fontId="1" fillId="0" borderId="0" xfId="0" applyNumberFormat="1" applyFont="1" applyFill="1"/>
    <xf numFmtId="43" fontId="1" fillId="0" borderId="22" xfId="0" applyNumberFormat="1" applyFont="1" applyFill="1" applyBorder="1"/>
    <xf numFmtId="43" fontId="1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right"/>
    </xf>
    <xf numFmtId="43" fontId="3" fillId="0" borderId="22" xfId="0" applyNumberFormat="1" applyFont="1" applyFill="1" applyBorder="1" applyAlignment="1">
      <alignment horizontal="right"/>
    </xf>
  </cellXfs>
  <cellStyles count="19">
    <cellStyle name="Comma" xfId="1" builtinId="3"/>
    <cellStyle name="Comma 2 3 2" xfId="13" xr:uid="{12F20224-FE93-4512-8DD2-9E07DD7379A9}"/>
    <cellStyle name="Comma 4 10" xfId="7" xr:uid="{68C4FB70-EA3D-42E2-BF51-E2C201A0CFE8}"/>
    <cellStyle name="Currency" xfId="2" builtinId="4"/>
    <cellStyle name="Hyperlink" xfId="4" builtinId="8"/>
    <cellStyle name="Hyperlink 4 3 2" xfId="5" xr:uid="{B77D5A7F-DF7D-4A02-8D1D-4EF318B91B1A}"/>
    <cellStyle name="Normal" xfId="0" builtinId="0"/>
    <cellStyle name="Normal 10" xfId="10" xr:uid="{3532E00F-75D5-41B9-B65F-7913573B41FE}"/>
    <cellStyle name="Normal 11 2 3" xfId="12" xr:uid="{44708361-9CBB-45CD-9DE2-011D3EB9154A}"/>
    <cellStyle name="Normal 24 2" xfId="15" xr:uid="{F14D0016-4896-4C97-9555-F2131336EAA1}"/>
    <cellStyle name="Normal 38 6" xfId="16" xr:uid="{52BA8D95-EF0F-4E4E-B004-F87D44DFA47E}"/>
    <cellStyle name="Normal 39 6" xfId="17" xr:uid="{27A4FC15-E9D2-41C9-8388-6998B3CC04F5}"/>
    <cellStyle name="Normal 40 6" xfId="18" xr:uid="{43A888FB-AD32-4AEE-BA99-55B0DC6FCACB}"/>
    <cellStyle name="Normal 53 2" xfId="11" xr:uid="{3337CD4E-7DF3-4AB4-8D1C-2B7E3B5E3E14}"/>
    <cellStyle name="Normal 54" xfId="6" xr:uid="{F20AFD4F-212C-4ECE-928F-A36C79413293}"/>
    <cellStyle name="Normal 58" xfId="9" xr:uid="{1D6871B2-BD9B-420A-BA91-849A8C650F1E}"/>
    <cellStyle name="Percent" xfId="3" builtinId="5"/>
    <cellStyle name="Percent 2 2 2 2" xfId="8" xr:uid="{11FB787A-6D35-41AA-BBA0-6CFB97F4332D}"/>
    <cellStyle name="Percent 2 3" xfId="14" xr:uid="{999AEE85-F487-4666-B258-23F4E0AF645A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5BBC11C-05F1-4684-8A15-667F689A387D}"/>
            </a:ext>
          </a:extLst>
        </xdr:cNvPr>
        <xdr:cNvSpPr>
          <a:spLocks noChangeArrowheads="1"/>
        </xdr:cNvSpPr>
      </xdr:nvSpPr>
      <xdr:spPr bwMode="auto">
        <a:xfrm rot="-5400000">
          <a:off x="91344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35718</xdr:rowOff>
    </xdr:from>
    <xdr:to>
      <xdr:col>8</xdr:col>
      <xdr:colOff>419100</xdr:colOff>
      <xdr:row>28</xdr:row>
      <xdr:rowOff>35718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736D947-E37F-42BB-B58C-857C54690975}"/>
            </a:ext>
          </a:extLst>
        </xdr:cNvPr>
        <xdr:cNvSpPr>
          <a:spLocks noChangeArrowheads="1"/>
        </xdr:cNvSpPr>
      </xdr:nvSpPr>
      <xdr:spPr bwMode="auto">
        <a:xfrm rot="-5400000">
          <a:off x="9134475" y="4483893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A29BE72A-6349-4AE1-BFD4-AA85D0AD37C0}"/>
            </a:ext>
          </a:extLst>
        </xdr:cNvPr>
        <xdr:cNvSpPr>
          <a:spLocks noChangeArrowheads="1"/>
        </xdr:cNvSpPr>
      </xdr:nvSpPr>
      <xdr:spPr bwMode="auto">
        <a:xfrm rot="-5400000">
          <a:off x="91344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1E1F552-0869-481B-80F0-AEB509E637E6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7095F5A8-46B2-414C-A39C-46B703548202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861FB827-74C2-4E64-A69E-5B3CD5873FAB}"/>
            </a:ext>
          </a:extLst>
        </xdr:cNvPr>
        <xdr:cNvSpPr>
          <a:spLocks noChangeArrowheads="1"/>
        </xdr:cNvSpPr>
      </xdr:nvSpPr>
      <xdr:spPr bwMode="auto">
        <a:xfrm rot="-5400000">
          <a:off x="18164175" y="198596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C8F8-0494-4663-9ED6-76651FF4244D}">
  <sheetPr>
    <pageSetUpPr fitToPage="1"/>
  </sheetPr>
  <dimension ref="A1:Y180"/>
  <sheetViews>
    <sheetView showGridLines="0" tabSelected="1" zoomScaleNormal="100" zoomScaleSheetLayoutView="80" zoomScalePageLayoutView="55" workbookViewId="0"/>
  </sheetViews>
  <sheetFormatPr defaultColWidth="9.140625" defaultRowHeight="12.75" x14ac:dyDescent="0.2"/>
  <cols>
    <col min="1" max="1" width="3" style="141" customWidth="1"/>
    <col min="2" max="2" width="18.7109375" style="141" customWidth="1"/>
    <col min="3" max="5" width="16" style="141" customWidth="1"/>
    <col min="6" max="6" width="23.42578125" style="141" customWidth="1"/>
    <col min="7" max="7" width="18.5703125" style="141" customWidth="1"/>
    <col min="8" max="8" width="21.85546875" style="141" bestFit="1" customWidth="1"/>
    <col min="9" max="9" width="22.7109375" style="141" customWidth="1"/>
    <col min="10" max="10" width="16" style="141" customWidth="1"/>
    <col min="11" max="11" width="17.140625" style="141" bestFit="1" customWidth="1"/>
    <col min="12" max="12" width="21.85546875" style="141" bestFit="1" customWidth="1"/>
    <col min="13" max="13" width="18.42578125" style="141" customWidth="1"/>
    <col min="14" max="14" width="20.85546875" style="141" customWidth="1"/>
    <col min="15" max="15" width="18.42578125" style="141" customWidth="1"/>
    <col min="16" max="20" width="15.85546875" style="141" customWidth="1"/>
    <col min="21" max="16384" width="9.140625" style="141"/>
  </cols>
  <sheetData>
    <row r="1" spans="1:15" ht="15.75" x14ac:dyDescent="0.25">
      <c r="A1" s="142" t="s">
        <v>0</v>
      </c>
      <c r="H1" s="143"/>
    </row>
    <row r="2" spans="1:15" ht="15.75" x14ac:dyDescent="0.25">
      <c r="A2" s="142" t="s">
        <v>1</v>
      </c>
    </row>
    <row r="3" spans="1:15" ht="13.5" thickBot="1" x14ac:dyDescent="0.25"/>
    <row r="4" spans="1:15" x14ac:dyDescent="0.2">
      <c r="B4" s="144" t="s">
        <v>2</v>
      </c>
      <c r="C4" s="145"/>
      <c r="D4" s="146" t="s">
        <v>3</v>
      </c>
      <c r="E4" s="147"/>
      <c r="F4" s="146"/>
      <c r="G4" s="148"/>
      <c r="I4" s="149"/>
      <c r="J4" s="149"/>
    </row>
    <row r="5" spans="1:15" x14ac:dyDescent="0.2">
      <c r="B5" s="150" t="s">
        <v>4</v>
      </c>
      <c r="C5" s="151"/>
      <c r="D5" s="141" t="s">
        <v>5</v>
      </c>
      <c r="G5" s="152"/>
      <c r="I5" s="149"/>
      <c r="J5" s="149"/>
      <c r="L5" s="153"/>
      <c r="M5" s="153"/>
    </row>
    <row r="6" spans="1:15" x14ac:dyDescent="0.2">
      <c r="B6" s="150" t="s">
        <v>6</v>
      </c>
      <c r="C6" s="151"/>
      <c r="D6" s="154">
        <f>'Collection and Waterfall'!F5</f>
        <v>45894</v>
      </c>
      <c r="G6" s="152"/>
      <c r="I6" s="149"/>
      <c r="J6" s="149"/>
      <c r="L6" s="153"/>
      <c r="M6" s="153"/>
    </row>
    <row r="7" spans="1:15" x14ac:dyDescent="0.2">
      <c r="B7" s="150" t="s">
        <v>7</v>
      </c>
      <c r="C7" s="151"/>
      <c r="D7" s="154">
        <v>45869</v>
      </c>
      <c r="E7" s="143"/>
      <c r="F7" s="143"/>
      <c r="G7" s="155"/>
      <c r="I7" s="1"/>
      <c r="J7" s="1"/>
      <c r="L7" s="153"/>
      <c r="M7" s="153"/>
    </row>
    <row r="8" spans="1:15" x14ac:dyDescent="0.2">
      <c r="B8" s="150" t="s">
        <v>8</v>
      </c>
      <c r="C8" s="151"/>
      <c r="D8" s="141" t="s">
        <v>9</v>
      </c>
      <c r="G8" s="152"/>
      <c r="I8" s="1"/>
      <c r="J8" s="1"/>
    </row>
    <row r="9" spans="1:15" x14ac:dyDescent="0.2">
      <c r="B9" s="150" t="s">
        <v>10</v>
      </c>
      <c r="C9" s="151"/>
      <c r="D9" s="141" t="s">
        <v>11</v>
      </c>
      <c r="G9" s="152"/>
      <c r="I9" s="1"/>
      <c r="J9" s="1"/>
    </row>
    <row r="10" spans="1:15" x14ac:dyDescent="0.2">
      <c r="B10" s="156" t="s">
        <v>12</v>
      </c>
      <c r="C10" s="157"/>
      <c r="D10" s="158" t="s">
        <v>13</v>
      </c>
      <c r="E10" s="159"/>
      <c r="F10" s="159"/>
      <c r="G10" s="160"/>
      <c r="L10" s="161"/>
    </row>
    <row r="11" spans="1:15" ht="13.5" thickBot="1" x14ac:dyDescent="0.25">
      <c r="B11" s="162" t="s">
        <v>14</v>
      </c>
      <c r="C11" s="163"/>
      <c r="D11" s="164" t="s">
        <v>15</v>
      </c>
      <c r="E11" s="165"/>
      <c r="F11" s="165"/>
      <c r="G11" s="166"/>
      <c r="K11" s="2"/>
    </row>
    <row r="13" spans="1:15" ht="13.5" thickBot="1" x14ac:dyDescent="0.25"/>
    <row r="14" spans="1:15" ht="15.75" x14ac:dyDescent="0.25">
      <c r="A14" s="167" t="s">
        <v>16</v>
      </c>
      <c r="B14" s="168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8"/>
    </row>
    <row r="15" spans="1:15" ht="6.75" customHeight="1" x14ac:dyDescent="0.2">
      <c r="A15" s="169"/>
      <c r="O15" s="152"/>
    </row>
    <row r="16" spans="1:15" x14ac:dyDescent="0.2">
      <c r="A16" s="170"/>
      <c r="B16" s="171" t="s">
        <v>17</v>
      </c>
      <c r="C16" s="171" t="s">
        <v>18</v>
      </c>
      <c r="D16" s="3" t="s">
        <v>19</v>
      </c>
      <c r="E16" s="171" t="s">
        <v>20</v>
      </c>
      <c r="F16" s="171" t="s">
        <v>21</v>
      </c>
      <c r="G16" s="171" t="s">
        <v>22</v>
      </c>
      <c r="H16" s="171" t="s">
        <v>23</v>
      </c>
      <c r="I16" s="171" t="s">
        <v>24</v>
      </c>
      <c r="J16" s="171" t="s">
        <v>25</v>
      </c>
      <c r="K16" s="171" t="s">
        <v>26</v>
      </c>
      <c r="L16" s="171" t="s">
        <v>27</v>
      </c>
      <c r="M16" s="171" t="s">
        <v>28</v>
      </c>
      <c r="N16" s="171" t="s">
        <v>29</v>
      </c>
      <c r="O16" s="172" t="s">
        <v>30</v>
      </c>
    </row>
    <row r="17" spans="1:17" x14ac:dyDescent="0.2">
      <c r="A17" s="169"/>
      <c r="B17" s="173" t="s">
        <v>31</v>
      </c>
      <c r="C17" s="174" t="s">
        <v>32</v>
      </c>
      <c r="D17" s="175">
        <f>E17+F17</f>
        <v>5.06449E-2</v>
      </c>
      <c r="E17" s="175">
        <v>4.4644900000000001E-2</v>
      </c>
      <c r="F17" s="176">
        <v>6.0000000000000001E-3</v>
      </c>
      <c r="G17" s="173"/>
      <c r="H17" s="177">
        <v>202100000</v>
      </c>
      <c r="I17" s="177">
        <v>18325444.670000002</v>
      </c>
      <c r="J17" s="178">
        <v>79917.86</v>
      </c>
      <c r="K17" s="179">
        <v>241781.96</v>
      </c>
      <c r="L17" s="178">
        <f>I17-K17</f>
        <v>18083662.710000001</v>
      </c>
      <c r="M17" s="4">
        <f>L17/L21</f>
        <v>0.81152111057060605</v>
      </c>
      <c r="N17" s="4" t="s">
        <v>33</v>
      </c>
      <c r="O17" s="180">
        <v>49730</v>
      </c>
      <c r="Q17" s="143"/>
    </row>
    <row r="18" spans="1:17" x14ac:dyDescent="0.2">
      <c r="A18" s="169"/>
      <c r="B18" s="174" t="s">
        <v>34</v>
      </c>
      <c r="C18" s="174" t="s">
        <v>35</v>
      </c>
      <c r="D18" s="8">
        <f>E18+F18</f>
        <v>5.9644900000000001E-2</v>
      </c>
      <c r="E18" s="8">
        <v>4.4644900000000001E-2</v>
      </c>
      <c r="F18" s="181">
        <v>1.4999999999999999E-2</v>
      </c>
      <c r="G18" s="174"/>
      <c r="H18" s="9">
        <v>4200000</v>
      </c>
      <c r="I18" s="9">
        <v>4200000</v>
      </c>
      <c r="J18" s="10">
        <v>21571.29</v>
      </c>
      <c r="K18" s="5">
        <v>0</v>
      </c>
      <c r="L18" s="182">
        <f>I18-K18</f>
        <v>4200000</v>
      </c>
      <c r="M18" s="11">
        <f>L18/L21</f>
        <v>0.18847888942939398</v>
      </c>
      <c r="N18" s="6" t="s">
        <v>33</v>
      </c>
      <c r="O18" s="7">
        <v>53048</v>
      </c>
      <c r="Q18" s="143"/>
    </row>
    <row r="19" spans="1:17" x14ac:dyDescent="0.2">
      <c r="A19" s="169"/>
      <c r="B19" s="174"/>
      <c r="C19" s="174"/>
      <c r="D19" s="8"/>
      <c r="E19" s="8"/>
      <c r="F19" s="181"/>
      <c r="G19" s="174"/>
      <c r="H19" s="9"/>
      <c r="I19" s="9"/>
      <c r="J19" s="10"/>
      <c r="K19" s="5"/>
      <c r="L19" s="10"/>
      <c r="M19" s="11"/>
      <c r="N19" s="11"/>
      <c r="O19" s="7"/>
      <c r="Q19" s="143"/>
    </row>
    <row r="20" spans="1:17" x14ac:dyDescent="0.2">
      <c r="A20" s="183"/>
      <c r="B20" s="184"/>
      <c r="C20" s="184"/>
      <c r="D20" s="12"/>
      <c r="E20" s="184"/>
      <c r="F20" s="184"/>
      <c r="G20" s="184"/>
      <c r="H20" s="185"/>
      <c r="I20" s="13"/>
      <c r="J20" s="13"/>
      <c r="K20" s="14"/>
      <c r="L20" s="13"/>
      <c r="M20" s="15"/>
      <c r="N20" s="15"/>
      <c r="O20" s="16"/>
    </row>
    <row r="21" spans="1:17" x14ac:dyDescent="0.2">
      <c r="A21" s="183"/>
      <c r="B21" s="186" t="s">
        <v>36</v>
      </c>
      <c r="C21" s="187"/>
      <c r="D21" s="17"/>
      <c r="E21" s="184"/>
      <c r="F21" s="184"/>
      <c r="G21" s="184"/>
      <c r="H21" s="18">
        <f>SUM(H17:H20)</f>
        <v>206300000</v>
      </c>
      <c r="I21" s="18">
        <f>SUM(I17:I20)</f>
        <v>22525444.670000002</v>
      </c>
      <c r="J21" s="18">
        <f>SUM(J17:J19)</f>
        <v>101489.15</v>
      </c>
      <c r="K21" s="18">
        <f>SUM(K17:K19)</f>
        <v>241781.96</v>
      </c>
      <c r="L21" s="18">
        <f>SUM(L17:L19)</f>
        <v>22283662.710000001</v>
      </c>
      <c r="M21" s="19">
        <f>SUM(M17:M19)</f>
        <v>1</v>
      </c>
      <c r="N21" s="20"/>
      <c r="O21" s="21"/>
    </row>
    <row r="22" spans="1:17" s="190" customFormat="1" ht="11.25" x14ac:dyDescent="0.2">
      <c r="A22" s="188" t="s">
        <v>37</v>
      </c>
      <c r="B22" s="189"/>
      <c r="C22" s="189"/>
      <c r="D22" s="189"/>
      <c r="E22" s="189"/>
      <c r="F22" s="189"/>
      <c r="G22" s="189"/>
      <c r="H22" s="189"/>
      <c r="I22" s="189"/>
      <c r="J22" s="189"/>
      <c r="O22" s="191"/>
    </row>
    <row r="23" spans="1:17" s="190" customFormat="1" ht="13.5" thickBot="1" x14ac:dyDescent="0.25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165"/>
      <c r="L23" s="165"/>
      <c r="M23" s="165"/>
      <c r="N23" s="165"/>
      <c r="O23" s="194"/>
    </row>
    <row r="24" spans="1:17" ht="13.5" thickBot="1" x14ac:dyDescent="0.25"/>
    <row r="25" spans="1:17" ht="15.75" x14ac:dyDescent="0.25">
      <c r="A25" s="167" t="s">
        <v>38</v>
      </c>
      <c r="B25" s="168"/>
      <c r="C25" s="146"/>
      <c r="D25" s="146"/>
      <c r="E25" s="146"/>
      <c r="F25" s="146"/>
      <c r="G25" s="146"/>
      <c r="H25" s="148"/>
      <c r="J25" s="167" t="s">
        <v>39</v>
      </c>
      <c r="K25" s="146"/>
      <c r="L25" s="146"/>
      <c r="M25" s="146"/>
      <c r="N25" s="146"/>
      <c r="O25" s="148"/>
    </row>
    <row r="26" spans="1:17" x14ac:dyDescent="0.2">
      <c r="A26" s="169"/>
      <c r="H26" s="152"/>
      <c r="J26" s="169"/>
      <c r="O26" s="152"/>
    </row>
    <row r="27" spans="1:17" s="203" customFormat="1" x14ac:dyDescent="0.2">
      <c r="A27" s="195"/>
      <c r="B27" s="196"/>
      <c r="C27" s="196"/>
      <c r="D27" s="196"/>
      <c r="E27" s="196"/>
      <c r="F27" s="196" t="s">
        <v>40</v>
      </c>
      <c r="G27" s="196" t="s">
        <v>41</v>
      </c>
      <c r="H27" s="197" t="s">
        <v>42</v>
      </c>
      <c r="I27" s="141"/>
      <c r="J27" s="198"/>
      <c r="K27" s="199"/>
      <c r="L27" s="200" t="s">
        <v>43</v>
      </c>
      <c r="M27" s="201" t="s">
        <v>44</v>
      </c>
      <c r="N27" s="201"/>
      <c r="O27" s="202"/>
    </row>
    <row r="28" spans="1:17" x14ac:dyDescent="0.2">
      <c r="A28" s="198"/>
      <c r="B28" s="204" t="s">
        <v>45</v>
      </c>
      <c r="C28" s="204"/>
      <c r="D28" s="204"/>
      <c r="E28" s="204"/>
      <c r="F28" s="22">
        <v>22522791.530000001</v>
      </c>
      <c r="G28" s="22">
        <v>-219404.75</v>
      </c>
      <c r="H28" s="23">
        <v>22303386.780000001</v>
      </c>
      <c r="I28" s="161"/>
      <c r="J28" s="183"/>
      <c r="K28" s="205"/>
      <c r="L28" s="206"/>
      <c r="M28" s="207" t="s">
        <v>46</v>
      </c>
      <c r="N28" s="207"/>
      <c r="O28" s="208"/>
    </row>
    <row r="29" spans="1:17" x14ac:dyDescent="0.2">
      <c r="A29" s="169"/>
      <c r="B29" s="209" t="s">
        <v>47</v>
      </c>
      <c r="F29" s="24">
        <v>177403.33</v>
      </c>
      <c r="G29" s="24">
        <v>11138.57</v>
      </c>
      <c r="H29" s="25">
        <v>188541.9</v>
      </c>
      <c r="I29" s="161"/>
      <c r="J29" s="210" t="s">
        <v>48</v>
      </c>
      <c r="K29" s="211"/>
      <c r="L29" s="212">
        <v>0</v>
      </c>
      <c r="M29" s="26"/>
      <c r="N29" s="27">
        <v>0</v>
      </c>
      <c r="O29" s="28"/>
    </row>
    <row r="30" spans="1:17" x14ac:dyDescent="0.2">
      <c r="A30" s="169"/>
      <c r="B30" s="203" t="s">
        <v>49</v>
      </c>
      <c r="C30" s="203"/>
      <c r="D30" s="203"/>
      <c r="E30" s="203"/>
      <c r="F30" s="29">
        <v>22700194.859999999</v>
      </c>
      <c r="G30" s="29">
        <v>-208266.18</v>
      </c>
      <c r="H30" s="30">
        <v>22491928.68</v>
      </c>
      <c r="I30" s="161"/>
      <c r="J30" s="210" t="s">
        <v>50</v>
      </c>
      <c r="K30" s="211"/>
      <c r="L30" s="212">
        <v>0</v>
      </c>
      <c r="M30" s="31"/>
      <c r="N30" s="32">
        <v>0</v>
      </c>
      <c r="O30" s="33"/>
    </row>
    <row r="31" spans="1:17" x14ac:dyDescent="0.2">
      <c r="A31" s="169"/>
      <c r="F31" s="213"/>
      <c r="G31" s="213"/>
      <c r="H31" s="214"/>
      <c r="I31" s="161"/>
      <c r="J31" s="210" t="s">
        <v>51</v>
      </c>
      <c r="K31" s="211"/>
      <c r="L31" s="212">
        <v>4.7199999999999999E-2</v>
      </c>
      <c r="M31" s="31"/>
      <c r="N31" s="32">
        <v>-14.19</v>
      </c>
      <c r="O31" s="33"/>
    </row>
    <row r="32" spans="1:17" x14ac:dyDescent="0.2">
      <c r="A32" s="169"/>
      <c r="F32" s="213"/>
      <c r="G32" s="213"/>
      <c r="H32" s="214"/>
      <c r="I32" s="161"/>
      <c r="J32" s="210" t="s">
        <v>52</v>
      </c>
      <c r="K32" s="211"/>
      <c r="L32" s="212">
        <v>0.1045</v>
      </c>
      <c r="M32" s="34"/>
      <c r="N32" s="35">
        <v>-4.93</v>
      </c>
      <c r="O32" s="36"/>
    </row>
    <row r="33" spans="1:15" ht="15.75" customHeight="1" x14ac:dyDescent="0.2">
      <c r="A33" s="169"/>
      <c r="F33" s="215"/>
      <c r="G33" s="215"/>
      <c r="H33" s="216"/>
      <c r="I33" s="161"/>
      <c r="J33" s="217"/>
      <c r="K33" s="218"/>
      <c r="L33" s="37"/>
      <c r="M33" s="38"/>
      <c r="N33" s="39" t="s">
        <v>53</v>
      </c>
      <c r="O33" s="40"/>
    </row>
    <row r="34" spans="1:15" x14ac:dyDescent="0.2">
      <c r="A34" s="169"/>
      <c r="B34" s="141" t="s">
        <v>54</v>
      </c>
      <c r="F34" s="213">
        <v>5.71</v>
      </c>
      <c r="G34" s="213">
        <v>-0.14000000000000001</v>
      </c>
      <c r="H34" s="214">
        <v>5.57</v>
      </c>
      <c r="I34" s="161"/>
      <c r="J34" s="210" t="s">
        <v>55</v>
      </c>
      <c r="K34" s="211"/>
      <c r="L34" s="212">
        <v>0.83420000000000005</v>
      </c>
      <c r="M34" s="26"/>
      <c r="N34" s="27">
        <v>237.06</v>
      </c>
      <c r="O34" s="28"/>
    </row>
    <row r="35" spans="1:15" x14ac:dyDescent="0.2">
      <c r="A35" s="169"/>
      <c r="B35" s="141" t="s">
        <v>56</v>
      </c>
      <c r="F35" s="213">
        <v>172.11</v>
      </c>
      <c r="G35" s="213">
        <v>-0.06</v>
      </c>
      <c r="H35" s="214">
        <v>172.05</v>
      </c>
      <c r="I35" s="161"/>
      <c r="J35" s="210" t="s">
        <v>57</v>
      </c>
      <c r="K35" s="211"/>
      <c r="L35" s="212">
        <v>1.41E-2</v>
      </c>
      <c r="M35" s="31"/>
      <c r="N35" s="32">
        <v>261.17</v>
      </c>
      <c r="O35" s="33"/>
    </row>
    <row r="36" spans="1:15" ht="12.75" customHeight="1" x14ac:dyDescent="0.2">
      <c r="A36" s="169"/>
      <c r="B36" s="141" t="s">
        <v>58</v>
      </c>
      <c r="F36" s="219">
        <v>3427</v>
      </c>
      <c r="G36" s="219">
        <v>-65</v>
      </c>
      <c r="H36" s="220">
        <v>3362</v>
      </c>
      <c r="I36" s="161"/>
      <c r="J36" s="210" t="s">
        <v>59</v>
      </c>
      <c r="K36" s="211"/>
      <c r="L36" s="212">
        <v>0</v>
      </c>
      <c r="M36" s="31"/>
      <c r="N36" s="32">
        <v>0</v>
      </c>
      <c r="O36" s="33"/>
    </row>
    <row r="37" spans="1:15" ht="13.5" thickBot="1" x14ac:dyDescent="0.25">
      <c r="A37" s="169"/>
      <c r="B37" s="141" t="s">
        <v>60</v>
      </c>
      <c r="F37" s="219">
        <v>1363</v>
      </c>
      <c r="G37" s="219">
        <v>-20</v>
      </c>
      <c r="H37" s="220">
        <v>1343</v>
      </c>
      <c r="I37" s="161"/>
      <c r="J37" s="221" t="s">
        <v>61</v>
      </c>
      <c r="K37" s="211"/>
      <c r="L37" s="41"/>
      <c r="M37" s="42"/>
      <c r="N37" s="43">
        <v>200.26</v>
      </c>
      <c r="O37" s="44"/>
    </row>
    <row r="38" spans="1:15" ht="13.5" thickBot="1" x14ac:dyDescent="0.25">
      <c r="A38" s="169"/>
      <c r="B38" s="141" t="s">
        <v>62</v>
      </c>
      <c r="F38" s="222">
        <v>6623.93</v>
      </c>
      <c r="G38" s="222">
        <v>66.11</v>
      </c>
      <c r="H38" s="45">
        <v>6690.04</v>
      </c>
      <c r="I38" s="161"/>
      <c r="J38" s="223"/>
      <c r="K38" s="224"/>
      <c r="L38" s="46"/>
      <c r="M38" s="47"/>
      <c r="N38" s="47"/>
      <c r="O38" s="48"/>
    </row>
    <row r="39" spans="1:15" x14ac:dyDescent="0.2">
      <c r="A39" s="183"/>
      <c r="B39" s="225" t="s">
        <v>63</v>
      </c>
      <c r="C39" s="225"/>
      <c r="D39" s="225"/>
      <c r="E39" s="225"/>
      <c r="F39" s="49">
        <v>16654.580000000002</v>
      </c>
      <c r="G39" s="49">
        <v>92.95</v>
      </c>
      <c r="H39" s="50">
        <v>16747.53</v>
      </c>
      <c r="I39" s="161"/>
      <c r="J39" s="226" t="s">
        <v>64</v>
      </c>
      <c r="K39" s="227"/>
      <c r="L39" s="227"/>
      <c r="M39" s="227"/>
      <c r="N39" s="227"/>
      <c r="O39" s="228"/>
    </row>
    <row r="40" spans="1:15" s="190" customFormat="1" x14ac:dyDescent="0.2">
      <c r="A40" s="188"/>
      <c r="B40" s="189"/>
      <c r="C40" s="189"/>
      <c r="D40" s="189"/>
      <c r="E40" s="189"/>
      <c r="F40" s="189"/>
      <c r="G40" s="189"/>
      <c r="H40" s="191"/>
      <c r="I40" s="161"/>
      <c r="J40" s="229"/>
      <c r="K40" s="230"/>
      <c r="L40" s="230"/>
      <c r="M40" s="230"/>
      <c r="N40" s="230"/>
      <c r="O40" s="231"/>
    </row>
    <row r="41" spans="1:15" s="190" customFormat="1" ht="13.5" thickBot="1" x14ac:dyDescent="0.25">
      <c r="A41" s="192"/>
      <c r="B41" s="193"/>
      <c r="C41" s="193"/>
      <c r="D41" s="193"/>
      <c r="E41" s="193"/>
      <c r="F41" s="193"/>
      <c r="G41" s="193"/>
      <c r="H41" s="194"/>
      <c r="I41" s="161"/>
      <c r="J41" s="232"/>
      <c r="K41" s="233"/>
      <c r="L41" s="233"/>
      <c r="M41" s="233"/>
      <c r="N41" s="233"/>
      <c r="O41" s="234"/>
    </row>
    <row r="42" spans="1:15" ht="13.5" thickBot="1" x14ac:dyDescent="0.25">
      <c r="I42" s="161"/>
    </row>
    <row r="43" spans="1:15" ht="15.75" x14ac:dyDescent="0.25">
      <c r="A43" s="235" t="s">
        <v>65</v>
      </c>
      <c r="B43" s="236"/>
      <c r="C43" s="236"/>
      <c r="D43" s="236"/>
      <c r="E43" s="236"/>
      <c r="F43" s="236"/>
      <c r="G43" s="236"/>
      <c r="H43" s="237"/>
      <c r="I43" s="161"/>
    </row>
    <row r="44" spans="1:15" x14ac:dyDescent="0.2">
      <c r="A44" s="238"/>
      <c r="B44" s="239"/>
      <c r="C44" s="239"/>
      <c r="D44" s="239"/>
      <c r="E44" s="239"/>
      <c r="G44" s="239"/>
      <c r="H44" s="240"/>
      <c r="I44" s="161"/>
      <c r="L44" s="241"/>
    </row>
    <row r="45" spans="1:15" x14ac:dyDescent="0.2">
      <c r="A45" s="242"/>
      <c r="B45" s="243"/>
      <c r="C45" s="243"/>
      <c r="D45" s="243"/>
      <c r="E45" s="243"/>
      <c r="F45" s="244" t="s">
        <v>66</v>
      </c>
      <c r="G45" s="244" t="s">
        <v>41</v>
      </c>
      <c r="H45" s="245" t="s">
        <v>42</v>
      </c>
      <c r="I45" s="161"/>
      <c r="J45" s="246"/>
      <c r="L45" s="241"/>
    </row>
    <row r="46" spans="1:15" x14ac:dyDescent="0.2">
      <c r="A46" s="238"/>
      <c r="B46" s="239" t="s">
        <v>67</v>
      </c>
      <c r="C46" s="239"/>
      <c r="D46" s="239"/>
      <c r="E46" s="247"/>
      <c r="F46" s="178">
        <v>304657.21000000002</v>
      </c>
      <c r="G46" s="51">
        <f t="shared" ref="G46:G53" si="0">+H46-F46</f>
        <v>0</v>
      </c>
      <c r="H46" s="53">
        <v>304657.21000000002</v>
      </c>
      <c r="I46" s="161"/>
      <c r="J46" s="52"/>
      <c r="K46" s="161"/>
      <c r="L46" s="241"/>
    </row>
    <row r="47" spans="1:15" x14ac:dyDescent="0.2">
      <c r="A47" s="238"/>
      <c r="B47" s="239" t="s">
        <v>68</v>
      </c>
      <c r="C47" s="239"/>
      <c r="D47" s="239"/>
      <c r="E47" s="248"/>
      <c r="F47" s="10">
        <v>304657.21000000002</v>
      </c>
      <c r="G47" s="51">
        <f t="shared" si="0"/>
        <v>0</v>
      </c>
      <c r="H47" s="53">
        <v>304657.21000000002</v>
      </c>
      <c r="I47" s="161"/>
      <c r="J47" s="54"/>
      <c r="K47" s="161"/>
    </row>
    <row r="48" spans="1:15" x14ac:dyDescent="0.2">
      <c r="A48" s="238"/>
      <c r="B48" s="239" t="s">
        <v>69</v>
      </c>
      <c r="C48" s="239"/>
      <c r="D48" s="239"/>
      <c r="E48" s="248"/>
      <c r="F48" s="10">
        <v>0</v>
      </c>
      <c r="G48" s="51">
        <v>0</v>
      </c>
      <c r="H48" s="53">
        <v>0</v>
      </c>
      <c r="I48" s="161"/>
      <c r="J48" s="55"/>
      <c r="K48" s="161"/>
      <c r="L48" s="249"/>
    </row>
    <row r="49" spans="1:16" x14ac:dyDescent="0.2">
      <c r="A49" s="238"/>
      <c r="B49" s="239" t="s">
        <v>70</v>
      </c>
      <c r="C49" s="239"/>
      <c r="D49" s="239"/>
      <c r="E49" s="248"/>
      <c r="F49" s="10">
        <v>0</v>
      </c>
      <c r="G49" s="51">
        <f t="shared" si="0"/>
        <v>0</v>
      </c>
      <c r="H49" s="53">
        <v>0</v>
      </c>
      <c r="I49" s="161"/>
      <c r="J49" s="54"/>
      <c r="K49" s="161"/>
      <c r="L49" s="249"/>
    </row>
    <row r="50" spans="1:16" ht="14.25" x14ac:dyDescent="0.2">
      <c r="A50" s="238"/>
      <c r="B50" s="239" t="s">
        <v>71</v>
      </c>
      <c r="C50" s="239"/>
      <c r="D50" s="239"/>
      <c r="E50" s="248"/>
      <c r="F50" s="10">
        <v>444582.58</v>
      </c>
      <c r="G50" s="51">
        <f t="shared" si="0"/>
        <v>-41820.710000000021</v>
      </c>
      <c r="H50" s="53">
        <v>402761.87</v>
      </c>
      <c r="I50" s="161"/>
      <c r="J50" s="56"/>
      <c r="K50" s="250"/>
      <c r="L50" s="251"/>
      <c r="M50" s="251"/>
      <c r="N50" s="251"/>
      <c r="O50" s="251"/>
      <c r="P50" s="251"/>
    </row>
    <row r="51" spans="1:16" ht="14.25" x14ac:dyDescent="0.2">
      <c r="A51" s="238"/>
      <c r="B51" s="239" t="s">
        <v>72</v>
      </c>
      <c r="C51" s="239"/>
      <c r="D51" s="239"/>
      <c r="E51" s="248"/>
      <c r="F51" s="10">
        <v>0</v>
      </c>
      <c r="G51" s="51">
        <f t="shared" si="0"/>
        <v>0</v>
      </c>
      <c r="H51" s="53">
        <v>0</v>
      </c>
      <c r="I51" s="161"/>
      <c r="J51" s="56"/>
      <c r="K51" s="161"/>
      <c r="L51" s="52"/>
      <c r="M51" s="252"/>
    </row>
    <row r="52" spans="1:16" x14ac:dyDescent="0.2">
      <c r="A52" s="238"/>
      <c r="B52" s="239" t="s">
        <v>73</v>
      </c>
      <c r="C52" s="239"/>
      <c r="D52" s="239"/>
      <c r="E52" s="248"/>
      <c r="F52" s="10"/>
      <c r="G52" s="51"/>
      <c r="H52" s="53"/>
      <c r="I52" s="161"/>
      <c r="K52" s="161"/>
    </row>
    <row r="53" spans="1:16" x14ac:dyDescent="0.2">
      <c r="A53" s="238"/>
      <c r="B53" s="253" t="s">
        <v>74</v>
      </c>
      <c r="C53" s="239"/>
      <c r="D53" s="239"/>
      <c r="E53" s="248"/>
      <c r="F53" s="254">
        <v>749239.79</v>
      </c>
      <c r="G53" s="57">
        <f t="shared" si="0"/>
        <v>-41820.709999999963</v>
      </c>
      <c r="H53" s="62">
        <f>SUM(H47:H52)</f>
        <v>707419.08000000007</v>
      </c>
      <c r="I53" s="161"/>
      <c r="J53" s="249"/>
      <c r="K53" s="161"/>
      <c r="L53" s="249"/>
    </row>
    <row r="54" spans="1:16" x14ac:dyDescent="0.2">
      <c r="A54" s="238"/>
      <c r="B54" s="239"/>
      <c r="C54" s="239"/>
      <c r="D54" s="239"/>
      <c r="E54" s="248"/>
      <c r="F54" s="255"/>
      <c r="G54" s="248"/>
      <c r="H54" s="240"/>
      <c r="I54" s="161"/>
    </row>
    <row r="55" spans="1:16" x14ac:dyDescent="0.2">
      <c r="A55" s="256"/>
      <c r="B55" s="257"/>
      <c r="C55" s="257"/>
      <c r="D55" s="257"/>
      <c r="E55" s="258"/>
      <c r="F55" s="259"/>
      <c r="G55" s="258"/>
      <c r="H55" s="260"/>
      <c r="I55" s="161"/>
    </row>
    <row r="56" spans="1:16" x14ac:dyDescent="0.2">
      <c r="A56" s="256"/>
      <c r="B56" s="257"/>
      <c r="C56" s="257"/>
      <c r="D56" s="257"/>
      <c r="E56" s="258"/>
      <c r="F56" s="257"/>
      <c r="G56" s="259"/>
      <c r="H56" s="260"/>
      <c r="I56" s="161"/>
      <c r="L56" s="161"/>
      <c r="M56" s="161"/>
    </row>
    <row r="57" spans="1:16" ht="13.5" thickBot="1" x14ac:dyDescent="0.25">
      <c r="A57" s="261"/>
      <c r="B57" s="262"/>
      <c r="C57" s="262"/>
      <c r="D57" s="262"/>
      <c r="E57" s="263"/>
      <c r="F57" s="262"/>
      <c r="G57" s="264"/>
      <c r="H57" s="265"/>
      <c r="I57" s="161"/>
    </row>
    <row r="58" spans="1:16" x14ac:dyDescent="0.2">
      <c r="I58" s="161"/>
    </row>
    <row r="59" spans="1:16" ht="13.5" thickBot="1" x14ac:dyDescent="0.25">
      <c r="F59" s="165"/>
      <c r="G59" s="165"/>
      <c r="I59" s="161"/>
    </row>
    <row r="60" spans="1:16" ht="16.5" thickBot="1" x14ac:dyDescent="0.3">
      <c r="A60" s="167" t="s">
        <v>75</v>
      </c>
      <c r="B60" s="266"/>
      <c r="C60" s="146"/>
      <c r="D60" s="146"/>
      <c r="E60" s="146"/>
      <c r="F60" s="146"/>
      <c r="G60" s="236"/>
      <c r="H60" s="148"/>
      <c r="I60" s="161"/>
      <c r="J60" s="267" t="s">
        <v>76</v>
      </c>
      <c r="K60" s="268"/>
      <c r="N60" s="252"/>
    </row>
    <row r="61" spans="1:16" ht="6.75" customHeight="1" thickBot="1" x14ac:dyDescent="0.25">
      <c r="A61" s="169"/>
      <c r="B61" s="269"/>
      <c r="H61" s="152"/>
      <c r="I61" s="161"/>
      <c r="J61" s="270"/>
      <c r="K61" s="271"/>
    </row>
    <row r="62" spans="1:16" s="203" customFormat="1" x14ac:dyDescent="0.2">
      <c r="A62" s="195"/>
      <c r="B62" s="272"/>
      <c r="C62" s="196"/>
      <c r="D62" s="196"/>
      <c r="E62" s="196"/>
      <c r="F62" s="244" t="s">
        <v>66</v>
      </c>
      <c r="G62" s="171" t="s">
        <v>41</v>
      </c>
      <c r="H62" s="273" t="s">
        <v>42</v>
      </c>
      <c r="I62" s="161"/>
      <c r="J62" s="274"/>
      <c r="K62" s="275"/>
    </row>
    <row r="63" spans="1:16" x14ac:dyDescent="0.2">
      <c r="A63" s="198"/>
      <c r="B63" s="276" t="s">
        <v>77</v>
      </c>
      <c r="C63" s="204"/>
      <c r="D63" s="204"/>
      <c r="E63" s="204"/>
      <c r="F63" s="277"/>
      <c r="G63" s="199"/>
      <c r="H63" s="58"/>
      <c r="I63" s="161"/>
      <c r="J63" s="270" t="s">
        <v>78</v>
      </c>
      <c r="K63" s="278">
        <v>9.01E-2</v>
      </c>
    </row>
    <row r="64" spans="1:16" ht="15" thickBot="1" x14ac:dyDescent="0.25">
      <c r="A64" s="169"/>
      <c r="B64" s="269" t="s">
        <v>79</v>
      </c>
      <c r="E64" s="211"/>
      <c r="F64" s="10">
        <v>23800857.010000002</v>
      </c>
      <c r="G64" s="5">
        <f>-F64+H64</f>
        <v>-189010.92000000179</v>
      </c>
      <c r="H64" s="53">
        <v>23611846.09</v>
      </c>
      <c r="I64" s="161"/>
      <c r="J64" s="279"/>
      <c r="K64" s="166"/>
    </row>
    <row r="65" spans="1:16" x14ac:dyDescent="0.2">
      <c r="A65" s="169"/>
      <c r="B65" s="269" t="s">
        <v>80</v>
      </c>
      <c r="F65" s="10">
        <v>0</v>
      </c>
      <c r="G65" s="5">
        <v>0</v>
      </c>
      <c r="H65" s="53">
        <v>0</v>
      </c>
      <c r="I65" s="161"/>
      <c r="J65" s="280"/>
      <c r="K65" s="281"/>
    </row>
    <row r="66" spans="1:16" x14ac:dyDescent="0.2">
      <c r="A66" s="169"/>
      <c r="B66" s="269" t="s">
        <v>81</v>
      </c>
      <c r="F66" s="10">
        <v>304657.21000000002</v>
      </c>
      <c r="G66" s="5">
        <v>0</v>
      </c>
      <c r="H66" s="53">
        <f>H47</f>
        <v>304657.21000000002</v>
      </c>
      <c r="I66" s="161"/>
      <c r="J66" s="281"/>
      <c r="K66" s="281"/>
    </row>
    <row r="67" spans="1:16" x14ac:dyDescent="0.2">
      <c r="A67" s="169"/>
      <c r="B67" s="269" t="s">
        <v>72</v>
      </c>
      <c r="F67" s="59">
        <v>0</v>
      </c>
      <c r="G67" s="14">
        <v>0</v>
      </c>
      <c r="H67" s="60">
        <v>0</v>
      </c>
      <c r="I67" s="161"/>
    </row>
    <row r="68" spans="1:16" ht="13.5" thickBot="1" x14ac:dyDescent="0.25">
      <c r="A68" s="169"/>
      <c r="B68" s="282" t="s">
        <v>82</v>
      </c>
      <c r="F68" s="283">
        <v>24105514.219999999</v>
      </c>
      <c r="G68" s="61">
        <f>SUM(G64:G67)</f>
        <v>-189010.92000000179</v>
      </c>
      <c r="H68" s="284">
        <f>SUM(H64:H67)</f>
        <v>23916503.300000001</v>
      </c>
      <c r="I68" s="161"/>
      <c r="J68" s="161"/>
    </row>
    <row r="69" spans="1:16" ht="15.75" x14ac:dyDescent="0.25">
      <c r="A69" s="169"/>
      <c r="B69" s="269"/>
      <c r="F69" s="10"/>
      <c r="G69" s="5"/>
      <c r="H69" s="62"/>
      <c r="I69" s="161"/>
      <c r="J69" s="167" t="s">
        <v>83</v>
      </c>
      <c r="K69" s="146"/>
      <c r="L69" s="146"/>
      <c r="M69" s="146"/>
      <c r="N69" s="146"/>
      <c r="O69" s="148"/>
    </row>
    <row r="70" spans="1:16" ht="6.75" customHeight="1" x14ac:dyDescent="0.2">
      <c r="A70" s="169"/>
      <c r="B70" s="282"/>
      <c r="F70" s="10"/>
      <c r="G70" s="5"/>
      <c r="H70" s="53"/>
      <c r="I70" s="161"/>
      <c r="J70" s="169"/>
      <c r="O70" s="152"/>
    </row>
    <row r="71" spans="1:16" x14ac:dyDescent="0.2">
      <c r="A71" s="169"/>
      <c r="B71" s="282" t="s">
        <v>84</v>
      </c>
      <c r="F71" s="10"/>
      <c r="G71" s="5"/>
      <c r="H71" s="53"/>
      <c r="I71" s="161"/>
      <c r="J71" s="170"/>
      <c r="K71" s="285"/>
      <c r="L71" s="171" t="s">
        <v>85</v>
      </c>
      <c r="M71" s="171" t="s">
        <v>86</v>
      </c>
      <c r="N71" s="171" t="s">
        <v>87</v>
      </c>
      <c r="O71" s="273" t="s">
        <v>88</v>
      </c>
    </row>
    <row r="72" spans="1:16" x14ac:dyDescent="0.2">
      <c r="A72" s="169"/>
      <c r="B72" s="269" t="s">
        <v>89</v>
      </c>
      <c r="F72" s="10">
        <v>18325444.670000002</v>
      </c>
      <c r="G72" s="5">
        <f>-K17</f>
        <v>-241781.96</v>
      </c>
      <c r="H72" s="53">
        <f>L17</f>
        <v>18083662.710000001</v>
      </c>
      <c r="I72" s="161"/>
      <c r="J72" s="169" t="s">
        <v>90</v>
      </c>
      <c r="L72" s="63">
        <v>22491928.68</v>
      </c>
      <c r="M72" s="64">
        <v>1</v>
      </c>
      <c r="N72" s="65">
        <v>3362</v>
      </c>
      <c r="O72" s="66">
        <v>317216.33</v>
      </c>
    </row>
    <row r="73" spans="1:16" x14ac:dyDescent="0.2">
      <c r="A73" s="169"/>
      <c r="B73" s="269" t="s">
        <v>91</v>
      </c>
      <c r="F73" s="13">
        <v>4200000</v>
      </c>
      <c r="G73" s="14">
        <v>0</v>
      </c>
      <c r="H73" s="60">
        <f>L18</f>
        <v>4200000</v>
      </c>
      <c r="I73" s="161"/>
      <c r="J73" s="169" t="s">
        <v>92</v>
      </c>
      <c r="L73" s="63">
        <v>0</v>
      </c>
      <c r="M73" s="64">
        <v>0</v>
      </c>
      <c r="N73" s="65">
        <v>0</v>
      </c>
      <c r="O73" s="66">
        <v>0</v>
      </c>
    </row>
    <row r="74" spans="1:16" x14ac:dyDescent="0.2">
      <c r="A74" s="169"/>
      <c r="B74" s="282" t="s">
        <v>93</v>
      </c>
      <c r="F74" s="286">
        <v>22525444.670000002</v>
      </c>
      <c r="G74" s="61">
        <f>SUM(G72:G73)</f>
        <v>-241781.96</v>
      </c>
      <c r="H74" s="62">
        <f>SUM(H72:H73)</f>
        <v>22283662.710000001</v>
      </c>
      <c r="I74" s="161"/>
      <c r="J74" s="169" t="s">
        <v>94</v>
      </c>
      <c r="L74" s="63">
        <v>0</v>
      </c>
      <c r="M74" s="64">
        <v>0</v>
      </c>
      <c r="N74" s="65">
        <v>0</v>
      </c>
      <c r="O74" s="66">
        <v>0</v>
      </c>
    </row>
    <row r="75" spans="1:16" x14ac:dyDescent="0.2">
      <c r="A75" s="169"/>
      <c r="B75" s="269"/>
      <c r="F75" s="174"/>
      <c r="G75" s="211"/>
      <c r="H75" s="67"/>
      <c r="I75" s="161"/>
      <c r="J75" s="287" t="s">
        <v>95</v>
      </c>
      <c r="K75" s="225"/>
      <c r="L75" s="80">
        <v>22491928.68</v>
      </c>
      <c r="M75" s="68"/>
      <c r="N75" s="288">
        <v>3362</v>
      </c>
      <c r="O75" s="96">
        <v>317216.33</v>
      </c>
      <c r="P75" s="2"/>
    </row>
    <row r="76" spans="1:16" ht="13.5" thickBot="1" x14ac:dyDescent="0.25">
      <c r="A76" s="169"/>
      <c r="B76" s="269"/>
      <c r="C76" s="203"/>
      <c r="D76" s="203"/>
      <c r="E76" s="203"/>
      <c r="F76" s="289"/>
      <c r="G76" s="290"/>
      <c r="H76" s="69"/>
      <c r="I76" s="161"/>
      <c r="J76" s="279"/>
      <c r="K76" s="165"/>
      <c r="L76" s="165"/>
      <c r="M76" s="165"/>
      <c r="N76" s="165"/>
      <c r="O76" s="166"/>
    </row>
    <row r="77" spans="1:16" x14ac:dyDescent="0.2">
      <c r="A77" s="169"/>
      <c r="B77" s="269"/>
      <c r="F77" s="291"/>
      <c r="G77" s="211"/>
      <c r="H77" s="67"/>
      <c r="I77" s="161"/>
      <c r="J77" s="190"/>
    </row>
    <row r="78" spans="1:16" x14ac:dyDescent="0.2">
      <c r="A78" s="169"/>
      <c r="B78" s="269" t="s">
        <v>96</v>
      </c>
      <c r="F78" s="11">
        <v>1.3153999999999999</v>
      </c>
      <c r="G78" s="70"/>
      <c r="H78" s="292">
        <f>+H68/H72</f>
        <v>1.3225475216795834</v>
      </c>
      <c r="I78" s="161"/>
    </row>
    <row r="79" spans="1:16" x14ac:dyDescent="0.2">
      <c r="A79" s="169"/>
      <c r="B79" s="269" t="s">
        <v>97</v>
      </c>
      <c r="F79" s="11">
        <v>1.0701000000000001</v>
      </c>
      <c r="G79" s="70"/>
      <c r="H79" s="292">
        <f>+H68/H74</f>
        <v>1.0732752335758182</v>
      </c>
      <c r="I79" s="161"/>
    </row>
    <row r="80" spans="1:16" x14ac:dyDescent="0.2">
      <c r="A80" s="183"/>
      <c r="B80" s="293"/>
      <c r="C80" s="225"/>
      <c r="D80" s="225"/>
      <c r="E80" s="225"/>
      <c r="F80" s="184"/>
      <c r="G80" s="71"/>
      <c r="H80" s="72"/>
      <c r="I80" s="73"/>
    </row>
    <row r="81" spans="1:15" s="190" customFormat="1" ht="11.25" x14ac:dyDescent="0.2">
      <c r="A81" s="294" t="s">
        <v>98</v>
      </c>
      <c r="B81" s="295"/>
      <c r="C81" s="189"/>
      <c r="D81" s="189"/>
      <c r="E81" s="189"/>
      <c r="F81" s="189"/>
      <c r="G81" s="189"/>
      <c r="H81" s="191"/>
    </row>
    <row r="82" spans="1:15" s="190" customFormat="1" ht="12" thickBot="1" x14ac:dyDescent="0.25">
      <c r="A82" s="192"/>
      <c r="B82" s="296"/>
      <c r="C82" s="193"/>
      <c r="D82" s="193"/>
      <c r="E82" s="193"/>
      <c r="F82" s="193"/>
      <c r="G82" s="193"/>
      <c r="H82" s="194"/>
    </row>
    <row r="83" spans="1:15" ht="12.75" customHeight="1" x14ac:dyDescent="0.2"/>
    <row r="84" spans="1:15" ht="15.75" x14ac:dyDescent="0.25">
      <c r="A84" s="142" t="str">
        <f>+D4&amp;" - "&amp;D5</f>
        <v>ELFI, Inc. - Indenture No. 7, LLC</v>
      </c>
      <c r="E84" s="143"/>
    </row>
    <row r="85" spans="1:15" ht="12.75" customHeight="1" thickBot="1" x14ac:dyDescent="0.25"/>
    <row r="86" spans="1:15" ht="15.75" x14ac:dyDescent="0.25">
      <c r="A86" s="167" t="s">
        <v>99</v>
      </c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8"/>
    </row>
    <row r="87" spans="1:15" ht="6.75" customHeight="1" x14ac:dyDescent="0.2">
      <c r="A87" s="169"/>
      <c r="O87" s="152"/>
    </row>
    <row r="88" spans="1:15" s="203" customFormat="1" x14ac:dyDescent="0.2">
      <c r="A88" s="195"/>
      <c r="B88" s="196"/>
      <c r="C88" s="196"/>
      <c r="D88" s="196"/>
      <c r="E88" s="297"/>
      <c r="F88" s="298" t="s">
        <v>87</v>
      </c>
      <c r="G88" s="299"/>
      <c r="H88" s="272" t="s">
        <v>100</v>
      </c>
      <c r="I88" s="297"/>
      <c r="J88" s="298" t="s">
        <v>101</v>
      </c>
      <c r="K88" s="299"/>
      <c r="L88" s="298" t="s">
        <v>102</v>
      </c>
      <c r="M88" s="299"/>
      <c r="N88" s="298" t="s">
        <v>103</v>
      </c>
      <c r="O88" s="300"/>
    </row>
    <row r="89" spans="1:15" s="203" customFormat="1" x14ac:dyDescent="0.2">
      <c r="A89" s="195"/>
      <c r="B89" s="196"/>
      <c r="C89" s="196"/>
      <c r="D89" s="196"/>
      <c r="E89" s="297"/>
      <c r="F89" s="171" t="s">
        <v>104</v>
      </c>
      <c r="G89" s="171" t="s">
        <v>105</v>
      </c>
      <c r="H89" s="74" t="s">
        <v>104</v>
      </c>
      <c r="I89" s="75" t="s">
        <v>105</v>
      </c>
      <c r="J89" s="171" t="s">
        <v>104</v>
      </c>
      <c r="K89" s="171" t="s">
        <v>105</v>
      </c>
      <c r="L89" s="171" t="s">
        <v>104</v>
      </c>
      <c r="M89" s="171" t="s">
        <v>105</v>
      </c>
      <c r="N89" s="171" t="s">
        <v>104</v>
      </c>
      <c r="O89" s="172" t="s">
        <v>105</v>
      </c>
    </row>
    <row r="90" spans="1:15" x14ac:dyDescent="0.2">
      <c r="A90" s="301" t="s">
        <v>48</v>
      </c>
      <c r="B90" s="141" t="s">
        <v>48</v>
      </c>
      <c r="F90" s="219">
        <v>0</v>
      </c>
      <c r="G90" s="219">
        <v>0</v>
      </c>
      <c r="H90" s="213">
        <v>0</v>
      </c>
      <c r="I90" s="213">
        <v>0</v>
      </c>
      <c r="J90" s="302">
        <v>0</v>
      </c>
      <c r="K90" s="76">
        <v>0</v>
      </c>
      <c r="L90" s="303">
        <v>0</v>
      </c>
      <c r="M90" s="303">
        <v>0</v>
      </c>
      <c r="N90" s="303">
        <v>0</v>
      </c>
      <c r="O90" s="304">
        <v>0</v>
      </c>
    </row>
    <row r="91" spans="1:15" x14ac:dyDescent="0.2">
      <c r="A91" s="301" t="s">
        <v>50</v>
      </c>
      <c r="B91" s="141" t="s">
        <v>50</v>
      </c>
      <c r="F91" s="219">
        <v>0</v>
      </c>
      <c r="G91" s="219">
        <v>0</v>
      </c>
      <c r="H91" s="213">
        <v>0</v>
      </c>
      <c r="I91" s="213">
        <v>0</v>
      </c>
      <c r="J91" s="302">
        <v>0</v>
      </c>
      <c r="K91" s="64">
        <v>0</v>
      </c>
      <c r="L91" s="305">
        <v>0</v>
      </c>
      <c r="M91" s="305">
        <v>0</v>
      </c>
      <c r="N91" s="305">
        <v>0</v>
      </c>
      <c r="O91" s="306">
        <v>0</v>
      </c>
    </row>
    <row r="92" spans="1:15" x14ac:dyDescent="0.2">
      <c r="A92" s="301" t="s">
        <v>55</v>
      </c>
      <c r="B92" s="141" t="s">
        <v>55</v>
      </c>
      <c r="F92" s="219"/>
      <c r="G92" s="219"/>
      <c r="H92" s="213"/>
      <c r="I92" s="213"/>
      <c r="J92" s="64"/>
      <c r="K92" s="64"/>
      <c r="L92" s="305"/>
      <c r="M92" s="305"/>
      <c r="N92" s="305"/>
      <c r="O92" s="306"/>
    </row>
    <row r="93" spans="1:15" x14ac:dyDescent="0.2">
      <c r="A93" s="301" t="s">
        <v>106</v>
      </c>
      <c r="B93" s="141" t="s">
        <v>107</v>
      </c>
      <c r="F93" s="219">
        <v>2661</v>
      </c>
      <c r="G93" s="219">
        <v>2577</v>
      </c>
      <c r="H93" s="213">
        <v>16980065.870000001</v>
      </c>
      <c r="I93" s="213">
        <v>16644513.460000001</v>
      </c>
      <c r="J93" s="302">
        <v>0.748</v>
      </c>
      <c r="K93" s="64">
        <v>0.74</v>
      </c>
      <c r="L93" s="305">
        <v>5.64</v>
      </c>
      <c r="M93" s="305">
        <v>5.54</v>
      </c>
      <c r="N93" s="305">
        <v>165.83</v>
      </c>
      <c r="O93" s="306">
        <v>165.09</v>
      </c>
    </row>
    <row r="94" spans="1:15" x14ac:dyDescent="0.2">
      <c r="A94" s="301" t="s">
        <v>108</v>
      </c>
      <c r="B94" s="307" t="s">
        <v>109</v>
      </c>
      <c r="F94" s="219">
        <v>87</v>
      </c>
      <c r="G94" s="219">
        <v>93</v>
      </c>
      <c r="H94" s="213">
        <v>543695.43000000005</v>
      </c>
      <c r="I94" s="213">
        <v>515739.55</v>
      </c>
      <c r="J94" s="302">
        <v>2.4E-2</v>
      </c>
      <c r="K94" s="64">
        <v>2.29E-2</v>
      </c>
      <c r="L94" s="305">
        <v>6.43</v>
      </c>
      <c r="M94" s="305">
        <v>5.89</v>
      </c>
      <c r="N94" s="305">
        <v>185</v>
      </c>
      <c r="O94" s="306">
        <v>175</v>
      </c>
    </row>
    <row r="95" spans="1:15" x14ac:dyDescent="0.2">
      <c r="A95" s="301" t="s">
        <v>110</v>
      </c>
      <c r="B95" s="307" t="s">
        <v>111</v>
      </c>
      <c r="F95" s="219">
        <v>44</v>
      </c>
      <c r="G95" s="219">
        <v>37</v>
      </c>
      <c r="H95" s="213">
        <v>277139.67</v>
      </c>
      <c r="I95" s="213">
        <v>199117.76</v>
      </c>
      <c r="J95" s="302">
        <v>1.2200000000000001E-2</v>
      </c>
      <c r="K95" s="64">
        <v>8.8999999999999999E-3</v>
      </c>
      <c r="L95" s="305">
        <v>5.22</v>
      </c>
      <c r="M95" s="305">
        <v>6.36</v>
      </c>
      <c r="N95" s="305">
        <v>190.2</v>
      </c>
      <c r="O95" s="306">
        <v>203.34</v>
      </c>
    </row>
    <row r="96" spans="1:15" x14ac:dyDescent="0.2">
      <c r="A96" s="301" t="s">
        <v>112</v>
      </c>
      <c r="B96" s="307" t="s">
        <v>113</v>
      </c>
      <c r="F96" s="219">
        <v>32</v>
      </c>
      <c r="G96" s="219">
        <v>37</v>
      </c>
      <c r="H96" s="213">
        <v>282724.19</v>
      </c>
      <c r="I96" s="213">
        <v>263306.40000000002</v>
      </c>
      <c r="J96" s="302">
        <v>1.2500000000000001E-2</v>
      </c>
      <c r="K96" s="64">
        <v>1.17E-2</v>
      </c>
      <c r="L96" s="305">
        <v>6.65</v>
      </c>
      <c r="M96" s="305">
        <v>5.65</v>
      </c>
      <c r="N96" s="305">
        <v>234.08</v>
      </c>
      <c r="O96" s="306">
        <v>176.64</v>
      </c>
    </row>
    <row r="97" spans="1:25" x14ac:dyDescent="0.2">
      <c r="A97" s="301" t="s">
        <v>114</v>
      </c>
      <c r="B97" s="307" t="s">
        <v>115</v>
      </c>
      <c r="F97" s="219">
        <v>81</v>
      </c>
      <c r="G97" s="219">
        <v>79</v>
      </c>
      <c r="H97" s="213">
        <v>535564.31000000006</v>
      </c>
      <c r="I97" s="213">
        <v>607218.43999999994</v>
      </c>
      <c r="J97" s="302">
        <v>2.3599999999999999E-2</v>
      </c>
      <c r="K97" s="64">
        <v>2.7E-2</v>
      </c>
      <c r="L97" s="305">
        <v>6.48</v>
      </c>
      <c r="M97" s="305">
        <v>6.33</v>
      </c>
      <c r="N97" s="305">
        <v>202.72</v>
      </c>
      <c r="O97" s="306">
        <v>241.11</v>
      </c>
    </row>
    <row r="98" spans="1:25" x14ac:dyDescent="0.2">
      <c r="A98" s="301" t="s">
        <v>116</v>
      </c>
      <c r="B98" s="307" t="s">
        <v>117</v>
      </c>
      <c r="F98" s="219">
        <v>36</v>
      </c>
      <c r="G98" s="219">
        <v>35</v>
      </c>
      <c r="H98" s="213">
        <v>440891.07</v>
      </c>
      <c r="I98" s="213">
        <v>380799.33</v>
      </c>
      <c r="J98" s="302">
        <v>1.9400000000000001E-2</v>
      </c>
      <c r="K98" s="64">
        <v>1.6899999999999998E-2</v>
      </c>
      <c r="L98" s="305">
        <v>5.82</v>
      </c>
      <c r="M98" s="305">
        <v>5.39</v>
      </c>
      <c r="N98" s="305">
        <v>203.78</v>
      </c>
      <c r="O98" s="306">
        <v>164.39</v>
      </c>
    </row>
    <row r="99" spans="1:25" x14ac:dyDescent="0.2">
      <c r="A99" s="301" t="s">
        <v>118</v>
      </c>
      <c r="B99" s="307" t="s">
        <v>119</v>
      </c>
      <c r="F99" s="219">
        <v>13</v>
      </c>
      <c r="G99" s="219">
        <v>15</v>
      </c>
      <c r="H99" s="213">
        <v>70327.11</v>
      </c>
      <c r="I99" s="213">
        <v>152791.79</v>
      </c>
      <c r="J99" s="302">
        <v>3.0999999999999999E-3</v>
      </c>
      <c r="K99" s="64">
        <v>6.7999999999999996E-3</v>
      </c>
      <c r="L99" s="305">
        <v>4.95</v>
      </c>
      <c r="M99" s="305">
        <v>6.96</v>
      </c>
      <c r="N99" s="305">
        <v>155.1</v>
      </c>
      <c r="O99" s="306">
        <v>261.94</v>
      </c>
    </row>
    <row r="100" spans="1:25" x14ac:dyDescent="0.2">
      <c r="A100" s="308" t="s">
        <v>120</v>
      </c>
      <c r="B100" s="309" t="s">
        <v>120</v>
      </c>
      <c r="C100" s="309"/>
      <c r="D100" s="309"/>
      <c r="E100" s="309"/>
      <c r="F100" s="310">
        <v>2954</v>
      </c>
      <c r="G100" s="310">
        <v>2873</v>
      </c>
      <c r="H100" s="311">
        <v>19130407.649999999</v>
      </c>
      <c r="I100" s="311">
        <v>18763486.73</v>
      </c>
      <c r="J100" s="312">
        <v>0.8427</v>
      </c>
      <c r="K100" s="77">
        <v>0.83420000000000005</v>
      </c>
      <c r="L100" s="313">
        <v>5.69</v>
      </c>
      <c r="M100" s="313">
        <v>5.59</v>
      </c>
      <c r="N100" s="313">
        <v>169.6</v>
      </c>
      <c r="O100" s="314">
        <v>169.16</v>
      </c>
    </row>
    <row r="101" spans="1:25" x14ac:dyDescent="0.2">
      <c r="A101" s="301" t="s">
        <v>52</v>
      </c>
      <c r="B101" s="141" t="s">
        <v>52</v>
      </c>
      <c r="F101" s="219">
        <v>237</v>
      </c>
      <c r="G101" s="219">
        <v>274</v>
      </c>
      <c r="H101" s="213">
        <v>2271454.67</v>
      </c>
      <c r="I101" s="213">
        <v>2349601.58</v>
      </c>
      <c r="J101" s="302">
        <v>0.10009999999999999</v>
      </c>
      <c r="K101" s="64">
        <v>0.1045</v>
      </c>
      <c r="L101" s="305">
        <v>5.8</v>
      </c>
      <c r="M101" s="305">
        <v>5.62</v>
      </c>
      <c r="N101" s="305">
        <v>186.65</v>
      </c>
      <c r="O101" s="306">
        <v>188.55</v>
      </c>
    </row>
    <row r="102" spans="1:25" x14ac:dyDescent="0.2">
      <c r="A102" s="301" t="s">
        <v>51</v>
      </c>
      <c r="B102" s="141" t="s">
        <v>51</v>
      </c>
      <c r="F102" s="219">
        <v>169</v>
      </c>
      <c r="G102" s="219">
        <v>166</v>
      </c>
      <c r="H102" s="213">
        <v>974451.49</v>
      </c>
      <c r="I102" s="213">
        <v>1061624.04</v>
      </c>
      <c r="J102" s="302">
        <v>4.2900000000000001E-2</v>
      </c>
      <c r="K102" s="64">
        <v>4.7199999999999999E-2</v>
      </c>
      <c r="L102" s="305">
        <v>5.64</v>
      </c>
      <c r="M102" s="305">
        <v>5.2</v>
      </c>
      <c r="N102" s="305">
        <v>172.86</v>
      </c>
      <c r="O102" s="306">
        <v>170.11</v>
      </c>
    </row>
    <row r="103" spans="1:25" x14ac:dyDescent="0.2">
      <c r="A103" s="301" t="s">
        <v>57</v>
      </c>
      <c r="B103" s="141" t="s">
        <v>57</v>
      </c>
      <c r="F103" s="219">
        <v>67</v>
      </c>
      <c r="G103" s="219">
        <v>49</v>
      </c>
      <c r="H103" s="213">
        <v>323881.05</v>
      </c>
      <c r="I103" s="213">
        <v>317216.33</v>
      </c>
      <c r="J103" s="78">
        <v>1.43E-2</v>
      </c>
      <c r="K103" s="64">
        <v>1.41E-2</v>
      </c>
      <c r="L103" s="305">
        <v>6.55</v>
      </c>
      <c r="M103" s="305">
        <v>5.39</v>
      </c>
      <c r="N103" s="305">
        <v>216.03</v>
      </c>
      <c r="O103" s="306">
        <v>226.97</v>
      </c>
      <c r="Q103" s="315"/>
      <c r="R103" s="315"/>
      <c r="S103" s="315"/>
      <c r="T103" s="73"/>
      <c r="U103" s="73"/>
      <c r="V103" s="2"/>
      <c r="W103" s="2"/>
      <c r="X103" s="2"/>
      <c r="Y103" s="2"/>
    </row>
    <row r="104" spans="1:25" x14ac:dyDescent="0.2">
      <c r="A104" s="301" t="s">
        <v>59</v>
      </c>
      <c r="B104" s="141" t="s">
        <v>59</v>
      </c>
      <c r="F104" s="219">
        <v>0</v>
      </c>
      <c r="G104" s="219">
        <v>0</v>
      </c>
      <c r="H104" s="213">
        <v>0</v>
      </c>
      <c r="I104" s="213">
        <v>0</v>
      </c>
      <c r="J104" s="78">
        <v>0</v>
      </c>
      <c r="K104" s="64">
        <v>0</v>
      </c>
      <c r="L104" s="305">
        <v>0</v>
      </c>
      <c r="M104" s="305">
        <v>0</v>
      </c>
      <c r="N104" s="305">
        <v>0</v>
      </c>
      <c r="O104" s="306">
        <v>0</v>
      </c>
    </row>
    <row r="105" spans="1:25" x14ac:dyDescent="0.2">
      <c r="A105" s="183"/>
      <c r="B105" s="186" t="s">
        <v>95</v>
      </c>
      <c r="C105" s="225"/>
      <c r="D105" s="225"/>
      <c r="E105" s="205"/>
      <c r="F105" s="79">
        <v>3427</v>
      </c>
      <c r="G105" s="79">
        <v>3362</v>
      </c>
      <c r="H105" s="80">
        <v>22700194.859999999</v>
      </c>
      <c r="I105" s="80">
        <v>22491928.68</v>
      </c>
      <c r="J105" s="81"/>
      <c r="K105" s="81"/>
      <c r="L105" s="316">
        <v>5.71</v>
      </c>
      <c r="M105" s="316">
        <v>5.57</v>
      </c>
      <c r="N105" s="316">
        <v>172.11</v>
      </c>
      <c r="O105" s="317">
        <v>172.05</v>
      </c>
    </row>
    <row r="106" spans="1:25" s="190" customFormat="1" ht="11.25" x14ac:dyDescent="0.2">
      <c r="A106" s="294"/>
      <c r="B106" s="189"/>
      <c r="C106" s="189"/>
      <c r="D106" s="189"/>
      <c r="E106" s="189"/>
      <c r="F106" s="189"/>
      <c r="G106" s="189"/>
      <c r="H106" s="189"/>
      <c r="I106" s="189"/>
      <c r="J106" s="82"/>
      <c r="K106" s="82"/>
      <c r="L106" s="189"/>
      <c r="M106" s="189"/>
      <c r="N106" s="189"/>
      <c r="O106" s="83"/>
    </row>
    <row r="107" spans="1:25" s="190" customFormat="1" ht="12" thickBot="1" x14ac:dyDescent="0.25">
      <c r="A107" s="192"/>
      <c r="B107" s="193"/>
      <c r="C107" s="193"/>
      <c r="D107" s="193"/>
      <c r="E107" s="193"/>
      <c r="F107" s="193"/>
      <c r="G107" s="193"/>
      <c r="H107" s="193"/>
      <c r="I107" s="193"/>
      <c r="J107" s="84"/>
      <c r="K107" s="84"/>
      <c r="L107" s="193"/>
      <c r="M107" s="193"/>
      <c r="N107" s="193"/>
      <c r="O107" s="85"/>
    </row>
    <row r="108" spans="1:25" ht="12.75" customHeight="1" thickBot="1" x14ac:dyDescent="0.25">
      <c r="A108" s="165"/>
    </row>
    <row r="109" spans="1:25" ht="15.75" x14ac:dyDescent="0.25">
      <c r="A109" s="167" t="s">
        <v>121</v>
      </c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8"/>
    </row>
    <row r="110" spans="1:25" ht="6.75" customHeight="1" x14ac:dyDescent="0.2">
      <c r="A110" s="169"/>
      <c r="O110" s="152"/>
    </row>
    <row r="111" spans="1:25" s="203" customFormat="1" x14ac:dyDescent="0.2">
      <c r="A111" s="195"/>
      <c r="B111" s="196"/>
      <c r="C111" s="196"/>
      <c r="D111" s="196"/>
      <c r="E111" s="297"/>
      <c r="F111" s="318" t="s">
        <v>87</v>
      </c>
      <c r="G111" s="318"/>
      <c r="H111" s="319" t="s">
        <v>100</v>
      </c>
      <c r="I111" s="320"/>
      <c r="J111" s="318" t="s">
        <v>101</v>
      </c>
      <c r="K111" s="318"/>
      <c r="L111" s="318" t="s">
        <v>102</v>
      </c>
      <c r="M111" s="318"/>
      <c r="N111" s="318" t="s">
        <v>103</v>
      </c>
      <c r="O111" s="321"/>
    </row>
    <row r="112" spans="1:25" s="203" customFormat="1" x14ac:dyDescent="0.2">
      <c r="A112" s="195"/>
      <c r="B112" s="196"/>
      <c r="C112" s="196"/>
      <c r="D112" s="196"/>
      <c r="E112" s="297"/>
      <c r="F112" s="171" t="s">
        <v>104</v>
      </c>
      <c r="G112" s="171" t="s">
        <v>105</v>
      </c>
      <c r="H112" s="74" t="s">
        <v>104</v>
      </c>
      <c r="I112" s="75" t="s">
        <v>105</v>
      </c>
      <c r="J112" s="171" t="s">
        <v>104</v>
      </c>
      <c r="K112" s="171" t="s">
        <v>105</v>
      </c>
      <c r="L112" s="171" t="s">
        <v>104</v>
      </c>
      <c r="M112" s="171" t="s">
        <v>105</v>
      </c>
      <c r="N112" s="171" t="s">
        <v>104</v>
      </c>
      <c r="O112" s="172" t="s">
        <v>105</v>
      </c>
    </row>
    <row r="113" spans="1:15" x14ac:dyDescent="0.2">
      <c r="A113" s="169"/>
      <c r="B113" s="141" t="s">
        <v>122</v>
      </c>
      <c r="F113" s="86">
        <v>2661</v>
      </c>
      <c r="G113" s="86">
        <v>2577</v>
      </c>
      <c r="H113" s="87">
        <v>16980065.870000001</v>
      </c>
      <c r="I113" s="88">
        <v>16644513.460000001</v>
      </c>
      <c r="J113" s="64">
        <v>0.88759999999999994</v>
      </c>
      <c r="K113" s="64">
        <v>0.8871</v>
      </c>
      <c r="L113" s="89">
        <v>5.64</v>
      </c>
      <c r="M113" s="89">
        <v>5.54</v>
      </c>
      <c r="N113" s="87">
        <v>165.83</v>
      </c>
      <c r="O113" s="90">
        <v>165.09</v>
      </c>
    </row>
    <row r="114" spans="1:15" x14ac:dyDescent="0.2">
      <c r="A114" s="169"/>
      <c r="B114" s="141" t="s">
        <v>123</v>
      </c>
      <c r="F114" s="86">
        <v>87</v>
      </c>
      <c r="G114" s="86">
        <v>93</v>
      </c>
      <c r="H114" s="87">
        <v>543695.43000000005</v>
      </c>
      <c r="I114" s="51">
        <v>515739.55</v>
      </c>
      <c r="J114" s="64">
        <v>2.8400000000000002E-2</v>
      </c>
      <c r="K114" s="64">
        <v>2.75E-2</v>
      </c>
      <c r="L114" s="89">
        <v>6.43</v>
      </c>
      <c r="M114" s="89">
        <v>5.89</v>
      </c>
      <c r="N114" s="87">
        <v>185</v>
      </c>
      <c r="O114" s="91">
        <v>175</v>
      </c>
    </row>
    <row r="115" spans="1:15" x14ac:dyDescent="0.2">
      <c r="A115" s="169"/>
      <c r="B115" s="141" t="s">
        <v>124</v>
      </c>
      <c r="F115" s="86">
        <v>44</v>
      </c>
      <c r="G115" s="86">
        <v>37</v>
      </c>
      <c r="H115" s="87">
        <v>277139.67</v>
      </c>
      <c r="I115" s="51">
        <v>199117.76</v>
      </c>
      <c r="J115" s="64">
        <v>1.4500000000000001E-2</v>
      </c>
      <c r="K115" s="64">
        <v>1.06E-2</v>
      </c>
      <c r="L115" s="89">
        <v>5.22</v>
      </c>
      <c r="M115" s="89">
        <v>6.36</v>
      </c>
      <c r="N115" s="87">
        <v>190.2</v>
      </c>
      <c r="O115" s="91">
        <v>203.34</v>
      </c>
    </row>
    <row r="116" spans="1:15" x14ac:dyDescent="0.2">
      <c r="A116" s="169"/>
      <c r="B116" s="141" t="s">
        <v>125</v>
      </c>
      <c r="F116" s="86">
        <v>32</v>
      </c>
      <c r="G116" s="86">
        <v>37</v>
      </c>
      <c r="H116" s="87">
        <v>282724.19</v>
      </c>
      <c r="I116" s="51">
        <v>263306.40000000002</v>
      </c>
      <c r="J116" s="64">
        <v>1.4800000000000001E-2</v>
      </c>
      <c r="K116" s="64">
        <v>1.4E-2</v>
      </c>
      <c r="L116" s="89">
        <v>6.65</v>
      </c>
      <c r="M116" s="89">
        <v>5.65</v>
      </c>
      <c r="N116" s="87">
        <v>234.08</v>
      </c>
      <c r="O116" s="91">
        <v>176.64</v>
      </c>
    </row>
    <row r="117" spans="1:15" x14ac:dyDescent="0.2">
      <c r="A117" s="169"/>
      <c r="B117" s="141" t="s">
        <v>126</v>
      </c>
      <c r="F117" s="86">
        <v>81</v>
      </c>
      <c r="G117" s="86">
        <v>79</v>
      </c>
      <c r="H117" s="87">
        <v>535564.31000000006</v>
      </c>
      <c r="I117" s="51">
        <v>607218.43999999994</v>
      </c>
      <c r="J117" s="64">
        <v>2.8000000000000001E-2</v>
      </c>
      <c r="K117" s="64">
        <v>3.2399999999999998E-2</v>
      </c>
      <c r="L117" s="89">
        <v>6.48</v>
      </c>
      <c r="M117" s="89">
        <v>6.33</v>
      </c>
      <c r="N117" s="87">
        <v>202.72</v>
      </c>
      <c r="O117" s="91">
        <v>241.11</v>
      </c>
    </row>
    <row r="118" spans="1:15" x14ac:dyDescent="0.2">
      <c r="A118" s="169"/>
      <c r="B118" s="141" t="s">
        <v>127</v>
      </c>
      <c r="F118" s="86">
        <v>36</v>
      </c>
      <c r="G118" s="86">
        <v>35</v>
      </c>
      <c r="H118" s="87">
        <v>440891.07</v>
      </c>
      <c r="I118" s="51">
        <v>380799.33</v>
      </c>
      <c r="J118" s="64">
        <v>2.3E-2</v>
      </c>
      <c r="K118" s="64">
        <v>2.0299999999999999E-2</v>
      </c>
      <c r="L118" s="89">
        <v>5.82</v>
      </c>
      <c r="M118" s="92">
        <v>5.39</v>
      </c>
      <c r="N118" s="87">
        <v>203.78</v>
      </c>
      <c r="O118" s="91">
        <v>164.39</v>
      </c>
    </row>
    <row r="119" spans="1:15" x14ac:dyDescent="0.2">
      <c r="A119" s="169"/>
      <c r="B119" s="141" t="s">
        <v>128</v>
      </c>
      <c r="F119" s="86">
        <v>13</v>
      </c>
      <c r="G119" s="86">
        <v>15</v>
      </c>
      <c r="H119" s="87">
        <v>70327.11</v>
      </c>
      <c r="I119" s="51">
        <v>152791.79</v>
      </c>
      <c r="J119" s="64">
        <v>3.7000000000000002E-3</v>
      </c>
      <c r="K119" s="64">
        <v>8.0999999999999996E-3</v>
      </c>
      <c r="L119" s="89">
        <v>4.95</v>
      </c>
      <c r="M119" s="89">
        <v>6.96</v>
      </c>
      <c r="N119" s="87">
        <v>155.1</v>
      </c>
      <c r="O119" s="91">
        <v>261.94</v>
      </c>
    </row>
    <row r="120" spans="1:15" x14ac:dyDescent="0.2">
      <c r="A120" s="183"/>
      <c r="B120" s="186" t="s">
        <v>129</v>
      </c>
      <c r="C120" s="225"/>
      <c r="D120" s="225"/>
      <c r="E120" s="205"/>
      <c r="F120" s="93">
        <v>2954</v>
      </c>
      <c r="G120" s="93">
        <v>2873</v>
      </c>
      <c r="H120" s="80">
        <v>19130407.649999999</v>
      </c>
      <c r="I120" s="80">
        <v>18763486.73</v>
      </c>
      <c r="J120" s="81"/>
      <c r="K120" s="81"/>
      <c r="L120" s="94">
        <v>5.69</v>
      </c>
      <c r="M120" s="95">
        <v>5.59</v>
      </c>
      <c r="N120" s="80">
        <v>169.6</v>
      </c>
      <c r="O120" s="96">
        <v>169.16</v>
      </c>
    </row>
    <row r="121" spans="1:15" s="190" customFormat="1" ht="11.25" x14ac:dyDescent="0.2">
      <c r="A121" s="188"/>
      <c r="J121" s="97"/>
      <c r="K121" s="97"/>
      <c r="O121" s="98"/>
    </row>
    <row r="122" spans="1:15" s="190" customFormat="1" ht="12" thickBot="1" x14ac:dyDescent="0.25">
      <c r="A122" s="192"/>
      <c r="B122" s="193"/>
      <c r="C122" s="193"/>
      <c r="D122" s="193"/>
      <c r="E122" s="193"/>
      <c r="F122" s="193"/>
      <c r="G122" s="193"/>
      <c r="H122" s="193"/>
      <c r="I122" s="193"/>
      <c r="J122" s="84"/>
      <c r="K122" s="84"/>
      <c r="L122" s="193"/>
      <c r="M122" s="193"/>
      <c r="N122" s="193"/>
      <c r="O122" s="85"/>
    </row>
    <row r="123" spans="1:15" ht="12.75" customHeight="1" thickBot="1" x14ac:dyDescent="0.25">
      <c r="A123" s="165"/>
    </row>
    <row r="124" spans="1:15" ht="15.75" x14ac:dyDescent="0.25">
      <c r="A124" s="167" t="s">
        <v>130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8"/>
    </row>
    <row r="125" spans="1:15" ht="6.75" customHeight="1" x14ac:dyDescent="0.2">
      <c r="A125" s="169"/>
      <c r="O125" s="152"/>
    </row>
    <row r="126" spans="1:15" ht="12.75" customHeight="1" x14ac:dyDescent="0.2">
      <c r="A126" s="170"/>
      <c r="B126" s="285"/>
      <c r="C126" s="285"/>
      <c r="D126" s="285"/>
      <c r="E126" s="285"/>
      <c r="F126" s="298" t="s">
        <v>87</v>
      </c>
      <c r="G126" s="299"/>
      <c r="H126" s="319" t="s">
        <v>100</v>
      </c>
      <c r="I126" s="320"/>
      <c r="J126" s="298" t="s">
        <v>101</v>
      </c>
      <c r="K126" s="299"/>
      <c r="L126" s="298" t="s">
        <v>102</v>
      </c>
      <c r="M126" s="299"/>
      <c r="N126" s="298" t="s">
        <v>103</v>
      </c>
      <c r="O126" s="300"/>
    </row>
    <row r="127" spans="1:15" x14ac:dyDescent="0.2">
      <c r="A127" s="170"/>
      <c r="B127" s="285"/>
      <c r="C127" s="285"/>
      <c r="D127" s="285"/>
      <c r="E127" s="285"/>
      <c r="F127" s="171" t="s">
        <v>104</v>
      </c>
      <c r="G127" s="171" t="s">
        <v>105</v>
      </c>
      <c r="H127" s="171" t="s">
        <v>104</v>
      </c>
      <c r="I127" s="322" t="s">
        <v>105</v>
      </c>
      <c r="J127" s="171" t="s">
        <v>104</v>
      </c>
      <c r="K127" s="171" t="s">
        <v>105</v>
      </c>
      <c r="L127" s="171" t="s">
        <v>104</v>
      </c>
      <c r="M127" s="171" t="s">
        <v>105</v>
      </c>
      <c r="N127" s="171" t="s">
        <v>104</v>
      </c>
      <c r="O127" s="172" t="s">
        <v>105</v>
      </c>
    </row>
    <row r="128" spans="1:15" x14ac:dyDescent="0.2">
      <c r="A128" s="169"/>
      <c r="B128" s="141" t="s">
        <v>131</v>
      </c>
      <c r="F128" s="219">
        <v>828</v>
      </c>
      <c r="G128" s="219">
        <v>819</v>
      </c>
      <c r="H128" s="305">
        <v>8653907.9800000004</v>
      </c>
      <c r="I128" s="305">
        <v>8556816.6799999997</v>
      </c>
      <c r="J128" s="64">
        <v>0.38119999999999998</v>
      </c>
      <c r="K128" s="64">
        <v>0.38040000000000002</v>
      </c>
      <c r="L128" s="305">
        <v>5.1100000000000003</v>
      </c>
      <c r="M128" s="305">
        <v>5.0999999999999996</v>
      </c>
      <c r="N128" s="305">
        <v>147.72</v>
      </c>
      <c r="O128" s="306">
        <v>147.62</v>
      </c>
    </row>
    <row r="129" spans="1:15" x14ac:dyDescent="0.2">
      <c r="A129" s="169"/>
      <c r="B129" s="141" t="s">
        <v>132</v>
      </c>
      <c r="F129" s="219">
        <v>830</v>
      </c>
      <c r="G129" s="219">
        <v>822</v>
      </c>
      <c r="H129" s="305">
        <v>7971987.4199999999</v>
      </c>
      <c r="I129" s="305">
        <v>7906703.9500000002</v>
      </c>
      <c r="J129" s="64">
        <v>0.35120000000000001</v>
      </c>
      <c r="K129" s="64">
        <v>0.35149999999999998</v>
      </c>
      <c r="L129" s="305">
        <v>5.19</v>
      </c>
      <c r="M129" s="305">
        <v>5.18</v>
      </c>
      <c r="N129" s="305">
        <v>164.28</v>
      </c>
      <c r="O129" s="306">
        <v>164.19</v>
      </c>
    </row>
    <row r="130" spans="1:15" x14ac:dyDescent="0.2">
      <c r="A130" s="169"/>
      <c r="B130" s="141" t="s">
        <v>133</v>
      </c>
      <c r="F130" s="219">
        <v>992</v>
      </c>
      <c r="G130" s="219">
        <v>967</v>
      </c>
      <c r="H130" s="305">
        <v>2867375.93</v>
      </c>
      <c r="I130" s="305">
        <v>2839777.89</v>
      </c>
      <c r="J130" s="64">
        <v>0.1263</v>
      </c>
      <c r="K130" s="64">
        <v>0.1263</v>
      </c>
      <c r="L130" s="305">
        <v>7.27</v>
      </c>
      <c r="M130" s="305">
        <v>6.72</v>
      </c>
      <c r="N130" s="305">
        <v>201.91</v>
      </c>
      <c r="O130" s="306">
        <v>202.38</v>
      </c>
    </row>
    <row r="131" spans="1:15" x14ac:dyDescent="0.2">
      <c r="A131" s="169"/>
      <c r="B131" s="141" t="s">
        <v>134</v>
      </c>
      <c r="F131" s="219">
        <v>753</v>
      </c>
      <c r="G131" s="219">
        <v>730</v>
      </c>
      <c r="H131" s="305">
        <v>2990730.54</v>
      </c>
      <c r="I131" s="305">
        <v>2973017.29</v>
      </c>
      <c r="J131" s="64">
        <v>0.13170000000000001</v>
      </c>
      <c r="K131" s="64">
        <v>0.13220000000000001</v>
      </c>
      <c r="L131" s="305">
        <v>7.18</v>
      </c>
      <c r="M131" s="305">
        <v>6.68</v>
      </c>
      <c r="N131" s="305">
        <v>235.73</v>
      </c>
      <c r="O131" s="306">
        <v>234.96</v>
      </c>
    </row>
    <row r="132" spans="1:15" x14ac:dyDescent="0.2">
      <c r="A132" s="169"/>
      <c r="B132" s="141" t="s">
        <v>135</v>
      </c>
      <c r="F132" s="219">
        <v>22</v>
      </c>
      <c r="G132" s="219">
        <v>22</v>
      </c>
      <c r="H132" s="305">
        <v>213953.87</v>
      </c>
      <c r="I132" s="305">
        <v>213408.18</v>
      </c>
      <c r="J132" s="64">
        <v>9.4000000000000004E-3</v>
      </c>
      <c r="K132" s="64">
        <v>9.4999999999999998E-3</v>
      </c>
      <c r="L132" s="305">
        <v>8.49</v>
      </c>
      <c r="M132" s="305">
        <v>8.1999999999999993</v>
      </c>
      <c r="N132" s="305">
        <v>162.96</v>
      </c>
      <c r="O132" s="306">
        <v>163.15</v>
      </c>
    </row>
    <row r="133" spans="1:15" x14ac:dyDescent="0.2">
      <c r="A133" s="169"/>
      <c r="B133" s="141" t="s">
        <v>136</v>
      </c>
      <c r="F133" s="219">
        <v>2</v>
      </c>
      <c r="G133" s="219">
        <v>2</v>
      </c>
      <c r="H133" s="305">
        <v>2239.12</v>
      </c>
      <c r="I133" s="305">
        <v>2204.69</v>
      </c>
      <c r="J133" s="64">
        <v>1E-4</v>
      </c>
      <c r="K133" s="64">
        <v>1E-4</v>
      </c>
      <c r="L133" s="305">
        <v>8.33</v>
      </c>
      <c r="M133" s="305">
        <v>7.32</v>
      </c>
      <c r="N133" s="305">
        <v>94.01</v>
      </c>
      <c r="O133" s="306">
        <v>93.14</v>
      </c>
    </row>
    <row r="134" spans="1:15" x14ac:dyDescent="0.2">
      <c r="A134" s="183"/>
      <c r="B134" s="186" t="s">
        <v>137</v>
      </c>
      <c r="C134" s="225"/>
      <c r="D134" s="225"/>
      <c r="E134" s="225"/>
      <c r="F134" s="93">
        <v>3427</v>
      </c>
      <c r="G134" s="93">
        <v>3362</v>
      </c>
      <c r="H134" s="80">
        <v>22700194.859999999</v>
      </c>
      <c r="I134" s="80">
        <v>22491928.68</v>
      </c>
      <c r="J134" s="81"/>
      <c r="K134" s="81"/>
      <c r="L134" s="94">
        <v>5.71</v>
      </c>
      <c r="M134" s="95">
        <v>5.57</v>
      </c>
      <c r="N134" s="80">
        <v>172.11</v>
      </c>
      <c r="O134" s="96">
        <v>172.05</v>
      </c>
    </row>
    <row r="135" spans="1:15" s="190" customFormat="1" ht="11.25" x14ac:dyDescent="0.2">
      <c r="A135" s="188"/>
      <c r="F135" s="189"/>
      <c r="G135" s="189"/>
      <c r="H135" s="189"/>
      <c r="I135" s="189"/>
      <c r="J135" s="189"/>
      <c r="K135" s="189"/>
      <c r="L135" s="189"/>
      <c r="M135" s="189"/>
      <c r="N135" s="82"/>
      <c r="O135" s="323"/>
    </row>
    <row r="136" spans="1:15" s="190" customFormat="1" ht="12" thickBot="1" x14ac:dyDescent="0.25">
      <c r="A136" s="192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4"/>
    </row>
    <row r="137" spans="1:15" ht="13.5" thickBot="1" x14ac:dyDescent="0.25">
      <c r="D137" s="324"/>
      <c r="E137" s="324"/>
    </row>
    <row r="138" spans="1:15" ht="15.75" x14ac:dyDescent="0.25">
      <c r="A138" s="167" t="s">
        <v>138</v>
      </c>
      <c r="B138" s="146"/>
      <c r="C138" s="146"/>
      <c r="D138" s="251"/>
      <c r="F138" s="146"/>
      <c r="G138" s="146"/>
      <c r="H138" s="146"/>
      <c r="I138" s="146"/>
      <c r="J138" s="146"/>
      <c r="K138" s="146"/>
      <c r="L138" s="146"/>
      <c r="M138" s="146"/>
      <c r="N138" s="146"/>
      <c r="O138" s="148"/>
    </row>
    <row r="139" spans="1:15" ht="6.75" customHeight="1" x14ac:dyDescent="0.2">
      <c r="A139" s="169"/>
      <c r="O139" s="152"/>
    </row>
    <row r="140" spans="1:15" ht="12.75" customHeight="1" x14ac:dyDescent="0.2">
      <c r="A140" s="170"/>
      <c r="B140" s="285"/>
      <c r="C140" s="285"/>
      <c r="D140" s="285"/>
      <c r="E140" s="285"/>
      <c r="F140" s="298" t="s">
        <v>87</v>
      </c>
      <c r="G140" s="299"/>
      <c r="H140" s="319" t="s">
        <v>100</v>
      </c>
      <c r="I140" s="320"/>
      <c r="J140" s="298" t="s">
        <v>139</v>
      </c>
      <c r="K140" s="299"/>
      <c r="L140" s="298" t="s">
        <v>102</v>
      </c>
      <c r="M140" s="299"/>
      <c r="N140" s="298" t="s">
        <v>103</v>
      </c>
      <c r="O140" s="300"/>
    </row>
    <row r="141" spans="1:15" x14ac:dyDescent="0.2">
      <c r="A141" s="170"/>
      <c r="B141" s="285"/>
      <c r="C141" s="285"/>
      <c r="D141" s="285"/>
      <c r="E141" s="285"/>
      <c r="F141" s="171" t="s">
        <v>104</v>
      </c>
      <c r="G141" s="171" t="s">
        <v>105</v>
      </c>
      <c r="H141" s="171" t="s">
        <v>104</v>
      </c>
      <c r="I141" s="322" t="s">
        <v>105</v>
      </c>
      <c r="J141" s="171" t="s">
        <v>104</v>
      </c>
      <c r="K141" s="171" t="s">
        <v>105</v>
      </c>
      <c r="L141" s="171" t="s">
        <v>104</v>
      </c>
      <c r="M141" s="171" t="s">
        <v>105</v>
      </c>
      <c r="N141" s="171" t="s">
        <v>104</v>
      </c>
      <c r="O141" s="172" t="s">
        <v>105</v>
      </c>
    </row>
    <row r="142" spans="1:15" x14ac:dyDescent="0.2">
      <c r="A142" s="169"/>
      <c r="B142" s="141" t="s">
        <v>140</v>
      </c>
      <c r="F142" s="219">
        <v>1044</v>
      </c>
      <c r="G142" s="219">
        <v>1018</v>
      </c>
      <c r="H142" s="305">
        <v>4826072.71</v>
      </c>
      <c r="I142" s="305">
        <v>4792633.13</v>
      </c>
      <c r="J142" s="64">
        <v>0.21260000000000001</v>
      </c>
      <c r="K142" s="64">
        <v>0.21310000000000001</v>
      </c>
      <c r="L142" s="305">
        <v>6.83</v>
      </c>
      <c r="M142" s="305">
        <v>6.43</v>
      </c>
      <c r="N142" s="87">
        <v>210.2</v>
      </c>
      <c r="O142" s="90">
        <v>209.84</v>
      </c>
    </row>
    <row r="143" spans="1:15" x14ac:dyDescent="0.2">
      <c r="A143" s="169"/>
      <c r="B143" s="141" t="s">
        <v>141</v>
      </c>
      <c r="F143" s="219">
        <v>493</v>
      </c>
      <c r="G143" s="219">
        <v>485</v>
      </c>
      <c r="H143" s="305">
        <v>1665659.19</v>
      </c>
      <c r="I143" s="305">
        <v>1659171.72</v>
      </c>
      <c r="J143" s="64">
        <v>7.3400000000000007E-2</v>
      </c>
      <c r="K143" s="64">
        <v>7.3800000000000004E-2</v>
      </c>
      <c r="L143" s="305">
        <v>6.82</v>
      </c>
      <c r="M143" s="305">
        <v>6.42</v>
      </c>
      <c r="N143" s="87">
        <v>219.43</v>
      </c>
      <c r="O143" s="91">
        <v>219.83</v>
      </c>
    </row>
    <row r="144" spans="1:15" x14ac:dyDescent="0.2">
      <c r="A144" s="169"/>
      <c r="B144" s="141" t="s">
        <v>142</v>
      </c>
      <c r="F144" s="219">
        <v>333</v>
      </c>
      <c r="G144" s="219">
        <v>319</v>
      </c>
      <c r="H144" s="305">
        <v>1193375.02</v>
      </c>
      <c r="I144" s="305">
        <v>1185233.6299999999</v>
      </c>
      <c r="J144" s="64">
        <v>5.2600000000000001E-2</v>
      </c>
      <c r="K144" s="64">
        <v>5.2699999999999997E-2</v>
      </c>
      <c r="L144" s="305">
        <v>7.25</v>
      </c>
      <c r="M144" s="305">
        <v>6.73</v>
      </c>
      <c r="N144" s="87">
        <v>197.4</v>
      </c>
      <c r="O144" s="91">
        <v>197.09</v>
      </c>
    </row>
    <row r="145" spans="1:15" x14ac:dyDescent="0.2">
      <c r="A145" s="169"/>
      <c r="B145" s="141" t="s">
        <v>143</v>
      </c>
      <c r="F145" s="219">
        <v>1557</v>
      </c>
      <c r="G145" s="219">
        <v>1540</v>
      </c>
      <c r="H145" s="305">
        <v>15015087.939999999</v>
      </c>
      <c r="I145" s="305">
        <v>14854890.199999999</v>
      </c>
      <c r="J145" s="64">
        <v>0.66149999999999998</v>
      </c>
      <c r="K145" s="64">
        <v>0.66049999999999998</v>
      </c>
      <c r="L145" s="305">
        <v>5.1100000000000003</v>
      </c>
      <c r="M145" s="305">
        <v>5.1100000000000003</v>
      </c>
      <c r="N145" s="87">
        <v>152.61000000000001</v>
      </c>
      <c r="O145" s="91">
        <v>152.52000000000001</v>
      </c>
    </row>
    <row r="146" spans="1:15" x14ac:dyDescent="0.2">
      <c r="A146" s="169"/>
      <c r="B146" s="141" t="s">
        <v>144</v>
      </c>
      <c r="F146" s="219">
        <v>0</v>
      </c>
      <c r="G146" s="219">
        <v>0</v>
      </c>
      <c r="H146" s="305">
        <v>0</v>
      </c>
      <c r="I146" s="305">
        <v>0</v>
      </c>
      <c r="J146" s="64">
        <v>0</v>
      </c>
      <c r="K146" s="64">
        <v>0</v>
      </c>
      <c r="L146" s="305">
        <v>0</v>
      </c>
      <c r="M146" s="305">
        <v>0</v>
      </c>
      <c r="N146" s="87">
        <v>0</v>
      </c>
      <c r="O146" s="91">
        <v>0</v>
      </c>
    </row>
    <row r="147" spans="1:15" x14ac:dyDescent="0.2">
      <c r="A147" s="183"/>
      <c r="B147" s="186" t="s">
        <v>95</v>
      </c>
      <c r="C147" s="225"/>
      <c r="D147" s="225"/>
      <c r="E147" s="225"/>
      <c r="F147" s="93">
        <v>3427</v>
      </c>
      <c r="G147" s="93">
        <v>3362</v>
      </c>
      <c r="H147" s="80">
        <v>22700194.859999999</v>
      </c>
      <c r="I147" s="80">
        <v>22491928.68</v>
      </c>
      <c r="J147" s="81"/>
      <c r="K147" s="81"/>
      <c r="L147" s="94">
        <v>5.71</v>
      </c>
      <c r="M147" s="94">
        <v>5.57</v>
      </c>
      <c r="N147" s="80">
        <v>172.11</v>
      </c>
      <c r="O147" s="96">
        <v>172.05</v>
      </c>
    </row>
    <row r="148" spans="1:15" s="190" customFormat="1" ht="11.25" x14ac:dyDescent="0.2">
      <c r="A148" s="294"/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82"/>
      <c r="O148" s="191"/>
    </row>
    <row r="149" spans="1:15" s="190" customFormat="1" ht="12" thickBot="1" x14ac:dyDescent="0.25">
      <c r="A149" s="192"/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4"/>
    </row>
    <row r="150" spans="1:15" ht="13.5" thickBot="1" x14ac:dyDescent="0.25"/>
    <row r="151" spans="1:15" ht="15.75" x14ac:dyDescent="0.25">
      <c r="A151" s="167" t="s">
        <v>145</v>
      </c>
      <c r="B151" s="325"/>
      <c r="C151" s="146"/>
      <c r="D151" s="146"/>
      <c r="E151" s="146"/>
      <c r="F151" s="146"/>
      <c r="G151" s="146"/>
      <c r="H151" s="146"/>
      <c r="I151" s="146"/>
      <c r="J151" s="146"/>
      <c r="K151" s="146"/>
      <c r="L151" s="148"/>
    </row>
    <row r="152" spans="1:15" ht="6.75" customHeight="1" x14ac:dyDescent="0.2">
      <c r="A152" s="169"/>
      <c r="B152" s="211"/>
      <c r="L152" s="152"/>
    </row>
    <row r="153" spans="1:15" x14ac:dyDescent="0.2">
      <c r="A153" s="170"/>
      <c r="B153" s="218"/>
      <c r="C153" s="285"/>
      <c r="D153" s="285"/>
      <c r="E153" s="218"/>
      <c r="F153" s="298" t="s">
        <v>87</v>
      </c>
      <c r="G153" s="299"/>
      <c r="H153" s="319" t="s">
        <v>100</v>
      </c>
      <c r="I153" s="320"/>
      <c r="J153" s="318" t="s">
        <v>146</v>
      </c>
      <c r="K153" s="318"/>
      <c r="L153" s="172" t="s">
        <v>21</v>
      </c>
    </row>
    <row r="154" spans="1:15" x14ac:dyDescent="0.2">
      <c r="A154" s="170"/>
      <c r="B154" s="218"/>
      <c r="C154" s="285"/>
      <c r="D154" s="285"/>
      <c r="E154" s="218"/>
      <c r="F154" s="322" t="s">
        <v>104</v>
      </c>
      <c r="G154" s="322" t="s">
        <v>105</v>
      </c>
      <c r="H154" s="171" t="s">
        <v>104</v>
      </c>
      <c r="I154" s="171" t="s">
        <v>105</v>
      </c>
      <c r="J154" s="171" t="s">
        <v>104</v>
      </c>
      <c r="K154" s="171" t="s">
        <v>105</v>
      </c>
      <c r="L154" s="326"/>
    </row>
    <row r="155" spans="1:15" x14ac:dyDescent="0.2">
      <c r="A155" s="198"/>
      <c r="B155" s="199" t="s">
        <v>147</v>
      </c>
      <c r="C155" s="204"/>
      <c r="D155" s="204"/>
      <c r="E155" s="204"/>
      <c r="F155" s="219">
        <v>254</v>
      </c>
      <c r="G155" s="219">
        <v>253</v>
      </c>
      <c r="H155" s="305">
        <v>1255448.19</v>
      </c>
      <c r="I155" s="87">
        <v>1233585.42</v>
      </c>
      <c r="J155" s="64">
        <v>5.5300000000000002E-2</v>
      </c>
      <c r="K155" s="99">
        <v>5.4800000000000001E-2</v>
      </c>
      <c r="L155" s="327">
        <v>3.0476999999999999</v>
      </c>
    </row>
    <row r="156" spans="1:15" x14ac:dyDescent="0.2">
      <c r="A156" s="169"/>
      <c r="B156" s="211" t="s">
        <v>148</v>
      </c>
      <c r="F156" s="219">
        <v>3173</v>
      </c>
      <c r="G156" s="219">
        <v>3109</v>
      </c>
      <c r="H156" s="305">
        <v>21444746.670000002</v>
      </c>
      <c r="I156" s="87">
        <v>21258343.260000002</v>
      </c>
      <c r="J156" s="64">
        <v>0.94469999999999998</v>
      </c>
      <c r="K156" s="78">
        <v>0.94520000000000004</v>
      </c>
      <c r="L156" s="328">
        <v>2.5320999999999998</v>
      </c>
    </row>
    <row r="157" spans="1:15" x14ac:dyDescent="0.2">
      <c r="A157" s="169"/>
      <c r="B157" s="211" t="s">
        <v>149</v>
      </c>
      <c r="F157" s="219">
        <v>0</v>
      </c>
      <c r="G157" s="219">
        <v>0</v>
      </c>
      <c r="H157" s="305">
        <v>0</v>
      </c>
      <c r="I157" s="305">
        <v>0</v>
      </c>
      <c r="J157" s="64">
        <v>0</v>
      </c>
      <c r="K157" s="78">
        <v>0</v>
      </c>
      <c r="L157" s="328">
        <v>0</v>
      </c>
    </row>
    <row r="158" spans="1:15" ht="13.5" thickBot="1" x14ac:dyDescent="0.25">
      <c r="A158" s="279"/>
      <c r="B158" s="329" t="s">
        <v>49</v>
      </c>
      <c r="C158" s="165"/>
      <c r="D158" s="165"/>
      <c r="E158" s="165"/>
      <c r="F158" s="100">
        <v>3427</v>
      </c>
      <c r="G158" s="100">
        <v>3362</v>
      </c>
      <c r="H158" s="101">
        <v>22700194.859999999</v>
      </c>
      <c r="I158" s="101">
        <v>22491928.68</v>
      </c>
      <c r="J158" s="102"/>
      <c r="K158" s="103"/>
      <c r="L158" s="330">
        <v>2.5604</v>
      </c>
    </row>
    <row r="159" spans="1:15" s="331" customFormat="1" ht="11.25" x14ac:dyDescent="0.2">
      <c r="A159" s="190"/>
    </row>
    <row r="160" spans="1:15" s="331" customFormat="1" ht="11.25" x14ac:dyDescent="0.2">
      <c r="A160" s="190"/>
    </row>
    <row r="161" spans="1:15" ht="13.5" thickBot="1" x14ac:dyDescent="0.25"/>
    <row r="162" spans="1:15" ht="15.75" x14ac:dyDescent="0.25">
      <c r="A162" s="167" t="s">
        <v>150</v>
      </c>
      <c r="B162" s="332"/>
      <c r="C162" s="333"/>
      <c r="D162" s="168"/>
      <c r="E162" s="168"/>
      <c r="F162" s="334" t="s">
        <v>151</v>
      </c>
    </row>
    <row r="163" spans="1:15" ht="13.5" thickBot="1" x14ac:dyDescent="0.25">
      <c r="A163" s="279" t="s">
        <v>152</v>
      </c>
      <c r="B163" s="279"/>
      <c r="C163" s="335"/>
      <c r="D163" s="335"/>
      <c r="E163" s="335"/>
      <c r="F163" s="336">
        <v>203100432.11000001</v>
      </c>
    </row>
    <row r="164" spans="1:15" x14ac:dyDescent="0.2">
      <c r="C164" s="337"/>
      <c r="D164" s="337"/>
      <c r="E164" s="337"/>
      <c r="F164" s="104"/>
    </row>
    <row r="165" spans="1:15" x14ac:dyDescent="0.2">
      <c r="C165" s="105"/>
      <c r="D165" s="106"/>
      <c r="E165" s="106"/>
      <c r="F165" s="104"/>
    </row>
    <row r="166" spans="1:15" ht="12.75" customHeight="1" x14ac:dyDescent="0.2">
      <c r="A166" s="338"/>
      <c r="B166" s="338"/>
      <c r="C166" s="338"/>
      <c r="D166" s="338"/>
      <c r="E166" s="338"/>
      <c r="F166" s="338"/>
    </row>
    <row r="167" spans="1:15" x14ac:dyDescent="0.2">
      <c r="A167" s="338"/>
      <c r="B167" s="338"/>
      <c r="C167" s="338"/>
      <c r="D167" s="338"/>
      <c r="E167" s="338"/>
      <c r="F167" s="338"/>
    </row>
    <row r="168" spans="1:15" x14ac:dyDescent="0.2">
      <c r="A168" s="338"/>
      <c r="B168" s="338"/>
      <c r="C168" s="338"/>
      <c r="D168" s="338"/>
      <c r="E168" s="338"/>
      <c r="F168" s="338"/>
    </row>
    <row r="169" spans="1:15" x14ac:dyDescent="0.2">
      <c r="C169" s="105"/>
      <c r="D169" s="106"/>
      <c r="E169" s="106"/>
      <c r="F169" s="104"/>
    </row>
    <row r="170" spans="1:15" x14ac:dyDescent="0.2">
      <c r="A170" s="338"/>
      <c r="B170" s="338"/>
      <c r="C170" s="338"/>
      <c r="D170" s="338"/>
      <c r="E170" s="338"/>
      <c r="F170" s="338"/>
    </row>
    <row r="171" spans="1:15" x14ac:dyDescent="0.2">
      <c r="A171" s="338"/>
      <c r="B171" s="338"/>
      <c r="C171" s="338"/>
      <c r="D171" s="338"/>
      <c r="E171" s="338"/>
      <c r="F171" s="338"/>
    </row>
    <row r="172" spans="1:15" x14ac:dyDescent="0.2">
      <c r="A172" s="338"/>
      <c r="B172" s="338"/>
      <c r="C172" s="338"/>
      <c r="D172" s="338"/>
      <c r="E172" s="338"/>
      <c r="F172" s="338"/>
    </row>
    <row r="173" spans="1:15" x14ac:dyDescent="0.2">
      <c r="F173" s="339"/>
      <c r="G173" s="339"/>
      <c r="H173" s="340"/>
      <c r="I173" s="340"/>
      <c r="J173" s="341"/>
      <c r="K173" s="341"/>
      <c r="L173" s="342"/>
      <c r="M173" s="342"/>
      <c r="N173" s="342"/>
      <c r="O173" s="342"/>
    </row>
    <row r="174" spans="1:15" x14ac:dyDescent="0.2">
      <c r="F174" s="339"/>
      <c r="G174" s="339"/>
      <c r="H174" s="340"/>
      <c r="I174" s="340"/>
      <c r="J174" s="341"/>
      <c r="K174" s="341"/>
      <c r="L174" s="342"/>
      <c r="M174" s="342"/>
      <c r="N174" s="342"/>
      <c r="O174" s="342"/>
    </row>
    <row r="176" spans="1:15" x14ac:dyDescent="0.2"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</row>
    <row r="178" spans="6:6" x14ac:dyDescent="0.2">
      <c r="F178" s="2"/>
    </row>
    <row r="180" spans="6:6" x14ac:dyDescent="0.2">
      <c r="F180" s="161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6:O176">
    <cfRule type="cellIs" dxfId="0" priority="1" operator="equal">
      <formula>TRUE</formula>
    </cfRule>
  </conditionalFormatting>
  <hyperlinks>
    <hyperlink ref="D10" r:id="rId1" xr:uid="{A8E0EF56-C36B-418D-A483-95038098434F}"/>
    <hyperlink ref="D11" r:id="rId2" xr:uid="{35E0592F-C65E-4D99-9FA3-862144D21E38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H53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FBB7-95DA-4C27-BE7F-247A6C37D1D4}">
  <sheetPr>
    <pageSetUpPr fitToPage="1"/>
  </sheetPr>
  <dimension ref="A1:AD96"/>
  <sheetViews>
    <sheetView zoomScaleNormal="100" zoomScalePageLayoutView="55" workbookViewId="0"/>
  </sheetViews>
  <sheetFormatPr defaultColWidth="9.140625" defaultRowHeight="12.75" x14ac:dyDescent="0.2"/>
  <cols>
    <col min="1" max="2" width="3.140625" style="343" customWidth="1"/>
    <col min="3" max="3" width="14.42578125" style="343" customWidth="1"/>
    <col min="4" max="4" width="13.140625" style="343" customWidth="1"/>
    <col min="5" max="5" width="12.85546875" style="343" customWidth="1"/>
    <col min="6" max="6" width="11.5703125" style="343" customWidth="1"/>
    <col min="7" max="7" width="15.85546875" style="343" customWidth="1"/>
    <col min="8" max="8" width="19.42578125" style="343" customWidth="1"/>
    <col min="9" max="9" width="15.140625" style="343" customWidth="1"/>
    <col min="10" max="11" width="14.42578125" style="343" customWidth="1"/>
    <col min="12" max="12" width="15.5703125" style="343" bestFit="1" customWidth="1"/>
    <col min="13" max="13" width="14.42578125" style="343" customWidth="1"/>
    <col min="14" max="14" width="18.5703125" style="343" customWidth="1"/>
    <col min="15" max="15" width="17.140625" style="343" customWidth="1"/>
    <col min="16" max="16" width="18.5703125" style="343" customWidth="1"/>
    <col min="17" max="17" width="17.140625" style="343" customWidth="1"/>
    <col min="18" max="18" width="42.42578125" style="343" customWidth="1"/>
    <col min="19" max="21" width="3.5703125" style="343" customWidth="1"/>
    <col min="22" max="22" width="16" style="343" customWidth="1"/>
    <col min="23" max="23" width="28.85546875" style="343" customWidth="1"/>
    <col min="24" max="24" width="15.5703125" style="343" customWidth="1"/>
    <col min="25" max="25" width="18.42578125" style="343" customWidth="1"/>
    <col min="26" max="26" width="17.5703125" style="343" customWidth="1"/>
    <col min="27" max="27" width="14.42578125" style="343" customWidth="1"/>
    <col min="28" max="28" width="13.5703125" style="343" customWidth="1"/>
    <col min="29" max="29" width="14.140625" style="343" customWidth="1"/>
    <col min="30" max="30" width="13.140625" style="343" customWidth="1"/>
    <col min="31" max="44" width="10.85546875" style="343" customWidth="1"/>
    <col min="45" max="45" width="2.5703125" style="343" customWidth="1"/>
    <col min="46" max="16384" width="9.140625" style="343"/>
  </cols>
  <sheetData>
    <row r="1" spans="1:27" ht="15.75" x14ac:dyDescent="0.25">
      <c r="A1" s="142" t="s">
        <v>0</v>
      </c>
    </row>
    <row r="2" spans="1:27" ht="15.75" customHeight="1" x14ac:dyDescent="0.25">
      <c r="A2" s="142" t="s">
        <v>153</v>
      </c>
      <c r="Y2" s="344"/>
      <c r="Z2" s="344"/>
      <c r="AA2" s="344"/>
    </row>
    <row r="3" spans="1:27" ht="15.75" x14ac:dyDescent="0.25">
      <c r="A3" s="142" t="s">
        <v>5</v>
      </c>
      <c r="X3" s="344"/>
      <c r="Y3" s="344"/>
      <c r="Z3" s="344"/>
      <c r="AA3" s="344"/>
    </row>
    <row r="4" spans="1:27" ht="13.5" thickBot="1" x14ac:dyDescent="0.25">
      <c r="X4" s="344"/>
      <c r="Y4" s="344"/>
      <c r="Z4" s="344"/>
      <c r="AA4" s="344"/>
    </row>
    <row r="5" spans="1:27" x14ac:dyDescent="0.2">
      <c r="B5" s="144" t="s">
        <v>6</v>
      </c>
      <c r="C5" s="145"/>
      <c r="D5" s="145"/>
      <c r="E5" s="345"/>
      <c r="F5" s="346">
        <v>45894</v>
      </c>
      <c r="G5" s="347"/>
      <c r="X5" s="344"/>
      <c r="Y5" s="344"/>
      <c r="Z5" s="344"/>
      <c r="AA5" s="344"/>
    </row>
    <row r="6" spans="1:27" ht="13.5" thickBot="1" x14ac:dyDescent="0.25">
      <c r="B6" s="162" t="s">
        <v>154</v>
      </c>
      <c r="C6" s="163"/>
      <c r="D6" s="163"/>
      <c r="E6" s="348"/>
      <c r="F6" s="349">
        <v>45869</v>
      </c>
      <c r="G6" s="350"/>
      <c r="X6" s="344"/>
      <c r="Y6" s="344"/>
      <c r="Z6" s="344"/>
      <c r="AA6" s="344"/>
    </row>
    <row r="7" spans="1:27" x14ac:dyDescent="0.2">
      <c r="F7" s="351"/>
    </row>
    <row r="9" spans="1:27" ht="15.75" thickBot="1" x14ac:dyDescent="0.3">
      <c r="A9" s="352"/>
      <c r="Y9" s="203"/>
    </row>
    <row r="10" spans="1:27" ht="13.5" thickBot="1" x14ac:dyDescent="0.25">
      <c r="J10" s="353"/>
      <c r="K10" s="345"/>
      <c r="L10" s="345"/>
      <c r="M10" s="345"/>
      <c r="N10" s="354"/>
    </row>
    <row r="11" spans="1:27" ht="18" thickBot="1" x14ac:dyDescent="0.3">
      <c r="A11" s="355" t="s">
        <v>155</v>
      </c>
      <c r="B11" s="356"/>
      <c r="C11" s="356"/>
      <c r="D11" s="356"/>
      <c r="E11" s="356"/>
      <c r="F11" s="356"/>
      <c r="G11" s="356"/>
      <c r="H11" s="357"/>
      <c r="J11" s="221" t="s">
        <v>156</v>
      </c>
      <c r="N11" s="358">
        <v>45869</v>
      </c>
      <c r="O11" s="359"/>
      <c r="P11" s="359"/>
      <c r="Q11" s="359"/>
      <c r="R11" s="359"/>
      <c r="S11" s="359"/>
      <c r="T11" s="359"/>
      <c r="U11" s="359"/>
    </row>
    <row r="12" spans="1:27" x14ac:dyDescent="0.2">
      <c r="A12" s="353"/>
      <c r="B12" s="345"/>
      <c r="C12" s="345"/>
      <c r="D12" s="345"/>
      <c r="E12" s="345"/>
      <c r="F12" s="345"/>
      <c r="G12" s="345"/>
      <c r="H12" s="334"/>
      <c r="J12" s="360" t="s">
        <v>157</v>
      </c>
      <c r="N12" s="53">
        <v>0</v>
      </c>
      <c r="O12" s="54"/>
      <c r="P12" s="54"/>
      <c r="Q12" s="54"/>
      <c r="R12" s="54"/>
      <c r="S12" s="107"/>
      <c r="T12" s="107"/>
      <c r="U12" s="107"/>
    </row>
    <row r="13" spans="1:27" x14ac:dyDescent="0.2">
      <c r="A13" s="360"/>
      <c r="B13" s="343" t="s">
        <v>158</v>
      </c>
      <c r="H13" s="53">
        <v>307567.28999999998</v>
      </c>
      <c r="J13" s="169" t="s">
        <v>159</v>
      </c>
      <c r="N13" s="53">
        <v>5573.45</v>
      </c>
      <c r="O13" s="54"/>
      <c r="P13" s="54"/>
      <c r="Q13" s="54"/>
      <c r="R13" s="54"/>
      <c r="S13" s="107"/>
      <c r="T13" s="107"/>
      <c r="U13" s="107"/>
    </row>
    <row r="14" spans="1:27" x14ac:dyDescent="0.2">
      <c r="A14" s="360"/>
      <c r="B14" s="343" t="s">
        <v>160</v>
      </c>
      <c r="F14" s="361"/>
      <c r="H14" s="108">
        <v>0</v>
      </c>
      <c r="J14" s="169" t="s">
        <v>161</v>
      </c>
      <c r="N14" s="53">
        <v>18717.23</v>
      </c>
      <c r="O14" s="54"/>
      <c r="P14" s="54"/>
      <c r="Q14" s="54"/>
      <c r="R14" s="54"/>
      <c r="S14" s="107"/>
      <c r="T14" s="107"/>
      <c r="U14" s="107"/>
    </row>
    <row r="15" spans="1:27" x14ac:dyDescent="0.2">
      <c r="A15" s="360"/>
      <c r="B15" s="141" t="s">
        <v>162</v>
      </c>
      <c r="H15" s="108"/>
      <c r="J15" s="169" t="s">
        <v>163</v>
      </c>
      <c r="N15" s="53">
        <v>15019.73</v>
      </c>
      <c r="O15" s="54"/>
      <c r="P15" s="54"/>
      <c r="Q15" s="54"/>
      <c r="R15" s="54"/>
      <c r="S15" s="107"/>
      <c r="T15" s="107"/>
      <c r="U15" s="107"/>
    </row>
    <row r="16" spans="1:27" x14ac:dyDescent="0.2">
      <c r="A16" s="360"/>
      <c r="C16" s="141" t="s">
        <v>164</v>
      </c>
      <c r="H16" s="108">
        <v>0</v>
      </c>
      <c r="J16" s="169" t="s">
        <v>165</v>
      </c>
      <c r="N16" s="60">
        <v>0</v>
      </c>
      <c r="O16" s="54"/>
      <c r="P16" s="54"/>
      <c r="Q16" s="54"/>
      <c r="R16" s="54"/>
      <c r="S16" s="54"/>
      <c r="T16" s="54"/>
      <c r="U16" s="54"/>
    </row>
    <row r="17" spans="1:27" ht="13.5" thickBot="1" x14ac:dyDescent="0.25">
      <c r="A17" s="360"/>
      <c r="B17" s="343" t="s">
        <v>166</v>
      </c>
      <c r="H17" s="53">
        <v>2754.38</v>
      </c>
      <c r="J17" s="362"/>
      <c r="K17" s="363" t="s">
        <v>167</v>
      </c>
      <c r="L17" s="364"/>
      <c r="M17" s="364"/>
      <c r="N17" s="365">
        <v>39310.410000000003</v>
      </c>
      <c r="O17" s="109"/>
      <c r="P17" s="109"/>
      <c r="Q17" s="109"/>
      <c r="R17" s="109"/>
      <c r="S17" s="54"/>
      <c r="T17" s="54"/>
      <c r="U17" s="54"/>
    </row>
    <row r="18" spans="1:27" x14ac:dyDescent="0.2">
      <c r="A18" s="360"/>
      <c r="B18" s="343" t="s">
        <v>168</v>
      </c>
      <c r="H18" s="108"/>
      <c r="S18" s="107"/>
      <c r="T18" s="107"/>
      <c r="U18" s="107"/>
    </row>
    <row r="19" spans="1:27" x14ac:dyDescent="0.2">
      <c r="A19" s="360"/>
      <c r="B19" s="141" t="s">
        <v>169</v>
      </c>
      <c r="H19" s="108"/>
      <c r="S19" s="54"/>
      <c r="T19" s="54"/>
      <c r="U19" s="54"/>
      <c r="V19" s="366"/>
    </row>
    <row r="20" spans="1:27" x14ac:dyDescent="0.2">
      <c r="A20" s="360"/>
      <c r="B20" s="343" t="s">
        <v>170</v>
      </c>
      <c r="H20" s="53">
        <v>92440.2</v>
      </c>
      <c r="S20" s="107"/>
      <c r="T20" s="107"/>
      <c r="U20" s="107"/>
    </row>
    <row r="21" spans="1:27" x14ac:dyDescent="0.2">
      <c r="A21" s="360"/>
      <c r="B21" s="141" t="s">
        <v>171</v>
      </c>
      <c r="H21" s="108"/>
      <c r="X21" s="52"/>
    </row>
    <row r="22" spans="1:27" ht="13.5" thickBot="1" x14ac:dyDescent="0.25">
      <c r="A22" s="360"/>
      <c r="B22" s="343" t="s">
        <v>172</v>
      </c>
      <c r="H22" s="108"/>
      <c r="N22" s="367"/>
    </row>
    <row r="23" spans="1:27" x14ac:dyDescent="0.2">
      <c r="A23" s="360"/>
      <c r="B23" s="343" t="s">
        <v>173</v>
      </c>
      <c r="H23" s="108"/>
      <c r="I23" s="368"/>
      <c r="J23" s="353" t="s">
        <v>174</v>
      </c>
      <c r="K23" s="345"/>
      <c r="L23" s="345"/>
      <c r="M23" s="345"/>
      <c r="N23" s="369">
        <v>45869</v>
      </c>
      <c r="O23" s="359"/>
      <c r="P23" s="359"/>
      <c r="Q23" s="359"/>
      <c r="R23" s="359"/>
      <c r="S23" s="337"/>
      <c r="T23" s="337"/>
      <c r="U23" s="337"/>
      <c r="AA23" s="203"/>
    </row>
    <row r="24" spans="1:27" x14ac:dyDescent="0.2">
      <c r="A24" s="360"/>
      <c r="B24" s="343" t="s">
        <v>175</v>
      </c>
      <c r="H24" s="108"/>
      <c r="I24" s="370"/>
      <c r="J24" s="360"/>
      <c r="N24" s="371"/>
      <c r="O24" s="372" t="s">
        <v>176</v>
      </c>
      <c r="P24" s="373"/>
      <c r="Q24" s="373"/>
      <c r="R24" s="373"/>
    </row>
    <row r="25" spans="1:27" x14ac:dyDescent="0.2">
      <c r="A25" s="360"/>
      <c r="B25" s="343" t="s">
        <v>177</v>
      </c>
      <c r="H25" s="53"/>
      <c r="I25" s="110"/>
      <c r="J25" s="111" t="s">
        <v>178</v>
      </c>
      <c r="N25" s="374">
        <v>151232</v>
      </c>
      <c r="O25" s="375"/>
      <c r="P25" s="376"/>
      <c r="Q25" s="376"/>
      <c r="R25" s="376"/>
      <c r="V25" s="141"/>
    </row>
    <row r="26" spans="1:27" x14ac:dyDescent="0.2">
      <c r="A26" s="360"/>
      <c r="B26" s="343" t="s">
        <v>179</v>
      </c>
      <c r="H26" s="53"/>
      <c r="I26" s="110"/>
      <c r="J26" s="111" t="s">
        <v>180</v>
      </c>
      <c r="N26" s="377">
        <v>76629029.230000004</v>
      </c>
      <c r="O26" s="375"/>
      <c r="P26" s="376"/>
      <c r="Q26" s="376"/>
      <c r="R26" s="376"/>
      <c r="V26" s="141"/>
    </row>
    <row r="27" spans="1:27" x14ac:dyDescent="0.2">
      <c r="A27" s="360"/>
      <c r="B27" s="343" t="s">
        <v>181</v>
      </c>
      <c r="H27" s="108"/>
      <c r="I27" s="112"/>
      <c r="J27" s="111" t="s">
        <v>182</v>
      </c>
      <c r="N27" s="113">
        <v>0.3772962392738653</v>
      </c>
      <c r="O27" s="375"/>
      <c r="P27" s="376"/>
      <c r="Q27" s="376"/>
      <c r="R27" s="376"/>
      <c r="V27" s="141"/>
    </row>
    <row r="28" spans="1:27" x14ac:dyDescent="0.2">
      <c r="A28" s="360"/>
      <c r="H28" s="378"/>
      <c r="I28" s="112"/>
      <c r="J28" s="111" t="s">
        <v>183</v>
      </c>
      <c r="N28" s="114">
        <v>3.4069567941560805</v>
      </c>
      <c r="O28" s="375"/>
      <c r="P28" s="376"/>
      <c r="Q28" s="376"/>
      <c r="R28" s="376"/>
      <c r="V28" s="141"/>
      <c r="X28" s="115"/>
    </row>
    <row r="29" spans="1:27" x14ac:dyDescent="0.2">
      <c r="A29" s="360"/>
      <c r="C29" s="203" t="s">
        <v>184</v>
      </c>
      <c r="H29" s="116">
        <v>402761.87</v>
      </c>
      <c r="I29" s="379"/>
      <c r="J29" s="117"/>
      <c r="N29" s="380"/>
      <c r="O29" s="375"/>
      <c r="P29" s="376"/>
      <c r="Q29" s="376"/>
      <c r="R29" s="376"/>
      <c r="V29" s="141"/>
    </row>
    <row r="30" spans="1:27" ht="13.5" thickBot="1" x14ac:dyDescent="0.25">
      <c r="A30" s="362"/>
      <c r="B30" s="364"/>
      <c r="C30" s="363"/>
      <c r="D30" s="364"/>
      <c r="E30" s="364"/>
      <c r="F30" s="364"/>
      <c r="G30" s="364"/>
      <c r="H30" s="381"/>
      <c r="I30" s="118"/>
      <c r="J30" s="111" t="s">
        <v>185</v>
      </c>
      <c r="N30" s="382">
        <v>92440.2</v>
      </c>
      <c r="O30" s="375"/>
      <c r="P30" s="376"/>
      <c r="Q30" s="376"/>
      <c r="R30" s="376"/>
      <c r="V30" s="141"/>
    </row>
    <row r="31" spans="1:27" x14ac:dyDescent="0.2">
      <c r="A31" s="383" t="s">
        <v>186</v>
      </c>
      <c r="B31" s="384"/>
      <c r="C31" s="385"/>
      <c r="D31" s="384"/>
      <c r="E31" s="384"/>
      <c r="F31" s="384"/>
      <c r="G31" s="384"/>
      <c r="H31" s="386"/>
      <c r="I31" s="387"/>
      <c r="J31" s="111" t="s">
        <v>187</v>
      </c>
      <c r="N31" s="382">
        <v>0</v>
      </c>
      <c r="O31" s="375"/>
      <c r="P31" s="376"/>
      <c r="Q31" s="376"/>
      <c r="R31" s="376"/>
      <c r="V31" s="141"/>
    </row>
    <row r="32" spans="1:27" ht="14.25" x14ac:dyDescent="0.2">
      <c r="A32" s="388"/>
      <c r="B32" s="331"/>
      <c r="C32" s="331"/>
      <c r="D32" s="331"/>
      <c r="E32" s="331"/>
      <c r="F32" s="331"/>
      <c r="G32" s="331"/>
      <c r="H32" s="389"/>
      <c r="I32" s="118"/>
      <c r="J32" s="169" t="s">
        <v>188</v>
      </c>
      <c r="N32" s="390">
        <v>72894920.371600017</v>
      </c>
      <c r="O32" s="375"/>
      <c r="P32" s="376"/>
      <c r="Q32" s="376"/>
      <c r="R32" s="376"/>
      <c r="V32" s="141"/>
    </row>
    <row r="33" spans="1:25" ht="15" thickBot="1" x14ac:dyDescent="0.25">
      <c r="A33" s="192"/>
      <c r="B33" s="391"/>
      <c r="C33" s="391"/>
      <c r="D33" s="391"/>
      <c r="E33" s="391"/>
      <c r="F33" s="391"/>
      <c r="G33" s="119"/>
      <c r="H33" s="392"/>
      <c r="I33" s="112"/>
      <c r="J33" s="169" t="s">
        <v>189</v>
      </c>
      <c r="K33" s="141"/>
      <c r="L33" s="141"/>
      <c r="M33" s="141"/>
      <c r="N33" s="120">
        <v>0.95127030975177618</v>
      </c>
      <c r="O33" s="375"/>
      <c r="P33" s="376"/>
      <c r="Q33" s="376"/>
      <c r="R33" s="376"/>
      <c r="V33" s="141"/>
    </row>
    <row r="34" spans="1:25" s="331" customFormat="1" x14ac:dyDescent="0.2">
      <c r="A34" s="190"/>
      <c r="I34" s="112"/>
      <c r="J34" s="169" t="s">
        <v>190</v>
      </c>
      <c r="K34" s="141"/>
      <c r="L34" s="141"/>
      <c r="M34" s="141"/>
      <c r="N34" s="393">
        <v>1.8385528871635186E-2</v>
      </c>
      <c r="O34" s="375"/>
      <c r="P34" s="376"/>
      <c r="Q34" s="376"/>
      <c r="R34" s="376"/>
      <c r="V34" s="141"/>
    </row>
    <row r="35" spans="1:25" s="331" customFormat="1" ht="13.5" thickBot="1" x14ac:dyDescent="0.25">
      <c r="G35" s="394"/>
      <c r="I35" s="395"/>
      <c r="J35" s="121" t="s">
        <v>191</v>
      </c>
      <c r="K35" s="122"/>
      <c r="L35" s="122"/>
      <c r="M35" s="122"/>
      <c r="N35" s="123">
        <v>0</v>
      </c>
      <c r="O35" s="375"/>
      <c r="P35" s="376"/>
      <c r="Q35" s="376"/>
      <c r="R35" s="376"/>
      <c r="V35" s="396"/>
    </row>
    <row r="36" spans="1:25" s="331" customFormat="1" x14ac:dyDescent="0.2">
      <c r="H36" s="397"/>
      <c r="J36" s="398" t="s">
        <v>192</v>
      </c>
      <c r="K36" s="399"/>
      <c r="L36" s="399"/>
      <c r="M36" s="399"/>
      <c r="N36" s="400"/>
      <c r="O36" s="375"/>
      <c r="P36" s="376"/>
      <c r="Q36" s="376"/>
      <c r="R36" s="376"/>
      <c r="X36" s="124"/>
    </row>
    <row r="37" spans="1:25" s="331" customFormat="1" ht="13.5" thickBot="1" x14ac:dyDescent="0.25">
      <c r="H37" s="394"/>
      <c r="J37" s="402" t="s">
        <v>193</v>
      </c>
      <c r="K37" s="403"/>
      <c r="L37" s="403"/>
      <c r="M37" s="403"/>
      <c r="N37" s="404"/>
      <c r="O37" s="375"/>
      <c r="P37" s="376"/>
      <c r="Q37" s="376"/>
      <c r="R37" s="376"/>
      <c r="S37" s="405"/>
      <c r="T37" s="405"/>
      <c r="U37" s="405"/>
      <c r="V37" s="54"/>
      <c r="X37" s="124"/>
    </row>
    <row r="38" spans="1:25" s="331" customFormat="1" x14ac:dyDescent="0.2">
      <c r="J38" s="190"/>
      <c r="K38" s="203"/>
      <c r="L38" s="343"/>
      <c r="M38" s="343"/>
      <c r="N38" s="343"/>
      <c r="O38" s="375"/>
      <c r="P38" s="376"/>
      <c r="Q38" s="376"/>
      <c r="R38" s="376"/>
      <c r="S38" s="343"/>
      <c r="T38" s="343"/>
      <c r="U38" s="343"/>
      <c r="V38" s="161"/>
      <c r="X38" s="394"/>
      <c r="Y38" s="124"/>
    </row>
    <row r="39" spans="1:25" ht="13.5" thickBot="1" x14ac:dyDescent="0.25">
      <c r="P39" s="141"/>
      <c r="Q39" s="125"/>
      <c r="V39" s="161"/>
    </row>
    <row r="40" spans="1:25" ht="15.75" thickBot="1" x14ac:dyDescent="0.3">
      <c r="A40" s="355" t="s">
        <v>194</v>
      </c>
      <c r="B40" s="356"/>
      <c r="C40" s="356"/>
      <c r="D40" s="356"/>
      <c r="E40" s="356"/>
      <c r="F40" s="356"/>
      <c r="G40" s="356"/>
      <c r="H40" s="356"/>
      <c r="I40" s="356"/>
      <c r="J40" s="356"/>
      <c r="K40" s="356"/>
      <c r="L40" s="356"/>
      <c r="M40" s="356"/>
      <c r="N40" s="357"/>
      <c r="P40" s="141"/>
      <c r="Q40" s="125"/>
      <c r="R40" s="406"/>
      <c r="V40" s="161"/>
      <c r="X40" s="407"/>
    </row>
    <row r="41" spans="1:25" ht="15.75" thickBot="1" x14ac:dyDescent="0.3">
      <c r="A41" s="408"/>
      <c r="N41" s="378"/>
      <c r="Q41" s="407"/>
      <c r="R41" s="406"/>
      <c r="V41" s="161"/>
      <c r="W41" s="331"/>
      <c r="X41" s="125"/>
    </row>
    <row r="42" spans="1:25" x14ac:dyDescent="0.2">
      <c r="A42" s="409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54"/>
      <c r="Q42" s="407"/>
      <c r="Y42" s="407"/>
    </row>
    <row r="43" spans="1:25" x14ac:dyDescent="0.2">
      <c r="A43" s="221" t="s">
        <v>195</v>
      </c>
      <c r="L43" s="410" t="s">
        <v>196</v>
      </c>
      <c r="M43" s="411"/>
      <c r="N43" s="412" t="s">
        <v>197</v>
      </c>
      <c r="O43" s="413"/>
      <c r="Q43" s="407"/>
      <c r="R43" s="413"/>
      <c r="S43" s="413"/>
      <c r="T43" s="413"/>
      <c r="U43" s="413"/>
      <c r="X43" s="407"/>
    </row>
    <row r="44" spans="1:25" x14ac:dyDescent="0.2">
      <c r="A44" s="360"/>
      <c r="N44" s="378"/>
      <c r="Q44" s="407"/>
    </row>
    <row r="45" spans="1:25" x14ac:dyDescent="0.2">
      <c r="A45" s="360"/>
      <c r="B45" s="203" t="s">
        <v>184</v>
      </c>
      <c r="L45" s="126"/>
      <c r="M45" s="126"/>
      <c r="N45" s="108">
        <v>402761.87</v>
      </c>
      <c r="O45" s="107"/>
      <c r="P45" s="54"/>
      <c r="Q45" s="407"/>
      <c r="R45" s="107"/>
      <c r="W45" s="407"/>
    </row>
    <row r="46" spans="1:25" x14ac:dyDescent="0.2">
      <c r="A46" s="360"/>
      <c r="L46" s="126"/>
      <c r="M46" s="126"/>
      <c r="N46" s="108"/>
      <c r="O46" s="107"/>
      <c r="P46" s="54"/>
      <c r="Q46" s="107"/>
      <c r="R46" s="107"/>
      <c r="S46" s="107"/>
      <c r="T46" s="107"/>
      <c r="U46" s="107"/>
    </row>
    <row r="47" spans="1:25" x14ac:dyDescent="0.2">
      <c r="A47" s="360"/>
      <c r="B47" s="203" t="s">
        <v>198</v>
      </c>
      <c r="L47" s="54">
        <v>15019.73</v>
      </c>
      <c r="M47" s="126"/>
      <c r="N47" s="108">
        <v>387742.14</v>
      </c>
      <c r="O47" s="107"/>
      <c r="P47" s="107"/>
      <c r="Q47" s="107"/>
      <c r="R47" s="107"/>
      <c r="S47" s="107"/>
      <c r="T47" s="107"/>
      <c r="U47" s="107"/>
    </row>
    <row r="48" spans="1:25" x14ac:dyDescent="0.2">
      <c r="A48" s="360"/>
      <c r="L48" s="54"/>
      <c r="M48" s="126"/>
      <c r="N48" s="108"/>
      <c r="O48" s="107"/>
      <c r="P48" s="107"/>
      <c r="Q48" s="107"/>
      <c r="R48" s="107"/>
      <c r="S48" s="107"/>
      <c r="T48" s="107"/>
      <c r="U48" s="107"/>
    </row>
    <row r="49" spans="1:30" x14ac:dyDescent="0.2">
      <c r="A49" s="360"/>
      <c r="B49" s="203" t="s">
        <v>199</v>
      </c>
      <c r="L49" s="54">
        <v>0</v>
      </c>
      <c r="M49" s="126"/>
      <c r="N49" s="108">
        <v>387742.14</v>
      </c>
      <c r="O49" s="107"/>
      <c r="P49" s="107"/>
      <c r="Q49" s="107"/>
      <c r="R49" s="107"/>
      <c r="S49" s="107"/>
      <c r="T49" s="107"/>
      <c r="U49" s="107"/>
    </row>
    <row r="50" spans="1:30" x14ac:dyDescent="0.2">
      <c r="A50" s="360"/>
      <c r="L50" s="54"/>
      <c r="M50" s="126"/>
      <c r="N50" s="108"/>
      <c r="O50" s="107"/>
      <c r="P50" s="107"/>
      <c r="Q50" s="107"/>
      <c r="R50" s="107"/>
      <c r="S50" s="107"/>
      <c r="T50" s="107"/>
      <c r="U50" s="107"/>
    </row>
    <row r="51" spans="1:30" x14ac:dyDescent="0.2">
      <c r="A51" s="360"/>
      <c r="B51" s="203" t="s">
        <v>200</v>
      </c>
      <c r="L51" s="54">
        <v>5573.45</v>
      </c>
      <c r="M51" s="126"/>
      <c r="N51" s="108">
        <v>382168.69</v>
      </c>
      <c r="O51" s="107"/>
      <c r="P51" s="107"/>
      <c r="Q51" s="107"/>
      <c r="R51" s="107"/>
      <c r="S51" s="54"/>
      <c r="T51" s="54"/>
      <c r="U51" s="54"/>
    </row>
    <row r="52" spans="1:30" x14ac:dyDescent="0.2">
      <c r="A52" s="360"/>
      <c r="L52" s="54"/>
      <c r="M52" s="126"/>
      <c r="N52" s="108"/>
      <c r="O52" s="107"/>
      <c r="P52" s="107"/>
      <c r="Q52" s="107"/>
      <c r="R52" s="107"/>
      <c r="S52" s="107"/>
      <c r="T52" s="107"/>
      <c r="U52" s="107"/>
    </row>
    <row r="53" spans="1:30" x14ac:dyDescent="0.2">
      <c r="A53" s="360"/>
      <c r="B53" s="203" t="s">
        <v>201</v>
      </c>
      <c r="L53" s="54">
        <v>18717.23</v>
      </c>
      <c r="M53" s="126"/>
      <c r="N53" s="108">
        <v>363451.46</v>
      </c>
      <c r="O53" s="107"/>
      <c r="P53" s="107"/>
      <c r="Q53" s="107"/>
      <c r="R53" s="107"/>
      <c r="S53" s="107"/>
      <c r="T53" s="107"/>
      <c r="U53" s="107"/>
    </row>
    <row r="54" spans="1:30" x14ac:dyDescent="0.2">
      <c r="A54" s="360"/>
      <c r="L54" s="54"/>
      <c r="M54" s="126"/>
      <c r="N54" s="108"/>
      <c r="O54" s="107"/>
      <c r="P54" s="107"/>
      <c r="Q54" s="107"/>
      <c r="R54" s="107"/>
      <c r="S54" s="107"/>
      <c r="T54" s="107"/>
      <c r="U54" s="107"/>
    </row>
    <row r="55" spans="1:30" x14ac:dyDescent="0.2">
      <c r="A55" s="360"/>
      <c r="B55" s="203" t="s">
        <v>202</v>
      </c>
      <c r="L55" s="54">
        <v>79917.86</v>
      </c>
      <c r="M55" s="126"/>
      <c r="N55" s="108">
        <v>283533.60000000003</v>
      </c>
      <c r="O55" s="107"/>
      <c r="P55" s="107"/>
      <c r="Q55" s="107"/>
      <c r="R55" s="107"/>
      <c r="S55" s="107"/>
      <c r="T55" s="107"/>
      <c r="U55" s="107"/>
    </row>
    <row r="56" spans="1:30" x14ac:dyDescent="0.2">
      <c r="A56" s="360"/>
      <c r="L56" s="54"/>
      <c r="M56" s="126"/>
      <c r="N56" s="108"/>
      <c r="O56" s="107"/>
      <c r="P56" s="107"/>
      <c r="Q56" s="107"/>
      <c r="R56" s="107"/>
      <c r="S56" s="107"/>
      <c r="T56" s="107"/>
      <c r="U56" s="107"/>
    </row>
    <row r="57" spans="1:30" x14ac:dyDescent="0.2">
      <c r="A57" s="360"/>
      <c r="B57" s="203" t="s">
        <v>203</v>
      </c>
      <c r="L57" s="54">
        <v>21571.29</v>
      </c>
      <c r="M57" s="126"/>
      <c r="N57" s="108">
        <v>261962.31000000003</v>
      </c>
      <c r="O57" s="107"/>
      <c r="P57" s="107"/>
      <c r="Q57" s="107"/>
      <c r="R57" s="107"/>
      <c r="S57" s="107"/>
      <c r="T57" s="107"/>
      <c r="U57" s="107"/>
    </row>
    <row r="58" spans="1:30" x14ac:dyDescent="0.2">
      <c r="A58" s="360"/>
      <c r="L58" s="54"/>
      <c r="M58" s="126"/>
      <c r="N58" s="108"/>
      <c r="O58" s="107"/>
      <c r="P58" s="107"/>
      <c r="Q58" s="107"/>
      <c r="R58" s="107"/>
      <c r="S58" s="107"/>
      <c r="T58" s="107"/>
      <c r="U58" s="107"/>
      <c r="W58" s="414"/>
      <c r="Y58" s="415"/>
      <c r="Z58" s="415"/>
    </row>
    <row r="59" spans="1:30" x14ac:dyDescent="0.2">
      <c r="A59" s="360"/>
      <c r="B59" s="203" t="s">
        <v>204</v>
      </c>
      <c r="L59" s="54">
        <v>0</v>
      </c>
      <c r="M59" s="126"/>
      <c r="N59" s="108">
        <v>261962.31000000003</v>
      </c>
      <c r="O59" s="107"/>
      <c r="P59" s="107"/>
      <c r="Q59" s="127"/>
      <c r="R59" s="107"/>
      <c r="S59" s="107"/>
      <c r="T59" s="107"/>
      <c r="U59" s="107"/>
      <c r="Y59" s="141"/>
    </row>
    <row r="60" spans="1:30" x14ac:dyDescent="0.2">
      <c r="A60" s="360"/>
      <c r="B60" s="203"/>
      <c r="L60" s="54"/>
      <c r="M60" s="126"/>
      <c r="N60" s="108"/>
      <c r="O60" s="107"/>
      <c r="P60" s="107"/>
      <c r="Q60" s="127"/>
      <c r="R60" s="107"/>
      <c r="S60" s="107"/>
      <c r="T60" s="107"/>
      <c r="U60" s="107"/>
      <c r="V60" s="416"/>
      <c r="W60" s="141"/>
      <c r="X60" s="141"/>
      <c r="Y60" s="128"/>
      <c r="Z60" s="107"/>
      <c r="AB60" s="107"/>
      <c r="AC60" s="107"/>
      <c r="AD60" s="107"/>
    </row>
    <row r="61" spans="1:30" x14ac:dyDescent="0.2">
      <c r="A61" s="360"/>
      <c r="B61" s="203" t="s">
        <v>205</v>
      </c>
      <c r="L61" s="54">
        <v>241781.96</v>
      </c>
      <c r="M61" s="126"/>
      <c r="N61" s="108">
        <v>20180.350000000035</v>
      </c>
      <c r="O61" s="107"/>
      <c r="P61" s="107"/>
      <c r="Q61" s="129"/>
      <c r="R61" s="107"/>
      <c r="S61" s="107"/>
      <c r="T61" s="107"/>
      <c r="U61" s="107"/>
      <c r="V61" s="416"/>
      <c r="W61" s="141"/>
      <c r="X61" s="141"/>
      <c r="Y61" s="128"/>
      <c r="Z61" s="107"/>
      <c r="AB61" s="107"/>
      <c r="AC61" s="107"/>
      <c r="AD61" s="107"/>
    </row>
    <row r="62" spans="1:30" x14ac:dyDescent="0.2">
      <c r="A62" s="360"/>
      <c r="B62" s="203"/>
      <c r="L62" s="126"/>
      <c r="M62" s="126"/>
      <c r="N62" s="108"/>
      <c r="O62" s="107"/>
      <c r="P62" s="107"/>
      <c r="Q62" s="127"/>
      <c r="R62" s="107"/>
      <c r="S62" s="107"/>
      <c r="T62" s="107"/>
      <c r="U62" s="107"/>
      <c r="V62" s="416"/>
      <c r="W62" s="141"/>
      <c r="X62" s="141"/>
      <c r="Y62" s="128"/>
      <c r="Z62" s="107"/>
      <c r="AB62" s="107"/>
      <c r="AC62" s="107"/>
      <c r="AD62" s="107"/>
    </row>
    <row r="63" spans="1:30" x14ac:dyDescent="0.2">
      <c r="A63" s="360"/>
      <c r="B63" s="203" t="s">
        <v>206</v>
      </c>
      <c r="L63" s="126">
        <v>0</v>
      </c>
      <c r="M63" s="126"/>
      <c r="N63" s="108">
        <v>20180.350000000035</v>
      </c>
      <c r="O63" s="107"/>
      <c r="P63" s="107"/>
      <c r="Q63" s="107"/>
      <c r="R63" s="107"/>
      <c r="S63" s="107"/>
      <c r="T63" s="107"/>
      <c r="U63" s="107"/>
      <c r="V63" s="416"/>
      <c r="W63" s="141"/>
      <c r="X63" s="141"/>
      <c r="Y63" s="128"/>
      <c r="Z63" s="107"/>
      <c r="AB63" s="107"/>
      <c r="AC63" s="107"/>
      <c r="AD63" s="107"/>
    </row>
    <row r="64" spans="1:30" x14ac:dyDescent="0.2">
      <c r="A64" s="360"/>
      <c r="B64" s="203"/>
      <c r="L64" s="126"/>
      <c r="M64" s="126"/>
      <c r="N64" s="108"/>
      <c r="O64" s="107"/>
      <c r="P64" s="107"/>
      <c r="Q64" s="107"/>
      <c r="R64" s="107"/>
      <c r="S64" s="107"/>
      <c r="T64" s="107"/>
      <c r="U64" s="107"/>
      <c r="V64" s="416"/>
      <c r="W64" s="141"/>
      <c r="X64" s="141"/>
      <c r="Y64" s="128"/>
      <c r="Z64" s="107"/>
      <c r="AB64" s="107"/>
      <c r="AC64" s="107"/>
      <c r="AD64" s="107"/>
    </row>
    <row r="65" spans="1:30" x14ac:dyDescent="0.2">
      <c r="A65" s="360"/>
      <c r="B65" s="203" t="s">
        <v>207</v>
      </c>
      <c r="L65" s="126">
        <v>0</v>
      </c>
      <c r="M65" s="126"/>
      <c r="N65" s="108">
        <v>20180.350000000035</v>
      </c>
      <c r="O65" s="107"/>
      <c r="P65" s="107"/>
      <c r="Q65" s="107"/>
      <c r="R65" s="107"/>
      <c r="S65" s="107"/>
      <c r="T65" s="107"/>
      <c r="U65" s="107"/>
      <c r="V65" s="416"/>
      <c r="W65" s="141"/>
      <c r="X65" s="141"/>
      <c r="Y65" s="128"/>
      <c r="Z65" s="107"/>
      <c r="AB65" s="107"/>
      <c r="AC65" s="107"/>
      <c r="AD65" s="107"/>
    </row>
    <row r="66" spans="1:30" x14ac:dyDescent="0.2">
      <c r="A66" s="360"/>
      <c r="B66" s="203"/>
      <c r="L66" s="126"/>
      <c r="M66" s="126"/>
      <c r="N66" s="108"/>
      <c r="S66" s="107"/>
      <c r="T66" s="107"/>
      <c r="U66" s="107"/>
      <c r="V66" s="416"/>
      <c r="W66" s="141"/>
      <c r="X66" s="141"/>
      <c r="Y66" s="128"/>
      <c r="Z66" s="107"/>
      <c r="AB66" s="107"/>
      <c r="AC66" s="107"/>
      <c r="AD66" s="107"/>
    </row>
    <row r="67" spans="1:30" x14ac:dyDescent="0.2">
      <c r="A67" s="360"/>
      <c r="B67" s="203" t="s">
        <v>208</v>
      </c>
      <c r="L67" s="126">
        <v>0</v>
      </c>
      <c r="M67" s="126"/>
      <c r="N67" s="108">
        <v>20180.350000000035</v>
      </c>
      <c r="S67" s="107"/>
      <c r="T67" s="107"/>
      <c r="U67" s="107"/>
      <c r="V67" s="416"/>
      <c r="W67" s="141"/>
      <c r="X67" s="141"/>
      <c r="Y67" s="128"/>
      <c r="Z67" s="107"/>
      <c r="AB67" s="107"/>
      <c r="AC67" s="107"/>
      <c r="AD67" s="107"/>
    </row>
    <row r="68" spans="1:30" x14ac:dyDescent="0.2">
      <c r="A68" s="360"/>
      <c r="B68" s="203"/>
      <c r="L68" s="126"/>
      <c r="M68" s="126"/>
      <c r="N68" s="108"/>
      <c r="S68" s="107"/>
      <c r="T68" s="107"/>
      <c r="U68" s="107"/>
      <c r="V68" s="416"/>
      <c r="W68" s="141"/>
      <c r="X68" s="141"/>
      <c r="Y68" s="128"/>
      <c r="Z68" s="107"/>
      <c r="AB68" s="107"/>
      <c r="AC68" s="107"/>
      <c r="AD68" s="107"/>
    </row>
    <row r="69" spans="1:30" x14ac:dyDescent="0.2">
      <c r="A69" s="360"/>
      <c r="B69" s="203" t="s">
        <v>209</v>
      </c>
      <c r="L69" s="54">
        <v>20180.349999999999</v>
      </c>
      <c r="M69" s="126"/>
      <c r="N69" s="108">
        <v>3.637978807091713E-11</v>
      </c>
      <c r="S69" s="107"/>
      <c r="T69" s="107"/>
      <c r="U69" s="107"/>
      <c r="V69" s="416"/>
      <c r="W69" s="141"/>
      <c r="X69" s="141"/>
      <c r="Y69" s="128"/>
      <c r="Z69" s="107"/>
      <c r="AB69" s="107"/>
      <c r="AC69" s="107"/>
      <c r="AD69" s="107"/>
    </row>
    <row r="70" spans="1:30" x14ac:dyDescent="0.2">
      <c r="A70" s="360"/>
      <c r="B70" s="331"/>
      <c r="C70" s="417"/>
      <c r="D70" s="331"/>
      <c r="E70" s="331"/>
      <c r="F70" s="331"/>
      <c r="G70" s="331"/>
      <c r="H70" s="331"/>
      <c r="I70" s="331"/>
      <c r="J70" s="331"/>
      <c r="K70" s="331"/>
      <c r="L70" s="331"/>
      <c r="M70" s="331"/>
      <c r="N70" s="378"/>
      <c r="S70" s="107"/>
      <c r="T70" s="107"/>
      <c r="U70" s="107"/>
      <c r="V70" s="418"/>
      <c r="W70" s="141"/>
      <c r="X70" s="141"/>
      <c r="Y70" s="128"/>
      <c r="Z70" s="107"/>
      <c r="AB70" s="107"/>
    </row>
    <row r="71" spans="1:30" x14ac:dyDescent="0.2">
      <c r="A71" s="188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78"/>
      <c r="S71" s="107"/>
      <c r="T71" s="107"/>
      <c r="U71" s="107"/>
      <c r="V71" s="416"/>
      <c r="W71" s="141"/>
      <c r="X71" s="141"/>
      <c r="Y71" s="128"/>
      <c r="Z71" s="107"/>
      <c r="AB71" s="107"/>
    </row>
    <row r="72" spans="1:30" ht="13.5" thickBot="1" x14ac:dyDescent="0.25">
      <c r="A72" s="192"/>
      <c r="B72" s="364"/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81"/>
      <c r="S72" s="107"/>
      <c r="T72" s="107"/>
      <c r="U72" s="107"/>
      <c r="V72" s="418"/>
      <c r="W72" s="141"/>
      <c r="X72" s="141"/>
      <c r="Y72" s="130"/>
      <c r="Z72" s="107"/>
      <c r="AB72" s="107"/>
    </row>
    <row r="73" spans="1:30" ht="13.5" thickBot="1" x14ac:dyDescent="0.25">
      <c r="A73" s="360"/>
      <c r="B73" s="203"/>
      <c r="S73" s="107"/>
      <c r="T73" s="107"/>
      <c r="U73" s="107"/>
      <c r="V73" s="141"/>
      <c r="W73" s="203"/>
      <c r="X73" s="203"/>
      <c r="Y73" s="104"/>
      <c r="Z73" s="104"/>
    </row>
    <row r="74" spans="1:30" x14ac:dyDescent="0.2">
      <c r="A74" s="353" t="s">
        <v>210</v>
      </c>
      <c r="B74" s="345"/>
      <c r="C74" s="345"/>
      <c r="D74" s="345"/>
      <c r="E74" s="345"/>
      <c r="F74" s="345"/>
      <c r="G74" s="419" t="s">
        <v>211</v>
      </c>
      <c r="H74" s="419" t="s">
        <v>212</v>
      </c>
      <c r="I74" s="420" t="s">
        <v>213</v>
      </c>
      <c r="S74" s="107"/>
      <c r="T74" s="107"/>
      <c r="U74" s="107"/>
      <c r="V74" s="416"/>
      <c r="W74" s="141"/>
      <c r="X74" s="141"/>
      <c r="Y74" s="130"/>
      <c r="Z74" s="107"/>
    </row>
    <row r="75" spans="1:30" x14ac:dyDescent="0.2">
      <c r="A75" s="360"/>
      <c r="G75" s="421"/>
      <c r="H75" s="421"/>
      <c r="I75" s="378"/>
      <c r="S75" s="107"/>
      <c r="T75" s="107"/>
      <c r="U75" s="107"/>
      <c r="V75" s="418"/>
      <c r="W75" s="141"/>
      <c r="X75" s="141"/>
      <c r="Y75" s="130"/>
      <c r="Z75" s="107"/>
    </row>
    <row r="76" spans="1:30" x14ac:dyDescent="0.2">
      <c r="A76" s="360"/>
      <c r="B76" s="343" t="s">
        <v>214</v>
      </c>
      <c r="E76" s="401"/>
      <c r="G76" s="422">
        <v>79917.86</v>
      </c>
      <c r="H76" s="422">
        <v>21571.29</v>
      </c>
      <c r="I76" s="371">
        <v>101489.15</v>
      </c>
      <c r="S76" s="107"/>
      <c r="T76" s="107"/>
      <c r="U76" s="107"/>
      <c r="V76" s="418"/>
      <c r="W76" s="141"/>
      <c r="X76" s="141"/>
      <c r="Y76" s="130"/>
      <c r="Z76" s="107"/>
    </row>
    <row r="77" spans="1:30" x14ac:dyDescent="0.2">
      <c r="A77" s="360"/>
      <c r="B77" s="343" t="s">
        <v>215</v>
      </c>
      <c r="E77" s="401"/>
      <c r="G77" s="423">
        <v>79917.86</v>
      </c>
      <c r="H77" s="423">
        <v>21571.29</v>
      </c>
      <c r="I77" s="424">
        <v>101489.15</v>
      </c>
      <c r="S77" s="107"/>
      <c r="T77" s="107"/>
      <c r="U77" s="107"/>
      <c r="W77" s="203"/>
      <c r="X77" s="203"/>
      <c r="Y77" s="104"/>
      <c r="Z77" s="425"/>
    </row>
    <row r="78" spans="1:30" x14ac:dyDescent="0.2">
      <c r="A78" s="360"/>
      <c r="C78" s="141" t="s">
        <v>216</v>
      </c>
      <c r="G78" s="422">
        <v>0</v>
      </c>
      <c r="H78" s="422">
        <v>0</v>
      </c>
      <c r="I78" s="371">
        <v>0</v>
      </c>
      <c r="S78" s="107"/>
      <c r="T78" s="107"/>
      <c r="U78" s="107"/>
      <c r="W78" s="141"/>
      <c r="Y78" s="107"/>
      <c r="Z78" s="107"/>
    </row>
    <row r="79" spans="1:30" x14ac:dyDescent="0.2">
      <c r="A79" s="360"/>
      <c r="G79" s="421"/>
      <c r="H79" s="421"/>
      <c r="I79" s="378"/>
      <c r="S79" s="107"/>
      <c r="T79" s="107"/>
      <c r="U79" s="107"/>
      <c r="W79" s="203"/>
      <c r="X79" s="203"/>
      <c r="Y79" s="425"/>
      <c r="Z79" s="425"/>
      <c r="AA79" s="141"/>
    </row>
    <row r="80" spans="1:30" x14ac:dyDescent="0.2">
      <c r="A80" s="360"/>
      <c r="B80" s="343" t="s">
        <v>217</v>
      </c>
      <c r="G80" s="131">
        <v>0</v>
      </c>
      <c r="H80" s="131">
        <v>0</v>
      </c>
      <c r="I80" s="371">
        <v>0</v>
      </c>
      <c r="S80" s="107"/>
      <c r="T80" s="107"/>
      <c r="U80" s="107"/>
      <c r="Z80" s="407"/>
    </row>
    <row r="81" spans="1:27" x14ac:dyDescent="0.2">
      <c r="A81" s="360"/>
      <c r="B81" s="343" t="s">
        <v>218</v>
      </c>
      <c r="G81" s="132">
        <v>0</v>
      </c>
      <c r="H81" s="132">
        <v>0</v>
      </c>
      <c r="I81" s="424">
        <v>0</v>
      </c>
      <c r="S81" s="107"/>
      <c r="T81" s="107"/>
      <c r="U81" s="107"/>
      <c r="Z81" s="407"/>
    </row>
    <row r="82" spans="1:27" x14ac:dyDescent="0.2">
      <c r="A82" s="360"/>
      <c r="C82" s="343" t="s">
        <v>219</v>
      </c>
      <c r="G82" s="131">
        <v>0</v>
      </c>
      <c r="H82" s="131"/>
      <c r="I82" s="371">
        <v>0</v>
      </c>
      <c r="S82" s="107"/>
      <c r="T82" s="107"/>
      <c r="U82" s="107"/>
    </row>
    <row r="83" spans="1:27" x14ac:dyDescent="0.2">
      <c r="A83" s="360"/>
      <c r="G83" s="421"/>
      <c r="H83" s="421"/>
      <c r="I83" s="378"/>
      <c r="S83" s="107"/>
      <c r="T83" s="107"/>
      <c r="U83" s="107"/>
    </row>
    <row r="84" spans="1:27" x14ac:dyDescent="0.2">
      <c r="A84" s="360"/>
      <c r="B84" s="343" t="s">
        <v>220</v>
      </c>
      <c r="G84" s="422">
        <v>241781.96</v>
      </c>
      <c r="H84" s="422">
        <v>0</v>
      </c>
      <c r="I84" s="371">
        <v>241781.96</v>
      </c>
      <c r="S84" s="107"/>
      <c r="T84" s="107"/>
      <c r="U84" s="107"/>
    </row>
    <row r="85" spans="1:27" x14ac:dyDescent="0.2">
      <c r="A85" s="360"/>
      <c r="B85" s="343" t="s">
        <v>221</v>
      </c>
      <c r="G85" s="423">
        <v>241781.96</v>
      </c>
      <c r="H85" s="132">
        <v>0</v>
      </c>
      <c r="I85" s="424">
        <v>241781.96</v>
      </c>
      <c r="S85" s="107"/>
      <c r="T85" s="107"/>
      <c r="U85" s="107"/>
      <c r="V85" s="141"/>
    </row>
    <row r="86" spans="1:27" x14ac:dyDescent="0.2">
      <c r="A86" s="360"/>
      <c r="C86" s="141" t="s">
        <v>222</v>
      </c>
      <c r="G86" s="422">
        <v>0</v>
      </c>
      <c r="H86" s="422">
        <v>0</v>
      </c>
      <c r="I86" s="371">
        <v>0</v>
      </c>
      <c r="S86" s="107"/>
      <c r="T86" s="107"/>
      <c r="U86" s="107"/>
    </row>
    <row r="87" spans="1:27" s="331" customFormat="1" x14ac:dyDescent="0.2">
      <c r="A87" s="360"/>
      <c r="B87" s="343"/>
      <c r="C87" s="343"/>
      <c r="D87" s="343"/>
      <c r="E87" s="343"/>
      <c r="F87" s="343"/>
      <c r="G87" s="421"/>
      <c r="H87" s="421"/>
      <c r="I87" s="378"/>
      <c r="K87" s="343"/>
      <c r="S87" s="343"/>
      <c r="T87" s="343"/>
      <c r="U87" s="343"/>
      <c r="W87" s="343"/>
      <c r="X87" s="343"/>
      <c r="Y87" s="343"/>
      <c r="Z87" s="343"/>
      <c r="AA87" s="343"/>
    </row>
    <row r="88" spans="1:27" x14ac:dyDescent="0.2">
      <c r="A88" s="360"/>
      <c r="C88" s="203" t="s">
        <v>223</v>
      </c>
      <c r="G88" s="422">
        <v>321699.82</v>
      </c>
      <c r="H88" s="422">
        <v>21571.29</v>
      </c>
      <c r="I88" s="371">
        <v>343271.11</v>
      </c>
      <c r="W88" s="331"/>
      <c r="X88" s="331"/>
      <c r="Y88" s="331"/>
      <c r="Z88" s="331"/>
      <c r="AA88" s="331"/>
    </row>
    <row r="89" spans="1:27" x14ac:dyDescent="0.2">
      <c r="A89" s="360"/>
      <c r="G89" s="421"/>
      <c r="H89" s="421"/>
      <c r="I89" s="378"/>
    </row>
    <row r="90" spans="1:27" ht="13.5" thickBot="1" x14ac:dyDescent="0.25">
      <c r="A90" s="362"/>
      <c r="B90" s="364"/>
      <c r="C90" s="364"/>
      <c r="D90" s="364"/>
      <c r="E90" s="364"/>
      <c r="F90" s="364"/>
      <c r="G90" s="426"/>
      <c r="H90" s="426"/>
      <c r="I90" s="381"/>
    </row>
    <row r="91" spans="1:27" x14ac:dyDescent="0.2">
      <c r="W91" s="246"/>
    </row>
    <row r="92" spans="1:27" x14ac:dyDescent="0.2">
      <c r="V92" s="427"/>
      <c r="W92" s="427"/>
    </row>
    <row r="93" spans="1:27" x14ac:dyDescent="0.2">
      <c r="S93" s="401"/>
      <c r="T93" s="401"/>
      <c r="U93" s="401"/>
      <c r="V93" s="427"/>
      <c r="W93" s="427"/>
    </row>
    <row r="94" spans="1:27" x14ac:dyDescent="0.2">
      <c r="S94" s="401"/>
      <c r="T94" s="401"/>
      <c r="U94" s="401"/>
      <c r="V94" s="427"/>
      <c r="W94" s="427"/>
    </row>
    <row r="95" spans="1:27" x14ac:dyDescent="0.2">
      <c r="V95" s="407"/>
      <c r="W95" s="407"/>
    </row>
    <row r="96" spans="1:27" x14ac:dyDescent="0.2">
      <c r="V96" s="407"/>
      <c r="W96" s="407"/>
      <c r="X96" s="407"/>
    </row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35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935F-32BE-461A-9D4B-3801D9074523}">
  <sheetPr>
    <pageSetUpPr fitToPage="1"/>
  </sheetPr>
  <dimension ref="A1:E46"/>
  <sheetViews>
    <sheetView zoomScaleNormal="100" workbookViewId="0"/>
  </sheetViews>
  <sheetFormatPr defaultColWidth="8.85546875" defaultRowHeight="12.75" x14ac:dyDescent="0.2"/>
  <cols>
    <col min="1" max="1" width="67.42578125" style="343" customWidth="1"/>
    <col min="2" max="2" width="18.5703125" style="343" customWidth="1"/>
    <col min="3" max="3" width="8.85546875" style="343"/>
    <col min="4" max="4" width="15" style="343" bestFit="1" customWidth="1"/>
    <col min="5" max="5" width="18.42578125" style="343" bestFit="1" customWidth="1"/>
    <col min="6" max="16384" width="8.85546875" style="343"/>
  </cols>
  <sheetData>
    <row r="1" spans="1:5" x14ac:dyDescent="0.2">
      <c r="A1" s="428" t="s">
        <v>224</v>
      </c>
      <c r="B1" s="429"/>
    </row>
    <row r="2" spans="1:5" x14ac:dyDescent="0.2">
      <c r="A2" s="428" t="s">
        <v>225</v>
      </c>
      <c r="B2" s="429"/>
    </row>
    <row r="3" spans="1:5" x14ac:dyDescent="0.2">
      <c r="A3" s="430">
        <f>FFELP!D7</f>
        <v>45869</v>
      </c>
      <c r="B3" s="429"/>
      <c r="E3" s="431"/>
    </row>
    <row r="4" spans="1:5" x14ac:dyDescent="0.2">
      <c r="A4" s="428" t="s">
        <v>226</v>
      </c>
      <c r="B4" s="429"/>
      <c r="E4" s="432"/>
    </row>
    <row r="5" spans="1:5" x14ac:dyDescent="0.2">
      <c r="E5" s="431"/>
    </row>
    <row r="6" spans="1:5" x14ac:dyDescent="0.2">
      <c r="E6" s="401"/>
    </row>
    <row r="7" spans="1:5" x14ac:dyDescent="0.2">
      <c r="A7" s="433" t="s">
        <v>227</v>
      </c>
      <c r="E7" s="434"/>
    </row>
    <row r="8" spans="1:5" x14ac:dyDescent="0.2">
      <c r="E8" s="401"/>
    </row>
    <row r="9" spans="1:5" x14ac:dyDescent="0.2">
      <c r="A9" s="435" t="s">
        <v>228</v>
      </c>
      <c r="B9" s="436">
        <v>704664.7</v>
      </c>
      <c r="C9" s="437"/>
      <c r="E9" s="432"/>
    </row>
    <row r="10" spans="1:5" x14ac:dyDescent="0.2">
      <c r="A10" s="435" t="s">
        <v>229</v>
      </c>
      <c r="B10" s="438"/>
      <c r="C10" s="437"/>
      <c r="E10" s="431"/>
    </row>
    <row r="11" spans="1:5" x14ac:dyDescent="0.2">
      <c r="A11" s="435" t="s">
        <v>230</v>
      </c>
      <c r="B11" s="439"/>
      <c r="C11" s="437"/>
      <c r="E11" s="401"/>
    </row>
    <row r="12" spans="1:5" x14ac:dyDescent="0.2">
      <c r="A12" s="435" t="s">
        <v>231</v>
      </c>
      <c r="B12" s="439">
        <v>22303386.780000001</v>
      </c>
      <c r="C12" s="437"/>
      <c r="E12" s="434"/>
    </row>
    <row r="13" spans="1:5" x14ac:dyDescent="0.2">
      <c r="A13" s="435" t="s">
        <v>232</v>
      </c>
      <c r="B13" s="440">
        <v>-520276.77</v>
      </c>
      <c r="C13" s="437"/>
      <c r="E13" s="441"/>
    </row>
    <row r="14" spans="1:5" x14ac:dyDescent="0.2">
      <c r="A14" s="435" t="s">
        <v>233</v>
      </c>
      <c r="B14" s="442">
        <f>SUM(B12:B13)</f>
        <v>21783110.010000002</v>
      </c>
      <c r="C14" s="437"/>
      <c r="D14" s="133"/>
      <c r="E14" s="443"/>
    </row>
    <row r="15" spans="1:5" x14ac:dyDescent="0.2">
      <c r="A15" s="435"/>
      <c r="B15" s="439"/>
      <c r="C15" s="437"/>
      <c r="E15" s="432"/>
    </row>
    <row r="16" spans="1:5" x14ac:dyDescent="0.2">
      <c r="A16" s="435" t="s">
        <v>234</v>
      </c>
      <c r="B16" s="439">
        <v>1308459.31</v>
      </c>
      <c r="C16" s="437"/>
      <c r="E16" s="432"/>
    </row>
    <row r="17" spans="1:5" x14ac:dyDescent="0.2">
      <c r="A17" s="435" t="s">
        <v>235</v>
      </c>
      <c r="B17" s="439">
        <v>2121.0100000000002</v>
      </c>
      <c r="C17" s="437"/>
      <c r="E17" s="432"/>
    </row>
    <row r="18" spans="1:5" x14ac:dyDescent="0.2">
      <c r="A18" s="435" t="s">
        <v>236</v>
      </c>
      <c r="B18" s="439">
        <v>7501.46</v>
      </c>
      <c r="E18" s="432"/>
    </row>
    <row r="19" spans="1:5" x14ac:dyDescent="0.2">
      <c r="A19" s="435" t="s">
        <v>237</v>
      </c>
      <c r="B19" s="439"/>
      <c r="C19" s="437"/>
      <c r="E19" s="431"/>
    </row>
    <row r="20" spans="1:5" x14ac:dyDescent="0.2">
      <c r="A20" s="437"/>
      <c r="B20" s="444"/>
      <c r="C20" s="437"/>
      <c r="E20" s="401"/>
    </row>
    <row r="21" spans="1:5" ht="13.5" thickBot="1" x14ac:dyDescent="0.25">
      <c r="A21" s="445" t="s">
        <v>82</v>
      </c>
      <c r="B21" s="446">
        <f>B9+B14+B16+B17+B18</f>
        <v>23805856.490000002</v>
      </c>
      <c r="C21" s="437"/>
      <c r="D21" s="125"/>
      <c r="E21" s="134"/>
    </row>
    <row r="22" spans="1:5" ht="13.5" thickTop="1" x14ac:dyDescent="0.2">
      <c r="A22" s="437"/>
      <c r="B22" s="438"/>
      <c r="C22" s="437"/>
      <c r="E22" s="401"/>
    </row>
    <row r="23" spans="1:5" x14ac:dyDescent="0.2">
      <c r="A23" s="437"/>
      <c r="B23" s="438"/>
      <c r="C23" s="437"/>
      <c r="E23" s="432"/>
    </row>
    <row r="24" spans="1:5" x14ac:dyDescent="0.2">
      <c r="A24" s="445" t="s">
        <v>238</v>
      </c>
      <c r="B24" s="438"/>
      <c r="C24" s="437"/>
      <c r="E24" s="434"/>
    </row>
    <row r="25" spans="1:5" x14ac:dyDescent="0.2">
      <c r="A25" s="437"/>
      <c r="B25" s="438"/>
      <c r="C25" s="437"/>
      <c r="E25" s="432"/>
    </row>
    <row r="26" spans="1:5" x14ac:dyDescent="0.2">
      <c r="A26" s="435" t="s">
        <v>239</v>
      </c>
      <c r="B26" s="135"/>
      <c r="C26" s="437"/>
      <c r="E26" s="432"/>
    </row>
    <row r="27" spans="1:5" x14ac:dyDescent="0.2">
      <c r="A27" s="435" t="s">
        <v>240</v>
      </c>
      <c r="B27" s="436">
        <v>21612633.600000001</v>
      </c>
      <c r="C27" s="437"/>
      <c r="E27" s="432"/>
    </row>
    <row r="28" spans="1:5" x14ac:dyDescent="0.2">
      <c r="A28" s="435" t="s">
        <v>241</v>
      </c>
      <c r="B28" s="439">
        <v>6094.86</v>
      </c>
      <c r="C28" s="437"/>
    </row>
    <row r="29" spans="1:5" x14ac:dyDescent="0.2">
      <c r="A29" s="435" t="s">
        <v>242</v>
      </c>
      <c r="B29" s="439"/>
      <c r="C29" s="437"/>
      <c r="E29" s="431"/>
    </row>
    <row r="30" spans="1:5" x14ac:dyDescent="0.2">
      <c r="A30" s="435" t="s">
        <v>243</v>
      </c>
      <c r="B30" s="439"/>
      <c r="C30" s="437"/>
      <c r="E30" s="401"/>
    </row>
    <row r="31" spans="1:5" x14ac:dyDescent="0.2">
      <c r="A31" s="437"/>
      <c r="B31" s="444"/>
      <c r="C31" s="437"/>
      <c r="E31" s="434"/>
    </row>
    <row r="32" spans="1:5" ht="13.5" thickBot="1" x14ac:dyDescent="0.25">
      <c r="A32" s="435" t="s">
        <v>244</v>
      </c>
      <c r="B32" s="447">
        <f>SUM(B26:B31)</f>
        <v>21618728.460000001</v>
      </c>
      <c r="C32" s="437"/>
      <c r="E32" s="401"/>
    </row>
    <row r="33" spans="1:5" ht="13.5" thickTop="1" x14ac:dyDescent="0.2">
      <c r="A33" s="437"/>
      <c r="B33" s="448"/>
      <c r="C33" s="437"/>
      <c r="E33" s="434"/>
    </row>
    <row r="34" spans="1:5" x14ac:dyDescent="0.2">
      <c r="A34" s="445" t="s">
        <v>245</v>
      </c>
      <c r="B34" s="136">
        <v>2187128.0299999998</v>
      </c>
      <c r="C34" s="437"/>
      <c r="E34" s="432"/>
    </row>
    <row r="35" spans="1:5" x14ac:dyDescent="0.2">
      <c r="A35" s="437"/>
      <c r="B35" s="438"/>
      <c r="C35" s="437"/>
      <c r="E35" s="401"/>
    </row>
    <row r="36" spans="1:5" ht="13.5" thickBot="1" x14ac:dyDescent="0.25">
      <c r="A36" s="445" t="s">
        <v>246</v>
      </c>
      <c r="B36" s="446">
        <f>+B32+B34</f>
        <v>23805856.490000002</v>
      </c>
      <c r="C36" s="437"/>
      <c r="D36" s="125"/>
      <c r="E36" s="137"/>
    </row>
    <row r="37" spans="1:5" ht="13.5" thickTop="1" x14ac:dyDescent="0.2">
      <c r="A37" s="437"/>
      <c r="B37" s="438"/>
      <c r="C37" s="437"/>
      <c r="E37" s="431"/>
    </row>
    <row r="38" spans="1:5" x14ac:dyDescent="0.2">
      <c r="A38" s="437"/>
      <c r="B38" s="138"/>
      <c r="C38" s="437"/>
      <c r="D38" s="125"/>
      <c r="E38" s="401"/>
    </row>
    <row r="39" spans="1:5" x14ac:dyDescent="0.2">
      <c r="B39" s="139"/>
      <c r="E39" s="431"/>
    </row>
    <row r="40" spans="1:5" x14ac:dyDescent="0.2">
      <c r="A40" s="449" t="s">
        <v>247</v>
      </c>
      <c r="B40" s="450"/>
      <c r="C40" s="449"/>
    </row>
    <row r="41" spans="1:5" x14ac:dyDescent="0.2">
      <c r="A41" s="449" t="s">
        <v>248</v>
      </c>
      <c r="B41" s="450"/>
      <c r="C41" s="449"/>
    </row>
    <row r="42" spans="1:5" x14ac:dyDescent="0.2">
      <c r="A42" s="449"/>
      <c r="B42" s="139"/>
      <c r="C42" s="449"/>
    </row>
    <row r="43" spans="1:5" x14ac:dyDescent="0.2">
      <c r="B43" s="139"/>
    </row>
    <row r="44" spans="1:5" x14ac:dyDescent="0.2">
      <c r="B44" s="139"/>
    </row>
    <row r="45" spans="1:5" x14ac:dyDescent="0.2">
      <c r="B45" s="139"/>
    </row>
    <row r="46" spans="1:5" x14ac:dyDescent="0.2">
      <c r="B46" s="139"/>
    </row>
  </sheetData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84D0-2DD9-4758-B0A7-9D007ECE58C9}">
  <sheetPr>
    <pageSetUpPr fitToPage="1"/>
  </sheetPr>
  <dimension ref="A1:G40"/>
  <sheetViews>
    <sheetView zoomScaleNormal="100" zoomScaleSheetLayoutView="90" workbookViewId="0"/>
  </sheetViews>
  <sheetFormatPr defaultColWidth="9.140625" defaultRowHeight="12.75" x14ac:dyDescent="0.2"/>
  <cols>
    <col min="1" max="2" width="9.140625" style="343"/>
    <col min="3" max="3" width="99.85546875" style="343" customWidth="1"/>
    <col min="4" max="4" width="9.140625" style="343"/>
    <col min="5" max="5" width="17.42578125" style="343" customWidth="1"/>
    <col min="6" max="6" width="11.42578125" style="343" bestFit="1" customWidth="1"/>
    <col min="7" max="7" width="12.28515625" style="343" bestFit="1" customWidth="1"/>
    <col min="8" max="16384" width="9.140625" style="343"/>
  </cols>
  <sheetData>
    <row r="1" spans="1:6" x14ac:dyDescent="0.2">
      <c r="A1" s="203" t="s">
        <v>224</v>
      </c>
      <c r="D1" s="451"/>
      <c r="E1" s="452"/>
    </row>
    <row r="2" spans="1:6" x14ac:dyDescent="0.2">
      <c r="A2" s="203" t="s">
        <v>249</v>
      </c>
      <c r="E2" s="141"/>
      <c r="F2" s="453"/>
    </row>
    <row r="3" spans="1:6" x14ac:dyDescent="0.2">
      <c r="F3" s="453"/>
    </row>
    <row r="4" spans="1:6" x14ac:dyDescent="0.2">
      <c r="B4" s="203" t="s">
        <v>250</v>
      </c>
      <c r="E4" s="141"/>
      <c r="F4" s="453"/>
    </row>
    <row r="5" spans="1:6" x14ac:dyDescent="0.2">
      <c r="C5" s="343" t="s">
        <v>251</v>
      </c>
      <c r="E5" s="454" t="s">
        <v>279</v>
      </c>
    </row>
    <row r="6" spans="1:6" x14ac:dyDescent="0.2">
      <c r="C6" s="343" t="s">
        <v>6</v>
      </c>
      <c r="E6" s="454">
        <v>45894</v>
      </c>
    </row>
    <row r="7" spans="1:6" x14ac:dyDescent="0.2">
      <c r="C7" s="343" t="s">
        <v>252</v>
      </c>
      <c r="E7" s="455">
        <v>31</v>
      </c>
    </row>
    <row r="8" spans="1:6" x14ac:dyDescent="0.2">
      <c r="C8" s="343" t="s">
        <v>253</v>
      </c>
      <c r="E8" s="456">
        <v>360</v>
      </c>
    </row>
    <row r="9" spans="1:6" ht="15" x14ac:dyDescent="0.25">
      <c r="C9" s="343" t="s">
        <v>254</v>
      </c>
      <c r="E9" s="457">
        <v>4200000</v>
      </c>
    </row>
    <row r="10" spans="1:6" ht="15" x14ac:dyDescent="0.25">
      <c r="C10" s="343" t="s">
        <v>255</v>
      </c>
      <c r="E10" s="458">
        <v>5.9644900000000001E-2</v>
      </c>
    </row>
    <row r="11" spans="1:6" ht="15" x14ac:dyDescent="0.25">
      <c r="C11" s="343" t="s">
        <v>256</v>
      </c>
      <c r="E11" s="458">
        <v>4.4644900000000001E-2</v>
      </c>
    </row>
    <row r="12" spans="1:6" x14ac:dyDescent="0.2">
      <c r="C12" s="343" t="s">
        <v>257</v>
      </c>
      <c r="E12" s="454">
        <v>45890</v>
      </c>
      <c r="F12" s="141"/>
    </row>
    <row r="13" spans="1:6" x14ac:dyDescent="0.2">
      <c r="E13" s="225"/>
    </row>
    <row r="14" spans="1:6" x14ac:dyDescent="0.2">
      <c r="B14" s="203" t="s">
        <v>258</v>
      </c>
      <c r="E14" s="459">
        <f>E9*(E10)*(ROUND((E7)/E8,5))</f>
        <v>21571.293823800002</v>
      </c>
    </row>
    <row r="16" spans="1:6" x14ac:dyDescent="0.2">
      <c r="B16" s="203" t="s">
        <v>259</v>
      </c>
      <c r="E16" s="460"/>
    </row>
    <row r="17" spans="2:7" x14ac:dyDescent="0.2">
      <c r="C17" s="343" t="s">
        <v>260</v>
      </c>
      <c r="E17" s="460">
        <v>142253.53</v>
      </c>
    </row>
    <row r="18" spans="2:7" x14ac:dyDescent="0.2">
      <c r="C18" s="343" t="s">
        <v>261</v>
      </c>
      <c r="E18" s="460">
        <v>15228.34</v>
      </c>
    </row>
    <row r="19" spans="2:7" x14ac:dyDescent="0.2">
      <c r="C19" s="343" t="s">
        <v>262</v>
      </c>
      <c r="E19" s="460">
        <v>24290.68</v>
      </c>
    </row>
    <row r="20" spans="2:7" x14ac:dyDescent="0.2">
      <c r="C20" s="343" t="s">
        <v>263</v>
      </c>
      <c r="E20" s="460">
        <v>79917.86</v>
      </c>
    </row>
    <row r="21" spans="2:7" x14ac:dyDescent="0.2">
      <c r="C21" s="411" t="s">
        <v>264</v>
      </c>
      <c r="E21" s="461">
        <v>833.33</v>
      </c>
    </row>
    <row r="22" spans="2:7" x14ac:dyDescent="0.2">
      <c r="E22" s="462"/>
    </row>
    <row r="23" spans="2:7" x14ac:dyDescent="0.2">
      <c r="B23" s="203" t="s">
        <v>265</v>
      </c>
      <c r="E23" s="459">
        <f>E17-E18-E19-E20-E21</f>
        <v>21983.320000000007</v>
      </c>
      <c r="G23" s="367"/>
    </row>
    <row r="24" spans="2:7" x14ac:dyDescent="0.2">
      <c r="E24" s="141"/>
      <c r="G24" s="367"/>
    </row>
    <row r="25" spans="2:7" ht="15" x14ac:dyDescent="0.25">
      <c r="B25" s="203" t="s">
        <v>266</v>
      </c>
      <c r="E25" s="463"/>
    </row>
    <row r="26" spans="2:7" x14ac:dyDescent="0.2">
      <c r="C26" s="343" t="s">
        <v>267</v>
      </c>
      <c r="E26" s="140">
        <v>0</v>
      </c>
    </row>
    <row r="27" spans="2:7" ht="15" x14ac:dyDescent="0.25">
      <c r="C27" s="343" t="s">
        <v>268</v>
      </c>
      <c r="E27" s="463">
        <v>0</v>
      </c>
    </row>
    <row r="28" spans="2:7" ht="15" x14ac:dyDescent="0.25">
      <c r="C28" s="343" t="s">
        <v>269</v>
      </c>
      <c r="E28" s="464">
        <v>0</v>
      </c>
    </row>
    <row r="29" spans="2:7" x14ac:dyDescent="0.2">
      <c r="B29" s="203" t="s">
        <v>270</v>
      </c>
      <c r="E29" s="459">
        <v>0</v>
      </c>
    </row>
    <row r="30" spans="2:7" x14ac:dyDescent="0.2">
      <c r="E30" s="141"/>
    </row>
    <row r="31" spans="2:7" ht="15" x14ac:dyDescent="0.25">
      <c r="B31" s="203" t="s">
        <v>271</v>
      </c>
      <c r="E31" s="463"/>
    </row>
    <row r="32" spans="2:7" ht="15" x14ac:dyDescent="0.25">
      <c r="C32" s="343" t="s">
        <v>272</v>
      </c>
      <c r="E32" s="463">
        <f>+E14</f>
        <v>21571.293823800002</v>
      </c>
    </row>
    <row r="33" spans="2:5" x14ac:dyDescent="0.2">
      <c r="E33" s="225"/>
    </row>
    <row r="34" spans="2:5" x14ac:dyDescent="0.2">
      <c r="B34" s="203" t="s">
        <v>273</v>
      </c>
      <c r="E34" s="459">
        <f>E32</f>
        <v>21571.293823800002</v>
      </c>
    </row>
    <row r="36" spans="2:5" x14ac:dyDescent="0.2">
      <c r="B36" s="203" t="s">
        <v>274</v>
      </c>
      <c r="E36" s="141"/>
    </row>
    <row r="37" spans="2:5" ht="15" x14ac:dyDescent="0.25">
      <c r="C37" s="343" t="s">
        <v>275</v>
      </c>
      <c r="E37" s="465">
        <v>0</v>
      </c>
    </row>
    <row r="38" spans="2:5" x14ac:dyDescent="0.2">
      <c r="C38" s="343" t="s">
        <v>276</v>
      </c>
      <c r="E38" s="466">
        <v>0</v>
      </c>
    </row>
    <row r="39" spans="2:5" x14ac:dyDescent="0.2">
      <c r="C39" s="343" t="s">
        <v>277</v>
      </c>
      <c r="E39" s="467">
        <v>0</v>
      </c>
    </row>
    <row r="40" spans="2:5" x14ac:dyDescent="0.2">
      <c r="B40" s="203" t="s">
        <v>278</v>
      </c>
      <c r="E40" s="459">
        <v>0</v>
      </c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FFELP</vt:lpstr>
      <vt:lpstr>Collection and Waterfall</vt:lpstr>
      <vt:lpstr>ESA Balance Sheet</vt:lpstr>
      <vt:lpstr>class B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2025-08-21T14:05:09Z</dcterms:created>
  <dcterms:modified xsi:type="dcterms:W3CDTF">2025-08-21T14:11:39Z</dcterms:modified>
</cp:coreProperties>
</file>