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5\"/>
    </mc:Choice>
  </mc:AlternateContent>
  <xr:revisionPtr revIDLastSave="0" documentId="8_{6033F244-E4E8-49CF-A316-17A8AFBD7911}" xr6:coauthVersionLast="47" xr6:coauthVersionMax="47" xr10:uidLastSave="{00000000-0000-0000-0000-000000000000}"/>
  <bookViews>
    <workbookView xWindow="-120" yWindow="-120" windowWidth="29040" windowHeight="15840" xr2:uid="{BB0267F8-AD53-4879-B609-0D2967BD0CF8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 s="1"/>
  <c r="D6" i="1"/>
  <c r="A84" i="1"/>
  <c r="H73" i="1"/>
  <c r="G72" i="1"/>
  <c r="G64" i="1"/>
  <c r="G50" i="1"/>
  <c r="G49" i="1"/>
  <c r="G48" i="1"/>
  <c r="H53" i="1"/>
  <c r="G53" i="1" s="1"/>
  <c r="G47" i="1"/>
  <c r="G46" i="1"/>
  <c r="K21" i="1"/>
  <c r="J21" i="1"/>
  <c r="H21" i="1"/>
  <c r="L18" i="1"/>
  <c r="D18" i="1"/>
  <c r="I21" i="1"/>
  <c r="D17" i="1"/>
  <c r="D7" i="1"/>
  <c r="H66" i="1" l="1"/>
  <c r="B35" i="3"/>
  <c r="B37" i="3"/>
  <c r="L17" i="1"/>
  <c r="G73" i="1"/>
  <c r="A3" i="3"/>
  <c r="G74" i="1" l="1"/>
  <c r="H72" i="1"/>
  <c r="L21" i="1"/>
  <c r="M18" i="1" s="1"/>
  <c r="G66" i="1"/>
  <c r="G68" i="1" s="1"/>
  <c r="H68" i="1"/>
  <c r="M17" i="1" l="1"/>
  <c r="M21" i="1" s="1"/>
  <c r="H78" i="1"/>
  <c r="H74" i="1"/>
  <c r="H79" i="1" l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<sst xmlns="http://schemas.openxmlformats.org/spreadsheetml/2006/main" count="378" uniqueCount="279">
  <si>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</si>
  <si>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</si>
  <si>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</si>
  <si>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</si>
  <si>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</si>
  <si>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</si>
  <si>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</si>
  <si>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</si>
  <si>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</si>
  <si>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</si>
  <si>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</si>
  <si>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</si>
  <si>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</si>
  <si>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</si>
  <si>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</si>
  <si>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</si>
  <si>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</si>
  <si>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</si>
  <si>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</si>
  <si>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</si>
  <si>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</si>
  <si>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</si>
  <si>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</si>
  <si>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</si>
  <si>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</si>
  <si>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</si>
  <si>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</si>
  <si>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</si>
  <si>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</si>
  <si>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</si>
  <si>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</si>
  <si>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</si>
  <si>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</si>
  <si>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</si>
  <si>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</si>
  <si>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</si>
  <si>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</si>
  <si>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</si>
  <si>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</si>
  <si>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</si>
  <si>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</si>
  <si>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</si>
  <si>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</si>
  <si>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</si>
  <si>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</si>
  <si>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</si>
  <si>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</si>
  <si>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</si>
  <si>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</si>
  <si>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</si>
  <si>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</si>
  <si>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</si>
  <si>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</si>
  <si>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</si>
  <si>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</si>
  <si>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</si>
  <si>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</si>
  <si>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</si>
  <si>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</si>
  <si>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</si>
  <si>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</si>
  <si>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</si>
  <si>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</si>
  <si>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</si>
  <si>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</si>
  <si>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</si>
  <si>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</si>
  <si>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</si>
  <si>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</si>
  <si>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</si>
  <si>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</si>
  <si>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</si>
  <si>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</si>
  <si>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</si>
  <si>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</si>
  <si>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</si>
  <si>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</si>
  <si>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</si>
  <si>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</si>
  <si>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</si>
  <si>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</si>
  <si>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</si>
  <si>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</si>
  <si>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</si>
  <si>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</si>
  <si>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</si>
  <si>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</si>
  <si>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</si>
  <si>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</si>
  <si>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</si>
  <si>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</si>
  <si>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</si>
  <si>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</si>
  <si>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</si>
  <si>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</si>
  <si>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</si>
  <si>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</si>
  <si>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</si>
  <si>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</si>
  <si>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</si>
  <si>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</si>
  <si>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</si>
  <si>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</si>
  <si>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</si>
  <si>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</si>
  <si>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</si>
  <si>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</si>
  <si>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</si>
  <si>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</si>
  <si>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</si>
  <si>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</si>
  <si>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</si>
  <si>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</si>
  <si>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</si>
  <si>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</si>
  <si>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</si>
  <si>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</si>
  <si>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</si>
  <si>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</si>
  <si>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</si>
  <si>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</si>
  <si>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</si>
  <si>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</si>
  <si>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</si>
  <si>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</si>
  <si>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</si>
  <si>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</si>
  <si>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</si>
  <si>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</si>
  <si>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</si>
  <si>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</si>
  <si>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</si>
  <si>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</si>
  <si>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</si>
  <si>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</si>
  <si>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</si>
  <si>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</si>
  <si>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</si>
  <si>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</si>
  <si>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</si>
  <si>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</si>
  <si>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</si>
  <si>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</si>
  <si>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</si>
  <si>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</si>
  <si>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</si>
  <si>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</si>
  <si>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</si>
  <si>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</si>
  <si>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</si>
  <si>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</si>
  <si>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</si>
  <si>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</si>
  <si>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</si>
  <si>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</si>
  <si>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</si>
  <si>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</si>
  <si>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</si>
  <si>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</si>
  <si>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</si>
  <si>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</si>
  <si>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</si>
  <si>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</si>
  <si>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</si>
  <si>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</si>
  <si>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</si>
  <si>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</si>
  <si>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</si>
  <si>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</si>
  <si>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</si>
  <si>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</si>
  <si>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</si>
  <si>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</si>
  <si>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</si>
  <si>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</si>
  <si>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</si>
  <si>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</si>
  <si>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</si>
  <si>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</si>
  <si>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</si>
  <si>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</si>
  <si>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</si>
  <si>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</si>
  <si>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</si>
  <si>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</si>
  <si>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</si>
  <si>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</si>
  <si>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</si>
  <si>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</si>
  <si>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</si>
  <si>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</si>
  <si>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</si>
  <si>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</si>
  <si>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</si>
  <si>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</si>
  <si>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</si>
  <si>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</si>
  <si>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</si>
  <si>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</si>
  <si>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</si>
  <si>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</si>
  <si>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</si>
  <si>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</si>
  <si>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</si>
  <si>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</si>
  <si>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</si>
  <si>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</si>
  <si>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</si>
  <si>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</si>
  <si>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</si>
  <si>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</si>
  <si>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</si>
  <si>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</si>
  <si>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</si>
  <si>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</si>
  <si>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</si>
  <si>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</si>
  <si>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</si>
  <si>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</si>
  <si>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</si>
  <si>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</si>
  <si>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</si>
  <si>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</si>
  <si>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</si>
  <si>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</si>
  <si>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</si>
  <si>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</si>
  <si>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</si>
  <si>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</si>
  <si>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</si>
  <si>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</si>
  <si>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</si>
  <si>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</si>
  <si>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</si>
  <si>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</si>
  <si>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</si>
  <si>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</si>
  <si>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</si>
  <si>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</si>
  <si>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</si>
  <si>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</si>
  <si>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</si>
  <si>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</si>
  <si>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</si>
  <si>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</si>
  <si>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</si>
  <si>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</si>
  <si>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</si>
  <si>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</si>
  <si>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</si>
  <si>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</si>
  <si>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</si>
  <si>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</si>
  <si>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</si>
  <si>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</si>
  <si>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</si>
  <si>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</si>
  <si>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</si>
  <si>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</si>
  <si>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</si>
  <si>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</si>
  <si>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</si>
  <si>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</si>
  <si>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</si>
  <si>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</si>
  <si>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</si>
  <si>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</si>
  <si>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</si>
  <si>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</si>
  <si>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</si>
  <si>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</si>
  <si>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</si>
  <si>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</si>
  <si>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</si>
  <si>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</si>
  <si>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</si>
  <si>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</si>
  <si>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</si>
  <si>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6/25/25-7/24/25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</si>
</sst>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7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43" fontId="3" fillId="0" borderId="5" xfId="0" applyNumberFormat="1" applyFont="1" applyBorder="1"/>
    <xf numFmtId="165" fontId="3" fillId="0" borderId="0" xfId="0" applyNumberFormat="1" applyFont="1"/>
    <xf numFmtId="9" fontId="3" fillId="0" borderId="0" xfId="5" applyFont="1" applyFill="1"/>
    <xf numFmtId="166" fontId="3" fillId="0" borderId="0" xfId="0" applyNumberFormat="1" applyFont="1"/>
    <xf numFmtId="0" fontId="10" fillId="0" borderId="5" xfId="0" applyFont="1" applyBorder="1"/>
    <xf numFmtId="0" fontId="3" fillId="0" borderId="6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43" fontId="3" fillId="0" borderId="21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4" fillId="0" borderId="18" xfId="0" applyFont="1" applyBorder="1"/>
    <xf numFmtId="10" fontId="3" fillId="0" borderId="19" xfId="5" applyNumberFormat="1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43" fontId="4" fillId="0" borderId="19" xfId="4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27" xfId="4" applyNumberFormat="1" applyFont="1" applyFill="1" applyBorder="1" applyAlignment="1">
      <alignment horizontal="right"/>
    </xf>
    <xf numFmtId="169" fontId="3" fillId="0" borderId="41" xfId="0" applyNumberFormat="1" applyFont="1" applyBorder="1" applyAlignment="1">
      <alignment horizontal="right"/>
    </xf>
    <xf numFmtId="170" fontId="3" fillId="0" borderId="27" xfId="0" applyNumberFormat="1" applyFont="1" applyBorder="1" applyAlignment="1">
      <alignment horizontal="right"/>
    </xf>
    <xf numFmtId="0" fontId="4" fillId="0" borderId="7" xfId="0" applyFont="1" applyBorder="1"/>
    <xf numFmtId="10" fontId="4" fillId="0" borderId="37" xfId="4" applyNumberFormat="1" applyFont="1" applyFill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2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10" fontId="0" fillId="0" borderId="0" xfId="0" applyNumberFormat="1" applyAlignment="1">
      <alignment horizontal="center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8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43" fontId="29" fillId="0" borderId="0" xfId="0" applyNumberFormat="1" applyFont="1"/>
    <xf numFmtId="0" fontId="18" fillId="0" borderId="4" xfId="0" applyFont="1" applyBorder="1"/>
    <xf numFmtId="43" fontId="29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43" fontId="29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28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0" fillId="0" borderId="0" xfId="0" applyNumberFormat="1" applyFont="1"/>
    <xf numFmtId="0" fontId="3" fillId="0" borderId="4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3" xfId="0" applyBorder="1"/>
    <xf numFmtId="4" fontId="0" fillId="0" borderId="0" xfId="0" applyNumberFormat="1"/>
    <xf numFmtId="43" fontId="0" fillId="0" borderId="13" xfId="0" applyNumberFormat="1" applyBorder="1"/>
    <xf numFmtId="0" fontId="31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2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2" fillId="0" borderId="0" xfId="0" applyNumberFormat="1" applyFont="1"/>
    <xf numFmtId="0" fontId="33" fillId="0" borderId="0" xfId="0" applyFont="1"/>
    <xf numFmtId="174" fontId="33" fillId="0" borderId="0" xfId="0" applyNumberFormat="1" applyFont="1"/>
    <xf numFmtId="38" fontId="3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174" fontId="34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2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5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5" fillId="0" borderId="0" xfId="0" applyNumberFormat="1" applyFont="1"/>
    <xf numFmtId="43" fontId="3" fillId="0" borderId="0" xfId="4" applyFont="1" applyFill="1" applyAlignment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3" fillId="0" borderId="2" xfId="0" applyFont="1" applyFill="1" applyBorder="1"/>
    <xf numFmtId="0" fontId="3" fillId="0" borderId="0" xfId="0" applyFont="1" applyFill="1"/>
    <xf numFmtId="14" fontId="3" fillId="0" borderId="0" xfId="0" applyNumberFormat="1" applyFont="1" applyFill="1" applyAlignment="1">
      <alignment horizontal="left"/>
    </xf>
    <xf numFmtId="0" fontId="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4" xfId="0" applyNumberFormat="1" applyFont="1" applyFill="1" applyBorder="1"/>
    <xf numFmtId="10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6" xfId="0" applyNumberFormat="1" applyFont="1" applyFill="1" applyBorder="1"/>
    <xf numFmtId="43" fontId="3" fillId="0" borderId="17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center"/>
    </xf>
    <xf numFmtId="43" fontId="3" fillId="0" borderId="19" xfId="0" applyNumberFormat="1" applyFont="1" applyFill="1" applyBorder="1"/>
    <xf numFmtId="43" fontId="3" fillId="0" borderId="20" xfId="0" applyNumberFormat="1" applyFont="1" applyFill="1" applyBorder="1"/>
    <xf numFmtId="10" fontId="9" fillId="0" borderId="19" xfId="0" applyNumberFormat="1" applyFont="1" applyFill="1" applyBorder="1" applyAlignment="1">
      <alignment horizontal="center"/>
    </xf>
    <xf numFmtId="10" fontId="3" fillId="0" borderId="17" xfId="4" applyNumberFormat="1" applyFont="1" applyFill="1" applyBorder="1" applyAlignment="1">
      <alignment horizontal="center"/>
    </xf>
    <xf numFmtId="0" fontId="12" fillId="0" borderId="0" xfId="0" applyFont="1" applyFill="1"/>
    <xf numFmtId="43" fontId="3" fillId="0" borderId="16" xfId="0" applyNumberFormat="1" applyFont="1" applyFill="1" applyBorder="1" applyAlignment="1">
      <alignment horizontal="right"/>
    </xf>
    <xf numFmtId="43" fontId="3" fillId="0" borderId="5" xfId="0" applyNumberFormat="1" applyFont="1" applyFill="1" applyBorder="1"/>
    <xf numFmtId="43" fontId="3" fillId="0" borderId="16" xfId="0" applyNumberFormat="1" applyFont="1" applyFill="1" applyBorder="1" applyAlignment="1">
      <alignment horizontal="center"/>
    </xf>
    <xf numFmtId="43" fontId="4" fillId="0" borderId="13" xfId="0" applyNumberFormat="1" applyFont="1" applyFill="1" applyBorder="1"/>
    <xf numFmtId="43" fontId="4" fillId="0" borderId="16" xfId="0" applyNumberFormat="1" applyFont="1" applyFill="1" applyBorder="1" applyAlignment="1">
      <alignment horizontal="right"/>
    </xf>
    <xf numFmtId="43" fontId="4" fillId="0" borderId="5" xfId="0" applyNumberFormat="1" applyFont="1" applyFill="1" applyBorder="1"/>
    <xf numFmtId="0" fontId="3" fillId="0" borderId="16" xfId="0" applyFont="1" applyFill="1" applyBorder="1"/>
    <xf numFmtId="0" fontId="3" fillId="0" borderId="5" xfId="0" applyFont="1" applyFill="1" applyBorder="1"/>
    <xf numFmtId="0" fontId="10" fillId="0" borderId="13" xfId="0" applyFont="1" applyFill="1" applyBorder="1"/>
    <xf numFmtId="0" fontId="10" fillId="0" borderId="16" xfId="0" applyFont="1" applyFill="1" applyBorder="1"/>
    <xf numFmtId="0" fontId="10" fillId="0" borderId="5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3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4" xfId="0" applyFont="1" applyFill="1" applyBorder="1"/>
    <xf numFmtId="165" fontId="3" fillId="0" borderId="15" xfId="0" applyNumberFormat="1" applyFont="1" applyFill="1" applyBorder="1"/>
    <xf numFmtId="43" fontId="3" fillId="0" borderId="19" xfId="0" applyNumberFormat="1" applyFont="1" applyFill="1" applyBorder="1" applyAlignment="1">
      <alignment horizontal="right"/>
    </xf>
    <xf numFmtId="43" fontId="3" fillId="0" borderId="21" xfId="0" applyNumberFormat="1" applyFont="1" applyFill="1" applyBorder="1"/>
    <xf numFmtId="43" fontId="4" fillId="0" borderId="16" xfId="0" applyNumberFormat="1" applyFont="1" applyFill="1" applyBorder="1"/>
    <xf numFmtId="0" fontId="3" fillId="0" borderId="16" xfId="0" applyFont="1" applyFill="1" applyBorder="1" applyAlignment="1">
      <alignment horizontal="center"/>
    </xf>
    <xf numFmtId="165" fontId="3" fillId="0" borderId="5" xfId="0" applyNumberFormat="1" applyFont="1" applyFill="1" applyBorder="1"/>
    <xf numFmtId="165" fontId="4" fillId="0" borderId="16" xfId="0" applyNumberFormat="1" applyFont="1" applyFill="1" applyBorder="1"/>
    <xf numFmtId="165" fontId="4" fillId="0" borderId="5" xfId="0" applyNumberFormat="1" applyFont="1" applyFill="1" applyBorder="1"/>
    <xf numFmtId="0" fontId="3" fillId="0" borderId="13" xfId="0" applyFont="1" applyFill="1" applyBorder="1"/>
    <xf numFmtId="9" fontId="3" fillId="0" borderId="16" xfId="0" applyNumberFormat="1" applyFont="1" applyFill="1" applyBorder="1"/>
    <xf numFmtId="10" fontId="3" fillId="0" borderId="27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165" fontId="4" fillId="0" borderId="19" xfId="4" applyNumberFormat="1" applyFont="1" applyFill="1" applyBorder="1" applyAlignment="1">
      <alignment horizontal="right"/>
    </xf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0" fontId="10" fillId="0" borderId="23" xfId="0" applyFont="1" applyFill="1" applyBorder="1"/>
    <xf numFmtId="43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3" fillId="0" borderId="0" xfId="0" applyFont="1" applyFill="1" applyAlignment="1">
      <alignment horizontal="left" vertical="top" wrapText="1"/>
    </xf>
    <xf numFmtId="165" fontId="3" fillId="0" borderId="0" xfId="0" applyNumberFormat="1" applyFont="1" applyFill="1"/>
    <xf numFmtId="39" fontId="3" fillId="0" borderId="0" xfId="0" applyNumberFormat="1" applyFont="1" applyFill="1"/>
    <xf numFmtId="43" fontId="3" fillId="0" borderId="0" xfId="0" applyNumberFormat="1" applyFont="1" applyFill="1"/>
    <xf numFmtId="14" fontId="0" fillId="0" borderId="2" xfId="0" applyNumberFormat="1" applyFill="1" applyBorder="1"/>
    <xf numFmtId="14" fontId="0" fillId="0" borderId="7" xfId="0" applyNumberFormat="1" applyFill="1" applyBorder="1"/>
    <xf numFmtId="0" fontId="4" fillId="0" borderId="5" xfId="0" applyFont="1" applyFill="1" applyBorder="1" applyAlignment="1">
      <alignment horizontal="center"/>
    </xf>
    <xf numFmtId="43" fontId="0" fillId="0" borderId="5" xfId="0" applyNumberFormat="1" applyFill="1" applyBorder="1"/>
    <xf numFmtId="0" fontId="0" fillId="0" borderId="5" xfId="0" applyFill="1" applyBorder="1"/>
    <xf numFmtId="44" fontId="0" fillId="0" borderId="5" xfId="0" applyNumberFormat="1" applyFill="1" applyBorder="1"/>
    <xf numFmtId="43" fontId="0" fillId="0" borderId="5" xfId="0" applyNumberFormat="1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0" fillId="0" borderId="22" xfId="0" applyFill="1" applyBorder="1"/>
    <xf numFmtId="0" fontId="4" fillId="0" borderId="21" xfId="0" applyFont="1" applyFill="1" applyBorder="1" applyAlignment="1">
      <alignment horizontal="right"/>
    </xf>
    <xf numFmtId="0" fontId="0" fillId="0" borderId="0" xfId="0" applyFill="1"/>
    <xf numFmtId="43" fontId="0" fillId="0" borderId="0" xfId="0" applyNumberFormat="1" applyFill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0" fontId="0" fillId="0" borderId="13" xfId="0" applyFill="1" applyBorder="1"/>
    <xf numFmtId="0" fontId="4" fillId="0" borderId="0" xfId="0" applyFont="1" applyFill="1" applyAlignment="1">
      <alignment horizontal="centerContinuous"/>
    </xf>
    <xf numFmtId="173" fontId="4" fillId="0" borderId="0" xfId="0" applyNumberFormat="1" applyFont="1" applyFill="1" applyAlignment="1">
      <alignment horizontal="centerContinuous"/>
    </xf>
    <xf numFmtId="175" fontId="4" fillId="0" borderId="45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22" xfId="0" applyFont="1" applyFill="1" applyBorder="1"/>
    <xf numFmtId="44" fontId="35" fillId="0" borderId="0" xfId="0" applyNumberFormat="1" applyFont="1" applyFill="1"/>
    <xf numFmtId="44" fontId="36" fillId="0" borderId="0" xfId="0" applyNumberFormat="1" applyFont="1" applyFill="1"/>
    <xf numFmtId="44" fontId="36" fillId="0" borderId="22" xfId="0" applyNumberFormat="1" applyFont="1" applyFill="1" applyBorder="1"/>
    <xf numFmtId="0" fontId="36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</cellXfs>
  <cellStyles count="8">
    <cellStyle name="Comma 10" xfId="4" xr:uid="{AA63330E-022E-440B-A39D-8C93744BFEC7}"/>
    <cellStyle name="Comma 4 10" xfId="6" xr:uid="{221E1B86-AC92-41E4-BE15-7C7E283B1AAE}"/>
    <cellStyle name="Currency 17" xfId="3" xr:uid="{95AC2309-8894-44F7-B244-A9C7AA423A92}"/>
    <cellStyle name="Hyperlink" xfId="1" builtinId="8"/>
    <cellStyle name="Hyperlink 4 3 2" xfId="2" xr:uid="{352D012F-0BD4-47E0-B2D7-60A803BF0E97}"/>
    <cellStyle name="Normal" xfId="0" builtinId="0"/>
    <cellStyle name="Percent 12" xfId="5" xr:uid="{4BB77673-A512-4A94-9D2A-0CA10E8AFF7A}"/>
    <cellStyle name="Percent 2 2 2" xfId="7" xr:uid="{1387BADA-01AB-46CA-A2EA-67B86E68BF4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769F6A5-D8D4-4F2D-9DB7-6939A66321D3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15B5CBD-0CB8-47F4-AC3A-055F04C5DD34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E2AAFBE-B966-4330-B9F6-F430D519D7B2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EAAAC45-BA77-4E09-82DE-69B961308F3C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67DCD5E-F488-4F91-92EA-73DED6DD8D9C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1D84AD3-273F-4F1A-AA41-2B01BE9D9CB3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4BE4A5F-7E93-4004-8D66-9D1E1D07AFC6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C5F0FCDF-824A-4C41-BB38-BE4030583D28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B27C9B3A-F1C6-4A2A-8BA8-235ECB50AC06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7B1CB13C-D2D2-43E9-8DEA-298DF3EE67E3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FB352BB1-548D-47BB-927E-FBAAF11410B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847E7B75-8D6F-41B5-BE09-689E907C6A8A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5677-234A-456C-9F4F-1F41F4409457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64"/>
      <c r="H1" s="3"/>
      <c r="J1" s="4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5" t="s">
        <v>2</v>
      </c>
      <c r="C4" s="6"/>
      <c r="D4" s="363" t="s">
        <v>3</v>
      </c>
      <c r="E4" s="7"/>
      <c r="F4" s="7"/>
      <c r="G4" s="8"/>
      <c r="I4" s="9"/>
      <c r="J4" s="9"/>
    </row>
    <row r="5" spans="1:15" ht="13.35" customHeight="1" x14ac:dyDescent="0.2">
      <c r="B5" s="10" t="s">
        <v>4</v>
      </c>
      <c r="C5" s="11"/>
      <c r="D5" s="364" t="s">
        <v>5</v>
      </c>
      <c r="G5" s="12"/>
      <c r="I5" s="9"/>
      <c r="J5" s="9"/>
      <c r="L5" s="13"/>
      <c r="M5" s="13"/>
    </row>
    <row r="6" spans="1:15" ht="13.35" customHeight="1" x14ac:dyDescent="0.2">
      <c r="B6" s="10" t="s">
        <v>6</v>
      </c>
      <c r="C6" s="11"/>
      <c r="D6" s="365">
        <f>'Collection and Waterfall'!E5</f>
        <v>45863</v>
      </c>
      <c r="G6" s="12"/>
      <c r="I6" s="9"/>
      <c r="J6" s="9"/>
      <c r="L6" s="13"/>
      <c r="M6" s="13"/>
    </row>
    <row r="7" spans="1:15" ht="13.35" customHeight="1" x14ac:dyDescent="0.2">
      <c r="B7" s="10" t="s">
        <v>7</v>
      </c>
      <c r="C7" s="11"/>
      <c r="D7" s="365">
        <f>'Collection and Waterfall'!E6</f>
        <v>45838</v>
      </c>
      <c r="E7" s="3"/>
      <c r="F7" s="3"/>
      <c r="G7" s="14"/>
      <c r="I7" s="15" t="s">
        <v>8</v>
      </c>
      <c r="J7" s="15"/>
      <c r="L7" s="13"/>
      <c r="M7" s="13"/>
    </row>
    <row r="8" spans="1:15" x14ac:dyDescent="0.2">
      <c r="B8" s="10" t="s">
        <v>9</v>
      </c>
      <c r="C8" s="11"/>
      <c r="D8" s="364" t="s">
        <v>10</v>
      </c>
      <c r="G8" s="12"/>
      <c r="I8" s="15"/>
      <c r="J8" s="15"/>
    </row>
    <row r="9" spans="1:15" x14ac:dyDescent="0.2">
      <c r="B9" s="10" t="s">
        <v>11</v>
      </c>
      <c r="C9" s="11"/>
      <c r="D9" s="364" t="s">
        <v>12</v>
      </c>
      <c r="G9" s="12"/>
      <c r="I9" s="15"/>
      <c r="J9" s="15"/>
    </row>
    <row r="10" spans="1:15" x14ac:dyDescent="0.2">
      <c r="B10" s="16" t="s">
        <v>13</v>
      </c>
      <c r="C10" s="17"/>
      <c r="D10" s="18" t="s">
        <v>14</v>
      </c>
      <c r="E10" s="19"/>
      <c r="F10" s="19"/>
      <c r="G10" s="20"/>
    </row>
    <row r="11" spans="1:15" ht="13.5" thickBot="1" x14ac:dyDescent="0.25">
      <c r="B11" s="21" t="s">
        <v>15</v>
      </c>
      <c r="C11" s="22"/>
      <c r="D11" s="23" t="s">
        <v>16</v>
      </c>
      <c r="E11" s="24"/>
      <c r="F11" s="24"/>
      <c r="G11" s="25"/>
    </row>
    <row r="13" spans="1:15" ht="13.5" thickBot="1" x14ac:dyDescent="0.25"/>
    <row r="14" spans="1:15" ht="15.75" x14ac:dyDescent="0.25">
      <c r="A14" s="26" t="s">
        <v>17</v>
      </c>
      <c r="B14" s="2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6.75" customHeight="1" x14ac:dyDescent="0.2">
      <c r="A15" s="28"/>
      <c r="O15" s="12"/>
    </row>
    <row r="16" spans="1:15" x14ac:dyDescent="0.2">
      <c r="A16" s="29"/>
      <c r="B16" s="30" t="s">
        <v>18</v>
      </c>
      <c r="C16" s="30" t="s">
        <v>19</v>
      </c>
      <c r="D16" s="31" t="s">
        <v>20</v>
      </c>
      <c r="E16" s="30" t="s">
        <v>21</v>
      </c>
      <c r="F16" s="30" t="s">
        <v>22</v>
      </c>
      <c r="G16" s="30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2" t="s">
        <v>31</v>
      </c>
    </row>
    <row r="17" spans="1:17" x14ac:dyDescent="0.2">
      <c r="A17" s="28"/>
      <c r="B17" s="33" t="s">
        <v>207</v>
      </c>
      <c r="C17" s="366" t="s">
        <v>276</v>
      </c>
      <c r="D17" s="367">
        <f>E17+F17</f>
        <v>5.21965E-2</v>
      </c>
      <c r="E17" s="367">
        <v>4.41965E-2</v>
      </c>
      <c r="F17" s="367">
        <v>8.0000000000000002E-3</v>
      </c>
      <c r="G17" s="368"/>
      <c r="H17" s="369">
        <v>297000000</v>
      </c>
      <c r="I17" s="369">
        <v>25804963.93</v>
      </c>
      <c r="J17" s="370">
        <v>112239.58</v>
      </c>
      <c r="K17" s="371">
        <v>282274.83</v>
      </c>
      <c r="L17" s="370">
        <f>I17-K17</f>
        <v>25522689.100000001</v>
      </c>
      <c r="M17" s="372">
        <f>L17/L21</f>
        <v>0.81483071324166734</v>
      </c>
      <c r="N17" s="34" t="s">
        <v>32</v>
      </c>
      <c r="O17" s="35">
        <v>53472</v>
      </c>
      <c r="Q17" s="3"/>
    </row>
    <row r="18" spans="1:17" x14ac:dyDescent="0.2">
      <c r="A18" s="28"/>
      <c r="B18" s="36" t="s">
        <v>208</v>
      </c>
      <c r="C18" s="366" t="s">
        <v>277</v>
      </c>
      <c r="D18" s="373">
        <f>E18+F18</f>
        <v>5.9196499999999999E-2</v>
      </c>
      <c r="E18" s="373">
        <v>4.41965E-2</v>
      </c>
      <c r="F18" s="373">
        <v>1.4999999999999999E-2</v>
      </c>
      <c r="G18" s="366"/>
      <c r="H18" s="374">
        <v>5800000</v>
      </c>
      <c r="I18" s="374">
        <v>5800000</v>
      </c>
      <c r="J18" s="375">
        <v>28610.5</v>
      </c>
      <c r="K18" s="376">
        <v>0</v>
      </c>
      <c r="L18" s="377">
        <f>I18-K18</f>
        <v>5800000</v>
      </c>
      <c r="M18" s="378">
        <f>L18/L21</f>
        <v>0.18516928675833264</v>
      </c>
      <c r="N18" s="38" t="s">
        <v>32</v>
      </c>
      <c r="O18" s="39">
        <v>54234</v>
      </c>
      <c r="Q18" s="3"/>
    </row>
    <row r="19" spans="1:17" x14ac:dyDescent="0.2">
      <c r="A19" s="28"/>
      <c r="B19" s="36"/>
      <c r="C19" s="366"/>
      <c r="D19" s="373"/>
      <c r="E19" s="373"/>
      <c r="F19" s="373"/>
      <c r="G19" s="366"/>
      <c r="H19" s="374"/>
      <c r="I19" s="374"/>
      <c r="J19" s="375"/>
      <c r="K19" s="376"/>
      <c r="L19" s="375"/>
      <c r="M19" s="378"/>
      <c r="N19" s="37"/>
      <c r="O19" s="39"/>
      <c r="Q19" s="3"/>
    </row>
    <row r="20" spans="1:17" x14ac:dyDescent="0.2">
      <c r="A20" s="40"/>
      <c r="B20" s="41"/>
      <c r="C20" s="379"/>
      <c r="D20" s="380"/>
      <c r="E20" s="379"/>
      <c r="F20" s="379"/>
      <c r="G20" s="379"/>
      <c r="H20" s="381"/>
      <c r="I20" s="382"/>
      <c r="J20" s="382"/>
      <c r="K20" s="383"/>
      <c r="L20" s="382"/>
      <c r="M20" s="384"/>
      <c r="N20" s="42"/>
      <c r="O20" s="43"/>
    </row>
    <row r="21" spans="1:17" x14ac:dyDescent="0.2">
      <c r="A21" s="40"/>
      <c r="B21" s="44" t="s">
        <v>33</v>
      </c>
      <c r="C21" s="45"/>
      <c r="D21" s="46"/>
      <c r="E21" s="41"/>
      <c r="F21" s="41"/>
      <c r="G21" s="41"/>
      <c r="H21" s="47">
        <f>SUM(H17:H20)</f>
        <v>302800000</v>
      </c>
      <c r="I21" s="47">
        <f>SUM(I17:I20)</f>
        <v>31604963.93</v>
      </c>
      <c r="J21" s="47">
        <f>SUM(J17:J19)</f>
        <v>140850.08000000002</v>
      </c>
      <c r="K21" s="47">
        <f>SUM(K17:K19)</f>
        <v>282274.83</v>
      </c>
      <c r="L21" s="47">
        <f>ROUND(SUM(L17:L19),2)</f>
        <v>31322689.100000001</v>
      </c>
      <c r="M21" s="48">
        <f>SUM(M17:M19)</f>
        <v>1</v>
      </c>
      <c r="N21" s="49"/>
      <c r="O21" s="50"/>
    </row>
    <row r="22" spans="1:17" s="53" customFormat="1" ht="11.25" x14ac:dyDescent="0.2">
      <c r="A22" s="51" t="s">
        <v>34</v>
      </c>
      <c r="B22" s="52"/>
      <c r="C22" s="52"/>
      <c r="D22" s="52"/>
      <c r="E22" s="52"/>
      <c r="F22" s="52"/>
      <c r="G22" s="52"/>
      <c r="H22" s="52"/>
      <c r="I22" s="52"/>
      <c r="J22" s="52"/>
      <c r="O22" s="54"/>
    </row>
    <row r="23" spans="1:17" s="53" customFormat="1" ht="13.5" thickBot="1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24"/>
      <c r="L23" s="24"/>
      <c r="M23" s="24"/>
      <c r="N23" s="24"/>
      <c r="O23" s="57"/>
    </row>
    <row r="24" spans="1:17" ht="13.5" thickBot="1" x14ac:dyDescent="0.25"/>
    <row r="25" spans="1:17" ht="15.75" x14ac:dyDescent="0.25">
      <c r="A25" s="26" t="s">
        <v>35</v>
      </c>
      <c r="B25" s="27"/>
      <c r="C25" s="7"/>
      <c r="D25" s="7"/>
      <c r="E25" s="7"/>
      <c r="F25" s="7"/>
      <c r="G25" s="7"/>
      <c r="H25" s="8"/>
      <c r="J25" s="26" t="s">
        <v>36</v>
      </c>
      <c r="K25" s="7"/>
      <c r="L25" s="7"/>
      <c r="M25" s="7"/>
      <c r="N25" s="7"/>
      <c r="O25" s="8"/>
    </row>
    <row r="26" spans="1:17" x14ac:dyDescent="0.2">
      <c r="A26" s="28"/>
      <c r="H26" s="12"/>
      <c r="J26" s="28"/>
      <c r="O26" s="12"/>
    </row>
    <row r="27" spans="1:17" s="66" customFormat="1" ht="13.35" customHeight="1" x14ac:dyDescent="0.2">
      <c r="A27" s="58"/>
      <c r="B27" s="59"/>
      <c r="C27" s="59"/>
      <c r="D27" s="59"/>
      <c r="E27" s="59"/>
      <c r="F27" s="59" t="s">
        <v>37</v>
      </c>
      <c r="G27" s="59" t="s">
        <v>38</v>
      </c>
      <c r="H27" s="60" t="s">
        <v>39</v>
      </c>
      <c r="I27" s="2"/>
      <c r="J27" s="61"/>
      <c r="K27" s="62"/>
      <c r="L27" s="63" t="s">
        <v>40</v>
      </c>
      <c r="M27" s="64" t="s">
        <v>41</v>
      </c>
      <c r="N27" s="64"/>
      <c r="O27" s="65"/>
    </row>
    <row r="28" spans="1:17" x14ac:dyDescent="0.2">
      <c r="A28" s="61"/>
      <c r="B28" s="67" t="s">
        <v>42</v>
      </c>
      <c r="C28" s="67"/>
      <c r="D28" s="67"/>
      <c r="E28" s="67"/>
      <c r="F28" s="68">
        <v>31377014.079999998</v>
      </c>
      <c r="G28" s="68">
        <v>-283685.92</v>
      </c>
      <c r="H28" s="69">
        <v>31093328.16</v>
      </c>
      <c r="I28" s="70"/>
      <c r="J28" s="40"/>
      <c r="K28" s="71"/>
      <c r="L28" s="72"/>
      <c r="M28" s="73" t="s">
        <v>43</v>
      </c>
      <c r="N28" s="73"/>
      <c r="O28" s="74"/>
    </row>
    <row r="29" spans="1:17" x14ac:dyDescent="0.2">
      <c r="A29" s="28"/>
      <c r="B29" s="2" t="s">
        <v>44</v>
      </c>
      <c r="F29" s="75">
        <v>385461.48</v>
      </c>
      <c r="G29" s="75">
        <v>-77100.259999999995</v>
      </c>
      <c r="H29" s="76">
        <v>308361.21999999997</v>
      </c>
      <c r="I29" s="70"/>
      <c r="J29" s="77" t="s">
        <v>45</v>
      </c>
      <c r="K29" s="78"/>
      <c r="L29" s="385">
        <v>0</v>
      </c>
      <c r="M29" s="79"/>
      <c r="N29" s="80">
        <v>0</v>
      </c>
      <c r="O29" s="81"/>
    </row>
    <row r="30" spans="1:17" x14ac:dyDescent="0.2">
      <c r="A30" s="28"/>
      <c r="B30" s="66" t="s">
        <v>46</v>
      </c>
      <c r="C30" s="66"/>
      <c r="D30" s="66"/>
      <c r="E30" s="66"/>
      <c r="F30" s="82">
        <v>31762475.559999999</v>
      </c>
      <c r="G30" s="82">
        <v>-360786.18</v>
      </c>
      <c r="H30" s="83">
        <v>31401689.379999999</v>
      </c>
      <c r="I30" s="70"/>
      <c r="J30" s="77" t="s">
        <v>47</v>
      </c>
      <c r="K30" s="78"/>
      <c r="L30" s="385">
        <v>0</v>
      </c>
      <c r="M30" s="84"/>
      <c r="N30" s="85">
        <v>0</v>
      </c>
      <c r="O30" s="86"/>
    </row>
    <row r="31" spans="1:17" x14ac:dyDescent="0.2">
      <c r="A31" s="28"/>
      <c r="F31" s="87"/>
      <c r="G31" s="87"/>
      <c r="H31" s="88"/>
      <c r="I31" s="70"/>
      <c r="J31" s="77" t="s">
        <v>48</v>
      </c>
      <c r="K31" s="78"/>
      <c r="L31" s="385">
        <v>5.3100000000000001E-2</v>
      </c>
      <c r="M31" s="84"/>
      <c r="N31" s="85">
        <v>-21.09</v>
      </c>
      <c r="O31" s="86"/>
    </row>
    <row r="32" spans="1:17" x14ac:dyDescent="0.2">
      <c r="A32" s="28"/>
      <c r="F32" s="87"/>
      <c r="G32" s="87"/>
      <c r="H32" s="88"/>
      <c r="I32" s="70"/>
      <c r="J32" s="77" t="s">
        <v>49</v>
      </c>
      <c r="K32" s="78"/>
      <c r="L32" s="385">
        <v>6.8400000000000002E-2</v>
      </c>
      <c r="M32" s="89"/>
      <c r="N32" s="90">
        <v>-6.41</v>
      </c>
      <c r="O32" s="91"/>
    </row>
    <row r="33" spans="1:15" ht="15.75" customHeight="1" x14ac:dyDescent="0.2">
      <c r="A33" s="28"/>
      <c r="F33" s="92"/>
      <c r="G33" s="92"/>
      <c r="H33" s="93"/>
      <c r="I33" s="70"/>
      <c r="J33" s="94"/>
      <c r="K33" s="95"/>
      <c r="L33" s="96"/>
      <c r="M33" s="97"/>
      <c r="N33" s="98" t="s">
        <v>50</v>
      </c>
      <c r="O33" s="99"/>
    </row>
    <row r="34" spans="1:15" x14ac:dyDescent="0.2">
      <c r="A34" s="28"/>
      <c r="B34" s="2" t="s">
        <v>51</v>
      </c>
      <c r="F34" s="87">
        <v>5.25</v>
      </c>
      <c r="G34" s="87">
        <v>0</v>
      </c>
      <c r="H34" s="88">
        <v>5.25</v>
      </c>
      <c r="I34" s="70"/>
      <c r="J34" s="77" t="s">
        <v>52</v>
      </c>
      <c r="K34" s="78"/>
      <c r="L34" s="385">
        <v>0.86209999999999998</v>
      </c>
      <c r="M34" s="79"/>
      <c r="N34" s="80">
        <v>237.75</v>
      </c>
      <c r="O34" s="81"/>
    </row>
    <row r="35" spans="1:15" x14ac:dyDescent="0.2">
      <c r="A35" s="28"/>
      <c r="B35" s="2" t="s">
        <v>53</v>
      </c>
      <c r="F35" s="87">
        <v>191.8</v>
      </c>
      <c r="G35" s="87">
        <v>-0.36</v>
      </c>
      <c r="H35" s="88">
        <v>191.44</v>
      </c>
      <c r="I35" s="70"/>
      <c r="J35" s="77" t="s">
        <v>54</v>
      </c>
      <c r="K35" s="78"/>
      <c r="L35" s="385">
        <v>1.6400000000000001E-2</v>
      </c>
      <c r="M35" s="84"/>
      <c r="N35" s="85">
        <v>232.49</v>
      </c>
      <c r="O35" s="86"/>
    </row>
    <row r="36" spans="1:15" ht="12.75" customHeight="1" x14ac:dyDescent="0.2">
      <c r="A36" s="28"/>
      <c r="B36" s="2" t="s">
        <v>55</v>
      </c>
      <c r="F36" s="100">
        <v>3469</v>
      </c>
      <c r="G36" s="100">
        <v>-65</v>
      </c>
      <c r="H36" s="101">
        <v>3404</v>
      </c>
      <c r="I36" s="70"/>
      <c r="J36" s="77" t="s">
        <v>56</v>
      </c>
      <c r="K36" s="78"/>
      <c r="L36" s="385">
        <v>0</v>
      </c>
      <c r="M36" s="84"/>
      <c r="N36" s="85">
        <v>0</v>
      </c>
      <c r="O36" s="86"/>
    </row>
    <row r="37" spans="1:15" ht="13.5" thickBot="1" x14ac:dyDescent="0.25">
      <c r="A37" s="28"/>
      <c r="B37" s="2" t="s">
        <v>57</v>
      </c>
      <c r="F37" s="100">
        <v>1388</v>
      </c>
      <c r="G37" s="100">
        <v>-24</v>
      </c>
      <c r="H37" s="101">
        <v>1364</v>
      </c>
      <c r="I37" s="70"/>
      <c r="J37" s="102" t="s">
        <v>58</v>
      </c>
      <c r="K37" s="78"/>
      <c r="L37" s="103"/>
      <c r="M37" s="104"/>
      <c r="N37" s="105">
        <v>207.22</v>
      </c>
      <c r="O37" s="106"/>
    </row>
    <row r="38" spans="1:15" ht="13.5" thickBot="1" x14ac:dyDescent="0.25">
      <c r="A38" s="28"/>
      <c r="B38" s="2" t="s">
        <v>59</v>
      </c>
      <c r="F38" s="107">
        <v>9156.09</v>
      </c>
      <c r="G38" s="107">
        <v>68.849999999999994</v>
      </c>
      <c r="H38" s="108">
        <v>9224.94</v>
      </c>
      <c r="I38" s="70"/>
      <c r="J38" s="109"/>
      <c r="K38" s="110"/>
      <c r="L38" s="111"/>
      <c r="M38" s="112"/>
      <c r="N38" s="112"/>
      <c r="O38" s="113"/>
    </row>
    <row r="39" spans="1:15" ht="13.35" customHeight="1" x14ac:dyDescent="0.2">
      <c r="A39" s="40"/>
      <c r="B39" s="114" t="s">
        <v>60</v>
      </c>
      <c r="C39" s="114"/>
      <c r="D39" s="114"/>
      <c r="E39" s="114"/>
      <c r="F39" s="115">
        <v>22883.63</v>
      </c>
      <c r="G39" s="115">
        <v>138.13999999999999</v>
      </c>
      <c r="H39" s="116">
        <v>23021.77</v>
      </c>
      <c r="I39" s="70"/>
      <c r="J39" s="117" t="s">
        <v>61</v>
      </c>
      <c r="K39" s="118"/>
      <c r="L39" s="118"/>
      <c r="M39" s="118"/>
      <c r="N39" s="118"/>
      <c r="O39" s="119"/>
    </row>
    <row r="40" spans="1:15" s="53" customFormat="1" x14ac:dyDescent="0.2">
      <c r="A40" s="51"/>
      <c r="B40" s="52"/>
      <c r="C40" s="52"/>
      <c r="D40" s="52"/>
      <c r="E40" s="52"/>
      <c r="F40" s="52"/>
      <c r="G40" s="52"/>
      <c r="H40" s="54"/>
      <c r="I40" s="70"/>
      <c r="J40" s="120"/>
      <c r="K40" s="121"/>
      <c r="L40" s="121"/>
      <c r="M40" s="121"/>
      <c r="N40" s="121"/>
      <c r="O40" s="122"/>
    </row>
    <row r="41" spans="1:15" s="53" customFormat="1" ht="13.5" thickBot="1" x14ac:dyDescent="0.25">
      <c r="A41" s="55"/>
      <c r="B41" s="56"/>
      <c r="C41" s="56"/>
      <c r="D41" s="56"/>
      <c r="E41" s="56"/>
      <c r="F41" s="56"/>
      <c r="G41" s="56"/>
      <c r="H41" s="57"/>
      <c r="I41" s="70"/>
      <c r="J41" s="123"/>
      <c r="K41" s="124"/>
      <c r="L41" s="124"/>
      <c r="M41" s="124"/>
      <c r="N41" s="124"/>
      <c r="O41" s="125"/>
    </row>
    <row r="42" spans="1:15" ht="13.5" thickBot="1" x14ac:dyDescent="0.25">
      <c r="I42" s="70"/>
      <c r="J42" s="386"/>
    </row>
    <row r="43" spans="1:15" ht="15.75" x14ac:dyDescent="0.25">
      <c r="A43" s="26" t="s">
        <v>62</v>
      </c>
      <c r="B43" s="7"/>
      <c r="C43" s="7"/>
      <c r="D43" s="7"/>
      <c r="E43" s="7"/>
      <c r="F43" s="7"/>
      <c r="G43" s="7"/>
      <c r="H43" s="8"/>
      <c r="I43" s="70"/>
      <c r="L43" s="126"/>
    </row>
    <row r="44" spans="1:15" x14ac:dyDescent="0.2">
      <c r="A44" s="28"/>
      <c r="H44" s="12"/>
      <c r="I44" s="70"/>
      <c r="L44" s="127"/>
    </row>
    <row r="45" spans="1:15" x14ac:dyDescent="0.2">
      <c r="A45" s="58"/>
      <c r="B45" s="59"/>
      <c r="C45" s="59"/>
      <c r="D45" s="59"/>
      <c r="E45" s="59"/>
      <c r="F45" s="30" t="s">
        <v>63</v>
      </c>
      <c r="G45" s="128" t="s">
        <v>38</v>
      </c>
      <c r="H45" s="129" t="s">
        <v>39</v>
      </c>
      <c r="I45" s="70"/>
      <c r="J45" s="130"/>
      <c r="L45" s="127"/>
    </row>
    <row r="46" spans="1:15" x14ac:dyDescent="0.2">
      <c r="A46" s="28"/>
      <c r="B46" s="2" t="s">
        <v>64</v>
      </c>
      <c r="E46" s="62"/>
      <c r="F46" s="375">
        <v>452028.79</v>
      </c>
      <c r="G46" s="387">
        <f t="shared" ref="G46:G53" si="0">+H46-F46</f>
        <v>0</v>
      </c>
      <c r="H46" s="388">
        <v>452028.79</v>
      </c>
      <c r="I46" s="70"/>
      <c r="J46" s="131"/>
      <c r="L46" s="127"/>
    </row>
    <row r="47" spans="1:15" x14ac:dyDescent="0.2">
      <c r="A47" s="28"/>
      <c r="B47" s="2" t="s">
        <v>65</v>
      </c>
      <c r="E47" s="78"/>
      <c r="F47" s="375">
        <v>452028.79</v>
      </c>
      <c r="G47" s="387">
        <f t="shared" si="0"/>
        <v>0</v>
      </c>
      <c r="H47" s="388">
        <v>452028.79</v>
      </c>
      <c r="I47" s="70"/>
      <c r="J47" s="70"/>
    </row>
    <row r="48" spans="1:15" x14ac:dyDescent="0.2">
      <c r="A48" s="28"/>
      <c r="B48" s="2" t="s">
        <v>66</v>
      </c>
      <c r="E48" s="78"/>
      <c r="F48" s="376">
        <v>0</v>
      </c>
      <c r="G48" s="387">
        <f t="shared" si="0"/>
        <v>0</v>
      </c>
      <c r="H48" s="388">
        <v>0</v>
      </c>
      <c r="I48" s="70"/>
      <c r="J48" s="133"/>
      <c r="L48" s="131"/>
    </row>
    <row r="49" spans="1:14" x14ac:dyDescent="0.2">
      <c r="A49" s="28"/>
      <c r="B49" s="2" t="s">
        <v>67</v>
      </c>
      <c r="E49" s="78"/>
      <c r="F49" s="376">
        <v>0</v>
      </c>
      <c r="G49" s="387">
        <f t="shared" si="0"/>
        <v>0</v>
      </c>
      <c r="H49" s="388">
        <v>0</v>
      </c>
      <c r="I49" s="70"/>
      <c r="J49" s="70"/>
      <c r="L49" s="134"/>
    </row>
    <row r="50" spans="1:14" x14ac:dyDescent="0.2">
      <c r="A50" s="28"/>
      <c r="B50" s="2" t="s">
        <v>68</v>
      </c>
      <c r="E50" s="78"/>
      <c r="F50" s="376">
        <v>560443.56000000006</v>
      </c>
      <c r="G50" s="387">
        <f t="shared" si="0"/>
        <v>-108451.25000000006</v>
      </c>
      <c r="H50" s="388">
        <v>451992.31</v>
      </c>
      <c r="I50" s="70"/>
      <c r="J50" s="131"/>
    </row>
    <row r="51" spans="1:14" x14ac:dyDescent="0.2">
      <c r="A51" s="28"/>
      <c r="B51" s="2" t="s">
        <v>69</v>
      </c>
      <c r="E51" s="78"/>
      <c r="F51" s="389">
        <v>0</v>
      </c>
      <c r="G51" s="387">
        <v>0</v>
      </c>
      <c r="H51" s="388">
        <v>0</v>
      </c>
      <c r="I51" s="70"/>
      <c r="J51" s="131"/>
      <c r="K51" s="131"/>
      <c r="L51" s="131"/>
      <c r="M51" s="135"/>
    </row>
    <row r="52" spans="1:14" x14ac:dyDescent="0.2">
      <c r="A52" s="28"/>
      <c r="B52" s="2" t="s">
        <v>70</v>
      </c>
      <c r="E52" s="78"/>
      <c r="F52" s="389"/>
      <c r="G52" s="387"/>
      <c r="H52" s="388"/>
      <c r="I52" s="70"/>
    </row>
    <row r="53" spans="1:14" x14ac:dyDescent="0.2">
      <c r="A53" s="28"/>
      <c r="B53" s="66" t="s">
        <v>71</v>
      </c>
      <c r="E53" s="78"/>
      <c r="F53" s="390">
        <v>1012472.35</v>
      </c>
      <c r="G53" s="391">
        <f t="shared" si="0"/>
        <v>-108451.25</v>
      </c>
      <c r="H53" s="392">
        <f>H47+H49+H50+H51</f>
        <v>904021.1</v>
      </c>
      <c r="I53" s="70"/>
      <c r="J53" s="131"/>
      <c r="K53" s="133"/>
      <c r="L53" s="131"/>
    </row>
    <row r="54" spans="1:14" x14ac:dyDescent="0.2">
      <c r="A54" s="28"/>
      <c r="E54" s="78"/>
      <c r="F54" s="393"/>
      <c r="G54" s="393"/>
      <c r="H54" s="394"/>
      <c r="I54" s="70"/>
    </row>
    <row r="55" spans="1:14" x14ac:dyDescent="0.2">
      <c r="A55" s="51"/>
      <c r="B55" s="53"/>
      <c r="C55" s="53"/>
      <c r="D55" s="53"/>
      <c r="E55" s="53"/>
      <c r="F55" s="395"/>
      <c r="G55" s="396"/>
      <c r="H55" s="397"/>
      <c r="I55" s="70"/>
    </row>
    <row r="56" spans="1:14" x14ac:dyDescent="0.2">
      <c r="A56" s="51"/>
      <c r="B56" s="53"/>
      <c r="C56" s="53"/>
      <c r="D56" s="53"/>
      <c r="E56" s="53"/>
      <c r="F56" s="395"/>
      <c r="G56" s="396"/>
      <c r="H56" s="397"/>
      <c r="I56" s="70"/>
      <c r="L56" s="70"/>
      <c r="M56" s="70"/>
    </row>
    <row r="57" spans="1:14" ht="13.5" thickBot="1" x14ac:dyDescent="0.25">
      <c r="A57" s="137"/>
      <c r="B57" s="24"/>
      <c r="C57" s="24"/>
      <c r="D57" s="24"/>
      <c r="E57" s="24"/>
      <c r="F57" s="398"/>
      <c r="G57" s="399"/>
      <c r="H57" s="400"/>
      <c r="I57" s="70"/>
    </row>
    <row r="58" spans="1:14" x14ac:dyDescent="0.2">
      <c r="F58" s="364"/>
      <c r="G58" s="364"/>
      <c r="H58" s="364"/>
      <c r="I58" s="70"/>
    </row>
    <row r="59" spans="1:14" ht="13.5" thickBot="1" x14ac:dyDescent="0.25">
      <c r="F59" s="401"/>
      <c r="G59" s="401"/>
      <c r="H59" s="364"/>
      <c r="I59" s="70"/>
    </row>
    <row r="60" spans="1:14" ht="16.5" thickBot="1" x14ac:dyDescent="0.3">
      <c r="A60" s="26" t="s">
        <v>72</v>
      </c>
      <c r="B60" s="7"/>
      <c r="C60" s="7"/>
      <c r="D60" s="7"/>
      <c r="E60" s="7"/>
      <c r="F60" s="364"/>
      <c r="G60" s="364"/>
      <c r="H60" s="402"/>
      <c r="I60" s="70"/>
      <c r="J60" s="138" t="s">
        <v>73</v>
      </c>
      <c r="K60" s="139"/>
      <c r="N60" s="135"/>
    </row>
    <row r="61" spans="1:14" ht="6.75" customHeight="1" thickBot="1" x14ac:dyDescent="0.25">
      <c r="A61" s="28"/>
      <c r="F61" s="364"/>
      <c r="G61" s="364"/>
      <c r="H61" s="394"/>
      <c r="I61" s="70"/>
      <c r="J61" s="28"/>
      <c r="K61" s="12"/>
    </row>
    <row r="62" spans="1:14" s="66" customFormat="1" x14ac:dyDescent="0.2">
      <c r="A62" s="58"/>
      <c r="B62" s="59"/>
      <c r="C62" s="59"/>
      <c r="D62" s="59"/>
      <c r="E62" s="59"/>
      <c r="F62" s="403" t="s">
        <v>63</v>
      </c>
      <c r="G62" s="403" t="s">
        <v>38</v>
      </c>
      <c r="H62" s="404" t="s">
        <v>39</v>
      </c>
      <c r="I62" s="70"/>
      <c r="J62" s="140"/>
      <c r="K62" s="141"/>
    </row>
    <row r="63" spans="1:14" x14ac:dyDescent="0.2">
      <c r="A63" s="61"/>
      <c r="B63" s="142" t="s">
        <v>74</v>
      </c>
      <c r="C63" s="67"/>
      <c r="D63" s="67"/>
      <c r="E63" s="67"/>
      <c r="F63" s="405"/>
      <c r="G63" s="406"/>
      <c r="H63" s="407"/>
      <c r="I63" s="70"/>
      <c r="J63" s="28" t="s">
        <v>75</v>
      </c>
      <c r="K63" s="418">
        <v>0.13350000000000001</v>
      </c>
    </row>
    <row r="64" spans="1:14" ht="15" thickBot="1" x14ac:dyDescent="0.25">
      <c r="A64" s="28"/>
      <c r="B64" s="2" t="s">
        <v>76</v>
      </c>
      <c r="E64" s="78"/>
      <c r="F64" s="375">
        <v>32704425.329999998</v>
      </c>
      <c r="G64" s="376">
        <f>-F64+H64</f>
        <v>-320005.58999999985</v>
      </c>
      <c r="H64" s="388">
        <v>32384419.739999998</v>
      </c>
      <c r="I64" s="70"/>
      <c r="J64" s="137"/>
      <c r="K64" s="25"/>
    </row>
    <row r="65" spans="1:16" x14ac:dyDescent="0.2">
      <c r="A65" s="28"/>
      <c r="B65" s="2" t="s">
        <v>77</v>
      </c>
      <c r="F65" s="375">
        <v>0</v>
      </c>
      <c r="G65" s="376">
        <v>0</v>
      </c>
      <c r="H65" s="388">
        <v>0</v>
      </c>
      <c r="I65" s="70"/>
      <c r="J65" s="53"/>
    </row>
    <row r="66" spans="1:16" x14ac:dyDescent="0.2">
      <c r="A66" s="28"/>
      <c r="B66" s="2" t="s">
        <v>78</v>
      </c>
      <c r="F66" s="375">
        <v>452028.79</v>
      </c>
      <c r="G66" s="376">
        <f>(-F66+H66)</f>
        <v>0</v>
      </c>
      <c r="H66" s="388">
        <f>H46+G47</f>
        <v>452028.79</v>
      </c>
      <c r="I66" s="70"/>
    </row>
    <row r="67" spans="1:16" x14ac:dyDescent="0.2">
      <c r="A67" s="28"/>
      <c r="B67" s="2" t="s">
        <v>69</v>
      </c>
      <c r="E67" s="78"/>
      <c r="F67" s="408">
        <v>0</v>
      </c>
      <c r="G67" s="383">
        <v>0</v>
      </c>
      <c r="H67" s="409">
        <v>0</v>
      </c>
      <c r="I67" s="70"/>
    </row>
    <row r="68" spans="1:16" ht="13.5" thickBot="1" x14ac:dyDescent="0.25">
      <c r="A68" s="28"/>
      <c r="B68" s="66" t="s">
        <v>79</v>
      </c>
      <c r="E68" s="78"/>
      <c r="F68" s="390">
        <v>33156454.120000001</v>
      </c>
      <c r="G68" s="410">
        <f>SUM(G64:G67)</f>
        <v>-320005.58999999985</v>
      </c>
      <c r="H68" s="392">
        <f>SUM(H64:H67)</f>
        <v>32836448.529999997</v>
      </c>
      <c r="I68" s="70"/>
      <c r="J68" s="70"/>
    </row>
    <row r="69" spans="1:16" ht="15.75" x14ac:dyDescent="0.25">
      <c r="A69" s="28"/>
      <c r="E69" s="78"/>
      <c r="F69" s="375"/>
      <c r="G69" s="376"/>
      <c r="H69" s="392"/>
      <c r="I69" s="70"/>
      <c r="J69" s="26" t="s">
        <v>80</v>
      </c>
      <c r="K69" s="7"/>
      <c r="L69" s="7"/>
      <c r="M69" s="7"/>
      <c r="N69" s="7"/>
      <c r="O69" s="8"/>
    </row>
    <row r="70" spans="1:16" ht="6.75" customHeight="1" x14ac:dyDescent="0.2">
      <c r="A70" s="28"/>
      <c r="B70" s="66"/>
      <c r="E70" s="78"/>
      <c r="F70" s="375"/>
      <c r="G70" s="376"/>
      <c r="H70" s="388"/>
      <c r="I70" s="70"/>
      <c r="J70" s="28"/>
      <c r="O70" s="12"/>
    </row>
    <row r="71" spans="1:16" x14ac:dyDescent="0.2">
      <c r="A71" s="28"/>
      <c r="B71" s="66" t="s">
        <v>81</v>
      </c>
      <c r="E71" s="78"/>
      <c r="F71" s="375"/>
      <c r="G71" s="376"/>
      <c r="H71" s="388"/>
      <c r="I71" s="70"/>
      <c r="J71" s="29"/>
      <c r="K71" s="144"/>
      <c r="L71" s="30" t="s">
        <v>82</v>
      </c>
      <c r="M71" s="30" t="s">
        <v>83</v>
      </c>
      <c r="N71" s="30" t="s">
        <v>84</v>
      </c>
      <c r="O71" s="129" t="s">
        <v>85</v>
      </c>
    </row>
    <row r="72" spans="1:16" x14ac:dyDescent="0.2">
      <c r="A72" s="28"/>
      <c r="B72" s="2" t="s">
        <v>86</v>
      </c>
      <c r="E72" s="78"/>
      <c r="F72" s="375">
        <v>25804963.93</v>
      </c>
      <c r="G72" s="376">
        <f>-K17</f>
        <v>-282274.83</v>
      </c>
      <c r="H72" s="388">
        <f>ROUND(L17,2)</f>
        <v>25522689.100000001</v>
      </c>
      <c r="I72" s="70"/>
      <c r="J72" s="28" t="s">
        <v>87</v>
      </c>
      <c r="L72" s="145">
        <v>31401689.379999999</v>
      </c>
      <c r="M72" s="146">
        <v>1</v>
      </c>
      <c r="N72" s="147">
        <v>3404</v>
      </c>
      <c r="O72" s="148">
        <v>514374.04</v>
      </c>
    </row>
    <row r="73" spans="1:16" x14ac:dyDescent="0.2">
      <c r="A73" s="28"/>
      <c r="B73" s="2" t="s">
        <v>88</v>
      </c>
      <c r="E73" s="78"/>
      <c r="F73" s="382">
        <v>5800000</v>
      </c>
      <c r="G73" s="383">
        <f>-F73+H73</f>
        <v>0</v>
      </c>
      <c r="H73" s="409">
        <f>L18</f>
        <v>5800000</v>
      </c>
      <c r="I73" s="70"/>
      <c r="J73" s="28" t="s">
        <v>89</v>
      </c>
      <c r="L73" s="145">
        <v>0</v>
      </c>
      <c r="M73" s="146">
        <v>0</v>
      </c>
      <c r="N73" s="147">
        <v>0</v>
      </c>
      <c r="O73" s="148">
        <v>0</v>
      </c>
    </row>
    <row r="74" spans="1:16" x14ac:dyDescent="0.2">
      <c r="A74" s="28"/>
      <c r="B74" s="66" t="s">
        <v>90</v>
      </c>
      <c r="E74" s="78"/>
      <c r="F74" s="390">
        <v>31604963.93</v>
      </c>
      <c r="G74" s="410">
        <f>SUM(G72:G73)</f>
        <v>-282274.83</v>
      </c>
      <c r="H74" s="392">
        <f>SUM(H72:H73)</f>
        <v>31322689.100000001</v>
      </c>
      <c r="I74" s="70"/>
      <c r="J74" s="28" t="s">
        <v>91</v>
      </c>
      <c r="L74" s="145">
        <v>0</v>
      </c>
      <c r="M74" s="146">
        <v>0</v>
      </c>
      <c r="N74" s="147">
        <v>0</v>
      </c>
      <c r="O74" s="148">
        <v>0</v>
      </c>
    </row>
    <row r="75" spans="1:16" x14ac:dyDescent="0.2">
      <c r="A75" s="28"/>
      <c r="E75" s="78"/>
      <c r="F75" s="411"/>
      <c r="G75" s="393"/>
      <c r="H75" s="412"/>
      <c r="I75" s="70"/>
      <c r="J75" s="149" t="s">
        <v>92</v>
      </c>
      <c r="K75" s="114"/>
      <c r="L75" s="184">
        <v>31401689.379999999</v>
      </c>
      <c r="M75" s="150"/>
      <c r="N75" s="419">
        <v>3404</v>
      </c>
      <c r="O75" s="208">
        <v>514374.04</v>
      </c>
      <c r="P75" s="151"/>
    </row>
    <row r="76" spans="1:16" ht="13.5" thickBot="1" x14ac:dyDescent="0.25">
      <c r="A76" s="28"/>
      <c r="C76" s="66"/>
      <c r="D76" s="66"/>
      <c r="E76" s="152"/>
      <c r="F76" s="413"/>
      <c r="G76" s="413"/>
      <c r="H76" s="414"/>
      <c r="I76" s="70"/>
      <c r="J76" s="137"/>
      <c r="K76" s="24"/>
      <c r="L76" s="24"/>
      <c r="M76" s="24"/>
      <c r="N76" s="24"/>
      <c r="O76" s="25"/>
    </row>
    <row r="77" spans="1:16" x14ac:dyDescent="0.2">
      <c r="A77" s="28"/>
      <c r="F77" s="415"/>
      <c r="G77" s="393"/>
      <c r="H77" s="412"/>
      <c r="I77" s="70"/>
      <c r="J77" s="53"/>
    </row>
    <row r="78" spans="1:16" x14ac:dyDescent="0.2">
      <c r="A78" s="28"/>
      <c r="B78" s="2" t="s">
        <v>93</v>
      </c>
      <c r="F78" s="378">
        <v>1.2848999999999999</v>
      </c>
      <c r="G78" s="416"/>
      <c r="H78" s="417">
        <f>+H68/H72</f>
        <v>1.2865591239756942</v>
      </c>
      <c r="I78" s="70"/>
    </row>
    <row r="79" spans="1:16" x14ac:dyDescent="0.2">
      <c r="A79" s="28"/>
      <c r="B79" s="2" t="s">
        <v>94</v>
      </c>
      <c r="F79" s="378">
        <v>1.0490999999999999</v>
      </c>
      <c r="G79" s="416"/>
      <c r="H79" s="417">
        <f>+H68/H74</f>
        <v>1.0483278886166896</v>
      </c>
      <c r="I79" s="70"/>
    </row>
    <row r="80" spans="1:16" x14ac:dyDescent="0.2">
      <c r="A80" s="40"/>
      <c r="B80" s="114"/>
      <c r="C80" s="114"/>
      <c r="D80" s="114"/>
      <c r="E80" s="114"/>
      <c r="F80" s="153"/>
      <c r="G80" s="154"/>
      <c r="H80" s="155"/>
    </row>
    <row r="81" spans="1:15" s="53" customFormat="1" ht="11.25" x14ac:dyDescent="0.2">
      <c r="A81" s="156" t="s">
        <v>95</v>
      </c>
      <c r="B81" s="52"/>
      <c r="C81" s="52"/>
      <c r="D81" s="52"/>
      <c r="E81" s="52"/>
      <c r="F81" s="52"/>
      <c r="G81" s="52"/>
      <c r="H81" s="54"/>
    </row>
    <row r="82" spans="1:15" s="53" customFormat="1" ht="12" thickBot="1" x14ac:dyDescent="0.25">
      <c r="A82" s="55"/>
      <c r="B82" s="56"/>
      <c r="C82" s="56"/>
      <c r="D82" s="56"/>
      <c r="E82" s="56"/>
      <c r="F82" s="56"/>
      <c r="G82" s="56"/>
      <c r="H82" s="57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3"/>
    </row>
    <row r="85" spans="1:15" ht="12.75" customHeight="1" thickBot="1" x14ac:dyDescent="0.25"/>
    <row r="86" spans="1:15" ht="15.75" x14ac:dyDescent="0.25">
      <c r="A86" s="26" t="s">
        <v>96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ht="6.75" customHeight="1" x14ac:dyDescent="0.2">
      <c r="A87" s="28"/>
      <c r="O87" s="12"/>
    </row>
    <row r="88" spans="1:15" s="66" customFormat="1" x14ac:dyDescent="0.2">
      <c r="A88" s="58"/>
      <c r="B88" s="59"/>
      <c r="C88" s="59"/>
      <c r="D88" s="59"/>
      <c r="E88" s="157"/>
      <c r="F88" s="158" t="s">
        <v>84</v>
      </c>
      <c r="G88" s="158"/>
      <c r="H88" s="159" t="s">
        <v>97</v>
      </c>
      <c r="I88" s="160"/>
      <c r="J88" s="159" t="s">
        <v>98</v>
      </c>
      <c r="K88" s="160"/>
      <c r="L88" s="159" t="s">
        <v>99</v>
      </c>
      <c r="M88" s="160"/>
      <c r="N88" s="159" t="s">
        <v>100</v>
      </c>
      <c r="O88" s="161"/>
    </row>
    <row r="89" spans="1:15" s="66" customFormat="1" x14ac:dyDescent="0.2">
      <c r="A89" s="58"/>
      <c r="B89" s="59"/>
      <c r="C89" s="59"/>
      <c r="D89" s="59"/>
      <c r="E89" s="157"/>
      <c r="F89" s="30" t="s">
        <v>101</v>
      </c>
      <c r="G89" s="30" t="s">
        <v>102</v>
      </c>
      <c r="H89" s="162" t="s">
        <v>101</v>
      </c>
      <c r="I89" s="163" t="s">
        <v>102</v>
      </c>
      <c r="J89" s="30" t="s">
        <v>101</v>
      </c>
      <c r="K89" s="30" t="s">
        <v>102</v>
      </c>
      <c r="L89" s="30" t="s">
        <v>101</v>
      </c>
      <c r="M89" s="30" t="s">
        <v>102</v>
      </c>
      <c r="N89" s="30" t="s">
        <v>101</v>
      </c>
      <c r="O89" s="32" t="s">
        <v>102</v>
      </c>
    </row>
    <row r="90" spans="1:15" x14ac:dyDescent="0.2">
      <c r="A90" s="164" t="s">
        <v>45</v>
      </c>
      <c r="B90" s="2" t="s">
        <v>45</v>
      </c>
      <c r="F90" s="100">
        <v>0</v>
      </c>
      <c r="G90" s="100">
        <v>0</v>
      </c>
      <c r="H90" s="87">
        <v>0</v>
      </c>
      <c r="I90" s="87">
        <v>0</v>
      </c>
      <c r="J90" s="165">
        <v>0</v>
      </c>
      <c r="K90" s="166">
        <v>0</v>
      </c>
      <c r="L90" s="167">
        <v>0</v>
      </c>
      <c r="M90" s="167">
        <v>0</v>
      </c>
      <c r="N90" s="167">
        <v>0</v>
      </c>
      <c r="O90" s="168">
        <v>0</v>
      </c>
    </row>
    <row r="91" spans="1:15" x14ac:dyDescent="0.2">
      <c r="A91" s="164" t="s">
        <v>47</v>
      </c>
      <c r="B91" s="2" t="s">
        <v>47</v>
      </c>
      <c r="F91" s="100">
        <v>0</v>
      </c>
      <c r="G91" s="100">
        <v>0</v>
      </c>
      <c r="H91" s="87">
        <v>0</v>
      </c>
      <c r="I91" s="87">
        <v>0</v>
      </c>
      <c r="J91" s="165">
        <v>0</v>
      </c>
      <c r="K91" s="146">
        <v>0</v>
      </c>
      <c r="L91" s="169">
        <v>0</v>
      </c>
      <c r="M91" s="169">
        <v>0</v>
      </c>
      <c r="N91" s="169">
        <v>0</v>
      </c>
      <c r="O91" s="170">
        <v>0</v>
      </c>
    </row>
    <row r="92" spans="1:15" x14ac:dyDescent="0.2">
      <c r="A92" s="164" t="s">
        <v>52</v>
      </c>
      <c r="B92" s="2" t="s">
        <v>52</v>
      </c>
      <c r="F92" s="100"/>
      <c r="G92" s="100"/>
      <c r="H92" s="87"/>
      <c r="I92" s="87"/>
      <c r="J92" s="146"/>
      <c r="K92" s="146"/>
      <c r="L92" s="169"/>
      <c r="M92" s="169"/>
      <c r="N92" s="169"/>
      <c r="O92" s="170"/>
    </row>
    <row r="93" spans="1:15" x14ac:dyDescent="0.2">
      <c r="A93" s="164" t="s">
        <v>103</v>
      </c>
      <c r="B93" s="2" t="s">
        <v>104</v>
      </c>
      <c r="F93" s="100">
        <v>2574</v>
      </c>
      <c r="G93" s="100">
        <v>2592</v>
      </c>
      <c r="H93" s="87">
        <v>22583012.84</v>
      </c>
      <c r="I93" s="87">
        <v>23916733.370000001</v>
      </c>
      <c r="J93" s="165">
        <v>0.71099999999999997</v>
      </c>
      <c r="K93" s="146">
        <v>0.76160000000000005</v>
      </c>
      <c r="L93" s="169">
        <v>5.21</v>
      </c>
      <c r="M93" s="169">
        <v>5.16</v>
      </c>
      <c r="N93" s="169">
        <v>187.98</v>
      </c>
      <c r="O93" s="170">
        <v>188.34</v>
      </c>
    </row>
    <row r="94" spans="1:15" x14ac:dyDescent="0.2">
      <c r="A94" s="164" t="s">
        <v>105</v>
      </c>
      <c r="B94" s="171" t="s">
        <v>106</v>
      </c>
      <c r="F94" s="100">
        <v>70</v>
      </c>
      <c r="G94" s="100">
        <v>77</v>
      </c>
      <c r="H94" s="87">
        <v>1003771.9</v>
      </c>
      <c r="I94" s="87">
        <v>823220.19</v>
      </c>
      <c r="J94" s="165">
        <v>3.1600000000000003E-2</v>
      </c>
      <c r="K94" s="146">
        <v>2.6200000000000001E-2</v>
      </c>
      <c r="L94" s="169">
        <v>5.64</v>
      </c>
      <c r="M94" s="169">
        <v>5.52</v>
      </c>
      <c r="N94" s="169">
        <v>196.8</v>
      </c>
      <c r="O94" s="170">
        <v>216.17</v>
      </c>
    </row>
    <row r="95" spans="1:15" x14ac:dyDescent="0.2">
      <c r="A95" s="164" t="s">
        <v>107</v>
      </c>
      <c r="B95" s="171" t="s">
        <v>108</v>
      </c>
      <c r="F95" s="100">
        <v>41</v>
      </c>
      <c r="G95" s="100">
        <v>55</v>
      </c>
      <c r="H95" s="87">
        <v>373935.17</v>
      </c>
      <c r="I95" s="87">
        <v>536267.23</v>
      </c>
      <c r="J95" s="165">
        <v>1.18E-2</v>
      </c>
      <c r="K95" s="146">
        <v>1.7100000000000001E-2</v>
      </c>
      <c r="L95" s="169">
        <v>5.53</v>
      </c>
      <c r="M95" s="169">
        <v>5.45</v>
      </c>
      <c r="N95" s="169">
        <v>177.31</v>
      </c>
      <c r="O95" s="170">
        <v>161.94999999999999</v>
      </c>
    </row>
    <row r="96" spans="1:15" x14ac:dyDescent="0.2">
      <c r="A96" s="164" t="s">
        <v>109</v>
      </c>
      <c r="B96" s="171" t="s">
        <v>110</v>
      </c>
      <c r="F96" s="100">
        <v>60</v>
      </c>
      <c r="G96" s="100">
        <v>26</v>
      </c>
      <c r="H96" s="87">
        <v>674030.59</v>
      </c>
      <c r="I96" s="87">
        <v>365851.65</v>
      </c>
      <c r="J96" s="165">
        <v>2.12E-2</v>
      </c>
      <c r="K96" s="146">
        <v>1.17E-2</v>
      </c>
      <c r="L96" s="169">
        <v>5.43</v>
      </c>
      <c r="M96" s="169">
        <v>5.45</v>
      </c>
      <c r="N96" s="169">
        <v>237.31</v>
      </c>
      <c r="O96" s="170">
        <v>199.16</v>
      </c>
    </row>
    <row r="97" spans="1:25" x14ac:dyDescent="0.2">
      <c r="A97" s="164" t="s">
        <v>111</v>
      </c>
      <c r="B97" s="171" t="s">
        <v>112</v>
      </c>
      <c r="F97" s="100">
        <v>41</v>
      </c>
      <c r="G97" s="100">
        <v>71</v>
      </c>
      <c r="H97" s="87">
        <v>339887.93</v>
      </c>
      <c r="I97" s="87">
        <v>584742.93000000005</v>
      </c>
      <c r="J97" s="165">
        <v>1.0699999999999999E-2</v>
      </c>
      <c r="K97" s="146">
        <v>1.8599999999999998E-2</v>
      </c>
      <c r="L97" s="169">
        <v>4.92</v>
      </c>
      <c r="M97" s="169">
        <v>5.66</v>
      </c>
      <c r="N97" s="169">
        <v>154.52000000000001</v>
      </c>
      <c r="O97" s="170">
        <v>232.73</v>
      </c>
    </row>
    <row r="98" spans="1:25" x14ac:dyDescent="0.2">
      <c r="A98" s="164" t="s">
        <v>113</v>
      </c>
      <c r="B98" s="171" t="s">
        <v>114</v>
      </c>
      <c r="F98" s="100">
        <v>105</v>
      </c>
      <c r="G98" s="100">
        <v>70</v>
      </c>
      <c r="H98" s="87">
        <v>819041.72</v>
      </c>
      <c r="I98" s="87">
        <v>401450.38</v>
      </c>
      <c r="J98" s="165">
        <v>2.58E-2</v>
      </c>
      <c r="K98" s="146">
        <v>1.2800000000000001E-2</v>
      </c>
      <c r="L98" s="169">
        <v>4.9400000000000004</v>
      </c>
      <c r="M98" s="169">
        <v>5.35</v>
      </c>
      <c r="N98" s="169">
        <v>196.52</v>
      </c>
      <c r="O98" s="170">
        <v>163.01</v>
      </c>
    </row>
    <row r="99" spans="1:25" x14ac:dyDescent="0.2">
      <c r="A99" s="164" t="s">
        <v>115</v>
      </c>
      <c r="B99" s="171" t="s">
        <v>116</v>
      </c>
      <c r="F99" s="100">
        <v>17</v>
      </c>
      <c r="G99" s="100">
        <v>35</v>
      </c>
      <c r="H99" s="87">
        <v>160678.20000000001</v>
      </c>
      <c r="I99" s="87">
        <v>444224.04</v>
      </c>
      <c r="J99" s="165">
        <v>5.1000000000000004E-3</v>
      </c>
      <c r="K99" s="146">
        <v>1.41E-2</v>
      </c>
      <c r="L99" s="169">
        <v>4.55</v>
      </c>
      <c r="M99" s="169">
        <v>4.63</v>
      </c>
      <c r="N99" s="169">
        <v>152.01</v>
      </c>
      <c r="O99" s="170">
        <v>233.57</v>
      </c>
    </row>
    <row r="100" spans="1:25" ht="12" customHeight="1" x14ac:dyDescent="0.2">
      <c r="A100" s="172" t="s">
        <v>117</v>
      </c>
      <c r="B100" s="173" t="s">
        <v>117</v>
      </c>
      <c r="C100" s="173"/>
      <c r="D100" s="173"/>
      <c r="E100" s="173"/>
      <c r="F100" s="174">
        <v>2908</v>
      </c>
      <c r="G100" s="174">
        <v>2926</v>
      </c>
      <c r="H100" s="175">
        <v>25954358.350000001</v>
      </c>
      <c r="I100" s="175">
        <v>27072489.789999999</v>
      </c>
      <c r="J100" s="176">
        <v>0.81710000000000005</v>
      </c>
      <c r="K100" s="177">
        <v>0.86209999999999998</v>
      </c>
      <c r="L100" s="178">
        <v>5.22</v>
      </c>
      <c r="M100" s="178">
        <v>5.18</v>
      </c>
      <c r="N100" s="178">
        <v>189.06</v>
      </c>
      <c r="O100" s="179">
        <v>190.14</v>
      </c>
    </row>
    <row r="101" spans="1:25" x14ac:dyDescent="0.2">
      <c r="A101" s="164" t="s">
        <v>49</v>
      </c>
      <c r="B101" s="2" t="s">
        <v>49</v>
      </c>
      <c r="F101" s="100">
        <v>333</v>
      </c>
      <c r="G101" s="420">
        <v>275</v>
      </c>
      <c r="H101" s="421">
        <v>3304501.52</v>
      </c>
      <c r="I101" s="421">
        <v>2147485.9700000002</v>
      </c>
      <c r="J101" s="165">
        <v>0.104</v>
      </c>
      <c r="K101" s="146">
        <v>6.8400000000000002E-2</v>
      </c>
      <c r="L101" s="169">
        <v>5.33</v>
      </c>
      <c r="M101" s="169">
        <v>5.87</v>
      </c>
      <c r="N101" s="169">
        <v>192.25</v>
      </c>
      <c r="O101" s="170">
        <v>183</v>
      </c>
    </row>
    <row r="102" spans="1:25" x14ac:dyDescent="0.2">
      <c r="A102" s="164" t="s">
        <v>48</v>
      </c>
      <c r="B102" s="2" t="s">
        <v>48</v>
      </c>
      <c r="F102" s="100">
        <v>175</v>
      </c>
      <c r="G102" s="420">
        <v>159</v>
      </c>
      <c r="H102" s="421">
        <v>1986177.02</v>
      </c>
      <c r="I102" s="421">
        <v>1667339.58</v>
      </c>
      <c r="J102" s="165">
        <v>6.25E-2</v>
      </c>
      <c r="K102" s="146">
        <v>5.3100000000000001E-2</v>
      </c>
      <c r="L102" s="169">
        <v>4.9800000000000004</v>
      </c>
      <c r="M102" s="169">
        <v>5.01</v>
      </c>
      <c r="N102" s="169">
        <v>213.81</v>
      </c>
      <c r="O102" s="170">
        <v>214.12</v>
      </c>
    </row>
    <row r="103" spans="1:25" x14ac:dyDescent="0.2">
      <c r="A103" s="164" t="s">
        <v>54</v>
      </c>
      <c r="B103" s="2" t="s">
        <v>54</v>
      </c>
      <c r="F103" s="100">
        <v>53</v>
      </c>
      <c r="G103" s="420">
        <v>44</v>
      </c>
      <c r="H103" s="421">
        <v>517438.67</v>
      </c>
      <c r="I103" s="421">
        <v>514374.04</v>
      </c>
      <c r="J103" s="180">
        <v>1.6299999999999999E-2</v>
      </c>
      <c r="K103" s="146">
        <v>1.6400000000000001E-2</v>
      </c>
      <c r="L103" s="169">
        <v>7.47</v>
      </c>
      <c r="M103" s="169">
        <v>6.91</v>
      </c>
      <c r="N103" s="169">
        <v>241.7</v>
      </c>
      <c r="O103" s="170">
        <v>221.7</v>
      </c>
      <c r="Q103" s="181"/>
      <c r="R103" s="181"/>
      <c r="S103" s="181"/>
      <c r="T103" s="182"/>
      <c r="U103" s="182"/>
      <c r="V103" s="151"/>
      <c r="W103" s="151"/>
      <c r="X103" s="151"/>
      <c r="Y103" s="151"/>
    </row>
    <row r="104" spans="1:25" x14ac:dyDescent="0.2">
      <c r="A104" s="164" t="s">
        <v>56</v>
      </c>
      <c r="B104" s="2" t="s">
        <v>56</v>
      </c>
      <c r="F104" s="100">
        <v>0</v>
      </c>
      <c r="G104" s="420">
        <v>0</v>
      </c>
      <c r="H104" s="421">
        <v>0</v>
      </c>
      <c r="I104" s="421">
        <v>0</v>
      </c>
      <c r="J104" s="180">
        <v>0</v>
      </c>
      <c r="K104" s="146">
        <v>0</v>
      </c>
      <c r="L104" s="169">
        <v>0</v>
      </c>
      <c r="M104" s="169">
        <v>0</v>
      </c>
      <c r="N104" s="169">
        <v>0</v>
      </c>
      <c r="O104" s="170">
        <v>0</v>
      </c>
    </row>
    <row r="105" spans="1:25" x14ac:dyDescent="0.2">
      <c r="A105" s="40"/>
      <c r="B105" s="44" t="s">
        <v>92</v>
      </c>
      <c r="C105" s="114"/>
      <c r="D105" s="114"/>
      <c r="E105" s="71"/>
      <c r="F105" s="183">
        <v>3469</v>
      </c>
      <c r="G105" s="183">
        <v>3404</v>
      </c>
      <c r="H105" s="184">
        <v>31762475.559999999</v>
      </c>
      <c r="I105" s="184">
        <v>31401689.379999999</v>
      </c>
      <c r="J105" s="185"/>
      <c r="K105" s="185"/>
      <c r="L105" s="186">
        <v>5.25</v>
      </c>
      <c r="M105" s="186">
        <v>5.25</v>
      </c>
      <c r="N105" s="186">
        <v>191.8</v>
      </c>
      <c r="O105" s="187">
        <v>191.44</v>
      </c>
    </row>
    <row r="106" spans="1:25" s="53" customFormat="1" ht="11.25" x14ac:dyDescent="0.2">
      <c r="A106" s="156"/>
      <c r="B106" s="52"/>
      <c r="C106" s="52"/>
      <c r="D106" s="52"/>
      <c r="E106" s="52"/>
      <c r="F106" s="52"/>
      <c r="G106" s="422"/>
      <c r="H106" s="422"/>
      <c r="I106" s="422"/>
      <c r="J106" s="188"/>
      <c r="K106" s="188"/>
      <c r="L106" s="52"/>
      <c r="M106" s="52"/>
      <c r="N106" s="52"/>
      <c r="O106" s="189"/>
    </row>
    <row r="107" spans="1:25" s="53" customFormat="1" ht="12" thickBot="1" x14ac:dyDescent="0.25">
      <c r="A107" s="55"/>
      <c r="B107" s="56"/>
      <c r="C107" s="56"/>
      <c r="D107" s="56"/>
      <c r="E107" s="56"/>
      <c r="F107" s="56"/>
      <c r="G107" s="56"/>
      <c r="H107" s="56"/>
      <c r="I107" s="56"/>
      <c r="J107" s="190"/>
      <c r="K107" s="190"/>
      <c r="L107" s="56"/>
      <c r="M107" s="56"/>
      <c r="N107" s="56"/>
      <c r="O107" s="191"/>
    </row>
    <row r="108" spans="1:25" ht="12.75" customHeight="1" thickBot="1" x14ac:dyDescent="0.25">
      <c r="A108" s="24"/>
    </row>
    <row r="109" spans="1:25" ht="15.75" x14ac:dyDescent="0.25">
      <c r="A109" s="26" t="s">
        <v>118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25" ht="6.75" customHeight="1" x14ac:dyDescent="0.2">
      <c r="A110" s="28"/>
      <c r="O110" s="12"/>
    </row>
    <row r="111" spans="1:25" s="66" customFormat="1" x14ac:dyDescent="0.2">
      <c r="A111" s="58"/>
      <c r="B111" s="59"/>
      <c r="C111" s="59"/>
      <c r="D111" s="59"/>
      <c r="E111" s="157"/>
      <c r="F111" s="158" t="s">
        <v>84</v>
      </c>
      <c r="G111" s="158"/>
      <c r="H111" s="192" t="s">
        <v>97</v>
      </c>
      <c r="I111" s="193"/>
      <c r="J111" s="158" t="s">
        <v>98</v>
      </c>
      <c r="K111" s="158"/>
      <c r="L111" s="158" t="s">
        <v>99</v>
      </c>
      <c r="M111" s="158"/>
      <c r="N111" s="158" t="s">
        <v>100</v>
      </c>
      <c r="O111" s="194"/>
    </row>
    <row r="112" spans="1:25" s="66" customFormat="1" x14ac:dyDescent="0.2">
      <c r="A112" s="58"/>
      <c r="B112" s="59"/>
      <c r="C112" s="59"/>
      <c r="D112" s="59"/>
      <c r="E112" s="157"/>
      <c r="F112" s="30" t="s">
        <v>101</v>
      </c>
      <c r="G112" s="30" t="s">
        <v>102</v>
      </c>
      <c r="H112" s="195" t="s">
        <v>101</v>
      </c>
      <c r="I112" s="196" t="s">
        <v>102</v>
      </c>
      <c r="J112" s="30" t="s">
        <v>101</v>
      </c>
      <c r="K112" s="30" t="s">
        <v>102</v>
      </c>
      <c r="L112" s="30" t="s">
        <v>101</v>
      </c>
      <c r="M112" s="30" t="s">
        <v>102</v>
      </c>
      <c r="N112" s="30" t="s">
        <v>101</v>
      </c>
      <c r="O112" s="32" t="s">
        <v>102</v>
      </c>
    </row>
    <row r="113" spans="1:15" x14ac:dyDescent="0.2">
      <c r="A113" s="28"/>
      <c r="B113" s="2" t="s">
        <v>119</v>
      </c>
      <c r="F113" s="197">
        <v>2574</v>
      </c>
      <c r="G113" s="197">
        <v>2592</v>
      </c>
      <c r="H113" s="198">
        <v>22583012.84</v>
      </c>
      <c r="I113" s="199">
        <v>23916733.370000001</v>
      </c>
      <c r="J113" s="146">
        <v>0.87009999999999998</v>
      </c>
      <c r="K113" s="146">
        <v>0.88339999999999996</v>
      </c>
      <c r="L113" s="200">
        <v>5.21</v>
      </c>
      <c r="M113" s="200">
        <v>5.16</v>
      </c>
      <c r="N113" s="198">
        <v>187.98</v>
      </c>
      <c r="O113" s="201">
        <v>188.34</v>
      </c>
    </row>
    <row r="114" spans="1:15" x14ac:dyDescent="0.2">
      <c r="A114" s="28"/>
      <c r="B114" s="2" t="s">
        <v>120</v>
      </c>
      <c r="F114" s="197">
        <v>70</v>
      </c>
      <c r="G114" s="197">
        <v>77</v>
      </c>
      <c r="H114" s="198">
        <v>1003771.9</v>
      </c>
      <c r="I114" s="202">
        <v>823220.19</v>
      </c>
      <c r="J114" s="146">
        <v>3.8699999999999998E-2</v>
      </c>
      <c r="K114" s="146">
        <v>3.04E-2</v>
      </c>
      <c r="L114" s="200">
        <v>5.64</v>
      </c>
      <c r="M114" s="200">
        <v>5.52</v>
      </c>
      <c r="N114" s="198">
        <v>196.8</v>
      </c>
      <c r="O114" s="203">
        <v>216.17</v>
      </c>
    </row>
    <row r="115" spans="1:15" x14ac:dyDescent="0.2">
      <c r="A115" s="28"/>
      <c r="B115" s="2" t="s">
        <v>121</v>
      </c>
      <c r="F115" s="197">
        <v>41</v>
      </c>
      <c r="G115" s="197">
        <v>55</v>
      </c>
      <c r="H115" s="198">
        <v>373935.17</v>
      </c>
      <c r="I115" s="202">
        <v>536267.23</v>
      </c>
      <c r="J115" s="146">
        <v>1.44E-2</v>
      </c>
      <c r="K115" s="146">
        <v>1.9800000000000002E-2</v>
      </c>
      <c r="L115" s="200">
        <v>5.53</v>
      </c>
      <c r="M115" s="200">
        <v>5.45</v>
      </c>
      <c r="N115" s="198">
        <v>177.31</v>
      </c>
      <c r="O115" s="203">
        <v>161.94999999999999</v>
      </c>
    </row>
    <row r="116" spans="1:15" x14ac:dyDescent="0.2">
      <c r="A116" s="28"/>
      <c r="B116" s="2" t="s">
        <v>122</v>
      </c>
      <c r="F116" s="197">
        <v>60</v>
      </c>
      <c r="G116" s="197">
        <v>26</v>
      </c>
      <c r="H116" s="198">
        <v>674030.59</v>
      </c>
      <c r="I116" s="202">
        <v>365851.65</v>
      </c>
      <c r="J116" s="146">
        <v>2.5999999999999999E-2</v>
      </c>
      <c r="K116" s="146">
        <v>1.35E-2</v>
      </c>
      <c r="L116" s="200">
        <v>5.43</v>
      </c>
      <c r="M116" s="200">
        <v>5.45</v>
      </c>
      <c r="N116" s="198">
        <v>237.31</v>
      </c>
      <c r="O116" s="203">
        <v>199.16</v>
      </c>
    </row>
    <row r="117" spans="1:15" x14ac:dyDescent="0.2">
      <c r="A117" s="28"/>
      <c r="B117" s="2" t="s">
        <v>123</v>
      </c>
      <c r="F117" s="197">
        <v>41</v>
      </c>
      <c r="G117" s="197">
        <v>71</v>
      </c>
      <c r="H117" s="198">
        <v>339887.93</v>
      </c>
      <c r="I117" s="202">
        <v>584742.93000000005</v>
      </c>
      <c r="J117" s="146">
        <v>1.3100000000000001E-2</v>
      </c>
      <c r="K117" s="146">
        <v>2.1600000000000001E-2</v>
      </c>
      <c r="L117" s="200">
        <v>4.92</v>
      </c>
      <c r="M117" s="200">
        <v>5.66</v>
      </c>
      <c r="N117" s="198">
        <v>154.52000000000001</v>
      </c>
      <c r="O117" s="203">
        <v>232.73</v>
      </c>
    </row>
    <row r="118" spans="1:15" x14ac:dyDescent="0.2">
      <c r="A118" s="28"/>
      <c r="B118" s="2" t="s">
        <v>124</v>
      </c>
      <c r="F118" s="197">
        <v>105</v>
      </c>
      <c r="G118" s="197">
        <v>70</v>
      </c>
      <c r="H118" s="198">
        <v>819041.72</v>
      </c>
      <c r="I118" s="202">
        <v>401450.38</v>
      </c>
      <c r="J118" s="146">
        <v>3.1600000000000003E-2</v>
      </c>
      <c r="K118" s="146">
        <v>1.4800000000000001E-2</v>
      </c>
      <c r="L118" s="200">
        <v>4.9400000000000004</v>
      </c>
      <c r="M118" s="204">
        <v>5.35</v>
      </c>
      <c r="N118" s="198">
        <v>196.52</v>
      </c>
      <c r="O118" s="203">
        <v>163.01</v>
      </c>
    </row>
    <row r="119" spans="1:15" x14ac:dyDescent="0.2">
      <c r="A119" s="28"/>
      <c r="B119" s="2" t="s">
        <v>125</v>
      </c>
      <c r="F119" s="197">
        <v>17</v>
      </c>
      <c r="G119" s="197">
        <v>35</v>
      </c>
      <c r="H119" s="198">
        <v>160678.20000000001</v>
      </c>
      <c r="I119" s="202">
        <v>444224.04</v>
      </c>
      <c r="J119" s="146">
        <v>6.1999999999999998E-3</v>
      </c>
      <c r="K119" s="146">
        <v>1.6400000000000001E-2</v>
      </c>
      <c r="L119" s="200">
        <v>4.55</v>
      </c>
      <c r="M119" s="200">
        <v>4.63</v>
      </c>
      <c r="N119" s="198">
        <v>152.01</v>
      </c>
      <c r="O119" s="203">
        <v>233.57</v>
      </c>
    </row>
    <row r="120" spans="1:15" x14ac:dyDescent="0.2">
      <c r="A120" s="40"/>
      <c r="B120" s="44" t="s">
        <v>126</v>
      </c>
      <c r="C120" s="114"/>
      <c r="D120" s="114"/>
      <c r="E120" s="71"/>
      <c r="F120" s="205">
        <v>2908</v>
      </c>
      <c r="G120" s="205">
        <v>2926</v>
      </c>
      <c r="H120" s="184">
        <v>25954358.350000001</v>
      </c>
      <c r="I120" s="184">
        <v>27072489.789999999</v>
      </c>
      <c r="J120" s="185"/>
      <c r="K120" s="185"/>
      <c r="L120" s="206">
        <v>5.22</v>
      </c>
      <c r="M120" s="207">
        <v>5.18</v>
      </c>
      <c r="N120" s="184">
        <v>189.06</v>
      </c>
      <c r="O120" s="208">
        <v>190.14</v>
      </c>
    </row>
    <row r="121" spans="1:15" s="53" customFormat="1" ht="11.25" x14ac:dyDescent="0.2">
      <c r="A121" s="51"/>
      <c r="J121" s="209"/>
      <c r="K121" s="209"/>
      <c r="O121" s="210"/>
    </row>
    <row r="122" spans="1:15" s="53" customFormat="1" ht="12" thickBo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190"/>
      <c r="K122" s="190"/>
      <c r="L122" s="56"/>
      <c r="M122" s="56"/>
      <c r="N122" s="56"/>
      <c r="O122" s="191"/>
    </row>
    <row r="123" spans="1:15" ht="12.75" customHeight="1" thickBot="1" x14ac:dyDescent="0.25"/>
    <row r="124" spans="1:15" ht="15.75" x14ac:dyDescent="0.25">
      <c r="A124" s="26" t="s">
        <v>127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ht="6.75" customHeight="1" x14ac:dyDescent="0.2">
      <c r="A125" s="40"/>
      <c r="O125" s="12"/>
    </row>
    <row r="126" spans="1:15" ht="12.75" customHeight="1" x14ac:dyDescent="0.2">
      <c r="A126" s="40"/>
      <c r="B126" s="144"/>
      <c r="C126" s="144"/>
      <c r="D126" s="144"/>
      <c r="E126" s="144"/>
      <c r="F126" s="159" t="s">
        <v>84</v>
      </c>
      <c r="G126" s="160"/>
      <c r="H126" s="192" t="s">
        <v>97</v>
      </c>
      <c r="I126" s="193"/>
      <c r="J126" s="159" t="s">
        <v>98</v>
      </c>
      <c r="K126" s="160"/>
      <c r="L126" s="159" t="s">
        <v>99</v>
      </c>
      <c r="M126" s="160"/>
      <c r="N126" s="159" t="s">
        <v>100</v>
      </c>
      <c r="O126" s="161"/>
    </row>
    <row r="127" spans="1:15" x14ac:dyDescent="0.2">
      <c r="A127" s="40"/>
      <c r="B127" s="144"/>
      <c r="C127" s="144"/>
      <c r="D127" s="144"/>
      <c r="E127" s="144"/>
      <c r="F127" s="30" t="s">
        <v>101</v>
      </c>
      <c r="G127" s="30" t="s">
        <v>102</v>
      </c>
      <c r="H127" s="30" t="s">
        <v>101</v>
      </c>
      <c r="I127" s="128" t="s">
        <v>102</v>
      </c>
      <c r="J127" s="30" t="s">
        <v>101</v>
      </c>
      <c r="K127" s="30" t="s">
        <v>102</v>
      </c>
      <c r="L127" s="30" t="s">
        <v>101</v>
      </c>
      <c r="M127" s="30" t="s">
        <v>102</v>
      </c>
      <c r="N127" s="30" t="s">
        <v>101</v>
      </c>
      <c r="O127" s="32" t="s">
        <v>102</v>
      </c>
    </row>
    <row r="128" spans="1:15" x14ac:dyDescent="0.2">
      <c r="A128" s="28"/>
      <c r="B128" s="2" t="s">
        <v>128</v>
      </c>
      <c r="F128" s="100">
        <v>697</v>
      </c>
      <c r="G128" s="100">
        <v>690</v>
      </c>
      <c r="H128" s="169">
        <v>11182674.23</v>
      </c>
      <c r="I128" s="169">
        <v>11118080.16</v>
      </c>
      <c r="J128" s="146">
        <v>0.35210000000000002</v>
      </c>
      <c r="K128" s="146">
        <v>0.35410000000000003</v>
      </c>
      <c r="L128" s="169">
        <v>4.59</v>
      </c>
      <c r="M128" s="169">
        <v>4.5999999999999996</v>
      </c>
      <c r="N128" s="169">
        <v>178.27</v>
      </c>
      <c r="O128" s="169">
        <v>178.15</v>
      </c>
    </row>
    <row r="129" spans="1:15" x14ac:dyDescent="0.2">
      <c r="A129" s="28"/>
      <c r="B129" s="2" t="s">
        <v>129</v>
      </c>
      <c r="F129" s="100">
        <v>702</v>
      </c>
      <c r="G129" s="100">
        <v>699</v>
      </c>
      <c r="H129" s="169">
        <v>13647417.140000001</v>
      </c>
      <c r="I129" s="169">
        <v>13525993.779999999</v>
      </c>
      <c r="J129" s="146">
        <v>0.42970000000000003</v>
      </c>
      <c r="K129" s="146">
        <v>0.43070000000000003</v>
      </c>
      <c r="L129" s="169">
        <v>4.7699999999999996</v>
      </c>
      <c r="M129" s="169">
        <v>4.78</v>
      </c>
      <c r="N129" s="169">
        <v>199.43</v>
      </c>
      <c r="O129" s="170">
        <v>199.52</v>
      </c>
    </row>
    <row r="130" spans="1:15" x14ac:dyDescent="0.2">
      <c r="A130" s="28"/>
      <c r="B130" s="2" t="s">
        <v>130</v>
      </c>
      <c r="F130" s="100">
        <v>1169</v>
      </c>
      <c r="G130" s="100">
        <v>1140</v>
      </c>
      <c r="H130" s="169">
        <v>3319746.07</v>
      </c>
      <c r="I130" s="169">
        <v>3235370.54</v>
      </c>
      <c r="J130" s="146">
        <v>0.1045</v>
      </c>
      <c r="K130" s="146">
        <v>0.10299999999999999</v>
      </c>
      <c r="L130" s="169">
        <v>7.2</v>
      </c>
      <c r="M130" s="169">
        <v>7.2</v>
      </c>
      <c r="N130" s="169">
        <v>184.75</v>
      </c>
      <c r="O130" s="170">
        <v>183.45</v>
      </c>
    </row>
    <row r="131" spans="1:15" x14ac:dyDescent="0.2">
      <c r="A131" s="28"/>
      <c r="B131" s="2" t="s">
        <v>131</v>
      </c>
      <c r="F131" s="100">
        <v>874</v>
      </c>
      <c r="G131" s="100">
        <v>848</v>
      </c>
      <c r="H131" s="169">
        <v>3306793.91</v>
      </c>
      <c r="I131" s="169">
        <v>3217709.59</v>
      </c>
      <c r="J131" s="146">
        <v>0.1041</v>
      </c>
      <c r="K131" s="146">
        <v>0.10249999999999999</v>
      </c>
      <c r="L131" s="169">
        <v>7.21</v>
      </c>
      <c r="M131" s="169">
        <v>7.2</v>
      </c>
      <c r="N131" s="169">
        <v>215.13</v>
      </c>
      <c r="O131" s="170">
        <v>213.51</v>
      </c>
    </row>
    <row r="132" spans="1:15" x14ac:dyDescent="0.2">
      <c r="A132" s="28"/>
      <c r="B132" s="2" t="s">
        <v>132</v>
      </c>
      <c r="F132" s="100">
        <v>27</v>
      </c>
      <c r="G132" s="100">
        <v>27</v>
      </c>
      <c r="H132" s="169">
        <v>305844.21000000002</v>
      </c>
      <c r="I132" s="169">
        <v>304535.31</v>
      </c>
      <c r="J132" s="146">
        <v>9.5999999999999992E-3</v>
      </c>
      <c r="K132" s="146">
        <v>9.7000000000000003E-3</v>
      </c>
      <c r="L132" s="169">
        <v>8.5</v>
      </c>
      <c r="M132" s="169">
        <v>8.5</v>
      </c>
      <c r="N132" s="169">
        <v>169.69</v>
      </c>
      <c r="O132" s="170">
        <v>169.4</v>
      </c>
    </row>
    <row r="133" spans="1:15" x14ac:dyDescent="0.2">
      <c r="A133" s="28"/>
      <c r="B133" s="2" t="s">
        <v>133</v>
      </c>
      <c r="F133" s="100">
        <v>0</v>
      </c>
      <c r="G133" s="100">
        <v>0</v>
      </c>
      <c r="H133" s="169">
        <v>0</v>
      </c>
      <c r="I133" s="169">
        <v>0</v>
      </c>
      <c r="J133" s="146">
        <v>0</v>
      </c>
      <c r="K133" s="146">
        <v>0</v>
      </c>
      <c r="L133" s="169">
        <v>0</v>
      </c>
      <c r="M133" s="169">
        <v>0</v>
      </c>
      <c r="N133" s="169">
        <v>0</v>
      </c>
      <c r="O133" s="170">
        <v>0</v>
      </c>
    </row>
    <row r="134" spans="1:15" x14ac:dyDescent="0.2">
      <c r="A134" s="40"/>
      <c r="B134" s="44" t="s">
        <v>134</v>
      </c>
      <c r="C134" s="114"/>
      <c r="D134" s="114"/>
      <c r="E134" s="114"/>
      <c r="F134" s="205">
        <v>3469</v>
      </c>
      <c r="G134" s="205">
        <v>3404</v>
      </c>
      <c r="H134" s="184">
        <v>31762475.559999999</v>
      </c>
      <c r="I134" s="184">
        <v>31401689.379999999</v>
      </c>
      <c r="J134" s="185"/>
      <c r="K134" s="185"/>
      <c r="L134" s="206">
        <v>5.25</v>
      </c>
      <c r="M134" s="207">
        <v>5.25</v>
      </c>
      <c r="N134" s="184">
        <v>191.8</v>
      </c>
      <c r="O134" s="208">
        <v>191.44</v>
      </c>
    </row>
    <row r="135" spans="1:15" s="53" customFormat="1" ht="11.25" x14ac:dyDescent="0.2">
      <c r="A135" s="51"/>
      <c r="F135" s="52"/>
      <c r="G135" s="52"/>
      <c r="H135" s="52"/>
      <c r="I135" s="52"/>
      <c r="J135" s="52"/>
      <c r="K135" s="52"/>
      <c r="L135" s="52"/>
      <c r="M135" s="52"/>
      <c r="N135" s="188"/>
      <c r="O135" s="136"/>
    </row>
    <row r="136" spans="1:15" s="53" customFormat="1" ht="12" thickBot="1" x14ac:dyDescent="0.25">
      <c r="A136" s="55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7"/>
    </row>
    <row r="137" spans="1:15" ht="13.5" thickBot="1" x14ac:dyDescent="0.25">
      <c r="D137" s="24"/>
      <c r="E137" s="24"/>
    </row>
    <row r="138" spans="1:15" ht="15.75" x14ac:dyDescent="0.25">
      <c r="A138" s="26" t="s">
        <v>135</v>
      </c>
      <c r="B138" s="7"/>
      <c r="C138" s="7"/>
      <c r="D138" s="211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ht="6.75" customHeight="1" x14ac:dyDescent="0.2">
      <c r="A139" s="28"/>
      <c r="O139" s="12"/>
    </row>
    <row r="140" spans="1:15" ht="12.75" customHeight="1" x14ac:dyDescent="0.2">
      <c r="A140" s="29"/>
      <c r="B140" s="144"/>
      <c r="C140" s="144"/>
      <c r="D140" s="144"/>
      <c r="E140" s="144"/>
      <c r="F140" s="159" t="s">
        <v>84</v>
      </c>
      <c r="G140" s="160"/>
      <c r="H140" s="192" t="s">
        <v>97</v>
      </c>
      <c r="I140" s="193"/>
      <c r="J140" s="159" t="s">
        <v>136</v>
      </c>
      <c r="K140" s="160"/>
      <c r="L140" s="159" t="s">
        <v>99</v>
      </c>
      <c r="M140" s="160"/>
      <c r="N140" s="159" t="s">
        <v>100</v>
      </c>
      <c r="O140" s="161"/>
    </row>
    <row r="141" spans="1:15" x14ac:dyDescent="0.2">
      <c r="A141" s="29"/>
      <c r="B141" s="144"/>
      <c r="C141" s="144"/>
      <c r="D141" s="144"/>
      <c r="E141" s="144"/>
      <c r="F141" s="30" t="s">
        <v>101</v>
      </c>
      <c r="G141" s="30" t="s">
        <v>102</v>
      </c>
      <c r="H141" s="30" t="s">
        <v>101</v>
      </c>
      <c r="I141" s="128" t="s">
        <v>102</v>
      </c>
      <c r="J141" s="30" t="s">
        <v>101</v>
      </c>
      <c r="K141" s="30" t="s">
        <v>102</v>
      </c>
      <c r="L141" s="30" t="s">
        <v>101</v>
      </c>
      <c r="M141" s="30" t="s">
        <v>102</v>
      </c>
      <c r="N141" s="30" t="s">
        <v>101</v>
      </c>
      <c r="O141" s="32" t="s">
        <v>102</v>
      </c>
    </row>
    <row r="142" spans="1:15" x14ac:dyDescent="0.2">
      <c r="A142" s="28"/>
      <c r="B142" s="2" t="s">
        <v>137</v>
      </c>
      <c r="F142" s="100">
        <v>1338</v>
      </c>
      <c r="G142" s="100">
        <v>1308</v>
      </c>
      <c r="H142" s="169">
        <v>6480230.6399999997</v>
      </c>
      <c r="I142" s="169">
        <v>6335504.3499999996</v>
      </c>
      <c r="J142" s="146">
        <v>0.20399999999999999</v>
      </c>
      <c r="K142" s="146">
        <v>0.20180000000000001</v>
      </c>
      <c r="L142" s="169">
        <v>6.61</v>
      </c>
      <c r="M142" s="169">
        <v>6.59</v>
      </c>
      <c r="N142" s="198">
        <v>201.54</v>
      </c>
      <c r="O142" s="201">
        <v>200.45</v>
      </c>
    </row>
    <row r="143" spans="1:15" x14ac:dyDescent="0.2">
      <c r="A143" s="28"/>
      <c r="B143" s="2" t="s">
        <v>138</v>
      </c>
      <c r="F143" s="100">
        <v>447</v>
      </c>
      <c r="G143" s="100">
        <v>438</v>
      </c>
      <c r="H143" s="169">
        <v>1235710.96</v>
      </c>
      <c r="I143" s="169">
        <v>1215754.27</v>
      </c>
      <c r="J143" s="146">
        <v>3.8899999999999997E-2</v>
      </c>
      <c r="K143" s="146">
        <v>3.8699999999999998E-2</v>
      </c>
      <c r="L143" s="169">
        <v>6.93</v>
      </c>
      <c r="M143" s="169">
        <v>6.91</v>
      </c>
      <c r="N143" s="198">
        <v>194.42</v>
      </c>
      <c r="O143" s="203">
        <v>192.25</v>
      </c>
    </row>
    <row r="144" spans="1:15" x14ac:dyDescent="0.2">
      <c r="A144" s="28"/>
      <c r="B144" s="2" t="s">
        <v>139</v>
      </c>
      <c r="F144" s="100">
        <v>428</v>
      </c>
      <c r="G144" s="100">
        <v>409</v>
      </c>
      <c r="H144" s="169">
        <v>1367376.18</v>
      </c>
      <c r="I144" s="169">
        <v>1359043.58</v>
      </c>
      <c r="J144" s="146">
        <v>4.3099999999999999E-2</v>
      </c>
      <c r="K144" s="146">
        <v>4.3299999999999998E-2</v>
      </c>
      <c r="L144" s="169">
        <v>7.02</v>
      </c>
      <c r="M144" s="169">
        <v>7.02</v>
      </c>
      <c r="N144" s="198">
        <v>179.17</v>
      </c>
      <c r="O144" s="203">
        <v>178.99</v>
      </c>
    </row>
    <row r="145" spans="1:15" x14ac:dyDescent="0.2">
      <c r="A145" s="28"/>
      <c r="B145" s="2" t="s">
        <v>140</v>
      </c>
      <c r="F145" s="100">
        <v>1256</v>
      </c>
      <c r="G145" s="100">
        <v>1249</v>
      </c>
      <c r="H145" s="169">
        <v>22679157.780000001</v>
      </c>
      <c r="I145" s="169">
        <v>22491387.18</v>
      </c>
      <c r="J145" s="146">
        <v>0.71399999999999997</v>
      </c>
      <c r="K145" s="146">
        <v>0.71619999999999995</v>
      </c>
      <c r="L145" s="169">
        <v>4.67</v>
      </c>
      <c r="M145" s="169">
        <v>4.67</v>
      </c>
      <c r="N145" s="198">
        <v>189.63</v>
      </c>
      <c r="O145" s="203">
        <v>189.61</v>
      </c>
    </row>
    <row r="146" spans="1:15" x14ac:dyDescent="0.2">
      <c r="A146" s="28"/>
      <c r="B146" s="2" t="s">
        <v>141</v>
      </c>
      <c r="F146" s="100">
        <v>0</v>
      </c>
      <c r="G146" s="100">
        <v>0</v>
      </c>
      <c r="H146" s="169">
        <v>0</v>
      </c>
      <c r="I146" s="169">
        <v>0</v>
      </c>
      <c r="J146" s="146">
        <v>0</v>
      </c>
      <c r="K146" s="146">
        <v>0</v>
      </c>
      <c r="L146" s="169">
        <v>0</v>
      </c>
      <c r="M146" s="169">
        <v>0</v>
      </c>
      <c r="N146" s="198">
        <v>0</v>
      </c>
      <c r="O146" s="203">
        <v>0</v>
      </c>
    </row>
    <row r="147" spans="1:15" x14ac:dyDescent="0.2">
      <c r="A147" s="40"/>
      <c r="B147" s="44" t="s">
        <v>92</v>
      </c>
      <c r="C147" s="114"/>
      <c r="D147" s="114"/>
      <c r="E147" s="114"/>
      <c r="F147" s="205">
        <v>3469</v>
      </c>
      <c r="G147" s="205">
        <v>3404</v>
      </c>
      <c r="H147" s="184">
        <v>31762475.559999999</v>
      </c>
      <c r="I147" s="184">
        <v>31401689.379999999</v>
      </c>
      <c r="J147" s="185"/>
      <c r="K147" s="185"/>
      <c r="L147" s="206">
        <v>5.25</v>
      </c>
      <c r="M147" s="206">
        <v>5.25</v>
      </c>
      <c r="N147" s="184">
        <v>191.8</v>
      </c>
      <c r="O147" s="208">
        <v>191.44</v>
      </c>
    </row>
    <row r="148" spans="1:15" s="53" customFormat="1" ht="11.25" x14ac:dyDescent="0.2">
      <c r="A148" s="156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188"/>
      <c r="O148" s="54"/>
    </row>
    <row r="149" spans="1:15" s="53" customFormat="1" ht="12" thickBot="1" x14ac:dyDescent="0.25">
      <c r="A149" s="55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7"/>
    </row>
    <row r="150" spans="1:15" ht="13.5" thickBot="1" x14ac:dyDescent="0.25"/>
    <row r="151" spans="1:15" ht="15.75" x14ac:dyDescent="0.25">
      <c r="A151" s="26" t="s">
        <v>142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</row>
    <row r="152" spans="1:15" ht="6.75" customHeight="1" x14ac:dyDescent="0.2">
      <c r="A152" s="28"/>
      <c r="L152" s="12"/>
    </row>
    <row r="153" spans="1:15" x14ac:dyDescent="0.2">
      <c r="A153" s="29"/>
      <c r="B153" s="144"/>
      <c r="C153" s="144"/>
      <c r="D153" s="144"/>
      <c r="E153" s="95"/>
      <c r="F153" s="159" t="s">
        <v>84</v>
      </c>
      <c r="G153" s="160"/>
      <c r="H153" s="192" t="s">
        <v>97</v>
      </c>
      <c r="I153" s="193"/>
      <c r="J153" s="158" t="s">
        <v>143</v>
      </c>
      <c r="K153" s="158"/>
      <c r="L153" s="32" t="s">
        <v>22</v>
      </c>
    </row>
    <row r="154" spans="1:15" x14ac:dyDescent="0.2">
      <c r="A154" s="29"/>
      <c r="B154" s="144"/>
      <c r="C154" s="144"/>
      <c r="D154" s="144"/>
      <c r="E154" s="95"/>
      <c r="F154" s="128" t="s">
        <v>101</v>
      </c>
      <c r="G154" s="128" t="s">
        <v>102</v>
      </c>
      <c r="H154" s="30" t="s">
        <v>101</v>
      </c>
      <c r="I154" s="30" t="s">
        <v>102</v>
      </c>
      <c r="J154" s="30" t="s">
        <v>101</v>
      </c>
      <c r="K154" s="30" t="s">
        <v>102</v>
      </c>
      <c r="L154" s="212"/>
    </row>
    <row r="155" spans="1:15" x14ac:dyDescent="0.2">
      <c r="A155" s="61"/>
      <c r="B155" s="67" t="s">
        <v>144</v>
      </c>
      <c r="C155" s="67"/>
      <c r="D155" s="67"/>
      <c r="E155" s="67"/>
      <c r="F155" s="100">
        <v>187</v>
      </c>
      <c r="G155" s="100">
        <v>182</v>
      </c>
      <c r="H155" s="169">
        <v>674177.55</v>
      </c>
      <c r="I155" s="198">
        <v>655083.98</v>
      </c>
      <c r="J155" s="146">
        <v>2.12E-2</v>
      </c>
      <c r="K155" s="213">
        <v>2.0899999999999998E-2</v>
      </c>
      <c r="L155" s="214">
        <v>3.0493000000000001</v>
      </c>
    </row>
    <row r="156" spans="1:15" x14ac:dyDescent="0.2">
      <c r="A156" s="28"/>
      <c r="B156" s="2" t="s">
        <v>145</v>
      </c>
      <c r="F156" s="100">
        <v>3282</v>
      </c>
      <c r="G156" s="100">
        <v>3222</v>
      </c>
      <c r="H156" s="169">
        <v>31088298.010000002</v>
      </c>
      <c r="I156" s="198">
        <v>30746605.399999999</v>
      </c>
      <c r="J156" s="146">
        <v>0.9788</v>
      </c>
      <c r="K156" s="213">
        <v>0.97909999999999997</v>
      </c>
      <c r="L156" s="215">
        <v>2.5495000000000001</v>
      </c>
    </row>
    <row r="157" spans="1:15" x14ac:dyDescent="0.2">
      <c r="A157" s="28"/>
      <c r="B157" s="2" t="s">
        <v>146</v>
      </c>
      <c r="F157" s="100">
        <v>0</v>
      </c>
      <c r="G157" s="100">
        <v>0</v>
      </c>
      <c r="H157" s="169">
        <v>0</v>
      </c>
      <c r="I157" s="169">
        <v>0</v>
      </c>
      <c r="J157" s="146">
        <v>0</v>
      </c>
      <c r="K157" s="213">
        <v>0</v>
      </c>
      <c r="L157" s="215">
        <v>0</v>
      </c>
    </row>
    <row r="158" spans="1:15" ht="13.5" thickBot="1" x14ac:dyDescent="0.25">
      <c r="A158" s="137"/>
      <c r="B158" s="216" t="s">
        <v>46</v>
      </c>
      <c r="C158" s="24"/>
      <c r="D158" s="24"/>
      <c r="E158" s="24"/>
      <c r="F158" s="205">
        <v>3469</v>
      </c>
      <c r="G158" s="205">
        <v>3404</v>
      </c>
      <c r="H158" s="184">
        <v>31762475.559999999</v>
      </c>
      <c r="I158" s="184">
        <v>31401689.379999999</v>
      </c>
      <c r="J158" s="185"/>
      <c r="K158" s="217"/>
      <c r="L158" s="218">
        <v>2.56</v>
      </c>
    </row>
    <row r="159" spans="1:15" s="219" customFormat="1" ht="11.25" x14ac:dyDescent="0.2">
      <c r="A159" s="53"/>
    </row>
    <row r="160" spans="1:15" s="219" customFormat="1" ht="11.25" x14ac:dyDescent="0.2">
      <c r="A160" s="53"/>
    </row>
    <row r="161" spans="1:16" ht="13.5" thickBot="1" x14ac:dyDescent="0.25"/>
    <row r="162" spans="1:16" ht="15.75" x14ac:dyDescent="0.25">
      <c r="A162" s="26" t="s">
        <v>147</v>
      </c>
      <c r="B162" s="220"/>
      <c r="C162" s="221"/>
      <c r="D162" s="27"/>
      <c r="E162" s="27"/>
      <c r="F162" s="141" t="s">
        <v>148</v>
      </c>
    </row>
    <row r="163" spans="1:16" ht="13.5" thickBot="1" x14ac:dyDescent="0.25">
      <c r="A163" s="137" t="s">
        <v>149</v>
      </c>
      <c r="B163" s="137"/>
      <c r="C163" s="222"/>
      <c r="D163" s="222"/>
      <c r="E163" s="222"/>
      <c r="F163" s="223">
        <v>301461612.00999999</v>
      </c>
    </row>
    <row r="164" spans="1:16" x14ac:dyDescent="0.2">
      <c r="C164" s="224"/>
      <c r="D164" s="224"/>
      <c r="E164" s="224"/>
      <c r="F164" s="225"/>
    </row>
    <row r="165" spans="1:16" x14ac:dyDescent="0.2">
      <c r="C165" s="226"/>
      <c r="D165" s="227"/>
      <c r="E165" s="227"/>
      <c r="F165" s="225"/>
    </row>
    <row r="166" spans="1:16" ht="12.75" customHeight="1" x14ac:dyDescent="0.2">
      <c r="A166" s="228"/>
      <c r="B166" s="228"/>
      <c r="C166" s="228"/>
      <c r="D166" s="228"/>
      <c r="E166" s="228"/>
      <c r="F166" s="228"/>
    </row>
    <row r="167" spans="1:16" x14ac:dyDescent="0.2">
      <c r="A167" s="228"/>
      <c r="B167" s="228"/>
      <c r="C167" s="228"/>
      <c r="D167" s="228"/>
      <c r="E167" s="228"/>
      <c r="F167" s="228"/>
    </row>
    <row r="168" spans="1:16" x14ac:dyDescent="0.2">
      <c r="A168" s="228"/>
      <c r="B168" s="228"/>
      <c r="C168" s="228"/>
      <c r="D168" s="228"/>
      <c r="E168" s="228"/>
      <c r="F168" s="228"/>
    </row>
    <row r="169" spans="1:16" x14ac:dyDescent="0.2">
      <c r="A169" s="364"/>
      <c r="B169" s="364"/>
      <c r="C169" s="423"/>
      <c r="D169" s="424"/>
      <c r="E169" s="424"/>
      <c r="F169" s="425"/>
      <c r="G169" s="364"/>
      <c r="H169" s="364"/>
      <c r="I169" s="364"/>
      <c r="J169" s="364"/>
      <c r="K169" s="364"/>
      <c r="L169" s="364"/>
      <c r="M169" s="364"/>
      <c r="N169" s="364"/>
      <c r="O169" s="364"/>
    </row>
    <row r="170" spans="1:16" x14ac:dyDescent="0.2">
      <c r="A170" s="426"/>
      <c r="B170" s="426"/>
      <c r="C170" s="426"/>
      <c r="D170" s="426"/>
      <c r="E170" s="426"/>
      <c r="F170" s="426"/>
      <c r="G170" s="364"/>
      <c r="H170" s="364"/>
      <c r="I170" s="364"/>
      <c r="J170" s="364"/>
      <c r="K170" s="364"/>
      <c r="L170" s="364"/>
      <c r="M170" s="364"/>
      <c r="N170" s="364"/>
      <c r="O170" s="364"/>
    </row>
    <row r="171" spans="1:16" x14ac:dyDescent="0.2">
      <c r="A171" s="426"/>
      <c r="B171" s="426"/>
      <c r="C171" s="426"/>
      <c r="D171" s="426"/>
      <c r="E171" s="426"/>
      <c r="F171" s="426"/>
      <c r="G171" s="364"/>
      <c r="H171" s="364"/>
      <c r="I171" s="364"/>
      <c r="J171" s="364"/>
      <c r="K171" s="364"/>
      <c r="L171" s="364"/>
      <c r="M171" s="364"/>
      <c r="N171" s="364"/>
      <c r="O171" s="364"/>
    </row>
    <row r="172" spans="1:16" x14ac:dyDescent="0.2">
      <c r="A172" s="426"/>
      <c r="B172" s="426"/>
      <c r="C172" s="426"/>
      <c r="D172" s="426"/>
      <c r="E172" s="426"/>
      <c r="F172" s="426"/>
      <c r="G172" s="364"/>
      <c r="H172" s="364"/>
      <c r="I172" s="364"/>
      <c r="J172" s="364"/>
      <c r="K172" s="364"/>
      <c r="L172" s="364"/>
      <c r="M172" s="364"/>
      <c r="N172" s="364"/>
      <c r="O172" s="364"/>
    </row>
    <row r="173" spans="1:16" x14ac:dyDescent="0.2">
      <c r="A173" s="364"/>
      <c r="B173" s="364"/>
      <c r="C173" s="364"/>
      <c r="D173" s="364"/>
      <c r="E173" s="364"/>
      <c r="F173" s="427"/>
      <c r="G173" s="427"/>
      <c r="H173" s="428"/>
      <c r="I173" s="428"/>
      <c r="J173" s="427"/>
      <c r="K173" s="427"/>
      <c r="L173" s="429"/>
      <c r="M173" s="429"/>
      <c r="N173" s="429"/>
      <c r="O173" s="429"/>
      <c r="P173" s="133"/>
    </row>
    <row r="174" spans="1:16" x14ac:dyDescent="0.2">
      <c r="A174" s="364"/>
      <c r="B174" s="364"/>
      <c r="C174" s="364"/>
      <c r="D174" s="364"/>
      <c r="E174" s="364"/>
      <c r="F174" s="427"/>
      <c r="G174" s="427"/>
      <c r="H174" s="428"/>
      <c r="I174" s="428"/>
      <c r="J174" s="427"/>
      <c r="K174" s="427"/>
      <c r="L174" s="429"/>
      <c r="M174" s="429"/>
      <c r="N174" s="429"/>
      <c r="O174" s="429"/>
      <c r="P174" s="133"/>
    </row>
    <row r="175" spans="1:16" x14ac:dyDescent="0.2">
      <c r="A175" s="364"/>
      <c r="B175" s="364"/>
      <c r="C175" s="364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</row>
    <row r="176" spans="1:16" x14ac:dyDescent="0.2">
      <c r="A176" s="364"/>
      <c r="B176" s="364"/>
      <c r="C176" s="364"/>
      <c r="D176" s="364"/>
      <c r="E176" s="364"/>
      <c r="F176" s="364"/>
      <c r="G176" s="364"/>
      <c r="H176" s="364"/>
      <c r="I176" s="364"/>
      <c r="J176" s="364"/>
      <c r="K176" s="364"/>
      <c r="L176" s="364"/>
      <c r="M176" s="364"/>
      <c r="N176" s="364"/>
      <c r="O176" s="364"/>
    </row>
    <row r="177" spans="1:15" x14ac:dyDescent="0.2">
      <c r="A177" s="364"/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</row>
    <row r="178" spans="1:15" x14ac:dyDescent="0.2">
      <c r="F178" s="70"/>
    </row>
    <row r="180" spans="1:15" x14ac:dyDescent="0.2">
      <c r="F180" s="70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H88:I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0A063E87-F28A-49B4-B7C7-BBDDD04C41A6}"/>
    <hyperlink ref="D11" r:id="rId2" xr:uid="{8145C41D-2D92-4FA9-B601-AF6C174B2583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CBA5-1A52-4E49-9B76-F323DC747689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29" bestFit="1" customWidth="1"/>
    <col min="16" max="16" width="24.140625" style="229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30"/>
      <c r="Z2" s="230"/>
      <c r="AA2" s="230"/>
    </row>
    <row r="3" spans="1:27" ht="15.75" x14ac:dyDescent="0.25">
      <c r="A3" s="1" t="s">
        <v>5</v>
      </c>
      <c r="X3" s="230"/>
      <c r="Y3" s="230"/>
      <c r="Z3" s="230"/>
      <c r="AA3" s="230"/>
    </row>
    <row r="4" spans="1:27" ht="13.5" thickBot="1" x14ac:dyDescent="0.25">
      <c r="X4" s="230"/>
      <c r="Y4" s="230"/>
      <c r="Z4" s="230"/>
      <c r="AA4" s="230"/>
    </row>
    <row r="5" spans="1:27" x14ac:dyDescent="0.2">
      <c r="B5" s="5" t="s">
        <v>6</v>
      </c>
      <c r="C5" s="6"/>
      <c r="D5" s="6"/>
      <c r="E5" s="430">
        <v>45863</v>
      </c>
      <c r="F5" s="231"/>
      <c r="G5" s="232"/>
      <c r="X5" s="230"/>
      <c r="Y5" s="230"/>
      <c r="Z5" s="230"/>
      <c r="AA5" s="230"/>
    </row>
    <row r="6" spans="1:27" ht="13.5" thickBot="1" x14ac:dyDescent="0.25">
      <c r="B6" s="21" t="s">
        <v>151</v>
      </c>
      <c r="C6" s="22"/>
      <c r="D6" s="22"/>
      <c r="E6" s="431">
        <v>45838</v>
      </c>
      <c r="F6" s="233"/>
      <c r="G6" s="234"/>
      <c r="X6" s="230"/>
      <c r="Y6" s="230"/>
      <c r="Z6" s="230"/>
      <c r="AA6" s="230"/>
    </row>
    <row r="9" spans="1:27" ht="15.75" thickBot="1" x14ac:dyDescent="0.3">
      <c r="A9" s="235"/>
      <c r="Y9" s="66"/>
    </row>
    <row r="10" spans="1:27" ht="6" customHeight="1" thickBot="1" x14ac:dyDescent="0.25">
      <c r="J10" s="140"/>
      <c r="K10" s="236"/>
      <c r="L10" s="236"/>
      <c r="M10" s="236"/>
      <c r="N10" s="237"/>
    </row>
    <row r="11" spans="1:27" ht="18" thickBot="1" x14ac:dyDescent="0.3">
      <c r="A11" s="238" t="s">
        <v>152</v>
      </c>
      <c r="B11" s="239"/>
      <c r="C11" s="239"/>
      <c r="D11" s="239"/>
      <c r="E11" s="239"/>
      <c r="F11" s="239"/>
      <c r="G11" s="239"/>
      <c r="H11" s="240"/>
      <c r="J11" s="102" t="s">
        <v>153</v>
      </c>
      <c r="N11" s="241">
        <v>45838</v>
      </c>
      <c r="O11" s="242"/>
      <c r="P11" s="242"/>
      <c r="Q11" s="243"/>
    </row>
    <row r="12" spans="1:27" x14ac:dyDescent="0.2">
      <c r="A12" s="102"/>
      <c r="H12" s="432"/>
      <c r="J12" s="244" t="s">
        <v>154</v>
      </c>
      <c r="N12" s="132">
        <v>0</v>
      </c>
      <c r="O12" s="245"/>
      <c r="P12" s="245"/>
      <c r="Q12" s="246"/>
      <c r="R12" s="247"/>
    </row>
    <row r="13" spans="1:27" x14ac:dyDescent="0.2">
      <c r="A13" s="244"/>
      <c r="B13" t="s">
        <v>155</v>
      </c>
      <c r="H13" s="388">
        <v>300572.05999999994</v>
      </c>
      <c r="J13" s="28" t="s">
        <v>156</v>
      </c>
      <c r="N13" s="388">
        <v>5496.92</v>
      </c>
      <c r="O13" s="245"/>
      <c r="P13" s="245"/>
      <c r="Q13" s="248"/>
      <c r="R13" s="249"/>
    </row>
    <row r="14" spans="1:27" x14ac:dyDescent="0.2">
      <c r="A14" s="244"/>
      <c r="B14" t="s">
        <v>157</v>
      </c>
      <c r="F14" s="250"/>
      <c r="H14" s="433"/>
      <c r="J14" s="28" t="s">
        <v>158</v>
      </c>
      <c r="N14" s="388">
        <v>1295.56</v>
      </c>
      <c r="O14" s="245"/>
      <c r="P14" s="252"/>
      <c r="Q14" s="253"/>
      <c r="R14" s="70"/>
    </row>
    <row r="15" spans="1:27" x14ac:dyDescent="0.2">
      <c r="A15" s="244"/>
      <c r="B15" t="s">
        <v>159</v>
      </c>
      <c r="H15" s="433"/>
      <c r="J15" s="28" t="s">
        <v>160</v>
      </c>
      <c r="N15" s="388">
        <v>22074.92</v>
      </c>
      <c r="O15"/>
      <c r="P15" s="252"/>
      <c r="Q15" s="254"/>
      <c r="R15" s="225"/>
    </row>
    <row r="16" spans="1:27" x14ac:dyDescent="0.2">
      <c r="A16" s="244"/>
      <c r="C16" t="s">
        <v>161</v>
      </c>
      <c r="H16" s="388">
        <v>0</v>
      </c>
      <c r="J16" s="28" t="s">
        <v>162</v>
      </c>
      <c r="N16" s="143">
        <v>0</v>
      </c>
      <c r="O16" s="252"/>
      <c r="P16" s="70"/>
      <c r="Q16" s="248"/>
      <c r="R16" s="70"/>
    </row>
    <row r="17" spans="1:27" ht="13.5" thickBot="1" x14ac:dyDescent="0.25">
      <c r="A17" s="244"/>
      <c r="B17" t="s">
        <v>163</v>
      </c>
      <c r="H17" s="433">
        <v>3737.09</v>
      </c>
      <c r="J17" s="255"/>
      <c r="K17" s="216" t="s">
        <v>164</v>
      </c>
      <c r="L17" s="256"/>
      <c r="M17" s="256"/>
      <c r="N17" s="257">
        <v>28867.399999999998</v>
      </c>
      <c r="O17" s="252"/>
      <c r="P17" s="70"/>
      <c r="Q17" s="258"/>
      <c r="R17" s="259"/>
    </row>
    <row r="18" spans="1:27" x14ac:dyDescent="0.2">
      <c r="A18" s="244"/>
      <c r="B18" t="s">
        <v>165</v>
      </c>
      <c r="H18" s="433"/>
      <c r="O18" s="252"/>
      <c r="P18" s="260"/>
      <c r="Q18" s="258"/>
      <c r="R18" s="259"/>
    </row>
    <row r="19" spans="1:27" x14ac:dyDescent="0.2">
      <c r="A19" s="244"/>
      <c r="B19" s="2" t="s">
        <v>166</v>
      </c>
      <c r="H19" s="433"/>
      <c r="P19" s="252"/>
      <c r="Q19" s="258"/>
      <c r="R19" s="259"/>
    </row>
    <row r="20" spans="1:27" x14ac:dyDescent="0.2">
      <c r="A20" s="244"/>
      <c r="B20" t="s">
        <v>167</v>
      </c>
      <c r="H20" s="388">
        <v>147683.16</v>
      </c>
      <c r="P20" s="261"/>
      <c r="Q20" s="262"/>
    </row>
    <row r="21" spans="1:27" x14ac:dyDescent="0.2">
      <c r="A21" s="244"/>
      <c r="B21" s="2" t="s">
        <v>168</v>
      </c>
      <c r="H21" s="433"/>
      <c r="N21" s="263"/>
      <c r="P21" s="264"/>
      <c r="X21" s="131"/>
    </row>
    <row r="22" spans="1:27" ht="13.5" thickBot="1" x14ac:dyDescent="0.25">
      <c r="A22" s="244"/>
      <c r="B22" t="s">
        <v>169</v>
      </c>
      <c r="H22" s="433"/>
      <c r="N22" s="263"/>
    </row>
    <row r="23" spans="1:27" x14ac:dyDescent="0.2">
      <c r="A23" s="244"/>
      <c r="B23" t="s">
        <v>170</v>
      </c>
      <c r="H23" s="433"/>
      <c r="I23" s="265"/>
      <c r="J23" s="140" t="s">
        <v>171</v>
      </c>
      <c r="K23" s="236"/>
      <c r="L23" s="236"/>
      <c r="M23" s="236"/>
      <c r="N23" s="266">
        <v>45838</v>
      </c>
      <c r="O23" s="242"/>
      <c r="P23" s="267"/>
      <c r="Q23" s="243"/>
      <c r="R23" s="2"/>
      <c r="AA23" s="66"/>
    </row>
    <row r="24" spans="1:27" x14ac:dyDescent="0.2">
      <c r="A24" s="244"/>
      <c r="B24" t="s">
        <v>172</v>
      </c>
      <c r="H24" s="433"/>
      <c r="J24" s="244"/>
      <c r="N24" s="251"/>
      <c r="O24" s="242"/>
      <c r="P24" s="267"/>
      <c r="Q24" s="243"/>
      <c r="R24" s="242"/>
    </row>
    <row r="25" spans="1:27" x14ac:dyDescent="0.2">
      <c r="A25" s="244"/>
      <c r="B25" t="s">
        <v>173</v>
      </c>
      <c r="H25" s="388"/>
      <c r="I25" s="268"/>
      <c r="J25" s="269" t="s">
        <v>174</v>
      </c>
      <c r="N25" s="436">
        <v>439200.56</v>
      </c>
      <c r="O25" s="242"/>
      <c r="P25" s="267"/>
      <c r="Q25" s="243"/>
      <c r="R25" s="242"/>
      <c r="W25" s="2"/>
    </row>
    <row r="26" spans="1:27" x14ac:dyDescent="0.2">
      <c r="A26" s="244"/>
      <c r="B26" t="s">
        <v>175</v>
      </c>
      <c r="H26" s="388"/>
      <c r="I26" s="268"/>
      <c r="J26" s="269" t="s">
        <v>176</v>
      </c>
      <c r="N26" s="436">
        <v>119952977.34999999</v>
      </c>
      <c r="O26" s="242"/>
      <c r="P26" s="267"/>
      <c r="Q26" s="243"/>
      <c r="R26" s="242"/>
      <c r="W26" s="2"/>
    </row>
    <row r="27" spans="1:27" x14ac:dyDescent="0.2">
      <c r="A27" s="244"/>
      <c r="B27" t="s">
        <v>177</v>
      </c>
      <c r="H27" s="433"/>
      <c r="I27" s="270"/>
      <c r="J27" s="269" t="s">
        <v>178</v>
      </c>
      <c r="N27" s="437">
        <v>0.39790465044690648</v>
      </c>
      <c r="O27" s="242"/>
      <c r="P27" s="267"/>
      <c r="Q27" s="243"/>
      <c r="R27" s="242"/>
      <c r="W27" s="2"/>
    </row>
    <row r="28" spans="1:27" x14ac:dyDescent="0.2">
      <c r="A28" s="244"/>
      <c r="H28" s="434"/>
      <c r="I28" s="270"/>
      <c r="J28" s="269" t="s">
        <v>179</v>
      </c>
      <c r="N28" s="438">
        <v>3.8199529935608836</v>
      </c>
      <c r="O28" s="242"/>
      <c r="P28" s="267"/>
      <c r="Q28" s="243"/>
      <c r="R28" s="242"/>
      <c r="W28" s="2"/>
      <c r="X28" s="274"/>
    </row>
    <row r="29" spans="1:27" x14ac:dyDescent="0.2">
      <c r="A29" s="244"/>
      <c r="C29" s="66" t="s">
        <v>180</v>
      </c>
      <c r="H29" s="435">
        <v>451992.30999999994</v>
      </c>
      <c r="I29" s="275"/>
      <c r="J29" s="276"/>
      <c r="N29" s="436"/>
      <c r="O29" s="242"/>
      <c r="P29" s="267"/>
      <c r="Q29" s="243"/>
      <c r="R29" s="242"/>
      <c r="S29" s="2"/>
      <c r="T29" s="2"/>
      <c r="U29" s="2"/>
      <c r="V29" s="2"/>
    </row>
    <row r="30" spans="1:27" ht="13.5" thickBot="1" x14ac:dyDescent="0.25">
      <c r="A30" s="244"/>
      <c r="C30" s="66"/>
      <c r="H30" s="271"/>
      <c r="I30" s="268"/>
      <c r="J30" s="269" t="s">
        <v>181</v>
      </c>
      <c r="N30" s="439">
        <v>147683.16</v>
      </c>
      <c r="O30" s="242"/>
      <c r="P30" s="267"/>
      <c r="Q30" s="243"/>
      <c r="R30" s="242"/>
      <c r="S30" s="2"/>
      <c r="T30" s="2"/>
      <c r="U30" s="2"/>
      <c r="V30" s="2"/>
    </row>
    <row r="31" spans="1:27" x14ac:dyDescent="0.2">
      <c r="A31" s="278" t="s">
        <v>182</v>
      </c>
      <c r="B31" s="279"/>
      <c r="C31" s="280"/>
      <c r="D31" s="279"/>
      <c r="E31" s="279"/>
      <c r="F31" s="279"/>
      <c r="G31" s="279"/>
      <c r="H31" s="281"/>
      <c r="I31" s="282"/>
      <c r="J31" s="269" t="s">
        <v>183</v>
      </c>
      <c r="N31" s="436">
        <v>0</v>
      </c>
      <c r="O31" s="242"/>
      <c r="P31" s="267"/>
      <c r="Q31" s="243"/>
      <c r="R31" s="242"/>
      <c r="S31" s="2"/>
      <c r="T31" s="2"/>
      <c r="U31" s="2"/>
      <c r="V31" s="2"/>
    </row>
    <row r="32" spans="1:27" ht="14.25" x14ac:dyDescent="0.2">
      <c r="A32" s="51"/>
      <c r="B32" s="219"/>
      <c r="C32" s="219"/>
      <c r="D32" s="219"/>
      <c r="E32" s="219"/>
      <c r="F32" s="219"/>
      <c r="G32" s="219"/>
      <c r="H32" s="283"/>
      <c r="I32" s="268"/>
      <c r="J32" s="28" t="s">
        <v>184</v>
      </c>
      <c r="N32" s="436">
        <v>112316637.2489</v>
      </c>
      <c r="O32" s="242"/>
      <c r="P32" s="267"/>
      <c r="Q32" s="243"/>
      <c r="R32" s="242"/>
      <c r="S32" s="284"/>
      <c r="T32" s="284"/>
      <c r="U32" s="284"/>
      <c r="V32" s="284"/>
      <c r="W32" s="2"/>
    </row>
    <row r="33" spans="1:25" ht="15" thickBot="1" x14ac:dyDescent="0.25">
      <c r="A33" s="55"/>
      <c r="B33" s="285"/>
      <c r="C33" s="285"/>
      <c r="D33" s="285"/>
      <c r="E33" s="285"/>
      <c r="F33" s="285"/>
      <c r="G33" s="286"/>
      <c r="H33" s="287"/>
      <c r="I33" s="270"/>
      <c r="J33" s="28" t="s">
        <v>185</v>
      </c>
      <c r="K33" s="2"/>
      <c r="L33" s="2"/>
      <c r="M33" s="2"/>
      <c r="N33" s="272">
        <v>0.93633888653869246</v>
      </c>
      <c r="O33" s="242"/>
      <c r="P33" s="267"/>
      <c r="Q33" s="243"/>
      <c r="R33" s="242"/>
      <c r="S33" s="284"/>
      <c r="T33" s="284"/>
      <c r="U33" s="284"/>
      <c r="V33" s="284"/>
      <c r="W33" s="2"/>
    </row>
    <row r="34" spans="1:25" s="219" customFormat="1" x14ac:dyDescent="0.2">
      <c r="A34" s="53"/>
      <c r="I34" s="227"/>
      <c r="J34" s="28" t="s">
        <v>186</v>
      </c>
      <c r="K34" s="2"/>
      <c r="L34" s="2"/>
      <c r="M34" s="2"/>
      <c r="N34" s="272">
        <v>2.5331053098882412E-2</v>
      </c>
      <c r="O34" s="242"/>
      <c r="P34" s="267"/>
      <c r="Q34" s="243"/>
      <c r="R34" s="242"/>
      <c r="S34" s="288"/>
      <c r="T34" s="288"/>
      <c r="U34" s="288"/>
      <c r="V34" s="288"/>
      <c r="W34" s="2"/>
    </row>
    <row r="35" spans="1:25" s="219" customFormat="1" ht="13.5" thickBot="1" x14ac:dyDescent="0.25">
      <c r="G35" s="289"/>
      <c r="J35" s="290" t="s">
        <v>187</v>
      </c>
      <c r="K35" s="291"/>
      <c r="L35" s="291"/>
      <c r="M35" s="291"/>
      <c r="N35" s="292">
        <v>0</v>
      </c>
      <c r="O35" s="242"/>
      <c r="P35" s="267"/>
      <c r="Q35" s="243"/>
      <c r="R35" s="242"/>
      <c r="S35" s="293"/>
      <c r="T35" s="284"/>
      <c r="U35" s="284"/>
      <c r="V35" s="284"/>
      <c r="W35" s="2"/>
    </row>
    <row r="36" spans="1:25" s="219" customFormat="1" x14ac:dyDescent="0.2">
      <c r="H36" s="294"/>
      <c r="J36" s="295" t="s">
        <v>188</v>
      </c>
      <c r="K36" s="236"/>
      <c r="L36" s="236"/>
      <c r="M36" s="236"/>
      <c r="N36" s="296"/>
      <c r="O36" s="242"/>
      <c r="P36" s="267"/>
      <c r="Q36" s="243"/>
      <c r="R36" s="242"/>
      <c r="S36" s="2"/>
      <c r="T36" s="2"/>
      <c r="U36" s="2"/>
      <c r="V36" s="2"/>
      <c r="W36" s="19"/>
      <c r="Y36" s="289"/>
    </row>
    <row r="37" spans="1:25" s="219" customFormat="1" ht="13.5" thickBot="1" x14ac:dyDescent="0.25">
      <c r="H37" s="289"/>
      <c r="J37" s="123" t="s">
        <v>189</v>
      </c>
      <c r="K37" s="124"/>
      <c r="L37" s="124"/>
      <c r="M37" s="124"/>
      <c r="N37" s="125"/>
      <c r="O37" s="242"/>
      <c r="P37" s="267"/>
      <c r="Q37" s="243"/>
      <c r="R37" s="242"/>
      <c r="S37" s="297"/>
      <c r="T37" s="297"/>
      <c r="U37" s="297"/>
      <c r="V37" s="297"/>
      <c r="W37" s="19"/>
      <c r="Y37" s="289"/>
    </row>
    <row r="38" spans="1:25" s="219" customFormat="1" x14ac:dyDescent="0.2">
      <c r="J38" s="53"/>
      <c r="K38" s="66"/>
      <c r="L38"/>
      <c r="M38"/>
      <c r="N38"/>
      <c r="O38" s="229"/>
      <c r="P38" s="229"/>
      <c r="Q38"/>
      <c r="R38" s="298"/>
      <c r="S38" s="298"/>
      <c r="T38" s="298"/>
      <c r="U38" s="298"/>
      <c r="V38" s="298"/>
      <c r="W38" s="2"/>
      <c r="X38" s="289"/>
      <c r="Y38" s="289"/>
    </row>
    <row r="39" spans="1:25" ht="13.5" thickBot="1" x14ac:dyDescent="0.25">
      <c r="G39" s="263"/>
      <c r="R39" s="298"/>
      <c r="S39" s="298"/>
      <c r="T39" s="298"/>
      <c r="U39" s="298"/>
      <c r="V39" s="298"/>
      <c r="W39" s="2"/>
    </row>
    <row r="40" spans="1:25" ht="15.75" thickBot="1" x14ac:dyDescent="0.3">
      <c r="A40" s="238" t="s">
        <v>190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40"/>
      <c r="P40" s="299"/>
      <c r="Q40" s="300"/>
      <c r="R40" s="298"/>
      <c r="S40" s="298"/>
      <c r="T40" s="298"/>
      <c r="U40" s="298"/>
      <c r="V40" s="298"/>
      <c r="W40" s="2"/>
      <c r="X40" s="263"/>
    </row>
    <row r="41" spans="1:25" ht="15.75" thickBot="1" x14ac:dyDescent="0.3">
      <c r="A41" s="301"/>
      <c r="N41" s="271"/>
      <c r="P41" s="302"/>
      <c r="Q41" s="300"/>
      <c r="R41" s="298"/>
      <c r="S41" s="298"/>
      <c r="T41" s="298"/>
      <c r="U41" s="298"/>
      <c r="V41" s="298"/>
      <c r="W41" s="219"/>
      <c r="X41" s="263"/>
    </row>
    <row r="42" spans="1:25" x14ac:dyDescent="0.2">
      <c r="A42" s="303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7"/>
      <c r="O42" s="304"/>
      <c r="P42" s="302"/>
      <c r="Q42" s="300"/>
      <c r="R42" s="298"/>
      <c r="S42" s="70"/>
      <c r="T42" s="70"/>
      <c r="U42" s="70"/>
      <c r="V42" s="70"/>
      <c r="Y42" s="263"/>
    </row>
    <row r="43" spans="1:25" x14ac:dyDescent="0.2">
      <c r="A43" s="102" t="s">
        <v>191</v>
      </c>
      <c r="L43" s="440" t="s">
        <v>192</v>
      </c>
      <c r="M43" s="441"/>
      <c r="N43" s="442" t="s">
        <v>193</v>
      </c>
      <c r="P43" s="302"/>
      <c r="Q43" s="305"/>
      <c r="R43" s="298"/>
      <c r="S43" s="70"/>
      <c r="T43" s="70"/>
      <c r="U43" s="70"/>
      <c r="V43" s="70"/>
      <c r="X43" s="263"/>
    </row>
    <row r="44" spans="1:25" x14ac:dyDescent="0.2">
      <c r="A44" s="244"/>
      <c r="L44" s="443"/>
      <c r="M44" s="443"/>
      <c r="N44" s="434"/>
      <c r="O44" s="245"/>
      <c r="P44" s="302"/>
      <c r="Q44" s="300"/>
      <c r="R44" s="298"/>
      <c r="S44" s="70"/>
      <c r="T44" s="70"/>
      <c r="U44" s="70"/>
      <c r="V44" s="70"/>
    </row>
    <row r="45" spans="1:25" x14ac:dyDescent="0.2">
      <c r="A45" s="244"/>
      <c r="B45" s="66" t="s">
        <v>180</v>
      </c>
      <c r="L45" s="444"/>
      <c r="M45" s="444"/>
      <c r="N45" s="433">
        <v>451992.31</v>
      </c>
      <c r="O45" s="245"/>
      <c r="P45" s="302"/>
      <c r="Q45" s="300"/>
      <c r="R45" s="298"/>
      <c r="S45" s="70"/>
      <c r="T45" s="70"/>
      <c r="U45" s="70"/>
      <c r="V45" s="70"/>
      <c r="W45" s="70"/>
    </row>
    <row r="46" spans="1:25" x14ac:dyDescent="0.2">
      <c r="A46" s="244"/>
      <c r="L46" s="444"/>
      <c r="M46" s="444"/>
      <c r="N46" s="433"/>
      <c r="O46" s="245"/>
      <c r="P46" s="302"/>
      <c r="Q46" s="300"/>
      <c r="R46" s="298"/>
      <c r="S46" s="70"/>
      <c r="T46" s="70"/>
      <c r="U46" s="70"/>
      <c r="V46" s="70"/>
    </row>
    <row r="47" spans="1:25" x14ac:dyDescent="0.2">
      <c r="A47" s="244"/>
      <c r="B47" s="66" t="s">
        <v>194</v>
      </c>
      <c r="L47" s="429">
        <v>22074.92</v>
      </c>
      <c r="M47" s="444"/>
      <c r="N47" s="433">
        <v>429917.39</v>
      </c>
      <c r="O47" s="245"/>
      <c r="P47" s="302"/>
      <c r="Q47" s="300"/>
      <c r="R47" s="298"/>
      <c r="S47" s="70"/>
      <c r="T47" s="70"/>
      <c r="U47" s="70"/>
      <c r="V47" s="70"/>
      <c r="W47" s="2"/>
    </row>
    <row r="48" spans="1:25" x14ac:dyDescent="0.2">
      <c r="A48" s="244"/>
      <c r="L48" s="429"/>
      <c r="M48" s="444"/>
      <c r="N48" s="433"/>
      <c r="O48" s="245"/>
      <c r="P48" s="302"/>
      <c r="Q48" s="300"/>
      <c r="R48" s="298"/>
      <c r="S48" s="70"/>
      <c r="T48" s="70"/>
      <c r="U48" s="70"/>
      <c r="V48" s="70"/>
    </row>
    <row r="49" spans="1:30" x14ac:dyDescent="0.2">
      <c r="A49" s="244"/>
      <c r="B49" s="66" t="s">
        <v>195</v>
      </c>
      <c r="L49" s="429">
        <v>0</v>
      </c>
      <c r="M49" s="444"/>
      <c r="N49" s="433">
        <v>429917.39</v>
      </c>
      <c r="O49" s="245"/>
      <c r="P49" s="298"/>
      <c r="Q49" s="70"/>
      <c r="R49" s="2"/>
      <c r="S49" s="2"/>
      <c r="T49" s="2"/>
      <c r="U49" s="2"/>
      <c r="V49" s="2"/>
    </row>
    <row r="50" spans="1:30" x14ac:dyDescent="0.2">
      <c r="A50" s="244"/>
      <c r="L50" s="429"/>
      <c r="M50" s="444"/>
      <c r="N50" s="433"/>
      <c r="O50" s="245"/>
      <c r="P50" s="273"/>
      <c r="Q50" s="306"/>
      <c r="R50" s="19"/>
      <c r="S50" s="2"/>
      <c r="T50" s="2"/>
      <c r="U50" s="2"/>
      <c r="V50" s="2"/>
    </row>
    <row r="51" spans="1:30" x14ac:dyDescent="0.2">
      <c r="A51" s="244"/>
      <c r="B51" s="66" t="s">
        <v>196</v>
      </c>
      <c r="L51" s="429">
        <v>5496.92</v>
      </c>
      <c r="M51" s="444"/>
      <c r="N51" s="433">
        <v>424420.47000000003</v>
      </c>
      <c r="O51" s="245"/>
      <c r="P51" s="307"/>
      <c r="Q51" s="306"/>
      <c r="R51" s="308"/>
      <c r="S51" s="2"/>
      <c r="T51" s="2"/>
      <c r="U51" s="2"/>
      <c r="V51" s="2"/>
    </row>
    <row r="52" spans="1:30" x14ac:dyDescent="0.2">
      <c r="A52" s="244"/>
      <c r="L52" s="429"/>
      <c r="M52" s="444"/>
      <c r="N52" s="433"/>
      <c r="O52" s="245"/>
      <c r="P52" s="307"/>
      <c r="Q52" s="309"/>
      <c r="R52" s="310"/>
    </row>
    <row r="53" spans="1:30" x14ac:dyDescent="0.2">
      <c r="A53" s="244"/>
      <c r="B53" s="66" t="s">
        <v>197</v>
      </c>
      <c r="L53" s="429">
        <v>1295.56</v>
      </c>
      <c r="M53" s="444"/>
      <c r="N53" s="433">
        <v>423124.91000000003</v>
      </c>
      <c r="O53" s="245"/>
      <c r="P53" s="307"/>
      <c r="Q53" s="309"/>
      <c r="R53" s="310"/>
    </row>
    <row r="54" spans="1:30" x14ac:dyDescent="0.2">
      <c r="A54" s="244"/>
      <c r="L54" s="429" t="s">
        <v>8</v>
      </c>
      <c r="M54" s="444"/>
      <c r="N54" s="433"/>
      <c r="O54" s="245"/>
      <c r="P54" s="307"/>
      <c r="Q54" s="309"/>
      <c r="R54" s="310"/>
    </row>
    <row r="55" spans="1:30" x14ac:dyDescent="0.2">
      <c r="A55" s="244"/>
      <c r="B55" s="66" t="s">
        <v>198</v>
      </c>
      <c r="L55" s="429">
        <v>112239.58</v>
      </c>
      <c r="M55" s="444"/>
      <c r="N55" s="433">
        <v>310885.33</v>
      </c>
      <c r="O55" s="245"/>
      <c r="P55" s="307"/>
      <c r="Q55" s="309"/>
      <c r="R55" s="310"/>
    </row>
    <row r="56" spans="1:30" x14ac:dyDescent="0.2">
      <c r="A56" s="244"/>
      <c r="L56" s="429"/>
      <c r="M56" s="444"/>
      <c r="N56" s="433"/>
      <c r="O56" s="245"/>
      <c r="P56" s="307"/>
      <c r="Q56" s="309"/>
      <c r="R56" s="310"/>
    </row>
    <row r="57" spans="1:30" x14ac:dyDescent="0.2">
      <c r="A57" s="244"/>
      <c r="B57" s="66" t="s">
        <v>199</v>
      </c>
      <c r="L57" s="444">
        <v>28610.5</v>
      </c>
      <c r="M57" s="444"/>
      <c r="N57" s="433">
        <v>282274.83</v>
      </c>
      <c r="O57" s="245"/>
      <c r="P57" s="307"/>
      <c r="Q57" s="309"/>
      <c r="R57" s="310"/>
    </row>
    <row r="58" spans="1:30" x14ac:dyDescent="0.2">
      <c r="A58" s="244"/>
      <c r="L58" s="444"/>
      <c r="M58" s="444"/>
      <c r="N58" s="433"/>
      <c r="O58" s="245"/>
      <c r="P58" s="307"/>
      <c r="Q58" s="309"/>
      <c r="R58" s="310"/>
      <c r="W58" s="311"/>
      <c r="Y58" s="312"/>
      <c r="Z58" s="312"/>
    </row>
    <row r="59" spans="1:30" x14ac:dyDescent="0.2">
      <c r="A59" s="244"/>
      <c r="B59" s="66" t="s">
        <v>200</v>
      </c>
      <c r="L59" s="444">
        <v>0</v>
      </c>
      <c r="M59" s="444"/>
      <c r="N59" s="433">
        <v>282274.83</v>
      </c>
      <c r="O59" s="245"/>
      <c r="P59" s="313"/>
      <c r="Q59" s="314"/>
      <c r="Y59" s="2"/>
    </row>
    <row r="60" spans="1:30" x14ac:dyDescent="0.2">
      <c r="A60" s="244"/>
      <c r="B60" s="66"/>
      <c r="L60" s="444"/>
      <c r="M60" s="444"/>
      <c r="N60" s="433"/>
      <c r="O60" s="245"/>
      <c r="P60" s="313"/>
      <c r="Q60" s="314"/>
      <c r="R60" s="315"/>
      <c r="S60" s="315"/>
      <c r="T60" s="315"/>
      <c r="U60" s="315"/>
      <c r="V60" s="315"/>
      <c r="W60" s="2"/>
      <c r="X60" s="2"/>
      <c r="Y60" s="316"/>
      <c r="Z60" s="263"/>
      <c r="AB60" s="263"/>
      <c r="AC60" s="263"/>
      <c r="AD60" s="263"/>
    </row>
    <row r="61" spans="1:30" x14ac:dyDescent="0.2">
      <c r="A61" s="244"/>
      <c r="B61" s="66" t="s">
        <v>201</v>
      </c>
      <c r="L61" s="444">
        <v>282274.83</v>
      </c>
      <c r="M61" s="444"/>
      <c r="N61" s="433">
        <v>0</v>
      </c>
      <c r="O61" s="245"/>
      <c r="P61" s="313"/>
      <c r="Q61" s="314"/>
      <c r="R61" s="315"/>
      <c r="S61" s="315"/>
      <c r="T61" s="315"/>
      <c r="U61" s="315"/>
      <c r="V61" s="315"/>
      <c r="W61" s="2"/>
      <c r="X61" s="2"/>
      <c r="Y61" s="316"/>
      <c r="Z61" s="263"/>
      <c r="AB61" s="263"/>
      <c r="AC61" s="263"/>
      <c r="AD61" s="263"/>
    </row>
    <row r="62" spans="1:30" x14ac:dyDescent="0.2">
      <c r="A62" s="244"/>
      <c r="B62" s="66"/>
      <c r="L62" s="444"/>
      <c r="M62" s="444"/>
      <c r="N62" s="433"/>
      <c r="O62" s="245"/>
      <c r="P62" s="317"/>
      <c r="Q62" s="314"/>
      <c r="R62" s="315"/>
      <c r="S62" s="315"/>
      <c r="T62" s="315"/>
      <c r="U62" s="315"/>
      <c r="V62" s="315"/>
      <c r="W62" s="2"/>
      <c r="X62" s="2"/>
      <c r="Y62" s="316"/>
      <c r="Z62" s="263"/>
      <c r="AB62" s="263"/>
      <c r="AC62" s="263"/>
      <c r="AD62" s="263"/>
    </row>
    <row r="63" spans="1:30" x14ac:dyDescent="0.2">
      <c r="A63" s="244"/>
      <c r="B63" s="66" t="s">
        <v>202</v>
      </c>
      <c r="L63" s="263">
        <v>0</v>
      </c>
      <c r="M63" s="263"/>
      <c r="N63" s="251">
        <v>0</v>
      </c>
      <c r="O63" s="245"/>
      <c r="P63" s="318"/>
      <c r="Q63" s="319"/>
      <c r="R63" s="315"/>
      <c r="S63" s="315"/>
      <c r="T63" s="315"/>
      <c r="U63" s="315"/>
      <c r="V63" s="315"/>
      <c r="W63" s="2"/>
      <c r="X63" s="2"/>
      <c r="Y63" s="316"/>
      <c r="Z63" s="263"/>
      <c r="AB63" s="263"/>
      <c r="AC63" s="263"/>
      <c r="AD63" s="263"/>
    </row>
    <row r="64" spans="1:30" x14ac:dyDescent="0.2">
      <c r="A64" s="244"/>
      <c r="B64" s="66"/>
      <c r="G64" t="s">
        <v>8</v>
      </c>
      <c r="L64" s="263"/>
      <c r="M64" s="263"/>
      <c r="N64" s="251"/>
      <c r="O64" s="245"/>
      <c r="P64" s="318"/>
      <c r="Q64" s="319"/>
      <c r="R64" s="315"/>
      <c r="S64" s="315"/>
      <c r="T64" s="315"/>
      <c r="U64" s="315"/>
      <c r="V64" s="315"/>
      <c r="W64" s="2"/>
      <c r="X64" s="2"/>
      <c r="Y64" s="316"/>
      <c r="Z64" s="263"/>
      <c r="AB64" s="263"/>
      <c r="AC64" s="263"/>
      <c r="AD64" s="263"/>
    </row>
    <row r="65" spans="1:30" x14ac:dyDescent="0.2">
      <c r="A65" s="244"/>
      <c r="B65" s="66" t="s">
        <v>203</v>
      </c>
      <c r="G65" t="s">
        <v>8</v>
      </c>
      <c r="L65" s="263">
        <v>0</v>
      </c>
      <c r="M65" s="263"/>
      <c r="N65" s="251">
        <v>0</v>
      </c>
      <c r="P65" s="318"/>
      <c r="Q65" s="263"/>
      <c r="R65" s="315"/>
      <c r="S65" s="315"/>
      <c r="T65" s="315"/>
      <c r="U65" s="315"/>
      <c r="V65" s="315"/>
      <c r="W65" s="2"/>
      <c r="X65" s="2"/>
      <c r="Y65" s="316"/>
      <c r="Z65" s="263"/>
      <c r="AB65" s="263"/>
      <c r="AC65" s="263"/>
      <c r="AD65" s="263"/>
    </row>
    <row r="66" spans="1:30" x14ac:dyDescent="0.2">
      <c r="A66" s="244"/>
      <c r="B66" s="66"/>
      <c r="G66" t="s">
        <v>8</v>
      </c>
      <c r="N66" s="271"/>
      <c r="P66" s="318"/>
      <c r="R66" s="315"/>
      <c r="S66" s="315"/>
      <c r="T66" s="315"/>
      <c r="U66" s="315"/>
      <c r="V66" s="315"/>
      <c r="W66" s="2"/>
      <c r="X66" s="2"/>
      <c r="Y66" s="316"/>
      <c r="Z66" s="263"/>
      <c r="AB66" s="263"/>
      <c r="AC66" s="263"/>
      <c r="AD66" s="263"/>
    </row>
    <row r="67" spans="1:30" x14ac:dyDescent="0.2">
      <c r="A67" s="244"/>
      <c r="B67" s="66" t="s">
        <v>204</v>
      </c>
      <c r="L67" s="263">
        <v>0</v>
      </c>
      <c r="M67" s="263"/>
      <c r="N67" s="251">
        <v>0</v>
      </c>
      <c r="P67" s="318"/>
      <c r="R67" s="315"/>
      <c r="S67" s="315"/>
      <c r="T67" s="315"/>
      <c r="U67" s="315"/>
      <c r="V67" s="315"/>
      <c r="W67" s="2"/>
      <c r="X67" s="2"/>
      <c r="Y67" s="316"/>
      <c r="Z67" s="263"/>
      <c r="AB67" s="263"/>
      <c r="AC67" s="263"/>
      <c r="AD67" s="263"/>
    </row>
    <row r="68" spans="1:30" x14ac:dyDescent="0.2">
      <c r="A68" s="244"/>
      <c r="B68" s="66"/>
      <c r="N68" s="271"/>
      <c r="P68" s="318"/>
      <c r="R68" s="315"/>
      <c r="S68" s="315"/>
      <c r="T68" s="315"/>
      <c r="U68" s="320"/>
      <c r="V68" s="315"/>
      <c r="W68" s="2"/>
      <c r="X68" s="2"/>
      <c r="Y68" s="316"/>
      <c r="Z68" s="263"/>
      <c r="AB68" s="263"/>
      <c r="AC68" s="263"/>
      <c r="AD68" s="263"/>
    </row>
    <row r="69" spans="1:30" x14ac:dyDescent="0.2">
      <c r="A69" s="244"/>
      <c r="B69" s="66" t="s">
        <v>205</v>
      </c>
      <c r="L69" s="263">
        <v>0</v>
      </c>
      <c r="N69" s="251">
        <v>0</v>
      </c>
      <c r="O69" s="321"/>
      <c r="P69" s="318"/>
      <c r="R69" s="315"/>
      <c r="S69" s="315"/>
      <c r="T69" s="315"/>
      <c r="U69" s="320"/>
      <c r="V69" s="315"/>
      <c r="W69" s="2"/>
      <c r="X69" s="2"/>
      <c r="Y69" s="316"/>
      <c r="Z69" s="263"/>
      <c r="AB69" s="263"/>
      <c r="AC69" s="263"/>
      <c r="AD69" s="263"/>
    </row>
    <row r="70" spans="1:30" x14ac:dyDescent="0.2">
      <c r="A70" s="244"/>
      <c r="B70" s="219"/>
      <c r="C70" s="322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71"/>
      <c r="R70" s="323"/>
      <c r="S70" s="323"/>
      <c r="T70" s="323"/>
      <c r="U70" s="324"/>
      <c r="V70" s="323"/>
      <c r="W70" s="2"/>
      <c r="X70" s="2"/>
      <c r="Y70" s="316"/>
      <c r="Z70" s="263"/>
      <c r="AB70" s="263"/>
    </row>
    <row r="71" spans="1:30" x14ac:dyDescent="0.2">
      <c r="A71" s="51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71"/>
      <c r="R71" s="315"/>
      <c r="S71" s="315"/>
      <c r="T71" s="315"/>
      <c r="U71" s="320"/>
      <c r="V71" s="315"/>
      <c r="W71" s="2"/>
      <c r="X71" s="2"/>
      <c r="Y71" s="316"/>
      <c r="Z71" s="263"/>
      <c r="AB71" s="263"/>
    </row>
    <row r="72" spans="1:30" ht="13.5" thickBot="1" x14ac:dyDescent="0.25">
      <c r="A72" s="55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325"/>
      <c r="R72" s="323"/>
      <c r="S72" s="323"/>
      <c r="T72" s="323"/>
      <c r="U72" s="324"/>
      <c r="V72" s="323"/>
      <c r="W72" s="2"/>
      <c r="X72" s="2"/>
      <c r="Y72" s="326"/>
      <c r="Z72" s="263"/>
      <c r="AB72" s="263"/>
    </row>
    <row r="73" spans="1:30" ht="13.5" thickBot="1" x14ac:dyDescent="0.25">
      <c r="A73" s="244"/>
      <c r="B73" s="66"/>
      <c r="R73" s="2"/>
      <c r="S73" s="2"/>
      <c r="T73" s="2"/>
      <c r="U73" s="248"/>
      <c r="V73" s="2"/>
      <c r="W73" s="66"/>
      <c r="X73" s="66"/>
      <c r="Y73" s="225"/>
      <c r="Z73" s="225"/>
    </row>
    <row r="74" spans="1:30" x14ac:dyDescent="0.2">
      <c r="A74" s="140" t="s">
        <v>206</v>
      </c>
      <c r="B74" s="236"/>
      <c r="C74" s="236"/>
      <c r="D74" s="236"/>
      <c r="E74" s="236"/>
      <c r="F74" s="236"/>
      <c r="G74" s="327" t="s">
        <v>207</v>
      </c>
      <c r="H74" s="327" t="s">
        <v>208</v>
      </c>
      <c r="I74" s="328" t="s">
        <v>209</v>
      </c>
      <c r="R74" s="315"/>
      <c r="S74" s="315"/>
      <c r="T74" s="315"/>
      <c r="U74" s="320"/>
      <c r="V74" s="315"/>
      <c r="W74" s="2"/>
      <c r="X74" s="2"/>
      <c r="Y74" s="326"/>
      <c r="Z74" s="263"/>
    </row>
    <row r="75" spans="1:30" x14ac:dyDescent="0.2">
      <c r="A75" s="244"/>
      <c r="G75" s="329"/>
      <c r="H75" s="329"/>
      <c r="I75" s="271"/>
      <c r="R75" s="323"/>
      <c r="S75" s="323"/>
      <c r="T75" s="323"/>
      <c r="U75" s="324"/>
      <c r="V75" s="323"/>
      <c r="W75" s="2"/>
      <c r="X75" s="2"/>
      <c r="Y75" s="326"/>
      <c r="Z75" s="263"/>
    </row>
    <row r="76" spans="1:30" x14ac:dyDescent="0.2">
      <c r="A76" s="244"/>
      <c r="B76" t="s">
        <v>210</v>
      </c>
      <c r="G76" s="445">
        <v>112239.58</v>
      </c>
      <c r="H76" s="445">
        <v>28610.5</v>
      </c>
      <c r="I76" s="433">
        <v>140850.08000000002</v>
      </c>
      <c r="R76" s="323"/>
      <c r="S76" s="323"/>
      <c r="T76" s="323"/>
      <c r="U76" s="324"/>
      <c r="V76" s="323"/>
      <c r="W76" s="2"/>
      <c r="X76" s="2"/>
      <c r="Y76" s="326"/>
      <c r="Z76" s="263"/>
    </row>
    <row r="77" spans="1:30" x14ac:dyDescent="0.2">
      <c r="A77" s="244"/>
      <c r="B77" t="s">
        <v>211</v>
      </c>
      <c r="G77" s="446">
        <v>112239.58</v>
      </c>
      <c r="H77" s="446">
        <v>28610.5</v>
      </c>
      <c r="I77" s="447">
        <v>140850.08000000002</v>
      </c>
      <c r="U77" s="330"/>
      <c r="W77" s="66"/>
      <c r="X77" s="66"/>
      <c r="Y77" s="225"/>
      <c r="Z77" s="225"/>
    </row>
    <row r="78" spans="1:30" x14ac:dyDescent="0.2">
      <c r="A78" s="244"/>
      <c r="C78" s="2" t="s">
        <v>212</v>
      </c>
      <c r="G78" s="445">
        <v>0</v>
      </c>
      <c r="H78" s="445">
        <v>0</v>
      </c>
      <c r="I78" s="433">
        <v>0</v>
      </c>
      <c r="U78" s="330"/>
      <c r="W78" s="2"/>
      <c r="Y78" s="263"/>
      <c r="Z78" s="263"/>
    </row>
    <row r="79" spans="1:30" x14ac:dyDescent="0.2">
      <c r="A79" s="244"/>
      <c r="G79" s="448"/>
      <c r="H79" s="448"/>
      <c r="I79" s="434"/>
      <c r="U79" s="330"/>
      <c r="W79" s="66"/>
      <c r="X79" s="66"/>
      <c r="Y79" s="225"/>
      <c r="Z79" s="225"/>
      <c r="AA79" s="2"/>
    </row>
    <row r="80" spans="1:30" x14ac:dyDescent="0.2">
      <c r="A80" s="244"/>
      <c r="B80" t="s">
        <v>213</v>
      </c>
      <c r="G80" s="445">
        <v>0</v>
      </c>
      <c r="H80" s="445">
        <v>0</v>
      </c>
      <c r="I80" s="433">
        <v>0</v>
      </c>
      <c r="Z80" s="263"/>
    </row>
    <row r="81" spans="1:27" x14ac:dyDescent="0.2">
      <c r="A81" s="244"/>
      <c r="B81" t="s">
        <v>214</v>
      </c>
      <c r="G81" s="446">
        <v>0</v>
      </c>
      <c r="H81" s="446">
        <v>0</v>
      </c>
      <c r="I81" s="447">
        <v>0</v>
      </c>
      <c r="Z81" s="263"/>
    </row>
    <row r="82" spans="1:27" x14ac:dyDescent="0.2">
      <c r="A82" s="244"/>
      <c r="C82" t="s">
        <v>215</v>
      </c>
      <c r="G82" s="445">
        <v>0</v>
      </c>
      <c r="H82" s="445"/>
      <c r="I82" s="433">
        <v>0</v>
      </c>
    </row>
    <row r="83" spans="1:27" x14ac:dyDescent="0.2">
      <c r="A83" s="244"/>
      <c r="G83" s="448"/>
      <c r="H83" s="448"/>
      <c r="I83" s="434"/>
    </row>
    <row r="84" spans="1:27" x14ac:dyDescent="0.2">
      <c r="A84" s="244"/>
      <c r="B84" t="s">
        <v>216</v>
      </c>
      <c r="G84" s="445">
        <v>282274.83</v>
      </c>
      <c r="H84" s="445">
        <v>0</v>
      </c>
      <c r="I84" s="433">
        <v>282274.83</v>
      </c>
    </row>
    <row r="85" spans="1:27" x14ac:dyDescent="0.2">
      <c r="A85" s="244"/>
      <c r="B85" t="s">
        <v>217</v>
      </c>
      <c r="G85" s="446">
        <v>282274.83</v>
      </c>
      <c r="H85" s="446">
        <v>0</v>
      </c>
      <c r="I85" s="447">
        <v>282274.83</v>
      </c>
      <c r="R85" s="2"/>
      <c r="S85" s="2"/>
      <c r="T85" s="2"/>
      <c r="U85" s="2"/>
      <c r="V85" s="2"/>
    </row>
    <row r="86" spans="1:27" x14ac:dyDescent="0.2">
      <c r="A86" s="244"/>
      <c r="C86" s="2" t="s">
        <v>218</v>
      </c>
      <c r="G86" s="445">
        <v>0</v>
      </c>
      <c r="H86" s="445">
        <v>0</v>
      </c>
      <c r="I86" s="433">
        <v>0</v>
      </c>
      <c r="O86" s="332"/>
      <c r="P86" s="332"/>
    </row>
    <row r="87" spans="1:27" s="219" customFormat="1" x14ac:dyDescent="0.2">
      <c r="A87" s="244"/>
      <c r="B87"/>
      <c r="C87"/>
      <c r="D87"/>
      <c r="E87"/>
      <c r="F87"/>
      <c r="G87" s="448"/>
      <c r="H87" s="448"/>
      <c r="I87" s="434"/>
      <c r="O87" s="229"/>
      <c r="P87" s="229"/>
      <c r="W87"/>
      <c r="X87"/>
      <c r="Y87"/>
      <c r="Z87"/>
      <c r="AA87"/>
    </row>
    <row r="88" spans="1:27" x14ac:dyDescent="0.2">
      <c r="A88" s="244"/>
      <c r="C88" s="66" t="s">
        <v>219</v>
      </c>
      <c r="G88" s="331">
        <v>394514.41000000003</v>
      </c>
      <c r="H88" s="331">
        <v>28610.5</v>
      </c>
      <c r="I88" s="251">
        <v>423124.91000000003</v>
      </c>
      <c r="W88" s="219"/>
      <c r="X88" s="219"/>
      <c r="Y88" s="219"/>
      <c r="Z88" s="219"/>
      <c r="AA88" s="219"/>
    </row>
    <row r="89" spans="1:27" x14ac:dyDescent="0.2">
      <c r="A89" s="244"/>
      <c r="G89" s="329"/>
      <c r="H89" s="329"/>
      <c r="I89" s="271"/>
    </row>
    <row r="90" spans="1:27" ht="13.5" thickBot="1" x14ac:dyDescent="0.25">
      <c r="A90" s="255"/>
      <c r="B90" s="256"/>
      <c r="C90" s="256"/>
      <c r="D90" s="256"/>
      <c r="E90" s="256"/>
      <c r="F90" s="256"/>
      <c r="G90" s="333"/>
      <c r="H90" s="333"/>
      <c r="I90" s="325"/>
    </row>
    <row r="91" spans="1:27" x14ac:dyDescent="0.2">
      <c r="W91" s="130"/>
    </row>
    <row r="92" spans="1:27" x14ac:dyDescent="0.2">
      <c r="R92" s="288"/>
      <c r="S92" s="288"/>
      <c r="T92" s="288"/>
      <c r="U92" s="288"/>
      <c r="V92" s="288"/>
      <c r="W92" s="288"/>
    </row>
    <row r="93" spans="1:27" x14ac:dyDescent="0.2">
      <c r="R93" s="288"/>
      <c r="S93" s="288"/>
      <c r="T93" s="288"/>
      <c r="U93" s="288"/>
      <c r="V93" s="288"/>
      <c r="W93" s="288"/>
    </row>
    <row r="94" spans="1:27" x14ac:dyDescent="0.2">
      <c r="R94" s="288"/>
      <c r="S94" s="288"/>
      <c r="T94" s="288"/>
      <c r="U94" s="288"/>
      <c r="V94" s="288"/>
      <c r="W94" s="288"/>
    </row>
    <row r="95" spans="1:27" x14ac:dyDescent="0.2">
      <c r="R95" s="263"/>
      <c r="S95" s="263"/>
      <c r="T95" s="263"/>
      <c r="U95" s="263"/>
      <c r="V95" s="263"/>
      <c r="W95" s="263"/>
    </row>
    <row r="96" spans="1:27" x14ac:dyDescent="0.2">
      <c r="R96" s="263"/>
      <c r="S96" s="263"/>
      <c r="T96" s="263"/>
      <c r="U96" s="263"/>
      <c r="V96" s="263"/>
      <c r="W96" s="263"/>
      <c r="X96" s="263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BABB-A427-4666-AEE1-997686D865D8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449" t="s">
        <v>220</v>
      </c>
      <c r="B1" s="334"/>
    </row>
    <row r="2" spans="1:4" x14ac:dyDescent="0.2">
      <c r="A2" s="449" t="s">
        <v>221</v>
      </c>
      <c r="B2" s="334"/>
    </row>
    <row r="3" spans="1:4" x14ac:dyDescent="0.2">
      <c r="A3" s="450">
        <f>'Collection and Waterfall'!E6</f>
        <v>45838</v>
      </c>
      <c r="B3" s="334"/>
    </row>
    <row r="4" spans="1:4" x14ac:dyDescent="0.2">
      <c r="A4" s="449" t="s">
        <v>222</v>
      </c>
      <c r="B4" s="334"/>
    </row>
    <row r="5" spans="1:4" x14ac:dyDescent="0.2">
      <c r="A5" s="443"/>
    </row>
    <row r="6" spans="1:4" x14ac:dyDescent="0.2">
      <c r="C6" s="310"/>
      <c r="D6" s="263"/>
    </row>
    <row r="7" spans="1:4" x14ac:dyDescent="0.2">
      <c r="A7" s="335"/>
      <c r="C7" s="310"/>
      <c r="D7" s="336"/>
    </row>
    <row r="8" spans="1:4" x14ac:dyDescent="0.2">
      <c r="C8" s="310"/>
      <c r="D8" s="336"/>
    </row>
    <row r="9" spans="1:4" x14ac:dyDescent="0.2">
      <c r="A9" s="337" t="s">
        <v>223</v>
      </c>
      <c r="B9" s="338"/>
      <c r="C9" s="310"/>
      <c r="D9" s="336"/>
    </row>
    <row r="10" spans="1:4" x14ac:dyDescent="0.2">
      <c r="A10" s="337" t="s">
        <v>224</v>
      </c>
      <c r="B10" s="133">
        <v>900284.01</v>
      </c>
      <c r="C10" s="2"/>
      <c r="D10" s="336"/>
    </row>
    <row r="11" spans="1:4" x14ac:dyDescent="0.2">
      <c r="A11" s="337" t="s">
        <v>225</v>
      </c>
      <c r="B11" s="339"/>
      <c r="C11" s="310"/>
      <c r="D11" s="340"/>
    </row>
    <row r="12" spans="1:4" ht="15" x14ac:dyDescent="0.2">
      <c r="A12" s="337" t="s">
        <v>226</v>
      </c>
      <c r="B12" s="339">
        <v>31093328.16</v>
      </c>
      <c r="C12" s="341"/>
      <c r="D12" s="342"/>
    </row>
    <row r="13" spans="1:4" x14ac:dyDescent="0.2">
      <c r="A13" s="337" t="s">
        <v>227</v>
      </c>
      <c r="B13" s="343">
        <v>-1170134.48</v>
      </c>
      <c r="C13" s="344"/>
      <c r="D13" s="345"/>
    </row>
    <row r="14" spans="1:4" ht="15" x14ac:dyDescent="0.2">
      <c r="A14" s="337" t="s">
        <v>228</v>
      </c>
      <c r="B14" s="346">
        <f>SUM(B12:B13)</f>
        <v>29923193.68</v>
      </c>
      <c r="C14" s="2"/>
      <c r="D14" s="342"/>
    </row>
    <row r="15" spans="1:4" x14ac:dyDescent="0.2">
      <c r="A15" s="337"/>
      <c r="B15" s="339"/>
      <c r="C15" s="310"/>
      <c r="D15" s="263"/>
    </row>
    <row r="16" spans="1:4" x14ac:dyDescent="0.2">
      <c r="A16" s="337" t="s">
        <v>229</v>
      </c>
      <c r="B16" s="339">
        <v>1291091.58</v>
      </c>
      <c r="C16" s="2"/>
      <c r="D16" s="347"/>
    </row>
    <row r="17" spans="1:5" x14ac:dyDescent="0.2">
      <c r="A17" s="337" t="s">
        <v>230</v>
      </c>
      <c r="B17" s="339">
        <v>0</v>
      </c>
      <c r="C17" s="2"/>
      <c r="D17" s="347"/>
    </row>
    <row r="18" spans="1:5" x14ac:dyDescent="0.2">
      <c r="A18" s="337" t="s">
        <v>231</v>
      </c>
      <c r="B18" s="452">
        <v>23346.86</v>
      </c>
      <c r="C18" s="19"/>
      <c r="D18" s="263"/>
    </row>
    <row r="19" spans="1:5" ht="15" x14ac:dyDescent="0.2">
      <c r="A19" s="337" t="s">
        <v>232</v>
      </c>
      <c r="B19" s="339">
        <v>0</v>
      </c>
      <c r="C19" s="341"/>
      <c r="D19" s="342"/>
    </row>
    <row r="20" spans="1:5" x14ac:dyDescent="0.2">
      <c r="A20" s="337" t="s">
        <v>233</v>
      </c>
      <c r="B20" s="339"/>
      <c r="C20" s="344"/>
      <c r="D20" s="345"/>
    </row>
    <row r="21" spans="1:5" ht="15" x14ac:dyDescent="0.2">
      <c r="A21" s="2"/>
      <c r="B21" s="348"/>
      <c r="C21" s="341"/>
      <c r="D21" s="342"/>
    </row>
    <row r="22" spans="1:5" ht="13.5" thickBot="1" x14ac:dyDescent="0.25">
      <c r="A22" s="335" t="s">
        <v>79</v>
      </c>
      <c r="B22" s="451">
        <f>B10+B14+B16+B18+B19+B17</f>
        <v>32137916.130000003</v>
      </c>
      <c r="C22" s="19"/>
      <c r="D22" s="340"/>
    </row>
    <row r="23" spans="1:5" ht="13.5" thickTop="1" x14ac:dyDescent="0.2">
      <c r="A23" s="2"/>
      <c r="B23" s="133"/>
      <c r="C23" s="310"/>
      <c r="D23" s="336"/>
    </row>
    <row r="24" spans="1:5" x14ac:dyDescent="0.2">
      <c r="A24" s="2"/>
      <c r="B24" s="133"/>
      <c r="C24" s="310"/>
      <c r="D24" s="336"/>
    </row>
    <row r="25" spans="1:5" x14ac:dyDescent="0.2">
      <c r="A25" s="335" t="s">
        <v>234</v>
      </c>
      <c r="B25" s="133"/>
      <c r="C25" s="310"/>
      <c r="D25" s="336"/>
    </row>
    <row r="26" spans="1:5" x14ac:dyDescent="0.2">
      <c r="A26" s="2"/>
      <c r="B26" s="133"/>
      <c r="D26" s="347"/>
    </row>
    <row r="27" spans="1:5" x14ac:dyDescent="0.2">
      <c r="A27" s="337" t="s">
        <v>235</v>
      </c>
      <c r="B27" s="349"/>
      <c r="C27" s="310"/>
      <c r="D27" s="340"/>
      <c r="E27" s="349"/>
    </row>
    <row r="28" spans="1:5" x14ac:dyDescent="0.2">
      <c r="A28" s="337" t="s">
        <v>236</v>
      </c>
      <c r="B28" s="338">
        <v>30205692.989999998</v>
      </c>
      <c r="D28" s="347"/>
      <c r="E28" s="338"/>
    </row>
    <row r="29" spans="1:5" x14ac:dyDescent="0.2">
      <c r="A29" s="337" t="s">
        <v>237</v>
      </c>
      <c r="B29" s="350">
        <v>-124546.73</v>
      </c>
      <c r="C29" s="2"/>
      <c r="D29" s="336"/>
      <c r="E29" s="339"/>
    </row>
    <row r="30" spans="1:5" x14ac:dyDescent="0.2">
      <c r="A30" s="337" t="s">
        <v>238</v>
      </c>
      <c r="B30" s="339"/>
      <c r="C30" s="344"/>
      <c r="D30" s="345"/>
      <c r="E30" s="339"/>
    </row>
    <row r="31" spans="1:5" ht="15" x14ac:dyDescent="0.2">
      <c r="A31" s="337" t="s">
        <v>239</v>
      </c>
      <c r="B31" s="339"/>
      <c r="C31" s="341"/>
      <c r="D31" s="342"/>
      <c r="E31" s="339"/>
    </row>
    <row r="32" spans="1:5" x14ac:dyDescent="0.2">
      <c r="A32" s="2"/>
      <c r="B32" s="348"/>
      <c r="C32" s="310"/>
      <c r="D32" s="263"/>
      <c r="E32" s="339"/>
    </row>
    <row r="33" spans="1:7" ht="13.5" thickBot="1" x14ac:dyDescent="0.25">
      <c r="A33" s="337" t="s">
        <v>240</v>
      </c>
      <c r="B33" s="351">
        <f>SUM(B27:B32)</f>
        <v>30081146.259999998</v>
      </c>
      <c r="C33" s="19"/>
      <c r="D33" s="263"/>
      <c r="E33" s="339"/>
    </row>
    <row r="34" spans="1:7" ht="13.5" thickTop="1" x14ac:dyDescent="0.2">
      <c r="A34" s="2"/>
      <c r="B34" s="352"/>
      <c r="C34" s="310"/>
      <c r="D34" s="336"/>
      <c r="E34" s="339"/>
    </row>
    <row r="35" spans="1:7" x14ac:dyDescent="0.2">
      <c r="A35" s="335" t="s">
        <v>241</v>
      </c>
      <c r="B35" s="353">
        <f>B22-B33</f>
        <v>2056769.8700000048</v>
      </c>
      <c r="C35" s="19"/>
      <c r="D35" s="336"/>
      <c r="E35" s="339"/>
    </row>
    <row r="36" spans="1:7" x14ac:dyDescent="0.2">
      <c r="A36" s="2"/>
      <c r="B36" s="133"/>
      <c r="C36" s="2"/>
      <c r="D36" s="126"/>
      <c r="E36" s="339"/>
    </row>
    <row r="37" spans="1:7" ht="13.5" thickBot="1" x14ac:dyDescent="0.25">
      <c r="A37" s="335" t="s">
        <v>242</v>
      </c>
      <c r="B37" s="451">
        <f>+B33+B35</f>
        <v>32137916.130000003</v>
      </c>
      <c r="C37" s="19"/>
      <c r="D37" s="354"/>
      <c r="E37" s="339"/>
    </row>
    <row r="38" spans="1:7" ht="13.5" thickTop="1" x14ac:dyDescent="0.2">
      <c r="A38" s="2"/>
      <c r="B38" s="133"/>
      <c r="C38" s="2"/>
      <c r="E38" s="339"/>
    </row>
    <row r="39" spans="1:7" x14ac:dyDescent="0.2">
      <c r="A39" s="2"/>
      <c r="B39" s="133"/>
      <c r="C39" s="2"/>
      <c r="E39" s="339"/>
      <c r="G39" s="263"/>
    </row>
    <row r="40" spans="1:7" x14ac:dyDescent="0.2">
      <c r="B40" s="133"/>
      <c r="E40" s="339"/>
    </row>
    <row r="41" spans="1:7" x14ac:dyDescent="0.2">
      <c r="A41" s="2" t="s">
        <v>243</v>
      </c>
      <c r="B41" s="133"/>
      <c r="C41" s="2"/>
    </row>
    <row r="42" spans="1:7" x14ac:dyDescent="0.2">
      <c r="A42" s="2" t="s">
        <v>244</v>
      </c>
      <c r="B42" s="133"/>
      <c r="C42" s="2"/>
    </row>
    <row r="43" spans="1:7" x14ac:dyDescent="0.2">
      <c r="A43" s="2"/>
      <c r="B43" s="133"/>
      <c r="C43" s="2"/>
    </row>
    <row r="44" spans="1:7" x14ac:dyDescent="0.2">
      <c r="B44" s="133"/>
    </row>
    <row r="45" spans="1:7" x14ac:dyDescent="0.2">
      <c r="B45" s="133"/>
    </row>
    <row r="46" spans="1:7" x14ac:dyDescent="0.2">
      <c r="B46" s="133"/>
    </row>
    <row r="47" spans="1:7" x14ac:dyDescent="0.2">
      <c r="B47" s="133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25F4-F739-430D-BE1F-DEEBC2FD8D5D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55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66" t="s">
        <v>245</v>
      </c>
      <c r="D1" s="356"/>
    </row>
    <row r="2" spans="1:6" x14ac:dyDescent="0.2">
      <c r="A2" s="66" t="s">
        <v>246</v>
      </c>
      <c r="E2" s="2"/>
    </row>
    <row r="4" spans="1:6" x14ac:dyDescent="0.2">
      <c r="B4" s="66" t="s">
        <v>247</v>
      </c>
      <c r="E4" s="364"/>
    </row>
    <row r="5" spans="1:6" x14ac:dyDescent="0.2">
      <c r="C5" s="355" t="s">
        <v>248</v>
      </c>
      <c r="E5" s="453" t="s">
        <v>278</v>
      </c>
    </row>
    <row r="6" spans="1:6" x14ac:dyDescent="0.2">
      <c r="C6" s="355" t="s">
        <v>6</v>
      </c>
      <c r="E6" s="453">
        <v>45863</v>
      </c>
    </row>
    <row r="7" spans="1:6" x14ac:dyDescent="0.2">
      <c r="C7" s="355" t="s">
        <v>249</v>
      </c>
      <c r="E7" s="454">
        <v>30</v>
      </c>
    </row>
    <row r="8" spans="1:6" x14ac:dyDescent="0.2">
      <c r="C8" s="355" t="s">
        <v>250</v>
      </c>
      <c r="E8" s="455">
        <v>360</v>
      </c>
    </row>
    <row r="9" spans="1:6" ht="15" x14ac:dyDescent="0.25">
      <c r="C9" s="355" t="s">
        <v>251</v>
      </c>
      <c r="E9" s="456">
        <v>5800000</v>
      </c>
    </row>
    <row r="10" spans="1:6" ht="15" x14ac:dyDescent="0.25">
      <c r="C10" s="355" t="s">
        <v>252</v>
      </c>
      <c r="E10" s="457">
        <v>5.9196499999999999E-2</v>
      </c>
    </row>
    <row r="11" spans="1:6" ht="15" x14ac:dyDescent="0.25">
      <c r="C11" s="355" t="s">
        <v>253</v>
      </c>
      <c r="E11" s="457">
        <v>4.41965E-2</v>
      </c>
    </row>
    <row r="12" spans="1:6" x14ac:dyDescent="0.2">
      <c r="C12" s="355" t="s">
        <v>254</v>
      </c>
      <c r="E12" s="453">
        <v>45861</v>
      </c>
      <c r="F12" s="2"/>
    </row>
    <row r="13" spans="1:6" x14ac:dyDescent="0.2">
      <c r="E13" s="458"/>
    </row>
    <row r="14" spans="1:6" x14ac:dyDescent="0.2">
      <c r="B14" s="66" t="s">
        <v>255</v>
      </c>
      <c r="E14" s="459">
        <f>E9*(E10)*(ROUND((E7)/E8,5))</f>
        <v>28610.497201000002</v>
      </c>
    </row>
    <row r="15" spans="1:6" x14ac:dyDescent="0.2">
      <c r="E15" s="443"/>
    </row>
    <row r="16" spans="1:6" x14ac:dyDescent="0.2">
      <c r="B16" s="66" t="s">
        <v>256</v>
      </c>
      <c r="E16" s="460"/>
    </row>
    <row r="17" spans="2:7" x14ac:dyDescent="0.2">
      <c r="C17" s="355" t="s">
        <v>257</v>
      </c>
      <c r="E17" s="460">
        <v>189520.57</v>
      </c>
      <c r="G17" s="357"/>
    </row>
    <row r="18" spans="2:7" x14ac:dyDescent="0.2">
      <c r="C18" s="355" t="s">
        <v>258</v>
      </c>
      <c r="E18" s="460">
        <v>22381.52</v>
      </c>
    </row>
    <row r="19" spans="2:7" x14ac:dyDescent="0.2">
      <c r="C19" s="355" t="s">
        <v>259</v>
      </c>
      <c r="E19" s="460">
        <v>6792.48</v>
      </c>
    </row>
    <row r="20" spans="2:7" x14ac:dyDescent="0.2">
      <c r="C20" s="355" t="s">
        <v>260</v>
      </c>
      <c r="E20" s="460">
        <v>112239.58</v>
      </c>
    </row>
    <row r="21" spans="2:7" x14ac:dyDescent="0.2">
      <c r="C21" s="358" t="s">
        <v>261</v>
      </c>
      <c r="E21" s="461">
        <v>833.33</v>
      </c>
    </row>
    <row r="22" spans="2:7" x14ac:dyDescent="0.2">
      <c r="E22" s="462"/>
    </row>
    <row r="23" spans="2:7" x14ac:dyDescent="0.2">
      <c r="B23" s="66" t="s">
        <v>262</v>
      </c>
      <c r="E23" s="459">
        <f>SUM(E17-E18-E19-E20-E21)</f>
        <v>47273.66</v>
      </c>
      <c r="G23" s="357"/>
    </row>
    <row r="24" spans="2:7" x14ac:dyDescent="0.2">
      <c r="E24" s="364"/>
    </row>
    <row r="25" spans="2:7" ht="15" x14ac:dyDescent="0.25">
      <c r="B25" s="66" t="s">
        <v>263</v>
      </c>
      <c r="E25" s="463"/>
    </row>
    <row r="26" spans="2:7" x14ac:dyDescent="0.2">
      <c r="C26" s="355" t="s">
        <v>264</v>
      </c>
      <c r="E26" s="360">
        <v>0</v>
      </c>
    </row>
    <row r="27" spans="2:7" ht="15" x14ac:dyDescent="0.25">
      <c r="C27" s="355" t="s">
        <v>265</v>
      </c>
      <c r="E27" s="463">
        <v>0</v>
      </c>
    </row>
    <row r="28" spans="2:7" ht="15" x14ac:dyDescent="0.25">
      <c r="C28" s="355" t="s">
        <v>266</v>
      </c>
      <c r="E28" s="464">
        <v>0</v>
      </c>
    </row>
    <row r="29" spans="2:7" x14ac:dyDescent="0.2">
      <c r="B29" s="66" t="s">
        <v>267</v>
      </c>
      <c r="E29" s="459">
        <v>0</v>
      </c>
    </row>
    <row r="30" spans="2:7" x14ac:dyDescent="0.2">
      <c r="E30" s="364"/>
    </row>
    <row r="31" spans="2:7" ht="15" x14ac:dyDescent="0.25">
      <c r="B31" s="66" t="s">
        <v>268</v>
      </c>
      <c r="E31" s="463"/>
    </row>
    <row r="32" spans="2:7" ht="26.25" x14ac:dyDescent="0.25">
      <c r="C32" s="355" t="s">
        <v>269</v>
      </c>
      <c r="E32" s="463">
        <f>+E14</f>
        <v>28610.497201000002</v>
      </c>
    </row>
    <row r="33" spans="2:7" x14ac:dyDescent="0.2">
      <c r="E33" s="458"/>
    </row>
    <row r="34" spans="2:7" x14ac:dyDescent="0.2">
      <c r="B34" s="66" t="s">
        <v>270</v>
      </c>
      <c r="E34" s="459">
        <f>E32</f>
        <v>28610.497201000002</v>
      </c>
    </row>
    <row r="36" spans="2:7" x14ac:dyDescent="0.2">
      <c r="B36" s="66" t="s">
        <v>271</v>
      </c>
      <c r="E36" s="2"/>
    </row>
    <row r="37" spans="2:7" ht="15" x14ac:dyDescent="0.25">
      <c r="C37" s="355" t="s">
        <v>272</v>
      </c>
      <c r="E37" s="361">
        <v>0</v>
      </c>
    </row>
    <row r="38" spans="2:7" x14ac:dyDescent="0.2">
      <c r="C38" s="355" t="s">
        <v>273</v>
      </c>
      <c r="E38" s="277">
        <v>0</v>
      </c>
    </row>
    <row r="39" spans="2:7" x14ac:dyDescent="0.2">
      <c r="C39" s="355" t="s">
        <v>274</v>
      </c>
      <c r="E39" s="362">
        <v>0</v>
      </c>
      <c r="G39" s="263"/>
    </row>
    <row r="40" spans="2:7" x14ac:dyDescent="0.2">
      <c r="B40" s="66" t="s">
        <v>275</v>
      </c>
      <c r="E40" s="359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2025-07-21T19:24:53Z</dcterms:created>
  <dcterms:modified xsi:type="dcterms:W3CDTF">2025-07-21T19:29:40Z</dcterms:modified>
</cp:coreProperties>
</file>