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6.2025\"/>
    </mc:Choice>
  </mc:AlternateContent>
  <xr:revisionPtr revIDLastSave="0" documentId="8_{084E74BC-9FAC-438E-93BE-041F9DCA24BD}" xr6:coauthVersionLast="47" xr6:coauthVersionMax="47" xr10:uidLastSave="{00000000-0000-0000-0000-000000000000}"/>
  <bookViews>
    <workbookView xWindow="-120" yWindow="-120" windowWidth="29040" windowHeight="15840" xr2:uid="{BA920961-CF4A-409B-963A-9537732CD72A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B22" i="3" s="1"/>
  <c r="A3" i="3"/>
  <c r="D6" i="1"/>
  <c r="A84" i="1"/>
  <c r="G64" i="1"/>
  <c r="G51" i="1"/>
  <c r="G50" i="1"/>
  <c r="G49" i="1"/>
  <c r="I21" i="1"/>
  <c r="H21" i="1"/>
  <c r="L18" i="1"/>
  <c r="H73" i="1" s="1"/>
  <c r="D18" i="1"/>
  <c r="G72" i="1"/>
  <c r="J21" i="1"/>
  <c r="L17" i="1"/>
  <c r="D17" i="1"/>
  <c r="G74" i="1" l="1"/>
  <c r="H72" i="1"/>
  <c r="L21" i="1"/>
  <c r="M18" i="1" s="1"/>
  <c r="G73" i="1"/>
  <c r="K21" i="1"/>
  <c r="E23" i="4"/>
  <c r="D7" i="1"/>
  <c r="G47" i="1"/>
  <c r="H53" i="1"/>
  <c r="M17" i="1" l="1"/>
  <c r="M21" i="1" s="1"/>
  <c r="H74" i="1"/>
  <c r="G53" i="1"/>
  <c r="H66" i="1"/>
  <c r="G66" i="1" l="1"/>
  <c r="G68" i="1" s="1"/>
  <c r="H68" i="1"/>
  <c r="H79" i="1" l="1"/>
  <c r="H78" i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<sst xmlns="http://schemas.openxmlformats.org/spreadsheetml/2006/main" count="375" uniqueCount="280">
  <si>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</si>
  <si>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</si>
  <si>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</si>
  <si>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</si>
  <si>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</si>
  <si>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</si>
  <si>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</si>
  <si>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</si>
  <si>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</si>
  <si>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</si>
  <si>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</si>
  <si>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</si>
  <si>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</si>
  <si>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</si>
  <si>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</si>
  <si>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</si>
  <si>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</si>
  <si>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</si>
  <si>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</si>
  <si>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</si>
  <si>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</si>
  <si>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</si>
  <si>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</si>
  <si>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</si>
  <si>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</si>
  <si>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</si>
  <si>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</si>
  <si>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</si>
  <si>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</si>
  <si>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</si>
  <si>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</si>
  <si>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</si>
  <si>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</si>
  <si>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</si>
  <si>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</si>
  <si>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</si>
  <si>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</si>
  <si>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</si>
  <si>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</si>
  <si>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</si>
  <si>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</si>
  <si>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</si>
  <si>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</si>
  <si>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</si>
  <si>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</si>
  <si>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</si>
  <si>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</si>
  <si>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</si>
  <si>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</si>
  <si>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</si>
  <si>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</si>
  <si>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</si>
  <si>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</si>
  <si>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</si>
  <si>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</si>
  <si>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</si>
  <si>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</si>
  <si>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</si>
  <si>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</si>
  <si>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</si>
  <si>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</si>
  <si>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</si>
  <si>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</si>
  <si>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</si>
  <si>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</si>
  <si>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</si>
  <si>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</si>
  <si>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</si>
  <si>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</si>
  <si>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</si>
  <si>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</si>
  <si>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</si>
  <si>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</si>
  <si>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</si>
  <si>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</si>
  <si>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</si>
  <si>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</si>
  <si>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</si>
  <si>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</si>
  <si>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</si>
  <si>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</si>
  <si>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</si>
  <si>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</si>
  <si>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</si>
  <si>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</si>
  <si>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</si>
  <si>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</si>
  <si>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</si>
  <si>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</si>
  <si>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</si>
  <si>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</si>
  <si>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</si>
  <si>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</si>
  <si>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</si>
  <si>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</si>
  <si>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</si>
  <si>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</si>
  <si>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</si>
  <si>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</si>
  <si>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</si>
  <si>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</si>
  <si>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</si>
  <si>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</si>
  <si>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</si>
  <si>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</si>
  <si>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</si>
  <si>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</si>
  <si>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</si>
  <si>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</si>
  <si>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</si>
  <si>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</si>
  <si>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</si>
  <si>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</si>
  <si>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</si>
  <si>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</si>
  <si>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</si>
  <si>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</si>
  <si>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</si>
  <si>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</si>
  <si>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</si>
  <si>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</si>
  <si>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</si>
  <si>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</si>
  <si>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</si>
  <si>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</si>
  <si>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</si>
  <si>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</si>
  <si>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</si>
  <si>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</si>
  <si>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</si>
  <si>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</si>
  <si>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</si>
  <si>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</si>
  <si>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</si>
  <si>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</si>
  <si>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</si>
  <si>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</si>
  <si>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</si>
  <si>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</si>
  <si>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</si>
  <si>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</si>
  <si>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</si>
  <si>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</si>
  <si>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</si>
  <si>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</si>
  <si>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</si>
  <si>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</si>
  <si>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</si>
  <si>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</si>
  <si>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</si>
  <si>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</si>
  <si>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</si>
  <si>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</si>
  <si>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</si>
  <si>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</si>
  <si>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</si>
  <si>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</si>
  <si>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</si>
  <si>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</si>
  <si>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</si>
  <si>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</si>
  <si>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</si>
  <si>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</si>
  <si>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</si>
  <si>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</si>
  <si>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</si>
  <si>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</si>
  <si>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</si>
  <si>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</si>
  <si>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</si>
  <si>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</si>
  <si>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</si>
  <si>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</si>
  <si>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</si>
  <si>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</si>
  <si>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</si>
  <si>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</si>
  <si>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</si>
  <si>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</si>
  <si>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</si>
  <si>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</si>
  <si>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</si>
  <si>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</si>
  <si>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</si>
  <si>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</si>
  <si>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</si>
  <si>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</si>
  <si>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</si>
  <si>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</si>
  <si>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</si>
  <si>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</si>
  <si>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</si>
  <si>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</si>
  <si>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</si>
  <si>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</si>
  <si>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</si>
  <si>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</si>
  <si>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</si>
  <si>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</si>
  <si>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</si>
  <si>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</si>
  <si>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</si>
  <si>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</si>
  <si>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</si>
  <si>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</si>
  <si>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</si>
  <si>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</si>
  <si>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</si>
  <si>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</si>
  <si>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</si>
  <si>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</si>
  <si>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</si>
  <si>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</si>
  <si>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</si>
  <si>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</si>
  <si>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</si>
  <si>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</si>
  <si>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</si>
  <si>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</si>
  <si>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</si>
  <si>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</si>
  <si>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</si>
  <si>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</si>
  <si>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</si>
  <si>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</si>
  <si>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</si>
  <si>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</si>
  <si>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</si>
  <si>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</si>
  <si>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</si>
  <si>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</si>
  <si>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</si>
  <si>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</si>
  <si>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</si>
  <si>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</si>
  <si>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</si>
  <si>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</si>
  <si>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</si>
  <si>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</si>
  <si>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</si>
  <si>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</si>
  <si>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</si>
  <si>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</si>
  <si>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</si>
  <si>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</si>
  <si>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</si>
  <si>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</si>
  <si>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</si>
  <si>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</si>
  <si>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</si>
  <si>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</si>
  <si>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</si>
  <si>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</si>
  <si>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</si>
  <si>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</si>
  <si>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</si>
  <si>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</si>
  <si>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</si>
  <si>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</si>
  <si>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</si>
  <si>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</si>
  <si>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</si>
  <si>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</si>
  <si>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</si>
  <si>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</si>
  <si>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</si>
  <si>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</si>
  <si>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</si>
  <si>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</si>
  <si>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</si>
  <si>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</si>
  <si>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</si>
  <si>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</si>
  <si>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</si>
  <si>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</si>
  <si>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</si>
  <si>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</si>
  <si>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</si>
  <si>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</si>
  <si>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6/25/25-7/24/25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</si>
</sst>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0" fontId="7" fillId="0" borderId="0" xfId="0" applyFont="1" applyAlignment="1">
      <alignment horizontal="center" vertical="center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6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5" fillId="0" borderId="18" xfId="0" applyFont="1" applyBorder="1"/>
    <xf numFmtId="10" fontId="3" fillId="0" borderId="19" xfId="5" applyNumberFormat="1" applyFont="1" applyFill="1" applyBorder="1" applyAlignment="1">
      <alignment horizontal="right"/>
    </xf>
    <xf numFmtId="43" fontId="3" fillId="0" borderId="0" xfId="4" applyFont="1" applyFill="1"/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10" xfId="0" applyFont="1" applyBorder="1" applyAlignment="1">
      <alignment horizontal="center"/>
    </xf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0" fontId="5" fillId="0" borderId="11" xfId="0" applyFont="1" applyBorder="1" applyAlignment="1">
      <alignment horizontal="center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43" fontId="5" fillId="0" borderId="19" xfId="4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10" fontId="0" fillId="0" borderId="0" xfId="0" applyNumberFormat="1" applyAlignment="1">
      <alignment horizontal="center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166" fontId="17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43" fontId="0" fillId="0" borderId="0" xfId="4" applyFont="1"/>
    <xf numFmtId="0" fontId="20" fillId="0" borderId="0" xfId="0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1" fillId="0" borderId="0" xfId="0" applyNumberFormat="1" applyFont="1"/>
    <xf numFmtId="43" fontId="3" fillId="0" borderId="0" xfId="4" applyFont="1" applyFill="1" applyAlignment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3" fillId="0" borderId="0" xfId="0" applyFont="1" applyFill="1"/>
    <xf numFmtId="0" fontId="3" fillId="0" borderId="2" xfId="0" applyFont="1" applyFill="1" applyBorder="1"/>
    <xf numFmtId="14" fontId="3" fillId="0" borderId="0" xfId="0" applyNumberFormat="1" applyFont="1" applyFill="1" applyAlignment="1">
      <alignment horizontal="left"/>
    </xf>
    <xf numFmtId="0" fontId="3" fillId="0" borderId="1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4" xfId="0" applyNumberFormat="1" applyFont="1" applyFill="1" applyBorder="1"/>
    <xf numFmtId="164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6" xfId="0" applyNumberFormat="1" applyFont="1" applyFill="1" applyBorder="1"/>
    <xf numFmtId="43" fontId="3" fillId="0" borderId="17" xfId="0" applyNumberFormat="1" applyFont="1" applyFill="1" applyBorder="1"/>
    <xf numFmtId="43" fontId="3" fillId="0" borderId="13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41" fontId="3" fillId="0" borderId="13" xfId="0" applyNumberFormat="1" applyFont="1" applyFill="1" applyBorder="1" applyAlignment="1">
      <alignment horizontal="right"/>
    </xf>
    <xf numFmtId="10" fontId="3" fillId="0" borderId="17" xfId="4" applyNumberFormat="1" applyFont="1" applyFill="1" applyBorder="1" applyAlignment="1">
      <alignment horizontal="center"/>
    </xf>
    <xf numFmtId="43" fontId="3" fillId="0" borderId="16" xfId="0" applyNumberFormat="1" applyFont="1" applyFill="1" applyBorder="1" applyAlignment="1">
      <alignment horizontal="right"/>
    </xf>
    <xf numFmtId="43" fontId="3" fillId="0" borderId="5" xfId="0" applyNumberFormat="1" applyFont="1" applyFill="1" applyBorder="1"/>
    <xf numFmtId="43" fontId="5" fillId="0" borderId="13" xfId="0" applyNumberFormat="1" applyFont="1" applyFill="1" applyBorder="1"/>
    <xf numFmtId="43" fontId="5" fillId="0" borderId="16" xfId="0" applyNumberFormat="1" applyFont="1" applyFill="1" applyBorder="1" applyAlignment="1">
      <alignment horizontal="right"/>
    </xf>
    <xf numFmtId="43" fontId="5" fillId="0" borderId="5" xfId="0" applyNumberFormat="1" applyFont="1" applyFill="1" applyBorder="1"/>
    <xf numFmtId="0" fontId="3" fillId="0" borderId="13" xfId="0" applyFont="1" applyFill="1" applyBorder="1"/>
    <xf numFmtId="0" fontId="3" fillId="0" borderId="16" xfId="0" applyFont="1" applyFill="1" applyBorder="1"/>
    <xf numFmtId="0" fontId="3" fillId="0" borderId="5" xfId="0" applyFont="1" applyFill="1" applyBorder="1"/>
    <xf numFmtId="10" fontId="3" fillId="0" borderId="5" xfId="0" applyNumberFormat="1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right"/>
    </xf>
    <xf numFmtId="43" fontId="3" fillId="0" borderId="20" xfId="0" applyNumberFormat="1" applyFont="1" applyFill="1" applyBorder="1"/>
    <xf numFmtId="43" fontId="3" fillId="0" borderId="21" xfId="0" applyNumberFormat="1" applyFont="1" applyFill="1" applyBorder="1"/>
    <xf numFmtId="43" fontId="5" fillId="0" borderId="12" xfId="0" applyNumberFormat="1" applyFont="1" applyFill="1" applyBorder="1"/>
    <xf numFmtId="43" fontId="5" fillId="0" borderId="16" xfId="0" applyNumberFormat="1" applyFont="1" applyFill="1" applyBorder="1"/>
    <xf numFmtId="43" fontId="3" fillId="0" borderId="19" xfId="0" applyNumberFormat="1" applyFont="1" applyFill="1" applyBorder="1"/>
    <xf numFmtId="166" fontId="3" fillId="0" borderId="5" xfId="0" applyNumberFormat="1" applyFont="1" applyFill="1" applyBorder="1"/>
    <xf numFmtId="166" fontId="5" fillId="0" borderId="13" xfId="0" applyNumberFormat="1" applyFont="1" applyFill="1" applyBorder="1"/>
    <xf numFmtId="166" fontId="5" fillId="0" borderId="16" xfId="0" applyNumberFormat="1" applyFont="1" applyFill="1" applyBorder="1"/>
    <xf numFmtId="166" fontId="5" fillId="0" borderId="5" xfId="0" applyNumberFormat="1" applyFont="1" applyFill="1" applyBorder="1"/>
    <xf numFmtId="10" fontId="3" fillId="0" borderId="13" xfId="0" applyNumberFormat="1" applyFont="1" applyFill="1" applyBorder="1" applyAlignment="1">
      <alignment horizontal="center"/>
    </xf>
    <xf numFmtId="9" fontId="3" fillId="0" borderId="16" xfId="0" applyNumberFormat="1" applyFont="1" applyFill="1" applyBorder="1"/>
    <xf numFmtId="10" fontId="3" fillId="0" borderId="27" xfId="0" applyNumberFormat="1" applyFont="1" applyFill="1" applyBorder="1" applyAlignment="1">
      <alignment horizontal="center"/>
    </xf>
    <xf numFmtId="166" fontId="5" fillId="0" borderId="19" xfId="4" applyNumberFormat="1" applyFont="1" applyFill="1" applyBorder="1" applyAlignment="1">
      <alignment horizontal="right"/>
    </xf>
    <xf numFmtId="0" fontId="11" fillId="0" borderId="23" xfId="0" applyFont="1" applyFill="1" applyBorder="1"/>
    <xf numFmtId="43" fontId="3" fillId="0" borderId="8" xfId="0" applyNumberFormat="1" applyFont="1" applyFill="1" applyBorder="1"/>
    <xf numFmtId="14" fontId="5" fillId="0" borderId="21" xfId="0" applyNumberFormat="1" applyFont="1" applyFill="1" applyBorder="1" applyAlignment="1">
      <alignment horizontal="center"/>
    </xf>
    <xf numFmtId="44" fontId="0" fillId="0" borderId="8" xfId="0" applyNumberFormat="1" applyFill="1" applyBorder="1"/>
    <xf numFmtId="0" fontId="0" fillId="0" borderId="0" xfId="0" applyFill="1"/>
    <xf numFmtId="43" fontId="0" fillId="0" borderId="0" xfId="0" applyNumberFormat="1" applyFill="1"/>
    <xf numFmtId="14" fontId="5" fillId="0" borderId="42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5" xfId="0" applyNumberFormat="1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43" fontId="3" fillId="0" borderId="5" xfId="0" applyNumberFormat="1" applyFont="1" applyFill="1" applyBorder="1" applyAlignment="1">
      <alignment horizontal="right"/>
    </xf>
    <xf numFmtId="14" fontId="0" fillId="0" borderId="2" xfId="0" applyNumberFormat="1" applyFill="1" applyBorder="1"/>
    <xf numFmtId="14" fontId="0" fillId="0" borderId="7" xfId="0" applyNumberFormat="1" applyFill="1" applyBorder="1"/>
    <xf numFmtId="0" fontId="0" fillId="0" borderId="5" xfId="0" applyFill="1" applyBorder="1"/>
    <xf numFmtId="44" fontId="0" fillId="0" borderId="5" xfId="0" applyNumberFormat="1" applyFill="1" applyBorder="1"/>
    <xf numFmtId="43" fontId="3" fillId="0" borderId="0" xfId="0" applyNumberFormat="1" applyFont="1" applyFill="1"/>
    <xf numFmtId="43" fontId="0" fillId="0" borderId="13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0" fontId="0" fillId="0" borderId="13" xfId="0" applyFill="1" applyBorder="1"/>
    <xf numFmtId="166" fontId="3" fillId="0" borderId="0" xfId="0" applyNumberFormat="1" applyFont="1" applyFill="1" applyAlignment="1">
      <alignment horizontal="right"/>
    </xf>
    <xf numFmtId="166" fontId="3" fillId="0" borderId="23" xfId="0" applyNumberFormat="1" applyFont="1" applyFill="1" applyBorder="1" applyAlignment="1" applyProtection="1">
      <alignment horizontal="fill"/>
      <protection locked="0"/>
    </xf>
    <xf numFmtId="166" fontId="5" fillId="0" borderId="44" xfId="0" applyNumberFormat="1" applyFont="1" applyFill="1" applyBorder="1" applyAlignment="1">
      <alignment horizontal="right"/>
    </xf>
    <xf numFmtId="166" fontId="3" fillId="0" borderId="0" xfId="0" applyNumberFormat="1" applyFont="1" applyFill="1"/>
    <xf numFmtId="166" fontId="17" fillId="0" borderId="0" xfId="0" applyNumberFormat="1" applyFont="1" applyFill="1" applyAlignment="1">
      <alignment horizontal="right"/>
    </xf>
    <xf numFmtId="166" fontId="3" fillId="0" borderId="44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 applyProtection="1">
      <alignment horizontal="fill"/>
      <protection locked="0"/>
    </xf>
    <xf numFmtId="166" fontId="5" fillId="0" borderId="22" xfId="0" applyNumberFormat="1" applyFont="1" applyFill="1" applyBorder="1" applyAlignment="1">
      <alignment horizontal="right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22" xfId="0" applyFont="1" applyFill="1" applyBorder="1"/>
    <xf numFmtId="44" fontId="31" fillId="0" borderId="0" xfId="0" applyNumberFormat="1" applyFont="1" applyFill="1"/>
    <xf numFmtId="44" fontId="32" fillId="0" borderId="0" xfId="0" applyNumberFormat="1" applyFont="1" applyFill="1"/>
    <xf numFmtId="44" fontId="32" fillId="0" borderId="22" xfId="0" applyNumberFormat="1" applyFont="1" applyFill="1" applyBorder="1"/>
    <xf numFmtId="0" fontId="32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</cellXfs>
  <cellStyles count="8">
    <cellStyle name="Comma 10" xfId="4" xr:uid="{8795F439-D7CC-4E0F-912D-09FB2E512AC1}"/>
    <cellStyle name="Comma 4 10" xfId="6" xr:uid="{5449C349-0C99-43C6-AAD0-7C8A1B92F3B8}"/>
    <cellStyle name="Currency 17" xfId="3" xr:uid="{D2A97309-56DC-428A-81C7-92EFE1EDF721}"/>
    <cellStyle name="Hyperlink" xfId="1" builtinId="8"/>
    <cellStyle name="Hyperlink 4 3 2" xfId="2" xr:uid="{68FD9901-B149-47CE-84D5-E5C489ECA651}"/>
    <cellStyle name="Normal" xfId="0" builtinId="0"/>
    <cellStyle name="Percent 12" xfId="5" xr:uid="{C056996B-6A4A-446B-BA29-4452D9131D93}"/>
    <cellStyle name="Percent 2 2 2" xfId="7" xr:uid="{3337F759-98DF-46A9-A95B-3BBA6AA2126A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F21C8A9-CCF5-4040-9BC4-0EE9F6C922A2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B323911-51AD-4940-9613-6D24E6DF5D33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DBC0BBC-62C4-487B-AA17-F6463F6B3510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27CD821-8D90-4CED-8C9E-02557C66EDCD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4278D4A2-E6C1-415A-8E80-60C81859F919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C3A4F00-667C-42A5-B61A-02CEDFD445A9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EB1A098E-4011-4566-A3E6-614F7DE27F47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431A2905-A85F-4526-97DE-54428001E930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53C15968-7F80-487C-8AAD-EE08640A6EE9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8FDCD018-119E-4918-9ABC-716E7086558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7EFF0D4A-1B50-488C-AA70-FB07356AF88C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2872E9B-FE75-476C-A0DF-B517D47D1C75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7E9E-C6A7-4699-8E05-2CB03B88ACD5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65"/>
      <c r="H1" s="3"/>
      <c r="J1" s="4"/>
    </row>
    <row r="2" spans="1:15" ht="15.75" x14ac:dyDescent="0.25">
      <c r="A2" s="1" t="s">
        <v>1</v>
      </c>
    </row>
    <row r="3" spans="1:15" ht="13.5" thickBot="1" x14ac:dyDescent="0.25">
      <c r="H3" s="5"/>
    </row>
    <row r="4" spans="1:15" x14ac:dyDescent="0.2">
      <c r="B4" s="6" t="s">
        <v>2</v>
      </c>
      <c r="C4" s="7"/>
      <c r="D4" s="366" t="s">
        <v>3</v>
      </c>
      <c r="E4" s="8"/>
      <c r="F4" s="8"/>
      <c r="G4" s="9"/>
      <c r="I4" s="10"/>
      <c r="J4" s="10"/>
    </row>
    <row r="5" spans="1:15" ht="13.35" customHeight="1" x14ac:dyDescent="0.2">
      <c r="B5" s="11" t="s">
        <v>4</v>
      </c>
      <c r="C5" s="12"/>
      <c r="D5" s="365" t="s">
        <v>5</v>
      </c>
      <c r="G5" s="13"/>
      <c r="I5" s="10"/>
      <c r="J5" s="10"/>
      <c r="L5" s="14"/>
      <c r="M5" s="14"/>
    </row>
    <row r="6" spans="1:15" ht="13.35" customHeight="1" x14ac:dyDescent="0.2">
      <c r="B6" s="11" t="s">
        <v>6</v>
      </c>
      <c r="C6" s="12"/>
      <c r="D6" s="367">
        <f>'Collection and Waterfall'!E5</f>
        <v>45863</v>
      </c>
      <c r="G6" s="13"/>
      <c r="I6" s="10"/>
      <c r="J6" s="10"/>
      <c r="L6" s="14"/>
      <c r="M6" s="14"/>
    </row>
    <row r="7" spans="1:15" ht="13.35" customHeight="1" x14ac:dyDescent="0.2">
      <c r="B7" s="11" t="s">
        <v>7</v>
      </c>
      <c r="C7" s="12"/>
      <c r="D7" s="367">
        <f>'Collection and Waterfall'!E6</f>
        <v>45838</v>
      </c>
      <c r="E7" s="3"/>
      <c r="F7" s="3"/>
      <c r="G7" s="15"/>
      <c r="I7" s="16" t="s">
        <v>8</v>
      </c>
      <c r="J7" s="16"/>
      <c r="L7" s="14"/>
      <c r="M7" s="14"/>
    </row>
    <row r="8" spans="1:15" x14ac:dyDescent="0.2">
      <c r="B8" s="11" t="s">
        <v>9</v>
      </c>
      <c r="C8" s="12"/>
      <c r="D8" s="365" t="s">
        <v>10</v>
      </c>
      <c r="G8" s="13"/>
      <c r="I8" s="16"/>
      <c r="J8" s="16"/>
    </row>
    <row r="9" spans="1:15" x14ac:dyDescent="0.2">
      <c r="B9" s="11" t="s">
        <v>11</v>
      </c>
      <c r="C9" s="12"/>
      <c r="D9" s="365" t="s">
        <v>12</v>
      </c>
      <c r="G9" s="13"/>
      <c r="I9" s="16"/>
      <c r="J9" s="16"/>
    </row>
    <row r="10" spans="1:15" x14ac:dyDescent="0.2">
      <c r="B10" s="17" t="s">
        <v>13</v>
      </c>
      <c r="C10" s="18"/>
      <c r="D10" s="19" t="s">
        <v>14</v>
      </c>
      <c r="E10" s="20"/>
      <c r="F10" s="20"/>
      <c r="G10" s="21"/>
    </row>
    <row r="11" spans="1:15" ht="13.5" thickBot="1" x14ac:dyDescent="0.25">
      <c r="B11" s="22" t="s">
        <v>15</v>
      </c>
      <c r="C11" s="23"/>
      <c r="D11" s="24" t="s">
        <v>16</v>
      </c>
      <c r="E11" s="25"/>
      <c r="F11" s="25"/>
      <c r="G11" s="26"/>
    </row>
    <row r="13" spans="1:15" ht="13.5" thickBot="1" x14ac:dyDescent="0.25"/>
    <row r="14" spans="1:15" ht="15.75" x14ac:dyDescent="0.25">
      <c r="A14" s="27" t="s">
        <v>17</v>
      </c>
      <c r="B14" s="2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5" ht="6.75" customHeight="1" x14ac:dyDescent="0.2">
      <c r="A15" s="29"/>
      <c r="O15" s="13"/>
    </row>
    <row r="16" spans="1:15" x14ac:dyDescent="0.2">
      <c r="A16" s="30"/>
      <c r="B16" s="31" t="s">
        <v>18</v>
      </c>
      <c r="C16" s="31" t="s">
        <v>19</v>
      </c>
      <c r="D16" s="32" t="s">
        <v>20</v>
      </c>
      <c r="E16" s="31" t="s">
        <v>21</v>
      </c>
      <c r="F16" s="31" t="s">
        <v>22</v>
      </c>
      <c r="G16" s="31" t="s">
        <v>23</v>
      </c>
      <c r="H16" s="31" t="s">
        <v>24</v>
      </c>
      <c r="I16" s="31" t="s">
        <v>25</v>
      </c>
      <c r="J16" s="31" t="s">
        <v>26</v>
      </c>
      <c r="K16" s="31" t="s">
        <v>27</v>
      </c>
      <c r="L16" s="31" t="s">
        <v>28</v>
      </c>
      <c r="M16" s="31" t="s">
        <v>29</v>
      </c>
      <c r="N16" s="31" t="s">
        <v>30</v>
      </c>
      <c r="O16" s="33" t="s">
        <v>31</v>
      </c>
    </row>
    <row r="17" spans="1:17" x14ac:dyDescent="0.2">
      <c r="A17" s="29"/>
      <c r="B17" s="34" t="s">
        <v>32</v>
      </c>
      <c r="C17" s="368" t="s">
        <v>33</v>
      </c>
      <c r="D17" s="369">
        <f>E17+F17</f>
        <v>5.09965E-2</v>
      </c>
      <c r="E17" s="369">
        <v>4.41965E-2</v>
      </c>
      <c r="F17" s="369">
        <v>6.7999999999999996E-3</v>
      </c>
      <c r="G17" s="370"/>
      <c r="H17" s="371">
        <v>400100000</v>
      </c>
      <c r="I17" s="371">
        <v>35972203.469999999</v>
      </c>
      <c r="J17" s="372">
        <v>152865.26</v>
      </c>
      <c r="K17" s="373">
        <v>830776.58</v>
      </c>
      <c r="L17" s="372">
        <f>I17-K17</f>
        <v>35141426.890000001</v>
      </c>
      <c r="M17" s="35">
        <f>L17/L21</f>
        <v>0.76325668563570448</v>
      </c>
      <c r="N17" s="35" t="s">
        <v>34</v>
      </c>
      <c r="O17" s="36">
        <v>50915</v>
      </c>
      <c r="Q17" s="3"/>
    </row>
    <row r="18" spans="1:17" x14ac:dyDescent="0.2">
      <c r="A18" s="29"/>
      <c r="B18" s="37" t="s">
        <v>35</v>
      </c>
      <c r="C18" s="368" t="s">
        <v>36</v>
      </c>
      <c r="D18" s="374">
        <f>E18+F18</f>
        <v>5.9196499999999999E-2</v>
      </c>
      <c r="E18" s="374">
        <v>4.41965E-2</v>
      </c>
      <c r="F18" s="374">
        <v>1.4999999999999999E-2</v>
      </c>
      <c r="G18" s="368"/>
      <c r="H18" s="375">
        <v>10900000</v>
      </c>
      <c r="I18" s="375">
        <v>10900000</v>
      </c>
      <c r="J18" s="376">
        <v>53768</v>
      </c>
      <c r="K18" s="377">
        <v>0</v>
      </c>
      <c r="L18" s="378">
        <f>I18-K18</f>
        <v>10900000</v>
      </c>
      <c r="M18" s="39">
        <f>L18/L21</f>
        <v>0.23674331436429555</v>
      </c>
      <c r="N18" s="40" t="s">
        <v>34</v>
      </c>
      <c r="O18" s="41">
        <v>53020</v>
      </c>
      <c r="Q18" s="3"/>
    </row>
    <row r="19" spans="1:17" x14ac:dyDescent="0.2">
      <c r="A19" s="29"/>
      <c r="B19" s="37"/>
      <c r="C19" s="37"/>
      <c r="D19" s="42"/>
      <c r="E19" s="42"/>
      <c r="F19" s="42"/>
      <c r="G19" s="37"/>
      <c r="H19" s="43"/>
      <c r="I19" s="43"/>
      <c r="J19" s="44"/>
      <c r="K19" s="38"/>
      <c r="L19" s="44"/>
      <c r="M19" s="39"/>
      <c r="N19" s="39"/>
      <c r="O19" s="41"/>
      <c r="Q19" s="3"/>
    </row>
    <row r="20" spans="1:17" x14ac:dyDescent="0.2">
      <c r="A20" s="45"/>
      <c r="B20" s="46"/>
      <c r="C20" s="46"/>
      <c r="D20" s="47"/>
      <c r="E20" s="46"/>
      <c r="F20" s="46"/>
      <c r="G20" s="46"/>
      <c r="H20" s="48"/>
      <c r="I20" s="49"/>
      <c r="J20" s="49"/>
      <c r="K20" s="50"/>
      <c r="L20" s="49"/>
      <c r="M20" s="51"/>
      <c r="N20" s="51"/>
      <c r="O20" s="52"/>
    </row>
    <row r="21" spans="1:17" x14ac:dyDescent="0.2">
      <c r="A21" s="45"/>
      <c r="B21" s="53" t="s">
        <v>37</v>
      </c>
      <c r="C21" s="54"/>
      <c r="D21" s="55"/>
      <c r="E21" s="46"/>
      <c r="F21" s="46"/>
      <c r="G21" s="46"/>
      <c r="H21" s="56">
        <f>SUM(H17:H20)</f>
        <v>411000000</v>
      </c>
      <c r="I21" s="56">
        <f>SUM(I17:I20)</f>
        <v>46872203.469999999</v>
      </c>
      <c r="J21" s="56">
        <f>SUM(J17:J19)</f>
        <v>206633.26</v>
      </c>
      <c r="K21" s="56">
        <f>SUM(K17:K19)</f>
        <v>830776.58</v>
      </c>
      <c r="L21" s="56">
        <f>ROUND(SUM(L17:L19),2)</f>
        <v>46041426.890000001</v>
      </c>
      <c r="M21" s="57">
        <f>SUM(M17:M19)</f>
        <v>1</v>
      </c>
      <c r="N21" s="58"/>
      <c r="O21" s="59"/>
    </row>
    <row r="22" spans="1:17" s="62" customFormat="1" ht="11.25" x14ac:dyDescent="0.2">
      <c r="A22" s="60" t="s">
        <v>38</v>
      </c>
      <c r="B22" s="61"/>
      <c r="C22" s="61"/>
      <c r="D22" s="61"/>
      <c r="E22" s="61"/>
      <c r="F22" s="61"/>
      <c r="G22" s="61"/>
      <c r="H22" s="61"/>
      <c r="I22" s="61"/>
      <c r="J22" s="61"/>
      <c r="O22" s="63"/>
    </row>
    <row r="23" spans="1:17" s="62" customFormat="1" ht="13.5" thickBot="1" x14ac:dyDescent="0.2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25"/>
      <c r="L23" s="25"/>
      <c r="M23" s="25"/>
      <c r="N23" s="25"/>
      <c r="O23" s="66"/>
    </row>
    <row r="24" spans="1:17" ht="13.5" thickBot="1" x14ac:dyDescent="0.25"/>
    <row r="25" spans="1:17" ht="15.75" x14ac:dyDescent="0.25">
      <c r="A25" s="27" t="s">
        <v>39</v>
      </c>
      <c r="B25" s="28"/>
      <c r="C25" s="8"/>
      <c r="D25" s="8"/>
      <c r="E25" s="8"/>
      <c r="F25" s="8"/>
      <c r="G25" s="8"/>
      <c r="H25" s="9"/>
      <c r="J25" s="27" t="s">
        <v>40</v>
      </c>
      <c r="K25" s="8"/>
      <c r="L25" s="8"/>
      <c r="M25" s="8"/>
      <c r="N25" s="8"/>
      <c r="O25" s="9"/>
    </row>
    <row r="26" spans="1:17" x14ac:dyDescent="0.2">
      <c r="A26" s="29"/>
      <c r="H26" s="13"/>
      <c r="J26" s="29"/>
      <c r="O26" s="13"/>
    </row>
    <row r="27" spans="1:17" s="75" customFormat="1" ht="13.35" customHeight="1" x14ac:dyDescent="0.2">
      <c r="A27" s="67"/>
      <c r="B27" s="68"/>
      <c r="C27" s="68"/>
      <c r="D27" s="68"/>
      <c r="E27" s="68"/>
      <c r="F27" s="68" t="s">
        <v>41</v>
      </c>
      <c r="G27" s="68" t="s">
        <v>42</v>
      </c>
      <c r="H27" s="69" t="s">
        <v>43</v>
      </c>
      <c r="I27" s="2"/>
      <c r="J27" s="70"/>
      <c r="K27" s="71"/>
      <c r="L27" s="72" t="s">
        <v>44</v>
      </c>
      <c r="M27" s="73" t="s">
        <v>45</v>
      </c>
      <c r="N27" s="73"/>
      <c r="O27" s="74"/>
    </row>
    <row r="28" spans="1:17" x14ac:dyDescent="0.2">
      <c r="A28" s="70"/>
      <c r="B28" s="76" t="s">
        <v>46</v>
      </c>
      <c r="C28" s="76"/>
      <c r="D28" s="76"/>
      <c r="E28" s="76"/>
      <c r="F28" s="77">
        <v>46508129.659999996</v>
      </c>
      <c r="G28" s="77">
        <v>-880726.79</v>
      </c>
      <c r="H28" s="78">
        <v>45627402.869999997</v>
      </c>
      <c r="I28" s="79"/>
      <c r="J28" s="45"/>
      <c r="K28" s="80"/>
      <c r="L28" s="81"/>
      <c r="M28" s="82" t="s">
        <v>47</v>
      </c>
      <c r="N28" s="82"/>
      <c r="O28" s="83"/>
    </row>
    <row r="29" spans="1:17" x14ac:dyDescent="0.2">
      <c r="A29" s="29"/>
      <c r="B29" s="2" t="s">
        <v>48</v>
      </c>
      <c r="F29" s="84">
        <v>380487.22</v>
      </c>
      <c r="G29" s="84">
        <v>-145413.14000000001</v>
      </c>
      <c r="H29" s="85">
        <v>235074.08</v>
      </c>
      <c r="I29" s="79"/>
      <c r="J29" s="86" t="s">
        <v>49</v>
      </c>
      <c r="K29" s="87"/>
      <c r="L29" s="383">
        <v>1E-3</v>
      </c>
      <c r="M29" s="88"/>
      <c r="N29" s="89">
        <v>-24</v>
      </c>
      <c r="O29" s="90"/>
    </row>
    <row r="30" spans="1:17" x14ac:dyDescent="0.2">
      <c r="A30" s="29"/>
      <c r="B30" s="75" t="s">
        <v>50</v>
      </c>
      <c r="C30" s="75"/>
      <c r="D30" s="75"/>
      <c r="E30" s="75"/>
      <c r="F30" s="91">
        <v>46888616.880000003</v>
      </c>
      <c r="G30" s="91">
        <v>-1026139.93</v>
      </c>
      <c r="H30" s="92">
        <v>45862476.950000003</v>
      </c>
      <c r="I30" s="79"/>
      <c r="J30" s="86" t="s">
        <v>51</v>
      </c>
      <c r="K30" s="87"/>
      <c r="L30" s="383">
        <v>0</v>
      </c>
      <c r="M30" s="93"/>
      <c r="N30" s="94">
        <v>0</v>
      </c>
      <c r="O30" s="95"/>
    </row>
    <row r="31" spans="1:17" x14ac:dyDescent="0.2">
      <c r="A31" s="29"/>
      <c r="F31" s="379"/>
      <c r="G31" s="379"/>
      <c r="H31" s="97"/>
      <c r="I31" s="79"/>
      <c r="J31" s="86" t="s">
        <v>52</v>
      </c>
      <c r="K31" s="87"/>
      <c r="L31" s="383">
        <v>2.9000000000000001E-2</v>
      </c>
      <c r="M31" s="93"/>
      <c r="N31" s="94">
        <v>-16.670000000000002</v>
      </c>
      <c r="O31" s="95"/>
    </row>
    <row r="32" spans="1:17" x14ac:dyDescent="0.2">
      <c r="A32" s="29"/>
      <c r="F32" s="379"/>
      <c r="G32" s="379"/>
      <c r="H32" s="97"/>
      <c r="I32" s="79"/>
      <c r="J32" s="86" t="s">
        <v>53</v>
      </c>
      <c r="K32" s="87"/>
      <c r="L32" s="383">
        <v>5.3699999999999998E-2</v>
      </c>
      <c r="M32" s="98"/>
      <c r="N32" s="99">
        <v>-5.05</v>
      </c>
      <c r="O32" s="100"/>
    </row>
    <row r="33" spans="1:15" ht="15.75" customHeight="1" x14ac:dyDescent="0.2">
      <c r="A33" s="29"/>
      <c r="F33" s="380"/>
      <c r="G33" s="380"/>
      <c r="H33" s="101"/>
      <c r="I33" s="79"/>
      <c r="J33" s="102"/>
      <c r="K33" s="103"/>
      <c r="L33" s="104"/>
      <c r="M33" s="105"/>
      <c r="N33" s="106" t="s">
        <v>54</v>
      </c>
      <c r="O33" s="107"/>
    </row>
    <row r="34" spans="1:15" x14ac:dyDescent="0.2">
      <c r="A34" s="29"/>
      <c r="B34" s="2" t="s">
        <v>55</v>
      </c>
      <c r="F34" s="379">
        <v>5.13</v>
      </c>
      <c r="G34" s="381">
        <v>-0.01</v>
      </c>
      <c r="H34" s="97">
        <v>5.12</v>
      </c>
      <c r="I34" s="79"/>
      <c r="J34" s="86" t="s">
        <v>56</v>
      </c>
      <c r="K34" s="87"/>
      <c r="L34" s="383">
        <v>0.91500000000000004</v>
      </c>
      <c r="M34" s="88"/>
      <c r="N34" s="89">
        <v>240.62</v>
      </c>
      <c r="O34" s="90"/>
    </row>
    <row r="35" spans="1:15" x14ac:dyDescent="0.2">
      <c r="A35" s="29"/>
      <c r="B35" s="2" t="s">
        <v>57</v>
      </c>
      <c r="F35" s="379">
        <v>158.72999999999999</v>
      </c>
      <c r="G35" s="381">
        <v>-1.57</v>
      </c>
      <c r="H35" s="97">
        <v>157.16</v>
      </c>
      <c r="I35" s="79"/>
      <c r="J35" s="86" t="s">
        <v>58</v>
      </c>
      <c r="K35" s="87"/>
      <c r="L35" s="383">
        <v>1.2999999999999999E-3</v>
      </c>
      <c r="M35" s="93"/>
      <c r="N35" s="94">
        <v>199.01</v>
      </c>
      <c r="O35" s="95"/>
    </row>
    <row r="36" spans="1:15" ht="12.75" customHeight="1" x14ac:dyDescent="0.2">
      <c r="A36" s="29"/>
      <c r="B36" s="2" t="s">
        <v>59</v>
      </c>
      <c r="F36" s="382">
        <v>5664</v>
      </c>
      <c r="G36" s="382">
        <v>-62</v>
      </c>
      <c r="H36" s="110">
        <v>5602</v>
      </c>
      <c r="I36" s="79"/>
      <c r="J36" s="86" t="s">
        <v>60</v>
      </c>
      <c r="K36" s="87"/>
      <c r="L36" s="383">
        <v>0</v>
      </c>
      <c r="M36" s="93"/>
      <c r="N36" s="94">
        <v>0</v>
      </c>
      <c r="O36" s="95"/>
    </row>
    <row r="37" spans="1:15" ht="13.5" thickBot="1" x14ac:dyDescent="0.25">
      <c r="A37" s="29"/>
      <c r="B37" s="2" t="s">
        <v>61</v>
      </c>
      <c r="F37" s="382">
        <v>2999</v>
      </c>
      <c r="G37" s="382">
        <v>-32</v>
      </c>
      <c r="H37" s="110">
        <v>2967</v>
      </c>
      <c r="I37" s="79"/>
      <c r="J37" s="111" t="s">
        <v>62</v>
      </c>
      <c r="K37" s="87"/>
      <c r="L37" s="112"/>
      <c r="M37" s="113"/>
      <c r="N37" s="114">
        <v>219.64</v>
      </c>
      <c r="O37" s="115"/>
    </row>
    <row r="38" spans="1:15" ht="13.5" thickBot="1" x14ac:dyDescent="0.25">
      <c r="A38" s="29"/>
      <c r="B38" s="2" t="s">
        <v>63</v>
      </c>
      <c r="F38" s="116">
        <v>8278.36</v>
      </c>
      <c r="G38" s="84">
        <v>-91.56</v>
      </c>
      <c r="H38" s="117">
        <v>8186.8</v>
      </c>
      <c r="I38" s="79"/>
      <c r="J38" s="118"/>
      <c r="K38" s="119"/>
      <c r="L38" s="120"/>
      <c r="M38" s="121"/>
      <c r="N38" s="121"/>
      <c r="O38" s="122"/>
    </row>
    <row r="39" spans="1:15" ht="13.35" customHeight="1" x14ac:dyDescent="0.2">
      <c r="A39" s="45"/>
      <c r="B39" s="123" t="s">
        <v>64</v>
      </c>
      <c r="C39" s="123"/>
      <c r="D39" s="123"/>
      <c r="E39" s="123"/>
      <c r="F39" s="124">
        <v>15634.75</v>
      </c>
      <c r="G39" s="381">
        <v>-177.22</v>
      </c>
      <c r="H39" s="125">
        <v>15457.53</v>
      </c>
      <c r="I39" s="79"/>
      <c r="J39" s="126" t="s">
        <v>65</v>
      </c>
      <c r="K39" s="127"/>
      <c r="L39" s="127"/>
      <c r="M39" s="127"/>
      <c r="N39" s="127"/>
      <c r="O39" s="128"/>
    </row>
    <row r="40" spans="1:15" s="62" customFormat="1" x14ac:dyDescent="0.2">
      <c r="A40" s="60"/>
      <c r="B40" s="61"/>
      <c r="C40" s="61"/>
      <c r="D40" s="61"/>
      <c r="E40" s="61"/>
      <c r="F40" s="61"/>
      <c r="G40" s="61"/>
      <c r="H40" s="63"/>
      <c r="I40" s="79"/>
      <c r="J40" s="129"/>
      <c r="K40" s="130"/>
      <c r="L40" s="130"/>
      <c r="M40" s="130"/>
      <c r="N40" s="130"/>
      <c r="O40" s="131"/>
    </row>
    <row r="41" spans="1:15" s="62" customFormat="1" ht="13.5" thickBot="1" x14ac:dyDescent="0.25">
      <c r="A41" s="64"/>
      <c r="B41" s="65"/>
      <c r="C41" s="65"/>
      <c r="D41" s="65"/>
      <c r="E41" s="65"/>
      <c r="F41" s="65"/>
      <c r="G41" s="65"/>
      <c r="H41" s="66"/>
      <c r="I41" s="79"/>
      <c r="J41" s="132"/>
      <c r="K41" s="133"/>
      <c r="L41" s="133"/>
      <c r="M41" s="133"/>
      <c r="N41" s="133"/>
      <c r="O41" s="134"/>
    </row>
    <row r="42" spans="1:15" ht="13.5" thickBot="1" x14ac:dyDescent="0.25">
      <c r="I42" s="79"/>
      <c r="J42" s="365"/>
    </row>
    <row r="43" spans="1:15" ht="15.75" x14ac:dyDescent="0.25">
      <c r="A43" s="27" t="s">
        <v>66</v>
      </c>
      <c r="B43" s="8"/>
      <c r="C43" s="8"/>
      <c r="D43" s="8"/>
      <c r="E43" s="8"/>
      <c r="F43" s="8"/>
      <c r="G43" s="8"/>
      <c r="H43" s="9"/>
      <c r="I43" s="79"/>
      <c r="L43" s="135"/>
    </row>
    <row r="44" spans="1:15" x14ac:dyDescent="0.2">
      <c r="A44" s="29"/>
      <c r="H44" s="13"/>
      <c r="I44" s="79"/>
      <c r="L44" s="136"/>
    </row>
    <row r="45" spans="1:15" x14ac:dyDescent="0.2">
      <c r="A45" s="67"/>
      <c r="B45" s="68"/>
      <c r="C45" s="68"/>
      <c r="D45" s="68"/>
      <c r="E45" s="68"/>
      <c r="F45" s="31" t="s">
        <v>67</v>
      </c>
      <c r="G45" s="137" t="s">
        <v>42</v>
      </c>
      <c r="H45" s="138" t="s">
        <v>43</v>
      </c>
      <c r="I45" s="79"/>
      <c r="J45" s="139"/>
      <c r="L45" s="140"/>
    </row>
    <row r="46" spans="1:15" x14ac:dyDescent="0.2">
      <c r="A46" s="29"/>
      <c r="B46" s="2" t="s">
        <v>68</v>
      </c>
      <c r="E46" s="71"/>
      <c r="F46" s="376">
        <v>616546.51</v>
      </c>
      <c r="G46" s="384">
        <v>0</v>
      </c>
      <c r="H46" s="385">
        <v>616546.51</v>
      </c>
      <c r="I46" s="79"/>
      <c r="J46" s="141"/>
      <c r="L46" s="136"/>
    </row>
    <row r="47" spans="1:15" x14ac:dyDescent="0.2">
      <c r="A47" s="29"/>
      <c r="B47" s="2" t="s">
        <v>69</v>
      </c>
      <c r="E47" s="87"/>
      <c r="F47" s="376">
        <v>616546.51</v>
      </c>
      <c r="G47" s="384">
        <f t="shared" ref="G47:G53" si="0">+H47-F47</f>
        <v>0</v>
      </c>
      <c r="H47" s="385">
        <v>616546.51</v>
      </c>
      <c r="I47" s="79"/>
      <c r="J47" s="79"/>
    </row>
    <row r="48" spans="1:15" x14ac:dyDescent="0.2">
      <c r="A48" s="29"/>
      <c r="B48" s="2" t="s">
        <v>70</v>
      </c>
      <c r="E48" s="87"/>
      <c r="F48" s="376">
        <v>0</v>
      </c>
      <c r="G48" s="384">
        <v>0</v>
      </c>
      <c r="H48" s="385">
        <v>0</v>
      </c>
      <c r="I48" s="79"/>
      <c r="J48" s="142"/>
      <c r="L48" s="141"/>
    </row>
    <row r="49" spans="1:14" x14ac:dyDescent="0.2">
      <c r="A49" s="29"/>
      <c r="B49" s="2" t="s">
        <v>71</v>
      </c>
      <c r="E49" s="87"/>
      <c r="F49" s="376">
        <v>0</v>
      </c>
      <c r="G49" s="384">
        <f t="shared" si="0"/>
        <v>0</v>
      </c>
      <c r="H49" s="385">
        <v>0</v>
      </c>
      <c r="I49" s="79"/>
      <c r="J49" s="79"/>
      <c r="L49" s="141"/>
    </row>
    <row r="50" spans="1:14" x14ac:dyDescent="0.2">
      <c r="A50" s="29"/>
      <c r="B50" s="2" t="s">
        <v>72</v>
      </c>
      <c r="E50" s="87"/>
      <c r="F50" s="376">
        <v>974570.55</v>
      </c>
      <c r="G50" s="384">
        <f t="shared" si="0"/>
        <v>123287.07000000007</v>
      </c>
      <c r="H50" s="385">
        <v>1097857.6200000001</v>
      </c>
      <c r="I50" s="79"/>
      <c r="J50" s="141"/>
    </row>
    <row r="51" spans="1:14" x14ac:dyDescent="0.2">
      <c r="A51" s="29"/>
      <c r="B51" s="2" t="s">
        <v>73</v>
      </c>
      <c r="F51" s="375">
        <v>0</v>
      </c>
      <c r="G51" s="384">
        <f t="shared" si="0"/>
        <v>0</v>
      </c>
      <c r="H51" s="385">
        <v>0</v>
      </c>
      <c r="I51" s="79"/>
      <c r="J51" s="141"/>
      <c r="K51" s="141"/>
      <c r="L51" s="141"/>
      <c r="M51" s="143"/>
    </row>
    <row r="52" spans="1:14" x14ac:dyDescent="0.2">
      <c r="A52" s="29"/>
      <c r="B52" s="2" t="s">
        <v>74</v>
      </c>
      <c r="F52" s="376"/>
      <c r="G52" s="384"/>
      <c r="H52" s="385"/>
      <c r="I52" s="79"/>
    </row>
    <row r="53" spans="1:14" x14ac:dyDescent="0.2">
      <c r="A53" s="29"/>
      <c r="B53" s="75" t="s">
        <v>75</v>
      </c>
      <c r="E53" s="87"/>
      <c r="F53" s="386">
        <v>1591117.06</v>
      </c>
      <c r="G53" s="387">
        <f t="shared" si="0"/>
        <v>123287.07000000007</v>
      </c>
      <c r="H53" s="388">
        <f>H47+H48+H50+H51</f>
        <v>1714404.1300000001</v>
      </c>
      <c r="I53" s="79"/>
      <c r="J53" s="141"/>
      <c r="K53" s="142"/>
      <c r="L53" s="141"/>
    </row>
    <row r="54" spans="1:14" x14ac:dyDescent="0.2">
      <c r="A54" s="29"/>
      <c r="F54" s="389"/>
      <c r="G54" s="390"/>
      <c r="H54" s="391"/>
      <c r="I54" s="79"/>
    </row>
    <row r="55" spans="1:14" x14ac:dyDescent="0.2">
      <c r="A55" s="60"/>
      <c r="B55" s="62"/>
      <c r="C55" s="62"/>
      <c r="D55" s="62"/>
      <c r="E55" s="62"/>
      <c r="F55" s="144"/>
      <c r="G55" s="145"/>
      <c r="H55" s="146"/>
      <c r="I55" s="79"/>
    </row>
    <row r="56" spans="1:14" x14ac:dyDescent="0.2">
      <c r="A56" s="60"/>
      <c r="B56" s="62"/>
      <c r="C56" s="62"/>
      <c r="D56" s="62"/>
      <c r="E56" s="62"/>
      <c r="F56" s="144"/>
      <c r="G56" s="145"/>
      <c r="H56" s="146"/>
      <c r="I56" s="79"/>
      <c r="L56" s="79"/>
      <c r="M56" s="79"/>
    </row>
    <row r="57" spans="1:14" ht="13.5" thickBot="1" x14ac:dyDescent="0.25">
      <c r="A57" s="147"/>
      <c r="B57" s="25"/>
      <c r="C57" s="25"/>
      <c r="D57" s="25"/>
      <c r="E57" s="25"/>
      <c r="F57" s="148"/>
      <c r="G57" s="149"/>
      <c r="H57" s="26"/>
      <c r="I57" s="79"/>
    </row>
    <row r="58" spans="1:14" x14ac:dyDescent="0.2">
      <c r="I58" s="79"/>
    </row>
    <row r="59" spans="1:14" ht="13.5" thickBot="1" x14ac:dyDescent="0.25">
      <c r="F59" s="25"/>
      <c r="G59" s="25"/>
      <c r="I59" s="79"/>
    </row>
    <row r="60" spans="1:14" ht="16.5" thickBot="1" x14ac:dyDescent="0.3">
      <c r="A60" s="27" t="s">
        <v>76</v>
      </c>
      <c r="B60" s="8"/>
      <c r="C60" s="8"/>
      <c r="D60" s="8"/>
      <c r="E60" s="8"/>
      <c r="H60" s="9"/>
      <c r="I60" s="79"/>
      <c r="J60" s="150" t="s">
        <v>77</v>
      </c>
      <c r="K60" s="151"/>
      <c r="N60" s="143"/>
    </row>
    <row r="61" spans="1:14" ht="6.75" customHeight="1" thickBot="1" x14ac:dyDescent="0.25">
      <c r="A61" s="29"/>
      <c r="H61" s="13"/>
      <c r="I61" s="79"/>
      <c r="J61" s="29"/>
      <c r="K61" s="13"/>
    </row>
    <row r="62" spans="1:14" s="75" customFormat="1" x14ac:dyDescent="0.2">
      <c r="A62" s="67"/>
      <c r="B62" s="68"/>
      <c r="C62" s="68"/>
      <c r="D62" s="68"/>
      <c r="E62" s="68"/>
      <c r="F62" s="31" t="s">
        <v>67</v>
      </c>
      <c r="G62" s="31" t="s">
        <v>42</v>
      </c>
      <c r="H62" s="138" t="s">
        <v>43</v>
      </c>
      <c r="I62" s="79"/>
      <c r="J62" s="152"/>
      <c r="K62" s="153"/>
    </row>
    <row r="63" spans="1:14" x14ac:dyDescent="0.2">
      <c r="A63" s="70"/>
      <c r="B63" s="154" t="s">
        <v>78</v>
      </c>
      <c r="C63" s="76"/>
      <c r="D63" s="76"/>
      <c r="E63" s="76"/>
      <c r="F63" s="155"/>
      <c r="G63" s="71"/>
      <c r="H63" s="156"/>
      <c r="I63" s="79"/>
      <c r="J63" s="29" t="s">
        <v>79</v>
      </c>
      <c r="K63" s="392">
        <v>9.5500000000000002E-2</v>
      </c>
    </row>
    <row r="64" spans="1:14" ht="15" thickBot="1" x14ac:dyDescent="0.25">
      <c r="A64" s="29"/>
      <c r="B64" s="2" t="s">
        <v>80</v>
      </c>
      <c r="F64" s="376">
        <v>48328821.909999996</v>
      </c>
      <c r="G64" s="377">
        <f>-F64+H64</f>
        <v>-904156.25</v>
      </c>
      <c r="H64" s="385">
        <v>47424665.659999996</v>
      </c>
      <c r="I64" s="79"/>
      <c r="J64" s="147"/>
      <c r="K64" s="26"/>
    </row>
    <row r="65" spans="1:16" x14ac:dyDescent="0.2">
      <c r="A65" s="29"/>
      <c r="B65" s="2" t="s">
        <v>81</v>
      </c>
      <c r="F65" s="376">
        <v>0</v>
      </c>
      <c r="G65" s="377">
        <v>0</v>
      </c>
      <c r="H65" s="385">
        <v>0</v>
      </c>
      <c r="I65" s="79"/>
      <c r="J65" s="62"/>
    </row>
    <row r="66" spans="1:16" x14ac:dyDescent="0.2">
      <c r="A66" s="29"/>
      <c r="B66" s="2" t="s">
        <v>82</v>
      </c>
      <c r="F66" s="376">
        <v>616546.51</v>
      </c>
      <c r="G66" s="377">
        <f>(-F66+H66)</f>
        <v>0</v>
      </c>
      <c r="H66" s="385">
        <f>H46+G47</f>
        <v>616546.51</v>
      </c>
      <c r="I66" s="79"/>
    </row>
    <row r="67" spans="1:16" x14ac:dyDescent="0.2">
      <c r="A67" s="29"/>
      <c r="B67" s="2" t="s">
        <v>73</v>
      </c>
      <c r="F67" s="393">
        <v>0</v>
      </c>
      <c r="G67" s="394">
        <v>0</v>
      </c>
      <c r="H67" s="395">
        <v>0</v>
      </c>
      <c r="I67" s="79"/>
    </row>
    <row r="68" spans="1:16" ht="13.5" thickBot="1" x14ac:dyDescent="0.25">
      <c r="A68" s="29"/>
      <c r="B68" s="75" t="s">
        <v>83</v>
      </c>
      <c r="F68" s="396">
        <v>48945368.420000002</v>
      </c>
      <c r="G68" s="397">
        <f>SUM(G64:G67)</f>
        <v>-904156.25</v>
      </c>
      <c r="H68" s="388">
        <f>SUM(H64:H67)</f>
        <v>48041212.169999994</v>
      </c>
      <c r="I68" s="79"/>
      <c r="J68" s="79"/>
    </row>
    <row r="69" spans="1:16" ht="15.75" x14ac:dyDescent="0.25">
      <c r="A69" s="29"/>
      <c r="F69" s="376"/>
      <c r="G69" s="377"/>
      <c r="H69" s="388"/>
      <c r="I69" s="79"/>
      <c r="J69" s="27" t="s">
        <v>84</v>
      </c>
      <c r="K69" s="8"/>
      <c r="L69" s="8"/>
      <c r="M69" s="8"/>
      <c r="N69" s="8"/>
      <c r="O69" s="9"/>
    </row>
    <row r="70" spans="1:16" ht="6.75" customHeight="1" x14ac:dyDescent="0.2">
      <c r="A70" s="29"/>
      <c r="B70" s="75"/>
      <c r="F70" s="376"/>
      <c r="G70" s="377"/>
      <c r="H70" s="385"/>
      <c r="I70" s="79"/>
      <c r="J70" s="29"/>
      <c r="O70" s="13"/>
    </row>
    <row r="71" spans="1:16" x14ac:dyDescent="0.2">
      <c r="A71" s="29"/>
      <c r="B71" s="75" t="s">
        <v>85</v>
      </c>
      <c r="F71" s="376"/>
      <c r="G71" s="377"/>
      <c r="H71" s="385"/>
      <c r="I71" s="79"/>
      <c r="J71" s="30"/>
      <c r="K71" s="157"/>
      <c r="L71" s="31" t="s">
        <v>86</v>
      </c>
      <c r="M71" s="31" t="s">
        <v>87</v>
      </c>
      <c r="N71" s="31" t="s">
        <v>88</v>
      </c>
      <c r="O71" s="138" t="s">
        <v>89</v>
      </c>
    </row>
    <row r="72" spans="1:16" x14ac:dyDescent="0.2">
      <c r="A72" s="29"/>
      <c r="B72" s="2" t="s">
        <v>90</v>
      </c>
      <c r="F72" s="376">
        <v>35972203.469999999</v>
      </c>
      <c r="G72" s="377">
        <f>-K17</f>
        <v>-830776.58</v>
      </c>
      <c r="H72" s="385">
        <f>ROUND(L17,2)</f>
        <v>35141426.890000001</v>
      </c>
      <c r="I72" s="79"/>
      <c r="J72" s="29" t="s">
        <v>91</v>
      </c>
      <c r="L72" s="158">
        <v>45862476.950000003</v>
      </c>
      <c r="M72" s="159">
        <v>1</v>
      </c>
      <c r="N72" s="160">
        <v>5602</v>
      </c>
      <c r="O72" s="161">
        <v>58151.98</v>
      </c>
    </row>
    <row r="73" spans="1:16" x14ac:dyDescent="0.2">
      <c r="A73" s="29"/>
      <c r="B73" s="2" t="s">
        <v>92</v>
      </c>
      <c r="F73" s="398">
        <v>10900000</v>
      </c>
      <c r="G73" s="394">
        <f>-F73+H73</f>
        <v>0</v>
      </c>
      <c r="H73" s="395">
        <f>L18</f>
        <v>10900000</v>
      </c>
      <c r="I73" s="79"/>
      <c r="J73" s="29"/>
      <c r="L73" s="158">
        <v>0</v>
      </c>
      <c r="M73" s="159">
        <v>0</v>
      </c>
      <c r="N73" s="160">
        <v>0</v>
      </c>
      <c r="O73" s="161">
        <v>0</v>
      </c>
    </row>
    <row r="74" spans="1:16" x14ac:dyDescent="0.2">
      <c r="A74" s="29"/>
      <c r="B74" s="75" t="s">
        <v>93</v>
      </c>
      <c r="F74" s="396">
        <v>46872203.469999999</v>
      </c>
      <c r="G74" s="397">
        <f>SUM(G72:G73)</f>
        <v>-830776.58</v>
      </c>
      <c r="H74" s="388">
        <f>SUM(H72:H73)</f>
        <v>46041426.890000001</v>
      </c>
      <c r="I74" s="79"/>
      <c r="J74" s="29" t="s">
        <v>94</v>
      </c>
      <c r="L74" s="158">
        <v>0</v>
      </c>
      <c r="M74" s="159">
        <v>0</v>
      </c>
      <c r="N74" s="160">
        <v>0</v>
      </c>
      <c r="O74" s="161">
        <v>0</v>
      </c>
    </row>
    <row r="75" spans="1:16" x14ac:dyDescent="0.2">
      <c r="A75" s="29"/>
      <c r="F75" s="368"/>
      <c r="G75" s="390"/>
      <c r="H75" s="399"/>
      <c r="I75" s="79"/>
      <c r="J75" s="162" t="s">
        <v>95</v>
      </c>
      <c r="K75" s="123"/>
      <c r="L75" s="195">
        <v>45862476.950000003</v>
      </c>
      <c r="M75" s="163"/>
      <c r="N75" s="406">
        <v>5602</v>
      </c>
      <c r="O75" s="216">
        <v>58151.98</v>
      </c>
      <c r="P75" s="164"/>
    </row>
    <row r="76" spans="1:16" ht="13.5" thickBot="1" x14ac:dyDescent="0.25">
      <c r="A76" s="29"/>
      <c r="C76" s="75"/>
      <c r="D76" s="75"/>
      <c r="E76" s="75"/>
      <c r="F76" s="400"/>
      <c r="G76" s="401"/>
      <c r="H76" s="402"/>
      <c r="I76" s="79"/>
      <c r="J76" s="147"/>
      <c r="K76" s="25"/>
      <c r="L76" s="25"/>
      <c r="M76" s="25"/>
      <c r="N76" s="25"/>
      <c r="O76" s="26"/>
    </row>
    <row r="77" spans="1:16" x14ac:dyDescent="0.2">
      <c r="A77" s="29"/>
      <c r="F77" s="403"/>
      <c r="G77" s="390"/>
      <c r="H77" s="399"/>
      <c r="I77" s="79"/>
      <c r="J77" s="62"/>
    </row>
    <row r="78" spans="1:16" x14ac:dyDescent="0.2">
      <c r="A78" s="29"/>
      <c r="B78" s="2" t="s">
        <v>96</v>
      </c>
      <c r="F78" s="403">
        <v>1.3606</v>
      </c>
      <c r="G78" s="404"/>
      <c r="H78" s="405">
        <f>+H68/H72</f>
        <v>1.3670820004087771</v>
      </c>
      <c r="I78" s="79"/>
    </row>
    <row r="79" spans="1:16" x14ac:dyDescent="0.2">
      <c r="A79" s="29"/>
      <c r="B79" s="2" t="s">
        <v>97</v>
      </c>
      <c r="F79" s="403">
        <v>1.0442</v>
      </c>
      <c r="G79" s="404"/>
      <c r="H79" s="405">
        <f>+H68/H74</f>
        <v>1.0434344766242321</v>
      </c>
      <c r="I79" s="79"/>
    </row>
    <row r="80" spans="1:16" x14ac:dyDescent="0.2">
      <c r="A80" s="45"/>
      <c r="B80" s="123"/>
      <c r="C80" s="123"/>
      <c r="D80" s="123"/>
      <c r="E80" s="123"/>
      <c r="F80" s="165"/>
      <c r="G80" s="166"/>
      <c r="H80" s="167"/>
      <c r="I80" s="168"/>
    </row>
    <row r="81" spans="1:15" s="62" customFormat="1" ht="11.25" x14ac:dyDescent="0.2">
      <c r="A81" s="169" t="s">
        <v>98</v>
      </c>
      <c r="B81" s="61"/>
      <c r="C81" s="61"/>
      <c r="D81" s="61"/>
      <c r="E81" s="61"/>
      <c r="F81" s="61"/>
      <c r="G81" s="61"/>
      <c r="H81" s="63"/>
    </row>
    <row r="82" spans="1:15" s="62" customFormat="1" ht="12" thickBot="1" x14ac:dyDescent="0.25">
      <c r="A82" s="64"/>
      <c r="B82" s="65"/>
      <c r="C82" s="65"/>
      <c r="D82" s="65"/>
      <c r="E82" s="65"/>
      <c r="F82" s="65"/>
      <c r="G82" s="65"/>
      <c r="H82" s="66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3"/>
    </row>
    <row r="85" spans="1:15" ht="12.75" customHeight="1" thickBot="1" x14ac:dyDescent="0.25"/>
    <row r="86" spans="1:15" ht="15.75" x14ac:dyDescent="0.25">
      <c r="A86" s="27" t="s">
        <v>99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</row>
    <row r="87" spans="1:15" ht="6.75" customHeight="1" x14ac:dyDescent="0.2">
      <c r="A87" s="29"/>
      <c r="O87" s="13"/>
    </row>
    <row r="88" spans="1:15" s="75" customFormat="1" x14ac:dyDescent="0.2">
      <c r="A88" s="67"/>
      <c r="B88" s="68"/>
      <c r="C88" s="68"/>
      <c r="D88" s="68"/>
      <c r="E88" s="170"/>
      <c r="F88" s="171" t="s">
        <v>88</v>
      </c>
      <c r="G88" s="171"/>
      <c r="H88" s="172" t="s">
        <v>100</v>
      </c>
      <c r="I88" s="173"/>
      <c r="J88" s="171" t="s">
        <v>101</v>
      </c>
      <c r="K88" s="171"/>
      <c r="L88" s="171" t="s">
        <v>102</v>
      </c>
      <c r="M88" s="171"/>
      <c r="N88" s="171" t="s">
        <v>103</v>
      </c>
      <c r="O88" s="174"/>
    </row>
    <row r="89" spans="1:15" s="75" customFormat="1" x14ac:dyDescent="0.2">
      <c r="A89" s="67"/>
      <c r="B89" s="68"/>
      <c r="C89" s="68"/>
      <c r="D89" s="68"/>
      <c r="E89" s="170"/>
      <c r="F89" s="31" t="s">
        <v>104</v>
      </c>
      <c r="G89" s="31" t="s">
        <v>105</v>
      </c>
      <c r="H89" s="175" t="s">
        <v>104</v>
      </c>
      <c r="I89" s="176" t="s">
        <v>105</v>
      </c>
      <c r="J89" s="31" t="s">
        <v>104</v>
      </c>
      <c r="K89" s="31" t="s">
        <v>105</v>
      </c>
      <c r="L89" s="31" t="s">
        <v>104</v>
      </c>
      <c r="M89" s="31" t="s">
        <v>105</v>
      </c>
      <c r="N89" s="31" t="s">
        <v>104</v>
      </c>
      <c r="O89" s="33" t="s">
        <v>105</v>
      </c>
    </row>
    <row r="90" spans="1:15" x14ac:dyDescent="0.2">
      <c r="A90" s="177" t="s">
        <v>49</v>
      </c>
      <c r="B90" s="2" t="s">
        <v>49</v>
      </c>
      <c r="F90" s="109">
        <v>6</v>
      </c>
      <c r="G90" s="109">
        <v>6</v>
      </c>
      <c r="H90" s="96">
        <v>44551.64</v>
      </c>
      <c r="I90" s="96">
        <v>44618.71</v>
      </c>
      <c r="J90" s="178">
        <v>1E-3</v>
      </c>
      <c r="K90" s="179">
        <v>1E-3</v>
      </c>
      <c r="L90" s="180">
        <v>6.81</v>
      </c>
      <c r="M90" s="180">
        <v>6.81</v>
      </c>
      <c r="N90" s="180">
        <v>120</v>
      </c>
      <c r="O90" s="181">
        <v>120</v>
      </c>
    </row>
    <row r="91" spans="1:15" x14ac:dyDescent="0.2">
      <c r="A91" s="177" t="s">
        <v>51</v>
      </c>
      <c r="B91" s="2" t="s">
        <v>51</v>
      </c>
      <c r="F91" s="109">
        <v>0</v>
      </c>
      <c r="G91" s="109">
        <v>0</v>
      </c>
      <c r="H91" s="96">
        <v>0</v>
      </c>
      <c r="I91" s="96">
        <v>0</v>
      </c>
      <c r="J91" s="178">
        <v>0</v>
      </c>
      <c r="K91" s="159">
        <v>0</v>
      </c>
      <c r="L91" s="108">
        <v>0</v>
      </c>
      <c r="M91" s="108">
        <v>0</v>
      </c>
      <c r="N91" s="108">
        <v>0</v>
      </c>
      <c r="O91" s="182">
        <v>0</v>
      </c>
    </row>
    <row r="92" spans="1:15" x14ac:dyDescent="0.2">
      <c r="A92" s="177" t="s">
        <v>56</v>
      </c>
      <c r="B92" s="2" t="s">
        <v>56</v>
      </c>
      <c r="F92" s="109"/>
      <c r="G92" s="109"/>
      <c r="H92" s="96"/>
      <c r="I92" s="96"/>
      <c r="J92" s="159"/>
      <c r="K92" s="159"/>
      <c r="L92" s="108"/>
      <c r="M92" s="108"/>
      <c r="N92" s="108"/>
      <c r="O92" s="182"/>
    </row>
    <row r="93" spans="1:15" x14ac:dyDescent="0.2">
      <c r="A93" s="177" t="s">
        <v>106</v>
      </c>
      <c r="B93" s="2" t="s">
        <v>107</v>
      </c>
      <c r="F93" s="109">
        <v>4440</v>
      </c>
      <c r="G93" s="109">
        <v>4462</v>
      </c>
      <c r="H93" s="96">
        <v>38141426.729999997</v>
      </c>
      <c r="I93" s="96">
        <v>37930032.43</v>
      </c>
      <c r="J93" s="178">
        <v>0.81340000000000001</v>
      </c>
      <c r="K93" s="159">
        <v>0.82699999999999996</v>
      </c>
      <c r="L93" s="108">
        <v>4.92</v>
      </c>
      <c r="M93" s="108">
        <v>4.9400000000000004</v>
      </c>
      <c r="N93" s="108">
        <v>149.63999999999999</v>
      </c>
      <c r="O93" s="182">
        <v>149.44</v>
      </c>
    </row>
    <row r="94" spans="1:15" x14ac:dyDescent="0.2">
      <c r="A94" s="177" t="s">
        <v>108</v>
      </c>
      <c r="B94" s="183" t="s">
        <v>109</v>
      </c>
      <c r="F94" s="109">
        <v>170</v>
      </c>
      <c r="G94" s="109">
        <v>133</v>
      </c>
      <c r="H94" s="96">
        <v>1256831.6399999999</v>
      </c>
      <c r="I94" s="96">
        <v>1165943.5900000001</v>
      </c>
      <c r="J94" s="178">
        <v>2.6800000000000001E-2</v>
      </c>
      <c r="K94" s="159">
        <v>2.5399999999999999E-2</v>
      </c>
      <c r="L94" s="108">
        <v>6.3</v>
      </c>
      <c r="M94" s="108">
        <v>5.92</v>
      </c>
      <c r="N94" s="108">
        <v>196.72</v>
      </c>
      <c r="O94" s="182">
        <v>189.74</v>
      </c>
    </row>
    <row r="95" spans="1:15" x14ac:dyDescent="0.2">
      <c r="A95" s="177" t="s">
        <v>110</v>
      </c>
      <c r="B95" s="183" t="s">
        <v>111</v>
      </c>
      <c r="F95" s="109">
        <v>88</v>
      </c>
      <c r="G95" s="109">
        <v>105</v>
      </c>
      <c r="H95" s="96">
        <v>445101.12</v>
      </c>
      <c r="I95" s="96">
        <v>880138.62</v>
      </c>
      <c r="J95" s="178">
        <v>9.4999999999999998E-3</v>
      </c>
      <c r="K95" s="159">
        <v>1.9199999999999998E-2</v>
      </c>
      <c r="L95" s="108">
        <v>6.78</v>
      </c>
      <c r="M95" s="108">
        <v>6.54</v>
      </c>
      <c r="N95" s="108">
        <v>224.23</v>
      </c>
      <c r="O95" s="182">
        <v>221.09</v>
      </c>
    </row>
    <row r="96" spans="1:15" x14ac:dyDescent="0.2">
      <c r="A96" s="177" t="s">
        <v>112</v>
      </c>
      <c r="B96" s="183" t="s">
        <v>113</v>
      </c>
      <c r="F96" s="109">
        <v>45</v>
      </c>
      <c r="G96" s="109">
        <v>71</v>
      </c>
      <c r="H96" s="96">
        <v>453030.48</v>
      </c>
      <c r="I96" s="96">
        <v>385196.82</v>
      </c>
      <c r="J96" s="178">
        <v>9.7000000000000003E-3</v>
      </c>
      <c r="K96" s="159">
        <v>8.3999999999999995E-3</v>
      </c>
      <c r="L96" s="108">
        <v>5.0999999999999996</v>
      </c>
      <c r="M96" s="108">
        <v>6.66</v>
      </c>
      <c r="N96" s="108">
        <v>224.18</v>
      </c>
      <c r="O96" s="182">
        <v>241.61</v>
      </c>
    </row>
    <row r="97" spans="1:25" x14ac:dyDescent="0.2">
      <c r="A97" s="177" t="s">
        <v>114</v>
      </c>
      <c r="B97" s="183" t="s">
        <v>115</v>
      </c>
      <c r="F97" s="109">
        <v>68</v>
      </c>
      <c r="G97" s="109">
        <v>62</v>
      </c>
      <c r="H97" s="96">
        <v>428929.22</v>
      </c>
      <c r="I97" s="96">
        <v>607783.31999999995</v>
      </c>
      <c r="J97" s="178">
        <v>9.1000000000000004E-3</v>
      </c>
      <c r="K97" s="159">
        <v>1.3299999999999999E-2</v>
      </c>
      <c r="L97" s="108">
        <v>5.51</v>
      </c>
      <c r="M97" s="108">
        <v>5.45</v>
      </c>
      <c r="N97" s="108">
        <v>173.4</v>
      </c>
      <c r="O97" s="182">
        <v>225.09</v>
      </c>
    </row>
    <row r="98" spans="1:25" x14ac:dyDescent="0.2">
      <c r="A98" s="177" t="s">
        <v>116</v>
      </c>
      <c r="B98" s="183" t="s">
        <v>117</v>
      </c>
      <c r="F98" s="109">
        <v>97</v>
      </c>
      <c r="G98" s="109">
        <v>81</v>
      </c>
      <c r="H98" s="96">
        <v>906947.45</v>
      </c>
      <c r="I98" s="96">
        <v>768196.19</v>
      </c>
      <c r="J98" s="178">
        <v>1.9300000000000001E-2</v>
      </c>
      <c r="K98" s="159">
        <v>1.67E-2</v>
      </c>
      <c r="L98" s="108">
        <v>5.66</v>
      </c>
      <c r="M98" s="108">
        <v>5.49</v>
      </c>
      <c r="N98" s="108">
        <v>197.94</v>
      </c>
      <c r="O98" s="182">
        <v>200.95</v>
      </c>
    </row>
    <row r="99" spans="1:25" x14ac:dyDescent="0.2">
      <c r="A99" s="177" t="s">
        <v>118</v>
      </c>
      <c r="B99" s="183" t="s">
        <v>119</v>
      </c>
      <c r="F99" s="109">
        <v>26</v>
      </c>
      <c r="G99" s="109">
        <v>40</v>
      </c>
      <c r="H99" s="96">
        <v>119640.13</v>
      </c>
      <c r="I99" s="96">
        <v>226831.68</v>
      </c>
      <c r="J99" s="178">
        <v>2.5999999999999999E-3</v>
      </c>
      <c r="K99" s="159">
        <v>4.8999999999999998E-3</v>
      </c>
      <c r="L99" s="108">
        <v>6.45</v>
      </c>
      <c r="M99" s="108">
        <v>6.33</v>
      </c>
      <c r="N99" s="108">
        <v>180.25</v>
      </c>
      <c r="O99" s="182">
        <v>151.52000000000001</v>
      </c>
    </row>
    <row r="100" spans="1:25" x14ac:dyDescent="0.2">
      <c r="A100" s="184" t="s">
        <v>120</v>
      </c>
      <c r="B100" s="185" t="s">
        <v>120</v>
      </c>
      <c r="C100" s="185"/>
      <c r="D100" s="185"/>
      <c r="E100" s="185"/>
      <c r="F100" s="186">
        <v>4934</v>
      </c>
      <c r="G100" s="186">
        <v>4954</v>
      </c>
      <c r="H100" s="187">
        <v>41751906.770000003</v>
      </c>
      <c r="I100" s="187">
        <v>41964122.649999999</v>
      </c>
      <c r="J100" s="188">
        <v>0.89039999999999997</v>
      </c>
      <c r="K100" s="189">
        <v>0.91500000000000004</v>
      </c>
      <c r="L100" s="190">
        <v>5.01</v>
      </c>
      <c r="M100" s="190">
        <v>5.04</v>
      </c>
      <c r="N100" s="190">
        <v>154.04</v>
      </c>
      <c r="O100" s="191">
        <v>154.96</v>
      </c>
    </row>
    <row r="101" spans="1:25" x14ac:dyDescent="0.2">
      <c r="A101" s="177" t="s">
        <v>53</v>
      </c>
      <c r="B101" s="2" t="s">
        <v>53</v>
      </c>
      <c r="F101" s="109">
        <v>374</v>
      </c>
      <c r="G101" s="382">
        <v>304</v>
      </c>
      <c r="H101" s="379">
        <v>3551101.12</v>
      </c>
      <c r="I101" s="379">
        <v>2464668.89</v>
      </c>
      <c r="J101" s="178">
        <v>7.5700000000000003E-2</v>
      </c>
      <c r="K101" s="159">
        <v>5.3699999999999998E-2</v>
      </c>
      <c r="L101" s="108">
        <v>6.16</v>
      </c>
      <c r="M101" s="108">
        <v>5.78</v>
      </c>
      <c r="N101" s="108">
        <v>214.51</v>
      </c>
      <c r="O101" s="182">
        <v>195.66</v>
      </c>
    </row>
    <row r="102" spans="1:25" x14ac:dyDescent="0.2">
      <c r="A102" s="177" t="s">
        <v>52</v>
      </c>
      <c r="B102" s="2" t="s">
        <v>52</v>
      </c>
      <c r="F102" s="109">
        <v>333</v>
      </c>
      <c r="G102" s="382">
        <v>326</v>
      </c>
      <c r="H102" s="379">
        <v>1464929.34</v>
      </c>
      <c r="I102" s="379">
        <v>1330914.72</v>
      </c>
      <c r="J102" s="178">
        <v>3.1199999999999999E-2</v>
      </c>
      <c r="K102" s="159">
        <v>2.9000000000000001E-2</v>
      </c>
      <c r="L102" s="108">
        <v>6.09</v>
      </c>
      <c r="M102" s="108">
        <v>6.22</v>
      </c>
      <c r="N102" s="108">
        <v>156.91</v>
      </c>
      <c r="O102" s="182">
        <v>152.66999999999999</v>
      </c>
    </row>
    <row r="103" spans="1:25" x14ac:dyDescent="0.2">
      <c r="A103" s="177" t="s">
        <v>58</v>
      </c>
      <c r="B103" s="2" t="s">
        <v>58</v>
      </c>
      <c r="F103" s="109">
        <v>17</v>
      </c>
      <c r="G103" s="382">
        <v>12</v>
      </c>
      <c r="H103" s="379">
        <v>76128.009999999995</v>
      </c>
      <c r="I103" s="379">
        <v>58151.98</v>
      </c>
      <c r="J103" s="192">
        <v>1.6000000000000001E-3</v>
      </c>
      <c r="K103" s="159">
        <v>1.2999999999999999E-3</v>
      </c>
      <c r="L103" s="108">
        <v>6.29</v>
      </c>
      <c r="M103" s="108">
        <v>5.81</v>
      </c>
      <c r="N103" s="108">
        <v>183.51</v>
      </c>
      <c r="O103" s="182">
        <v>243.27</v>
      </c>
      <c r="Q103" s="193"/>
      <c r="R103" s="193"/>
      <c r="S103" s="193"/>
      <c r="T103" s="168"/>
      <c r="U103" s="168"/>
      <c r="V103" s="164"/>
      <c r="W103" s="164"/>
      <c r="X103" s="164"/>
      <c r="Y103" s="164"/>
    </row>
    <row r="104" spans="1:25" x14ac:dyDescent="0.2">
      <c r="A104" s="177" t="s">
        <v>60</v>
      </c>
      <c r="B104" s="2" t="s">
        <v>60</v>
      </c>
      <c r="F104" s="109">
        <v>0</v>
      </c>
      <c r="G104" s="382">
        <v>0</v>
      </c>
      <c r="H104" s="379">
        <v>0</v>
      </c>
      <c r="I104" s="379">
        <v>0</v>
      </c>
      <c r="J104" s="192">
        <v>0</v>
      </c>
      <c r="K104" s="159">
        <v>0</v>
      </c>
      <c r="L104" s="108">
        <v>0</v>
      </c>
      <c r="M104" s="108">
        <v>0</v>
      </c>
      <c r="N104" s="108">
        <v>0</v>
      </c>
      <c r="O104" s="182">
        <v>0</v>
      </c>
    </row>
    <row r="105" spans="1:25" x14ac:dyDescent="0.2">
      <c r="A105" s="45"/>
      <c r="B105" s="53" t="s">
        <v>95</v>
      </c>
      <c r="C105" s="123"/>
      <c r="D105" s="123"/>
      <c r="E105" s="80"/>
      <c r="F105" s="194">
        <v>5664</v>
      </c>
      <c r="G105" s="194">
        <v>5602</v>
      </c>
      <c r="H105" s="195">
        <v>46888616.880000003</v>
      </c>
      <c r="I105" s="195">
        <v>45862476.950000003</v>
      </c>
      <c r="J105" s="196"/>
      <c r="K105" s="196"/>
      <c r="L105" s="197">
        <v>5.13</v>
      </c>
      <c r="M105" s="197">
        <v>5.12</v>
      </c>
      <c r="N105" s="197">
        <v>158.72999999999999</v>
      </c>
      <c r="O105" s="198">
        <v>157.16</v>
      </c>
    </row>
    <row r="106" spans="1:25" s="62" customFormat="1" ht="11.25" x14ac:dyDescent="0.2">
      <c r="A106" s="169"/>
      <c r="B106" s="61"/>
      <c r="C106" s="61"/>
      <c r="D106" s="61"/>
      <c r="E106" s="61"/>
      <c r="F106" s="61"/>
      <c r="G106" s="407"/>
      <c r="H106" s="407"/>
      <c r="I106" s="407"/>
      <c r="J106" s="199"/>
      <c r="K106" s="199"/>
      <c r="L106" s="61"/>
      <c r="M106" s="61"/>
      <c r="N106" s="61"/>
      <c r="O106" s="200"/>
    </row>
    <row r="107" spans="1:25" s="62" customFormat="1" ht="12" thickBot="1" x14ac:dyDescent="0.25">
      <c r="A107" s="64"/>
      <c r="B107" s="65"/>
      <c r="C107" s="65"/>
      <c r="D107" s="65"/>
      <c r="E107" s="65"/>
      <c r="F107" s="65"/>
      <c r="G107" s="65"/>
      <c r="H107" s="65"/>
      <c r="I107" s="65"/>
      <c r="J107" s="201"/>
      <c r="K107" s="201"/>
      <c r="L107" s="65"/>
      <c r="M107" s="65"/>
      <c r="N107" s="65"/>
      <c r="O107" s="202"/>
    </row>
    <row r="108" spans="1:25" ht="12.75" customHeight="1" thickBot="1" x14ac:dyDescent="0.25">
      <c r="A108" s="25"/>
    </row>
    <row r="109" spans="1:25" ht="15.75" x14ac:dyDescent="0.25">
      <c r="A109" s="27" t="s">
        <v>121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9"/>
    </row>
    <row r="110" spans="1:25" ht="6.75" customHeight="1" x14ac:dyDescent="0.2">
      <c r="A110" s="29"/>
      <c r="O110" s="13"/>
    </row>
    <row r="111" spans="1:25" s="75" customFormat="1" x14ac:dyDescent="0.2">
      <c r="A111" s="67"/>
      <c r="B111" s="68"/>
      <c r="C111" s="68"/>
      <c r="D111" s="68"/>
      <c r="E111" s="170"/>
      <c r="F111" s="171" t="s">
        <v>88</v>
      </c>
      <c r="G111" s="171"/>
      <c r="H111" s="173" t="s">
        <v>100</v>
      </c>
      <c r="I111" s="173"/>
      <c r="J111" s="171" t="s">
        <v>101</v>
      </c>
      <c r="K111" s="171"/>
      <c r="L111" s="171" t="s">
        <v>102</v>
      </c>
      <c r="M111" s="171"/>
      <c r="N111" s="171" t="s">
        <v>103</v>
      </c>
      <c r="O111" s="174"/>
    </row>
    <row r="112" spans="1:25" s="75" customFormat="1" x14ac:dyDescent="0.2">
      <c r="A112" s="67"/>
      <c r="B112" s="68"/>
      <c r="C112" s="68"/>
      <c r="D112" s="68"/>
      <c r="E112" s="170"/>
      <c r="F112" s="31" t="s">
        <v>104</v>
      </c>
      <c r="G112" s="31" t="s">
        <v>105</v>
      </c>
      <c r="H112" s="203" t="s">
        <v>104</v>
      </c>
      <c r="I112" s="204" t="s">
        <v>105</v>
      </c>
      <c r="J112" s="31" t="s">
        <v>104</v>
      </c>
      <c r="K112" s="31" t="s">
        <v>105</v>
      </c>
      <c r="L112" s="31" t="s">
        <v>104</v>
      </c>
      <c r="M112" s="31" t="s">
        <v>105</v>
      </c>
      <c r="N112" s="31" t="s">
        <v>104</v>
      </c>
      <c r="O112" s="33" t="s">
        <v>105</v>
      </c>
    </row>
    <row r="113" spans="1:15" x14ac:dyDescent="0.2">
      <c r="A113" s="29"/>
      <c r="B113" s="2" t="s">
        <v>122</v>
      </c>
      <c r="F113" s="205">
        <v>4440</v>
      </c>
      <c r="G113" s="205">
        <v>4462</v>
      </c>
      <c r="H113" s="206">
        <v>38141426.729999997</v>
      </c>
      <c r="I113" s="207">
        <v>37930032.43</v>
      </c>
      <c r="J113" s="159">
        <v>0.91349999999999998</v>
      </c>
      <c r="K113" s="159">
        <v>0.90390000000000004</v>
      </c>
      <c r="L113" s="208">
        <v>4.92</v>
      </c>
      <c r="M113" s="208">
        <v>4.9400000000000004</v>
      </c>
      <c r="N113" s="206">
        <v>149.63999999999999</v>
      </c>
      <c r="O113" s="209">
        <v>149.44</v>
      </c>
    </row>
    <row r="114" spans="1:15" x14ac:dyDescent="0.2">
      <c r="A114" s="29"/>
      <c r="B114" s="2" t="s">
        <v>123</v>
      </c>
      <c r="F114" s="205">
        <v>170</v>
      </c>
      <c r="G114" s="205">
        <v>133</v>
      </c>
      <c r="H114" s="206">
        <v>1256831.6399999999</v>
      </c>
      <c r="I114" s="210">
        <v>1165943.5900000001</v>
      </c>
      <c r="J114" s="159">
        <v>3.0099999999999998E-2</v>
      </c>
      <c r="K114" s="159">
        <v>2.7799999999999998E-2</v>
      </c>
      <c r="L114" s="208">
        <v>6.3</v>
      </c>
      <c r="M114" s="208">
        <v>5.92</v>
      </c>
      <c r="N114" s="206">
        <v>196.72</v>
      </c>
      <c r="O114" s="211">
        <v>189.74</v>
      </c>
    </row>
    <row r="115" spans="1:15" x14ac:dyDescent="0.2">
      <c r="A115" s="29"/>
      <c r="B115" s="2" t="s">
        <v>124</v>
      </c>
      <c r="F115" s="205">
        <v>88</v>
      </c>
      <c r="G115" s="205">
        <v>105</v>
      </c>
      <c r="H115" s="206">
        <v>445101.12</v>
      </c>
      <c r="I115" s="210">
        <v>880138.62</v>
      </c>
      <c r="J115" s="159">
        <v>1.0699999999999999E-2</v>
      </c>
      <c r="K115" s="159">
        <v>2.1000000000000001E-2</v>
      </c>
      <c r="L115" s="208">
        <v>6.78</v>
      </c>
      <c r="M115" s="208">
        <v>6.54</v>
      </c>
      <c r="N115" s="206">
        <v>224.23</v>
      </c>
      <c r="O115" s="211">
        <v>221.09</v>
      </c>
    </row>
    <row r="116" spans="1:15" x14ac:dyDescent="0.2">
      <c r="A116" s="29"/>
      <c r="B116" s="2" t="s">
        <v>125</v>
      </c>
      <c r="F116" s="205">
        <v>45</v>
      </c>
      <c r="G116" s="205">
        <v>71</v>
      </c>
      <c r="H116" s="206">
        <v>453030.48</v>
      </c>
      <c r="I116" s="210">
        <v>385196.82</v>
      </c>
      <c r="J116" s="159">
        <v>1.09E-2</v>
      </c>
      <c r="K116" s="159">
        <v>9.1999999999999998E-3</v>
      </c>
      <c r="L116" s="208">
        <v>5.0999999999999996</v>
      </c>
      <c r="M116" s="208">
        <v>6.66</v>
      </c>
      <c r="N116" s="206">
        <v>224.18</v>
      </c>
      <c r="O116" s="211">
        <v>241.61</v>
      </c>
    </row>
    <row r="117" spans="1:15" x14ac:dyDescent="0.2">
      <c r="A117" s="29"/>
      <c r="B117" s="2" t="s">
        <v>126</v>
      </c>
      <c r="F117" s="205">
        <v>68</v>
      </c>
      <c r="G117" s="205">
        <v>62</v>
      </c>
      <c r="H117" s="206">
        <v>428929.22</v>
      </c>
      <c r="I117" s="210">
        <v>607783.31999999995</v>
      </c>
      <c r="J117" s="159">
        <v>1.03E-2</v>
      </c>
      <c r="K117" s="159">
        <v>1.4500000000000001E-2</v>
      </c>
      <c r="L117" s="208">
        <v>5.51</v>
      </c>
      <c r="M117" s="208">
        <v>5.45</v>
      </c>
      <c r="N117" s="206">
        <v>173.4</v>
      </c>
      <c r="O117" s="211">
        <v>225.09</v>
      </c>
    </row>
    <row r="118" spans="1:15" x14ac:dyDescent="0.2">
      <c r="A118" s="29"/>
      <c r="B118" s="2" t="s">
        <v>127</v>
      </c>
      <c r="F118" s="205">
        <v>97</v>
      </c>
      <c r="G118" s="205">
        <v>81</v>
      </c>
      <c r="H118" s="206">
        <v>906947.45</v>
      </c>
      <c r="I118" s="210">
        <v>768196.19</v>
      </c>
      <c r="J118" s="159">
        <v>2.1700000000000001E-2</v>
      </c>
      <c r="K118" s="159">
        <v>1.83E-2</v>
      </c>
      <c r="L118" s="208">
        <v>5.66</v>
      </c>
      <c r="M118" s="212">
        <v>5.49</v>
      </c>
      <c r="N118" s="206">
        <v>197.94</v>
      </c>
      <c r="O118" s="211">
        <v>200.95</v>
      </c>
    </row>
    <row r="119" spans="1:15" x14ac:dyDescent="0.2">
      <c r="A119" s="29"/>
      <c r="B119" s="2" t="s">
        <v>128</v>
      </c>
      <c r="F119" s="205">
        <v>26</v>
      </c>
      <c r="G119" s="205">
        <v>40</v>
      </c>
      <c r="H119" s="206">
        <v>119640.13</v>
      </c>
      <c r="I119" s="210">
        <v>226831.68</v>
      </c>
      <c r="J119" s="159">
        <v>2.8999999999999998E-3</v>
      </c>
      <c r="K119" s="159">
        <v>5.4000000000000003E-3</v>
      </c>
      <c r="L119" s="208">
        <v>6.45</v>
      </c>
      <c r="M119" s="208">
        <v>6.33</v>
      </c>
      <c r="N119" s="206">
        <v>180.25</v>
      </c>
      <c r="O119" s="211">
        <v>151.52000000000001</v>
      </c>
    </row>
    <row r="120" spans="1:15" x14ac:dyDescent="0.2">
      <c r="A120" s="45"/>
      <c r="B120" s="53" t="s">
        <v>129</v>
      </c>
      <c r="C120" s="123"/>
      <c r="D120" s="123"/>
      <c r="E120" s="80"/>
      <c r="F120" s="213">
        <v>4934</v>
      </c>
      <c r="G120" s="213">
        <v>4954</v>
      </c>
      <c r="H120" s="195">
        <v>41751906.770000003</v>
      </c>
      <c r="I120" s="195">
        <v>41964122.649999999</v>
      </c>
      <c r="J120" s="196"/>
      <c r="K120" s="196"/>
      <c r="L120" s="214">
        <v>5.01</v>
      </c>
      <c r="M120" s="215">
        <v>5.04</v>
      </c>
      <c r="N120" s="195">
        <v>154.04</v>
      </c>
      <c r="O120" s="216">
        <v>154.96</v>
      </c>
    </row>
    <row r="121" spans="1:15" s="62" customFormat="1" ht="11.25" x14ac:dyDescent="0.2">
      <c r="A121" s="60"/>
      <c r="J121" s="217"/>
      <c r="K121" s="217"/>
      <c r="O121" s="218"/>
    </row>
    <row r="122" spans="1:15" s="62" customFormat="1" ht="12" thickBot="1" x14ac:dyDescent="0.25">
      <c r="A122" s="64"/>
      <c r="B122" s="65"/>
      <c r="C122" s="65"/>
      <c r="D122" s="65"/>
      <c r="E122" s="65"/>
      <c r="F122" s="65"/>
      <c r="G122" s="65"/>
      <c r="H122" s="65"/>
      <c r="I122" s="65"/>
      <c r="J122" s="201"/>
      <c r="K122" s="201"/>
      <c r="L122" s="65"/>
      <c r="M122" s="65"/>
      <c r="N122" s="65"/>
      <c r="O122" s="202"/>
    </row>
    <row r="123" spans="1:15" ht="12.75" customHeight="1" thickBot="1" x14ac:dyDescent="0.25">
      <c r="A123" s="219"/>
      <c r="B123" s="8"/>
      <c r="C123" s="8"/>
      <c r="D123" s="8"/>
      <c r="E123" s="8"/>
    </row>
    <row r="124" spans="1:15" ht="15.75" x14ac:dyDescent="0.25">
      <c r="A124" s="27" t="s">
        <v>130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9"/>
    </row>
    <row r="125" spans="1:15" ht="6.75" customHeight="1" x14ac:dyDescent="0.2">
      <c r="A125" s="29"/>
      <c r="O125" s="13"/>
    </row>
    <row r="126" spans="1:15" ht="12.75" customHeight="1" x14ac:dyDescent="0.2">
      <c r="A126" s="30"/>
      <c r="B126" s="157"/>
      <c r="C126" s="157"/>
      <c r="D126" s="157"/>
      <c r="E126" s="157"/>
      <c r="F126" s="220" t="s">
        <v>88</v>
      </c>
      <c r="G126" s="221"/>
      <c r="H126" s="172" t="s">
        <v>100</v>
      </c>
      <c r="I126" s="173"/>
      <c r="J126" s="220" t="s">
        <v>101</v>
      </c>
      <c r="K126" s="221"/>
      <c r="L126" s="220" t="s">
        <v>102</v>
      </c>
      <c r="M126" s="221"/>
      <c r="N126" s="220" t="s">
        <v>103</v>
      </c>
      <c r="O126" s="222"/>
    </row>
    <row r="127" spans="1:15" x14ac:dyDescent="0.2">
      <c r="A127" s="30"/>
      <c r="B127" s="157"/>
      <c r="C127" s="157"/>
      <c r="D127" s="157"/>
      <c r="E127" s="157"/>
      <c r="F127" s="31" t="s">
        <v>104</v>
      </c>
      <c r="G127" s="31" t="s">
        <v>105</v>
      </c>
      <c r="H127" s="31" t="s">
        <v>104</v>
      </c>
      <c r="I127" s="137" t="s">
        <v>105</v>
      </c>
      <c r="J127" s="31" t="s">
        <v>104</v>
      </c>
      <c r="K127" s="31" t="s">
        <v>105</v>
      </c>
      <c r="L127" s="31" t="s">
        <v>104</v>
      </c>
      <c r="M127" s="31" t="s">
        <v>105</v>
      </c>
      <c r="N127" s="31" t="s">
        <v>104</v>
      </c>
      <c r="O127" s="33" t="s">
        <v>105</v>
      </c>
    </row>
    <row r="128" spans="1:15" x14ac:dyDescent="0.2">
      <c r="A128" s="29"/>
      <c r="B128" s="2" t="s">
        <v>131</v>
      </c>
      <c r="F128" s="109">
        <v>1144</v>
      </c>
      <c r="G128" s="109">
        <v>1136</v>
      </c>
      <c r="H128" s="108">
        <v>14709150.23</v>
      </c>
      <c r="I128" s="108">
        <v>14262660.869999999</v>
      </c>
      <c r="J128" s="159">
        <v>0.31369999999999998</v>
      </c>
      <c r="K128" s="159">
        <v>0.311</v>
      </c>
      <c r="L128" s="108">
        <v>4.53</v>
      </c>
      <c r="M128" s="108">
        <v>4.49</v>
      </c>
      <c r="N128" s="108">
        <v>141.16</v>
      </c>
      <c r="O128" s="182">
        <v>139.69999999999999</v>
      </c>
    </row>
    <row r="129" spans="1:15" x14ac:dyDescent="0.2">
      <c r="A129" s="29"/>
      <c r="B129" s="2" t="s">
        <v>132</v>
      </c>
      <c r="F129" s="109">
        <v>1126</v>
      </c>
      <c r="G129" s="109">
        <v>1118</v>
      </c>
      <c r="H129" s="108">
        <v>20531036.809999999</v>
      </c>
      <c r="I129" s="108">
        <v>20084067.579999998</v>
      </c>
      <c r="J129" s="159">
        <v>0.43790000000000001</v>
      </c>
      <c r="K129" s="159">
        <v>0.43790000000000001</v>
      </c>
      <c r="L129" s="108">
        <v>4.6100000000000003</v>
      </c>
      <c r="M129" s="108">
        <v>4.59</v>
      </c>
      <c r="N129" s="108">
        <v>151.69999999999999</v>
      </c>
      <c r="O129" s="182">
        <v>148.53</v>
      </c>
    </row>
    <row r="130" spans="1:15" x14ac:dyDescent="0.2">
      <c r="A130" s="29"/>
      <c r="B130" s="2" t="s">
        <v>133</v>
      </c>
      <c r="F130" s="109">
        <v>2610</v>
      </c>
      <c r="G130" s="109">
        <v>2576</v>
      </c>
      <c r="H130" s="108">
        <v>7267071.8799999999</v>
      </c>
      <c r="I130" s="108">
        <v>7182917.5300000003</v>
      </c>
      <c r="J130" s="159">
        <v>0.155</v>
      </c>
      <c r="K130" s="159">
        <v>0.15659999999999999</v>
      </c>
      <c r="L130" s="108">
        <v>6.8</v>
      </c>
      <c r="M130" s="108">
        <v>6.8</v>
      </c>
      <c r="N130" s="108">
        <v>169.94</v>
      </c>
      <c r="O130" s="182">
        <v>170.9</v>
      </c>
    </row>
    <row r="131" spans="1:15" x14ac:dyDescent="0.2">
      <c r="A131" s="29"/>
      <c r="B131" s="2" t="s">
        <v>134</v>
      </c>
      <c r="F131" s="109">
        <v>755</v>
      </c>
      <c r="G131" s="109">
        <v>743</v>
      </c>
      <c r="H131" s="108">
        <v>3869394.84</v>
      </c>
      <c r="I131" s="108">
        <v>3822355.35</v>
      </c>
      <c r="J131" s="159">
        <v>8.2500000000000004E-2</v>
      </c>
      <c r="K131" s="159">
        <v>8.3299999999999999E-2</v>
      </c>
      <c r="L131" s="108">
        <v>6.66</v>
      </c>
      <c r="M131" s="108">
        <v>6.68</v>
      </c>
      <c r="N131" s="108">
        <v>232.87</v>
      </c>
      <c r="O131" s="182">
        <v>232.71</v>
      </c>
    </row>
    <row r="132" spans="1:15" x14ac:dyDescent="0.2">
      <c r="A132" s="29"/>
      <c r="B132" s="2" t="s">
        <v>135</v>
      </c>
      <c r="F132" s="109">
        <v>28</v>
      </c>
      <c r="G132" s="109">
        <v>28</v>
      </c>
      <c r="H132" s="108">
        <v>504397.43</v>
      </c>
      <c r="I132" s="108">
        <v>502936.15</v>
      </c>
      <c r="J132" s="159">
        <v>1.0800000000000001E-2</v>
      </c>
      <c r="K132" s="159">
        <v>1.0999999999999999E-2</v>
      </c>
      <c r="L132" s="108">
        <v>8.2200000000000006</v>
      </c>
      <c r="M132" s="108">
        <v>8.2200000000000006</v>
      </c>
      <c r="N132" s="108">
        <v>226.13</v>
      </c>
      <c r="O132" s="182">
        <v>225.7</v>
      </c>
    </row>
    <row r="133" spans="1:15" x14ac:dyDescent="0.2">
      <c r="A133" s="29"/>
      <c r="B133" s="2" t="s">
        <v>136</v>
      </c>
      <c r="F133" s="109">
        <v>1</v>
      </c>
      <c r="G133" s="109">
        <v>1</v>
      </c>
      <c r="H133" s="108">
        <v>7565.69</v>
      </c>
      <c r="I133" s="108">
        <v>7539.47</v>
      </c>
      <c r="J133" s="159">
        <v>2.0000000000000001E-4</v>
      </c>
      <c r="K133" s="159">
        <v>2.0000000000000001E-4</v>
      </c>
      <c r="L133" s="108">
        <v>8.1999999999999993</v>
      </c>
      <c r="M133" s="108">
        <v>8.1999999999999993</v>
      </c>
      <c r="N133" s="108">
        <v>203</v>
      </c>
      <c r="O133" s="182">
        <v>202</v>
      </c>
    </row>
    <row r="134" spans="1:15" x14ac:dyDescent="0.2">
      <c r="A134" s="45"/>
      <c r="B134" s="53" t="s">
        <v>137</v>
      </c>
      <c r="C134" s="123"/>
      <c r="D134" s="123"/>
      <c r="E134" s="123"/>
      <c r="F134" s="213">
        <v>5664</v>
      </c>
      <c r="G134" s="213">
        <v>5602</v>
      </c>
      <c r="H134" s="195">
        <v>46888616.880000003</v>
      </c>
      <c r="I134" s="195">
        <v>45862476.950000003</v>
      </c>
      <c r="J134" s="196"/>
      <c r="K134" s="196"/>
      <c r="L134" s="214">
        <v>5.13</v>
      </c>
      <c r="M134" s="215">
        <v>5.12</v>
      </c>
      <c r="N134" s="195">
        <v>158.72999999999999</v>
      </c>
      <c r="O134" s="216">
        <v>157.16</v>
      </c>
    </row>
    <row r="135" spans="1:15" s="62" customFormat="1" ht="11.25" x14ac:dyDescent="0.2">
      <c r="A135" s="60"/>
      <c r="F135" s="61"/>
      <c r="G135" s="61"/>
      <c r="H135" s="61"/>
      <c r="I135" s="61"/>
      <c r="J135" s="61"/>
      <c r="K135" s="61"/>
      <c r="L135" s="61"/>
      <c r="M135" s="61"/>
      <c r="N135" s="199"/>
      <c r="O135" s="146"/>
    </row>
    <row r="136" spans="1:15" s="62" customFormat="1" ht="12" thickBot="1" x14ac:dyDescent="0.25">
      <c r="A136" s="64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6"/>
    </row>
    <row r="137" spans="1:15" ht="13.5" thickBot="1" x14ac:dyDescent="0.25">
      <c r="D137" s="223"/>
      <c r="E137" s="223"/>
    </row>
    <row r="138" spans="1:15" ht="15.75" x14ac:dyDescent="0.25">
      <c r="A138" s="27" t="s">
        <v>138</v>
      </c>
      <c r="B138" s="8"/>
      <c r="C138" s="8"/>
      <c r="D138" s="224"/>
      <c r="F138" s="8"/>
      <c r="G138" s="8"/>
      <c r="H138" s="8"/>
      <c r="I138" s="8"/>
      <c r="J138" s="8"/>
      <c r="K138" s="8"/>
      <c r="L138" s="8"/>
      <c r="M138" s="8"/>
      <c r="N138" s="8"/>
      <c r="O138" s="9"/>
    </row>
    <row r="139" spans="1:15" ht="6.75" customHeight="1" x14ac:dyDescent="0.2">
      <c r="A139" s="29"/>
      <c r="O139" s="13"/>
    </row>
    <row r="140" spans="1:15" ht="12.75" customHeight="1" x14ac:dyDescent="0.2">
      <c r="A140" s="30"/>
      <c r="B140" s="157"/>
      <c r="C140" s="157"/>
      <c r="D140" s="157"/>
      <c r="E140" s="157"/>
      <c r="F140" s="220" t="s">
        <v>88</v>
      </c>
      <c r="G140" s="221"/>
      <c r="H140" s="172" t="s">
        <v>100</v>
      </c>
      <c r="I140" s="173"/>
      <c r="J140" s="220" t="s">
        <v>139</v>
      </c>
      <c r="K140" s="221"/>
      <c r="L140" s="220" t="s">
        <v>102</v>
      </c>
      <c r="M140" s="221"/>
      <c r="N140" s="220" t="s">
        <v>103</v>
      </c>
      <c r="O140" s="222"/>
    </row>
    <row r="141" spans="1:15" x14ac:dyDescent="0.2">
      <c r="A141" s="30"/>
      <c r="B141" s="157"/>
      <c r="C141" s="157"/>
      <c r="D141" s="157"/>
      <c r="E141" s="157"/>
      <c r="F141" s="31" t="s">
        <v>104</v>
      </c>
      <c r="G141" s="31" t="s">
        <v>105</v>
      </c>
      <c r="H141" s="31" t="s">
        <v>104</v>
      </c>
      <c r="I141" s="137" t="s">
        <v>105</v>
      </c>
      <c r="J141" s="31" t="s">
        <v>104</v>
      </c>
      <c r="K141" s="31" t="s">
        <v>105</v>
      </c>
      <c r="L141" s="31" t="s">
        <v>104</v>
      </c>
      <c r="M141" s="31" t="s">
        <v>105</v>
      </c>
      <c r="N141" s="31" t="s">
        <v>104</v>
      </c>
      <c r="O141" s="33" t="s">
        <v>105</v>
      </c>
    </row>
    <row r="142" spans="1:15" x14ac:dyDescent="0.2">
      <c r="A142" s="29"/>
      <c r="B142" s="2" t="s">
        <v>140</v>
      </c>
      <c r="F142" s="109">
        <v>4203</v>
      </c>
      <c r="G142" s="109">
        <v>4168</v>
      </c>
      <c r="H142" s="108">
        <v>33132249.079999998</v>
      </c>
      <c r="I142" s="108">
        <v>32202508.969999999</v>
      </c>
      <c r="J142" s="159">
        <v>0.70660000000000001</v>
      </c>
      <c r="K142" s="159">
        <v>0.70220000000000005</v>
      </c>
      <c r="L142" s="108">
        <v>5.21</v>
      </c>
      <c r="M142" s="108">
        <v>5.19</v>
      </c>
      <c r="N142" s="206">
        <v>150.83000000000001</v>
      </c>
      <c r="O142" s="209">
        <v>148.27000000000001</v>
      </c>
    </row>
    <row r="143" spans="1:15" x14ac:dyDescent="0.2">
      <c r="A143" s="29"/>
      <c r="B143" s="2" t="s">
        <v>141</v>
      </c>
      <c r="F143" s="109">
        <v>277</v>
      </c>
      <c r="G143" s="109">
        <v>275</v>
      </c>
      <c r="H143" s="108">
        <v>1087192.45</v>
      </c>
      <c r="I143" s="108">
        <v>1086773.69</v>
      </c>
      <c r="J143" s="159">
        <v>2.3199999999999998E-2</v>
      </c>
      <c r="K143" s="159">
        <v>2.3699999999999999E-2</v>
      </c>
      <c r="L143" s="108">
        <v>6.75</v>
      </c>
      <c r="M143" s="108">
        <v>6.75</v>
      </c>
      <c r="N143" s="206">
        <v>228.07</v>
      </c>
      <c r="O143" s="211">
        <v>229.71</v>
      </c>
    </row>
    <row r="144" spans="1:15" x14ac:dyDescent="0.2">
      <c r="A144" s="29"/>
      <c r="B144" s="2" t="s">
        <v>142</v>
      </c>
      <c r="F144" s="109">
        <v>245</v>
      </c>
      <c r="G144" s="109">
        <v>230</v>
      </c>
      <c r="H144" s="108">
        <v>1069643.1000000001</v>
      </c>
      <c r="I144" s="108">
        <v>1042503.28</v>
      </c>
      <c r="J144" s="159">
        <v>2.2800000000000001E-2</v>
      </c>
      <c r="K144" s="159">
        <v>2.2700000000000001E-2</v>
      </c>
      <c r="L144" s="108">
        <v>6.58</v>
      </c>
      <c r="M144" s="108">
        <v>6.58</v>
      </c>
      <c r="N144" s="206">
        <v>227.84</v>
      </c>
      <c r="O144" s="211">
        <v>228.93</v>
      </c>
    </row>
    <row r="145" spans="1:15" x14ac:dyDescent="0.2">
      <c r="A145" s="29"/>
      <c r="B145" s="2" t="s">
        <v>143</v>
      </c>
      <c r="F145" s="109">
        <v>939</v>
      </c>
      <c r="G145" s="109">
        <v>929</v>
      </c>
      <c r="H145" s="108">
        <v>11599532.25</v>
      </c>
      <c r="I145" s="108">
        <v>11530691.01</v>
      </c>
      <c r="J145" s="159">
        <v>0.24740000000000001</v>
      </c>
      <c r="K145" s="159">
        <v>0.25140000000000001</v>
      </c>
      <c r="L145" s="108">
        <v>4.62</v>
      </c>
      <c r="M145" s="108">
        <v>4.62</v>
      </c>
      <c r="N145" s="206">
        <v>168.41</v>
      </c>
      <c r="O145" s="211">
        <v>168.67</v>
      </c>
    </row>
    <row r="146" spans="1:15" x14ac:dyDescent="0.2">
      <c r="A146" s="29"/>
      <c r="B146" s="2" t="s">
        <v>144</v>
      </c>
      <c r="F146" s="109">
        <v>0</v>
      </c>
      <c r="G146" s="109">
        <v>0</v>
      </c>
      <c r="H146" s="108">
        <v>0</v>
      </c>
      <c r="I146" s="108">
        <v>0</v>
      </c>
      <c r="J146" s="159">
        <v>0</v>
      </c>
      <c r="K146" s="159">
        <v>0</v>
      </c>
      <c r="L146" s="108">
        <v>0</v>
      </c>
      <c r="M146" s="108">
        <v>0</v>
      </c>
      <c r="N146" s="206">
        <v>0</v>
      </c>
      <c r="O146" s="211">
        <v>0</v>
      </c>
    </row>
    <row r="147" spans="1:15" x14ac:dyDescent="0.2">
      <c r="A147" s="45"/>
      <c r="B147" s="53" t="s">
        <v>95</v>
      </c>
      <c r="C147" s="123"/>
      <c r="D147" s="123"/>
      <c r="E147" s="123"/>
      <c r="F147" s="213">
        <v>5664</v>
      </c>
      <c r="G147" s="213">
        <v>5602</v>
      </c>
      <c r="H147" s="195">
        <v>46888616.880000003</v>
      </c>
      <c r="I147" s="195">
        <v>45862476.950000003</v>
      </c>
      <c r="J147" s="196"/>
      <c r="K147" s="196"/>
      <c r="L147" s="214">
        <v>5.13</v>
      </c>
      <c r="M147" s="214">
        <v>5.12</v>
      </c>
      <c r="N147" s="195">
        <v>158.72999999999999</v>
      </c>
      <c r="O147" s="216">
        <v>157.16</v>
      </c>
    </row>
    <row r="148" spans="1:15" s="62" customFormat="1" ht="11.25" x14ac:dyDescent="0.2">
      <c r="A148" s="169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199"/>
      <c r="O148" s="63"/>
    </row>
    <row r="149" spans="1:15" s="62" customFormat="1" ht="12" thickBot="1" x14ac:dyDescent="0.25">
      <c r="A149" s="64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6"/>
    </row>
    <row r="150" spans="1:15" ht="13.5" thickBot="1" x14ac:dyDescent="0.25"/>
    <row r="151" spans="1:15" ht="15.75" x14ac:dyDescent="0.25">
      <c r="A151" s="27" t="s">
        <v>145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9"/>
    </row>
    <row r="152" spans="1:15" ht="6.75" customHeight="1" x14ac:dyDescent="0.2">
      <c r="A152" s="29"/>
      <c r="L152" s="13"/>
    </row>
    <row r="153" spans="1:15" x14ac:dyDescent="0.2">
      <c r="A153" s="30"/>
      <c r="B153" s="157"/>
      <c r="C153" s="157"/>
      <c r="D153" s="157"/>
      <c r="E153" s="103"/>
      <c r="F153" s="220" t="s">
        <v>88</v>
      </c>
      <c r="G153" s="221"/>
      <c r="H153" s="172" t="s">
        <v>100</v>
      </c>
      <c r="I153" s="173"/>
      <c r="J153" s="171" t="s">
        <v>146</v>
      </c>
      <c r="K153" s="171"/>
      <c r="L153" s="33" t="s">
        <v>22</v>
      </c>
    </row>
    <row r="154" spans="1:15" x14ac:dyDescent="0.2">
      <c r="A154" s="30"/>
      <c r="B154" s="157"/>
      <c r="C154" s="157"/>
      <c r="D154" s="157"/>
      <c r="E154" s="103"/>
      <c r="F154" s="137" t="s">
        <v>104</v>
      </c>
      <c r="G154" s="137" t="s">
        <v>105</v>
      </c>
      <c r="H154" s="31" t="s">
        <v>104</v>
      </c>
      <c r="I154" s="31" t="s">
        <v>105</v>
      </c>
      <c r="J154" s="31" t="s">
        <v>104</v>
      </c>
      <c r="K154" s="31" t="s">
        <v>105</v>
      </c>
      <c r="L154" s="225"/>
    </row>
    <row r="155" spans="1:15" x14ac:dyDescent="0.2">
      <c r="A155" s="70"/>
      <c r="B155" s="76" t="s">
        <v>147</v>
      </c>
      <c r="C155" s="76"/>
      <c r="D155" s="76"/>
      <c r="E155" s="76"/>
      <c r="F155" s="109">
        <v>110</v>
      </c>
      <c r="G155" s="109">
        <v>110</v>
      </c>
      <c r="H155" s="108">
        <v>683722.67</v>
      </c>
      <c r="I155" s="206">
        <v>680955.93</v>
      </c>
      <c r="J155" s="159">
        <v>1.46E-2</v>
      </c>
      <c r="K155" s="226">
        <v>1.4800000000000001E-2</v>
      </c>
      <c r="L155" s="227">
        <v>3.0550999999999999</v>
      </c>
    </row>
    <row r="156" spans="1:15" x14ac:dyDescent="0.2">
      <c r="A156" s="29"/>
      <c r="B156" s="2" t="s">
        <v>148</v>
      </c>
      <c r="F156" s="109">
        <v>5554</v>
      </c>
      <c r="G156" s="109">
        <v>5492</v>
      </c>
      <c r="H156" s="108">
        <v>46204894.210000001</v>
      </c>
      <c r="I156" s="206">
        <v>45181521.020000003</v>
      </c>
      <c r="J156" s="159">
        <v>0.98540000000000005</v>
      </c>
      <c r="K156" s="192">
        <v>0.98519999999999996</v>
      </c>
      <c r="L156" s="228">
        <v>2.512</v>
      </c>
    </row>
    <row r="157" spans="1:15" x14ac:dyDescent="0.2">
      <c r="A157" s="29"/>
      <c r="B157" s="2" t="s">
        <v>149</v>
      </c>
      <c r="F157" s="109">
        <v>0</v>
      </c>
      <c r="G157" s="109">
        <v>0</v>
      </c>
      <c r="H157" s="108">
        <v>0</v>
      </c>
      <c r="I157" s="108">
        <v>0</v>
      </c>
      <c r="J157" s="159">
        <v>0</v>
      </c>
      <c r="K157" s="192">
        <v>0</v>
      </c>
      <c r="L157" s="228">
        <v>0</v>
      </c>
    </row>
    <row r="158" spans="1:15" ht="13.5" thickBot="1" x14ac:dyDescent="0.25">
      <c r="A158" s="147"/>
      <c r="B158" s="229" t="s">
        <v>50</v>
      </c>
      <c r="C158" s="25"/>
      <c r="D158" s="25"/>
      <c r="E158" s="25"/>
      <c r="F158" s="230">
        <v>5664</v>
      </c>
      <c r="G158" s="230">
        <v>5602</v>
      </c>
      <c r="H158" s="231">
        <v>46888616.880000003</v>
      </c>
      <c r="I158" s="231">
        <v>45862476.950000003</v>
      </c>
      <c r="J158" s="232"/>
      <c r="K158" s="233"/>
      <c r="L158" s="234">
        <v>2.5200999999999998</v>
      </c>
    </row>
    <row r="159" spans="1:15" s="235" customFormat="1" ht="11.25" x14ac:dyDescent="0.2">
      <c r="A159" s="62"/>
    </row>
    <row r="160" spans="1:15" s="235" customFormat="1" ht="11.25" x14ac:dyDescent="0.2">
      <c r="A160" s="62"/>
    </row>
    <row r="161" spans="1:16" ht="13.5" thickBot="1" x14ac:dyDescent="0.25"/>
    <row r="162" spans="1:16" ht="15.75" x14ac:dyDescent="0.25">
      <c r="A162" s="27" t="s">
        <v>150</v>
      </c>
      <c r="B162" s="236"/>
      <c r="C162" s="237"/>
      <c r="D162" s="28"/>
      <c r="E162" s="28"/>
      <c r="F162" s="153" t="s">
        <v>151</v>
      </c>
    </row>
    <row r="163" spans="1:16" ht="13.5" thickBot="1" x14ac:dyDescent="0.25">
      <c r="A163" s="147" t="s">
        <v>152</v>
      </c>
      <c r="B163" s="147"/>
      <c r="C163" s="238"/>
      <c r="D163" s="238"/>
      <c r="E163" s="238"/>
      <c r="F163" s="408">
        <v>411029602.91000003</v>
      </c>
    </row>
    <row r="164" spans="1:16" x14ac:dyDescent="0.2">
      <c r="C164" s="239"/>
      <c r="D164" s="239"/>
      <c r="E164" s="239"/>
      <c r="F164" s="240"/>
      <c r="N164" s="241"/>
      <c r="O164" s="241"/>
    </row>
    <row r="165" spans="1:16" x14ac:dyDescent="0.2">
      <c r="C165" s="242"/>
      <c r="D165" s="243"/>
      <c r="E165" s="243"/>
      <c r="F165" s="240"/>
    </row>
    <row r="166" spans="1:16" ht="12.75" customHeight="1" x14ac:dyDescent="0.2">
      <c r="A166" s="244"/>
      <c r="B166" s="244"/>
      <c r="C166" s="244"/>
      <c r="D166" s="244"/>
      <c r="E166" s="244"/>
      <c r="F166" s="244"/>
    </row>
    <row r="167" spans="1:16" x14ac:dyDescent="0.2">
      <c r="A167" s="244"/>
      <c r="B167" s="244"/>
      <c r="C167" s="244"/>
      <c r="D167" s="244"/>
      <c r="E167" s="244"/>
      <c r="F167" s="244"/>
    </row>
    <row r="168" spans="1:16" x14ac:dyDescent="0.2">
      <c r="A168" s="244"/>
      <c r="B168" s="244"/>
      <c r="C168" s="244"/>
      <c r="D168" s="244"/>
      <c r="E168" s="244"/>
      <c r="F168" s="244"/>
    </row>
    <row r="169" spans="1:16" x14ac:dyDescent="0.2">
      <c r="C169" s="242"/>
      <c r="D169" s="243"/>
      <c r="E169" s="243"/>
      <c r="F169" s="240"/>
    </row>
    <row r="170" spans="1:16" x14ac:dyDescent="0.2">
      <c r="A170" s="244"/>
      <c r="B170" s="244"/>
      <c r="C170" s="244"/>
      <c r="D170" s="244"/>
      <c r="E170" s="244"/>
      <c r="F170" s="244"/>
    </row>
    <row r="171" spans="1:16" x14ac:dyDescent="0.2">
      <c r="A171" s="244"/>
      <c r="B171" s="244"/>
      <c r="C171" s="244"/>
      <c r="D171" s="244"/>
      <c r="E171" s="244"/>
      <c r="F171" s="244"/>
    </row>
    <row r="172" spans="1:16" x14ac:dyDescent="0.2">
      <c r="A172" s="244"/>
      <c r="B172" s="244"/>
      <c r="C172" s="244"/>
      <c r="D172" s="244"/>
      <c r="E172" s="244"/>
      <c r="F172" s="244"/>
    </row>
    <row r="173" spans="1:16" x14ac:dyDescent="0.2">
      <c r="F173" s="142"/>
      <c r="G173" s="142"/>
      <c r="H173" s="245"/>
      <c r="I173" s="245"/>
      <c r="J173" s="142"/>
      <c r="K173" s="142"/>
      <c r="L173" s="79"/>
      <c r="M173" s="79"/>
      <c r="N173" s="79"/>
      <c r="O173" s="79"/>
      <c r="P173" s="142"/>
    </row>
    <row r="174" spans="1:16" x14ac:dyDescent="0.2">
      <c r="F174" s="142"/>
      <c r="G174" s="142"/>
      <c r="H174" s="79"/>
      <c r="I174" s="79"/>
      <c r="J174" s="142"/>
      <c r="K174" s="142"/>
      <c r="L174" s="79"/>
      <c r="M174" s="79"/>
      <c r="N174" s="79"/>
      <c r="O174" s="79"/>
      <c r="P174" s="142"/>
    </row>
    <row r="178" spans="6:6" x14ac:dyDescent="0.2">
      <c r="F178" s="79"/>
    </row>
    <row r="180" spans="6:6" x14ac:dyDescent="0.2">
      <c r="F180" s="79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O175">
    <cfRule type="cellIs" dxfId="0" priority="1" operator="equal">
      <formula>TRUE</formula>
    </cfRule>
  </conditionalFormatting>
  <hyperlinks>
    <hyperlink ref="D10" r:id="rId1" xr:uid="{5EB14249-E8DA-4D81-94F2-539274E59090}"/>
    <hyperlink ref="D11" r:id="rId2" xr:uid="{772FC20B-D9BC-4F8B-A4F5-920C135FE35D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3F66-499F-4E1C-A7BC-3B3013ABDEEC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15.5703125" style="246" customWidth="1"/>
    <col min="16" max="16" width="16.85546875" style="246" bestFit="1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7"/>
      <c r="Z2" s="247"/>
      <c r="AA2" s="247"/>
    </row>
    <row r="3" spans="1:27" ht="15.75" x14ac:dyDescent="0.25">
      <c r="A3" s="1" t="s">
        <v>5</v>
      </c>
      <c r="O3"/>
      <c r="X3" s="247"/>
      <c r="Y3" s="247"/>
      <c r="Z3" s="247"/>
      <c r="AA3" s="247"/>
    </row>
    <row r="4" spans="1:27" ht="13.5" thickBot="1" x14ac:dyDescent="0.25">
      <c r="E4" s="411"/>
      <c r="X4" s="247"/>
      <c r="Y4" s="247"/>
      <c r="Z4" s="247"/>
      <c r="AA4" s="247"/>
    </row>
    <row r="5" spans="1:27" x14ac:dyDescent="0.2">
      <c r="B5" s="6" t="s">
        <v>6</v>
      </c>
      <c r="C5" s="7"/>
      <c r="D5" s="7"/>
      <c r="E5" s="419">
        <v>45863</v>
      </c>
      <c r="F5" s="248"/>
      <c r="G5" s="249"/>
      <c r="X5" s="247"/>
      <c r="Y5" s="247"/>
      <c r="Z5" s="247"/>
      <c r="AA5" s="247"/>
    </row>
    <row r="6" spans="1:27" ht="13.5" thickBot="1" x14ac:dyDescent="0.25">
      <c r="B6" s="22" t="s">
        <v>154</v>
      </c>
      <c r="C6" s="23"/>
      <c r="D6" s="23"/>
      <c r="E6" s="420">
        <v>45838</v>
      </c>
      <c r="F6" s="250"/>
      <c r="G6" s="251"/>
      <c r="X6" s="247"/>
      <c r="Y6" s="247"/>
      <c r="Z6" s="247"/>
      <c r="AA6" s="247"/>
    </row>
    <row r="9" spans="1:27" ht="15.75" thickBot="1" x14ac:dyDescent="0.3">
      <c r="A9" s="252"/>
      <c r="Y9" s="75"/>
    </row>
    <row r="10" spans="1:27" ht="6" customHeight="1" thickBot="1" x14ac:dyDescent="0.25">
      <c r="J10" s="152"/>
      <c r="K10" s="253"/>
      <c r="L10" s="253"/>
      <c r="M10" s="253"/>
      <c r="N10" s="254"/>
    </row>
    <row r="11" spans="1:27" ht="18" thickBot="1" x14ac:dyDescent="0.3">
      <c r="A11" s="255" t="s">
        <v>155</v>
      </c>
      <c r="B11" s="256"/>
      <c r="C11" s="256"/>
      <c r="D11" s="256"/>
      <c r="E11" s="256"/>
      <c r="F11" s="256"/>
      <c r="G11" s="256"/>
      <c r="H11" s="257"/>
      <c r="J11" s="111" t="s">
        <v>156</v>
      </c>
      <c r="N11" s="409">
        <v>45838</v>
      </c>
      <c r="O11" s="258"/>
      <c r="P11" s="258"/>
      <c r="Q11" s="259"/>
    </row>
    <row r="12" spans="1:27" x14ac:dyDescent="0.2">
      <c r="A12" s="111"/>
      <c r="H12" s="260"/>
      <c r="J12" s="261" t="s">
        <v>157</v>
      </c>
      <c r="N12" s="385">
        <v>10000</v>
      </c>
      <c r="O12" s="262"/>
      <c r="P12" s="262"/>
      <c r="Q12" s="79"/>
    </row>
    <row r="13" spans="1:27" x14ac:dyDescent="0.2">
      <c r="A13" s="261"/>
      <c r="B13" t="s">
        <v>158</v>
      </c>
      <c r="H13" s="385">
        <v>1017579.7500000002</v>
      </c>
      <c r="J13" s="29" t="s">
        <v>159</v>
      </c>
      <c r="N13" s="385">
        <v>11977.16</v>
      </c>
      <c r="O13" s="262"/>
      <c r="P13" s="262"/>
      <c r="Q13" s="79"/>
    </row>
    <row r="14" spans="1:27" x14ac:dyDescent="0.2">
      <c r="A14" s="261"/>
      <c r="B14" t="s">
        <v>160</v>
      </c>
      <c r="F14" s="263"/>
      <c r="H14" s="414">
        <v>0</v>
      </c>
      <c r="J14" s="29" t="s">
        <v>161</v>
      </c>
      <c r="N14" s="385">
        <v>7604.57</v>
      </c>
      <c r="O14" s="262"/>
      <c r="P14" s="262"/>
      <c r="Q14" s="79"/>
    </row>
    <row r="15" spans="1:27" x14ac:dyDescent="0.2">
      <c r="A15" s="261"/>
      <c r="B15" s="2" t="s">
        <v>162</v>
      </c>
      <c r="H15" s="414"/>
      <c r="J15" s="29" t="s">
        <v>163</v>
      </c>
      <c r="N15" s="385">
        <v>30866.05</v>
      </c>
      <c r="O15" s="262"/>
      <c r="P15" s="262"/>
      <c r="Q15" s="79"/>
    </row>
    <row r="16" spans="1:27" x14ac:dyDescent="0.2">
      <c r="A16" s="261"/>
      <c r="C16" s="2" t="s">
        <v>164</v>
      </c>
      <c r="H16" s="385">
        <v>0</v>
      </c>
      <c r="J16" s="29" t="s">
        <v>165</v>
      </c>
      <c r="N16" s="395">
        <v>0</v>
      </c>
      <c r="O16" s="262"/>
      <c r="P16" s="262"/>
      <c r="Q16" s="79"/>
    </row>
    <row r="17" spans="1:27" ht="13.5" thickBot="1" x14ac:dyDescent="0.25">
      <c r="A17" s="261"/>
      <c r="B17" t="s">
        <v>166</v>
      </c>
      <c r="H17" s="414">
        <v>6586.63</v>
      </c>
      <c r="J17" s="265"/>
      <c r="K17" s="229" t="s">
        <v>167</v>
      </c>
      <c r="L17" s="266"/>
      <c r="M17" s="266"/>
      <c r="N17" s="410">
        <v>60447.78</v>
      </c>
      <c r="O17" s="267"/>
      <c r="P17" s="267"/>
      <c r="Q17" s="268"/>
    </row>
    <row r="18" spans="1:27" x14ac:dyDescent="0.2">
      <c r="A18" s="261"/>
      <c r="B18" t="s">
        <v>168</v>
      </c>
      <c r="H18" s="414">
        <v>0</v>
      </c>
      <c r="N18" s="411"/>
    </row>
    <row r="19" spans="1:27" x14ac:dyDescent="0.2">
      <c r="A19" s="261"/>
      <c r="B19" s="2" t="s">
        <v>169</v>
      </c>
      <c r="H19" s="414">
        <v>0</v>
      </c>
      <c r="N19" s="411"/>
    </row>
    <row r="20" spans="1:27" x14ac:dyDescent="0.2">
      <c r="A20" s="261"/>
      <c r="B20" t="s">
        <v>170</v>
      </c>
      <c r="H20" s="385">
        <v>73691.240000000005</v>
      </c>
      <c r="N20" s="411"/>
      <c r="P20" s="269"/>
      <c r="Q20" s="270"/>
    </row>
    <row r="21" spans="1:27" x14ac:dyDescent="0.2">
      <c r="A21" s="261"/>
      <c r="B21" s="2" t="s">
        <v>171</v>
      </c>
      <c r="H21" s="414"/>
      <c r="N21" s="411"/>
      <c r="P21" s="271"/>
      <c r="X21" s="141"/>
    </row>
    <row r="22" spans="1:27" ht="13.5" thickBot="1" x14ac:dyDescent="0.25">
      <c r="A22" s="261"/>
      <c r="B22" t="s">
        <v>172</v>
      </c>
      <c r="H22" s="414">
        <v>0</v>
      </c>
      <c r="N22" s="412"/>
    </row>
    <row r="23" spans="1:27" x14ac:dyDescent="0.2">
      <c r="A23" s="261"/>
      <c r="B23" t="s">
        <v>173</v>
      </c>
      <c r="H23" s="414"/>
      <c r="I23" s="273"/>
      <c r="J23" s="152" t="s">
        <v>174</v>
      </c>
      <c r="K23" s="253"/>
      <c r="L23" s="253"/>
      <c r="M23" s="253"/>
      <c r="N23" s="413">
        <v>45838</v>
      </c>
      <c r="O23" s="258"/>
      <c r="P23" s="258"/>
      <c r="Q23" s="259"/>
      <c r="AA23" s="75"/>
    </row>
    <row r="24" spans="1:27" x14ac:dyDescent="0.2">
      <c r="A24" s="261"/>
      <c r="B24" t="s">
        <v>175</v>
      </c>
      <c r="H24" s="414"/>
      <c r="J24" s="261"/>
      <c r="N24" s="414"/>
      <c r="O24" s="258"/>
      <c r="P24" s="258"/>
      <c r="Q24" s="259"/>
    </row>
    <row r="25" spans="1:27" x14ac:dyDescent="0.2">
      <c r="A25" s="261"/>
      <c r="B25" t="s">
        <v>176</v>
      </c>
      <c r="H25" s="385"/>
      <c r="I25" s="274"/>
      <c r="J25" s="275" t="s">
        <v>177</v>
      </c>
      <c r="N25" s="415">
        <v>204119.97</v>
      </c>
      <c r="O25" s="262"/>
      <c r="P25" s="262"/>
      <c r="Q25" s="262"/>
      <c r="W25" s="2"/>
    </row>
    <row r="26" spans="1:27" x14ac:dyDescent="0.2">
      <c r="A26" s="261"/>
      <c r="B26" t="s">
        <v>178</v>
      </c>
      <c r="H26" s="385">
        <v>0</v>
      </c>
      <c r="I26" s="274"/>
      <c r="J26" s="275" t="s">
        <v>179</v>
      </c>
      <c r="N26" s="415">
        <v>99981287.420000002</v>
      </c>
      <c r="O26" s="262"/>
      <c r="P26" s="262"/>
      <c r="Q26" s="262"/>
      <c r="W26" s="2"/>
    </row>
    <row r="27" spans="1:27" x14ac:dyDescent="0.2">
      <c r="A27" s="261"/>
      <c r="B27" t="s">
        <v>180</v>
      </c>
      <c r="H27" s="414">
        <v>0</v>
      </c>
      <c r="I27" s="276"/>
      <c r="J27" s="275" t="s">
        <v>181</v>
      </c>
      <c r="N27" s="416">
        <v>0.24324595287578868</v>
      </c>
      <c r="O27" s="262"/>
      <c r="P27" s="262"/>
      <c r="Q27" s="262"/>
      <c r="W27" s="2"/>
    </row>
    <row r="28" spans="1:27" x14ac:dyDescent="0.2">
      <c r="A28" s="261"/>
      <c r="H28" s="421"/>
      <c r="I28" s="276"/>
      <c r="J28" s="275" t="s">
        <v>182</v>
      </c>
      <c r="N28" s="417">
        <v>2.1821466838603589</v>
      </c>
      <c r="O28" s="262"/>
      <c r="P28" s="262"/>
      <c r="Q28" s="262"/>
      <c r="W28" s="2"/>
      <c r="X28" s="280"/>
    </row>
    <row r="29" spans="1:27" x14ac:dyDescent="0.2">
      <c r="A29" s="261"/>
      <c r="C29" s="75" t="s">
        <v>183</v>
      </c>
      <c r="H29" s="422">
        <v>1097857.6200000003</v>
      </c>
      <c r="I29" s="281"/>
      <c r="J29" s="282"/>
      <c r="N29" s="415"/>
      <c r="O29" s="262"/>
      <c r="P29" s="262"/>
      <c r="Q29" s="262"/>
      <c r="S29" s="2"/>
      <c r="T29" s="2"/>
      <c r="U29" s="2"/>
      <c r="V29" s="2"/>
    </row>
    <row r="30" spans="1:27" ht="13.5" thickBot="1" x14ac:dyDescent="0.25">
      <c r="A30" s="261"/>
      <c r="C30" s="75"/>
      <c r="H30" s="277"/>
      <c r="I30" s="274"/>
      <c r="J30" s="275" t="s">
        <v>184</v>
      </c>
      <c r="N30" s="418">
        <v>73691.240000000005</v>
      </c>
      <c r="O30" s="262"/>
      <c r="P30" s="262"/>
      <c r="Q30" s="262"/>
      <c r="S30" s="2"/>
      <c r="T30" s="2"/>
      <c r="U30" s="2"/>
      <c r="V30" s="2"/>
    </row>
    <row r="31" spans="1:27" x14ac:dyDescent="0.2">
      <c r="A31" s="283" t="s">
        <v>185</v>
      </c>
      <c r="B31" s="284"/>
      <c r="C31" s="285"/>
      <c r="D31" s="284"/>
      <c r="E31" s="284"/>
      <c r="F31" s="284"/>
      <c r="G31" s="284"/>
      <c r="H31" s="286"/>
      <c r="I31" s="287"/>
      <c r="J31" s="275" t="s">
        <v>186</v>
      </c>
      <c r="N31" s="415">
        <v>0</v>
      </c>
      <c r="O31" s="262"/>
      <c r="P31" s="262"/>
      <c r="Q31" s="262"/>
      <c r="S31" s="2"/>
      <c r="T31" s="2"/>
      <c r="U31" s="2"/>
      <c r="V31" s="2"/>
    </row>
    <row r="32" spans="1:27" ht="14.25" x14ac:dyDescent="0.2">
      <c r="A32" s="60"/>
      <c r="B32" s="235"/>
      <c r="C32" s="235"/>
      <c r="D32" s="235"/>
      <c r="E32" s="235"/>
      <c r="F32" s="235"/>
      <c r="G32" s="235"/>
      <c r="H32" s="288"/>
      <c r="I32" s="274"/>
      <c r="J32" s="29" t="s">
        <v>187</v>
      </c>
      <c r="N32" s="415">
        <v>100583022.2809</v>
      </c>
      <c r="O32" s="262"/>
      <c r="P32" s="262"/>
      <c r="Q32" s="262"/>
      <c r="S32" s="289"/>
      <c r="T32" s="289"/>
      <c r="U32" s="289"/>
      <c r="V32" s="289"/>
      <c r="W32" s="2"/>
    </row>
    <row r="33" spans="1:25" ht="15" thickBot="1" x14ac:dyDescent="0.25">
      <c r="A33" s="64"/>
      <c r="B33" s="290"/>
      <c r="C33" s="290"/>
      <c r="D33" s="290"/>
      <c r="E33" s="290"/>
      <c r="F33" s="290"/>
      <c r="G33" s="291"/>
      <c r="H33" s="292"/>
      <c r="I33" s="276"/>
      <c r="J33" s="29" t="s">
        <v>188</v>
      </c>
      <c r="K33" s="2"/>
      <c r="L33" s="2"/>
      <c r="M33" s="2"/>
      <c r="N33" s="417">
        <v>1.0060184748209156</v>
      </c>
      <c r="O33" s="262"/>
      <c r="P33" s="262"/>
      <c r="Q33" s="262"/>
      <c r="S33" s="289"/>
      <c r="T33" s="289"/>
      <c r="U33" s="289"/>
      <c r="V33" s="289"/>
      <c r="W33" s="2"/>
    </row>
    <row r="34" spans="1:25" s="235" customFormat="1" x14ac:dyDescent="0.2">
      <c r="A34" s="62"/>
      <c r="I34" s="243"/>
      <c r="J34" s="29" t="s">
        <v>189</v>
      </c>
      <c r="K34" s="2"/>
      <c r="L34" s="2"/>
      <c r="M34" s="2"/>
      <c r="N34" s="278">
        <v>-1.4639696426725667E-3</v>
      </c>
      <c r="O34" s="262"/>
      <c r="P34" s="262"/>
      <c r="Q34" s="262"/>
      <c r="R34"/>
      <c r="S34" s="293"/>
      <c r="T34" s="293"/>
      <c r="U34" s="293"/>
      <c r="V34" s="293"/>
      <c r="W34" s="2"/>
    </row>
    <row r="35" spans="1:25" s="235" customFormat="1" ht="13.5" thickBot="1" x14ac:dyDescent="0.25">
      <c r="G35" s="294"/>
      <c r="J35" s="295" t="s">
        <v>190</v>
      </c>
      <c r="K35" s="296"/>
      <c r="L35" s="296"/>
      <c r="M35" s="296"/>
      <c r="N35" s="297">
        <v>0</v>
      </c>
      <c r="O35" s="262"/>
      <c r="P35" s="262"/>
      <c r="Q35" s="262"/>
      <c r="R35"/>
      <c r="S35" s="298"/>
      <c r="T35" s="289"/>
      <c r="U35" s="289"/>
      <c r="V35" s="289"/>
      <c r="W35" s="2"/>
    </row>
    <row r="36" spans="1:25" s="235" customFormat="1" x14ac:dyDescent="0.2">
      <c r="H36" s="299"/>
      <c r="J36" s="300" t="s">
        <v>191</v>
      </c>
      <c r="K36" s="253"/>
      <c r="L36" s="253"/>
      <c r="M36" s="253"/>
      <c r="N36" s="301"/>
      <c r="O36" s="262"/>
      <c r="P36" s="262"/>
      <c r="Q36" s="262"/>
      <c r="R36"/>
      <c r="S36" s="2"/>
      <c r="T36" s="2"/>
      <c r="U36" s="2"/>
      <c r="V36" s="2"/>
      <c r="W36" s="20"/>
      <c r="Y36" s="294"/>
    </row>
    <row r="37" spans="1:25" s="235" customFormat="1" ht="13.5" thickBot="1" x14ac:dyDescent="0.25">
      <c r="H37" s="294"/>
      <c r="J37" s="132" t="s">
        <v>192</v>
      </c>
      <c r="K37" s="133"/>
      <c r="L37" s="133"/>
      <c r="M37" s="133"/>
      <c r="N37" s="134"/>
      <c r="O37" s="262"/>
      <c r="P37" s="262"/>
      <c r="Q37" s="262"/>
      <c r="R37"/>
      <c r="S37" s="302"/>
      <c r="T37" s="302"/>
      <c r="U37" s="302"/>
      <c r="V37" s="302"/>
      <c r="W37" s="20"/>
      <c r="Y37" s="294"/>
    </row>
    <row r="38" spans="1:25" s="235" customFormat="1" x14ac:dyDescent="0.2">
      <c r="J38" s="62"/>
      <c r="K38" s="75"/>
      <c r="L38"/>
      <c r="M38"/>
      <c r="N38"/>
      <c r="O38" s="262"/>
      <c r="P38" s="262"/>
      <c r="Q38" s="262"/>
      <c r="R38"/>
      <c r="S38" s="303"/>
      <c r="T38" s="303"/>
      <c r="U38" s="303"/>
      <c r="V38" s="303"/>
      <c r="W38" s="2"/>
      <c r="X38" s="294"/>
      <c r="Y38" s="294"/>
    </row>
    <row r="39" spans="1:25" ht="13.5" thickBot="1" x14ac:dyDescent="0.25">
      <c r="O39" s="262"/>
      <c r="P39" s="262"/>
      <c r="Q39" s="262"/>
      <c r="S39" s="303"/>
      <c r="T39" s="303"/>
      <c r="U39" s="303"/>
      <c r="V39" s="303"/>
      <c r="W39" s="2"/>
    </row>
    <row r="40" spans="1:25" ht="15.75" thickBot="1" x14ac:dyDescent="0.3">
      <c r="A40" s="255" t="s">
        <v>193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262"/>
      <c r="P40" s="262"/>
      <c r="Q40" s="262"/>
      <c r="S40" s="303"/>
      <c r="T40" s="303"/>
      <c r="U40" s="303"/>
      <c r="V40" s="303"/>
      <c r="W40" s="2"/>
      <c r="X40" s="272"/>
    </row>
    <row r="41" spans="1:25" ht="15.75" thickBot="1" x14ac:dyDescent="0.3">
      <c r="A41" s="305"/>
      <c r="N41" s="277"/>
      <c r="P41" s="306"/>
      <c r="Q41" s="304"/>
      <c r="R41" s="303"/>
      <c r="S41" s="303"/>
      <c r="T41" s="303"/>
      <c r="U41" s="303"/>
      <c r="V41" s="303"/>
      <c r="W41" s="235"/>
      <c r="X41" s="272"/>
    </row>
    <row r="42" spans="1:25" x14ac:dyDescent="0.2">
      <c r="A42" s="307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4"/>
      <c r="O42" s="308"/>
      <c r="P42" s="306"/>
      <c r="Q42" s="304"/>
      <c r="R42" s="303"/>
      <c r="S42" s="79"/>
      <c r="T42" s="79"/>
      <c r="U42" s="79"/>
      <c r="V42" s="79"/>
      <c r="Y42" s="272"/>
    </row>
    <row r="43" spans="1:25" x14ac:dyDescent="0.2">
      <c r="A43" s="111" t="s">
        <v>194</v>
      </c>
      <c r="L43" s="309" t="s">
        <v>195</v>
      </c>
      <c r="M43" s="310"/>
      <c r="N43" s="311" t="s">
        <v>196</v>
      </c>
      <c r="P43" s="306"/>
      <c r="Q43" s="312"/>
      <c r="R43" s="303"/>
      <c r="S43" s="79"/>
      <c r="T43" s="79"/>
      <c r="U43" s="79"/>
      <c r="V43" s="79"/>
      <c r="X43" s="272"/>
    </row>
    <row r="44" spans="1:25" x14ac:dyDescent="0.2">
      <c r="A44" s="261"/>
      <c r="L44" s="411"/>
      <c r="M44" s="411"/>
      <c r="N44" s="421"/>
      <c r="O44" s="262"/>
      <c r="P44" s="306"/>
      <c r="Q44" s="304"/>
      <c r="R44" s="303"/>
      <c r="S44" s="79"/>
      <c r="T44" s="79"/>
      <c r="U44" s="79"/>
      <c r="V44" s="79"/>
    </row>
    <row r="45" spans="1:25" x14ac:dyDescent="0.2">
      <c r="A45" s="261"/>
      <c r="B45" s="75" t="s">
        <v>183</v>
      </c>
      <c r="L45" s="412"/>
      <c r="M45" s="412"/>
      <c r="N45" s="414">
        <v>1097857.6200000001</v>
      </c>
      <c r="O45" s="262"/>
      <c r="P45" s="306"/>
      <c r="Q45" s="313"/>
      <c r="R45" s="303"/>
      <c r="S45" s="79"/>
      <c r="T45" s="79"/>
      <c r="U45" s="79"/>
      <c r="V45" s="79"/>
      <c r="W45" s="79"/>
    </row>
    <row r="46" spans="1:25" x14ac:dyDescent="0.2">
      <c r="A46" s="261"/>
      <c r="L46" s="412"/>
      <c r="M46" s="412"/>
      <c r="N46" s="414"/>
      <c r="O46" s="262"/>
      <c r="P46" s="306"/>
      <c r="Q46" s="313"/>
      <c r="R46" s="303"/>
      <c r="S46" s="79"/>
      <c r="T46" s="79"/>
      <c r="U46" s="79"/>
      <c r="V46" s="79"/>
    </row>
    <row r="47" spans="1:25" x14ac:dyDescent="0.2">
      <c r="A47" s="261"/>
      <c r="B47" s="75" t="s">
        <v>197</v>
      </c>
      <c r="L47" s="423">
        <v>30866.05</v>
      </c>
      <c r="M47" s="412"/>
      <c r="N47" s="414">
        <v>1066991.57</v>
      </c>
      <c r="O47" s="262"/>
      <c r="P47" s="306"/>
      <c r="Q47" s="313"/>
      <c r="R47" s="303"/>
      <c r="S47" s="79"/>
      <c r="T47" s="79"/>
      <c r="U47" s="79"/>
      <c r="V47" s="79"/>
      <c r="W47" s="2"/>
    </row>
    <row r="48" spans="1:25" x14ac:dyDescent="0.2">
      <c r="A48" s="261"/>
      <c r="L48" s="423"/>
      <c r="M48" s="412"/>
      <c r="N48" s="414"/>
      <c r="O48" s="262"/>
      <c r="P48" s="306"/>
      <c r="Q48" s="313"/>
      <c r="R48" s="303"/>
      <c r="S48" s="79"/>
      <c r="T48" s="79"/>
      <c r="U48" s="79"/>
      <c r="V48" s="79"/>
    </row>
    <row r="49" spans="1:30" x14ac:dyDescent="0.2">
      <c r="A49" s="261"/>
      <c r="B49" s="75" t="s">
        <v>198</v>
      </c>
      <c r="L49" s="423">
        <v>10000</v>
      </c>
      <c r="M49" s="412"/>
      <c r="N49" s="414">
        <v>1056991.57</v>
      </c>
      <c r="O49" s="262"/>
      <c r="P49" s="303"/>
      <c r="Q49" s="79"/>
      <c r="R49" s="2"/>
      <c r="S49" s="2"/>
      <c r="T49" s="2"/>
      <c r="U49" s="2"/>
      <c r="V49" s="2"/>
    </row>
    <row r="50" spans="1:30" x14ac:dyDescent="0.2">
      <c r="A50" s="261"/>
      <c r="L50" s="423"/>
      <c r="M50" s="412"/>
      <c r="N50" s="414"/>
      <c r="O50" s="262"/>
      <c r="P50" s="279"/>
      <c r="Q50" s="314"/>
      <c r="R50" s="20"/>
      <c r="S50" s="2"/>
      <c r="T50" s="2"/>
      <c r="U50" s="2"/>
      <c r="V50" s="2"/>
    </row>
    <row r="51" spans="1:30" x14ac:dyDescent="0.2">
      <c r="A51" s="261"/>
      <c r="B51" s="75" t="s">
        <v>199</v>
      </c>
      <c r="L51" s="423">
        <v>11977.16</v>
      </c>
      <c r="M51" s="412"/>
      <c r="N51" s="414">
        <v>1045014.41</v>
      </c>
      <c r="O51" s="262"/>
      <c r="P51" s="315"/>
      <c r="Q51" s="314"/>
      <c r="R51" s="316"/>
      <c r="S51" s="2"/>
      <c r="T51" s="2"/>
      <c r="U51" s="2"/>
      <c r="V51" s="2"/>
    </row>
    <row r="52" spans="1:30" x14ac:dyDescent="0.2">
      <c r="A52" s="261"/>
      <c r="L52" s="423"/>
      <c r="M52" s="412"/>
      <c r="N52" s="414"/>
      <c r="O52" s="262"/>
      <c r="P52" s="315"/>
      <c r="Q52" s="317"/>
      <c r="R52" s="318"/>
    </row>
    <row r="53" spans="1:30" x14ac:dyDescent="0.2">
      <c r="A53" s="261"/>
      <c r="B53" s="75" t="s">
        <v>200</v>
      </c>
      <c r="L53" s="423">
        <v>7604.57</v>
      </c>
      <c r="M53" s="412"/>
      <c r="N53" s="414">
        <v>1037409.8400000001</v>
      </c>
      <c r="O53" s="262"/>
      <c r="P53" s="315"/>
      <c r="Q53" s="317"/>
      <c r="R53" s="318"/>
    </row>
    <row r="54" spans="1:30" x14ac:dyDescent="0.2">
      <c r="A54" s="261"/>
      <c r="L54" s="423" t="s">
        <v>8</v>
      </c>
      <c r="M54" s="412"/>
      <c r="N54" s="414"/>
      <c r="O54" s="262"/>
      <c r="P54" s="315"/>
      <c r="Q54" s="317"/>
      <c r="R54" s="318"/>
    </row>
    <row r="55" spans="1:30" x14ac:dyDescent="0.2">
      <c r="A55" s="261"/>
      <c r="B55" s="75" t="s">
        <v>201</v>
      </c>
      <c r="L55" s="423">
        <v>152865.26</v>
      </c>
      <c r="M55" s="412"/>
      <c r="N55" s="414">
        <v>884544.58000000007</v>
      </c>
      <c r="O55" s="262"/>
      <c r="P55" s="315"/>
      <c r="Q55" s="317"/>
      <c r="R55" s="318"/>
    </row>
    <row r="56" spans="1:30" x14ac:dyDescent="0.2">
      <c r="A56" s="261"/>
      <c r="L56" s="423"/>
      <c r="M56" s="412"/>
      <c r="N56" s="414"/>
      <c r="O56" s="262"/>
      <c r="P56" s="315"/>
      <c r="Q56" s="317"/>
      <c r="R56" s="318"/>
    </row>
    <row r="57" spans="1:30" x14ac:dyDescent="0.2">
      <c r="A57" s="261"/>
      <c r="B57" s="75" t="s">
        <v>202</v>
      </c>
      <c r="L57" s="412">
        <v>53768</v>
      </c>
      <c r="M57" s="412"/>
      <c r="N57" s="414">
        <v>830776.58000000007</v>
      </c>
      <c r="O57" s="262"/>
      <c r="P57" s="315"/>
      <c r="Q57" s="317"/>
      <c r="R57" s="318"/>
    </row>
    <row r="58" spans="1:30" x14ac:dyDescent="0.2">
      <c r="A58" s="261"/>
      <c r="L58" s="412"/>
      <c r="M58" s="412"/>
      <c r="N58" s="414"/>
      <c r="O58" s="262"/>
      <c r="P58" s="315"/>
      <c r="Q58" s="317"/>
      <c r="R58" s="318"/>
      <c r="W58" s="319"/>
      <c r="Y58" s="320"/>
      <c r="Z58" s="320"/>
    </row>
    <row r="59" spans="1:30" x14ac:dyDescent="0.2">
      <c r="A59" s="261"/>
      <c r="B59" s="75" t="s">
        <v>203</v>
      </c>
      <c r="L59" s="412">
        <v>0</v>
      </c>
      <c r="M59" s="412"/>
      <c r="N59" s="414">
        <v>830776.58000000007</v>
      </c>
      <c r="O59" s="262"/>
      <c r="P59" s="321"/>
      <c r="Q59" s="322"/>
      <c r="Y59" s="2"/>
    </row>
    <row r="60" spans="1:30" x14ac:dyDescent="0.2">
      <c r="A60" s="261"/>
      <c r="B60" s="75"/>
      <c r="L60" s="412"/>
      <c r="M60" s="412"/>
      <c r="N60" s="414"/>
      <c r="O60" s="262"/>
      <c r="P60" s="321"/>
      <c r="Q60" s="322"/>
      <c r="R60" s="323"/>
      <c r="S60" s="323"/>
      <c r="T60" s="323"/>
      <c r="U60" s="323"/>
      <c r="V60" s="323"/>
      <c r="W60" s="2"/>
      <c r="X60" s="2"/>
      <c r="Y60" s="324"/>
      <c r="Z60" s="272"/>
      <c r="AB60" s="272"/>
      <c r="AC60" s="272"/>
      <c r="AD60" s="272"/>
    </row>
    <row r="61" spans="1:30" x14ac:dyDescent="0.2">
      <c r="A61" s="261"/>
      <c r="B61" s="75" t="s">
        <v>204</v>
      </c>
      <c r="L61" s="412">
        <v>830776.58</v>
      </c>
      <c r="M61" s="412"/>
      <c r="N61" s="414">
        <v>0</v>
      </c>
      <c r="O61" s="262"/>
      <c r="P61" s="321"/>
      <c r="Q61" s="322"/>
      <c r="R61" s="323"/>
      <c r="S61" s="323"/>
      <c r="T61" s="323"/>
      <c r="U61" s="323"/>
      <c r="V61" s="323"/>
      <c r="W61" s="2"/>
      <c r="X61" s="2"/>
      <c r="Y61" s="324"/>
      <c r="Z61" s="272"/>
      <c r="AB61" s="272"/>
      <c r="AC61" s="272"/>
      <c r="AD61" s="272"/>
    </row>
    <row r="62" spans="1:30" x14ac:dyDescent="0.2">
      <c r="A62" s="261"/>
      <c r="B62" s="75"/>
      <c r="L62" s="272"/>
      <c r="M62" s="272"/>
      <c r="N62" s="264"/>
      <c r="O62" s="262"/>
      <c r="P62" s="321"/>
      <c r="Q62" s="322"/>
      <c r="R62" s="323"/>
      <c r="S62" s="323"/>
      <c r="T62" s="323"/>
      <c r="U62" s="323"/>
      <c r="V62" s="323"/>
      <c r="W62" s="2"/>
      <c r="X62" s="2"/>
      <c r="Y62" s="324"/>
      <c r="Z62" s="272"/>
      <c r="AB62" s="272"/>
      <c r="AC62" s="272"/>
      <c r="AD62" s="272"/>
    </row>
    <row r="63" spans="1:30" x14ac:dyDescent="0.2">
      <c r="A63" s="261"/>
      <c r="B63" s="75" t="s">
        <v>205</v>
      </c>
      <c r="L63" s="272">
        <v>0</v>
      </c>
      <c r="M63" s="272"/>
      <c r="N63" s="264">
        <v>0</v>
      </c>
      <c r="O63" s="262"/>
      <c r="P63" s="321"/>
      <c r="Q63" s="322"/>
      <c r="R63" s="323"/>
      <c r="S63" s="323"/>
      <c r="T63" s="323"/>
      <c r="U63" s="323"/>
      <c r="V63" s="323"/>
      <c r="W63" s="2"/>
      <c r="X63" s="2"/>
      <c r="Y63" s="324"/>
      <c r="Z63" s="272"/>
      <c r="AB63" s="272"/>
      <c r="AC63" s="272"/>
      <c r="AD63" s="272"/>
    </row>
    <row r="64" spans="1:30" x14ac:dyDescent="0.2">
      <c r="A64" s="261"/>
      <c r="B64" s="75"/>
      <c r="G64" t="s">
        <v>8</v>
      </c>
      <c r="L64" s="272"/>
      <c r="M64" s="272"/>
      <c r="N64" s="264"/>
      <c r="O64" s="262"/>
      <c r="P64" s="321"/>
      <c r="Q64" s="322"/>
      <c r="R64" s="323"/>
      <c r="S64" s="323"/>
      <c r="T64" s="323"/>
      <c r="U64" s="323"/>
      <c r="V64" s="323"/>
      <c r="W64" s="2"/>
      <c r="X64" s="2"/>
      <c r="Y64" s="324"/>
      <c r="Z64" s="272"/>
      <c r="AB64" s="272"/>
      <c r="AC64" s="272"/>
      <c r="AD64" s="272"/>
    </row>
    <row r="65" spans="1:30" x14ac:dyDescent="0.2">
      <c r="A65" s="261"/>
      <c r="B65" s="75" t="s">
        <v>206</v>
      </c>
      <c r="L65" s="272">
        <v>0</v>
      </c>
      <c r="M65" s="272"/>
      <c r="N65" s="264">
        <v>0</v>
      </c>
      <c r="Q65" s="272"/>
      <c r="R65" s="323"/>
      <c r="S65" s="323"/>
      <c r="T65" s="323"/>
      <c r="U65" s="323"/>
      <c r="V65" s="323"/>
      <c r="W65" s="2"/>
      <c r="X65" s="2"/>
      <c r="Y65" s="324"/>
      <c r="Z65" s="272"/>
      <c r="AB65" s="272"/>
      <c r="AC65" s="272"/>
      <c r="AD65" s="272"/>
    </row>
    <row r="66" spans="1:30" x14ac:dyDescent="0.2">
      <c r="A66" s="261"/>
      <c r="B66" s="75"/>
      <c r="N66" s="277"/>
      <c r="R66" s="323"/>
      <c r="S66" s="323"/>
      <c r="T66" s="323"/>
      <c r="U66" s="323"/>
      <c r="V66" s="323"/>
      <c r="W66" s="2"/>
      <c r="X66" s="2"/>
      <c r="Y66" s="324"/>
      <c r="Z66" s="272"/>
      <c r="AB66" s="272"/>
      <c r="AC66" s="272"/>
      <c r="AD66" s="272"/>
    </row>
    <row r="67" spans="1:30" x14ac:dyDescent="0.2">
      <c r="A67" s="261"/>
      <c r="B67" s="75" t="s">
        <v>207</v>
      </c>
      <c r="L67" s="272">
        <v>0</v>
      </c>
      <c r="M67" s="272"/>
      <c r="N67" s="264">
        <v>0</v>
      </c>
      <c r="R67" s="323"/>
      <c r="S67" s="323"/>
      <c r="T67" s="323"/>
      <c r="U67" s="323"/>
      <c r="V67" s="323"/>
      <c r="W67" s="2"/>
      <c r="X67" s="2"/>
      <c r="Y67" s="324"/>
      <c r="Z67" s="272"/>
      <c r="AB67" s="272"/>
      <c r="AC67" s="272"/>
      <c r="AD67" s="272"/>
    </row>
    <row r="68" spans="1:30" x14ac:dyDescent="0.2">
      <c r="A68" s="261"/>
      <c r="B68" s="75"/>
      <c r="N68" s="277"/>
      <c r="R68" s="323"/>
      <c r="S68" s="323"/>
      <c r="T68" s="323"/>
      <c r="U68" s="323"/>
      <c r="V68" s="323"/>
      <c r="W68" s="2"/>
      <c r="X68" s="2"/>
      <c r="Y68" s="324"/>
      <c r="Z68" s="272"/>
      <c r="AB68" s="272"/>
      <c r="AC68" s="272"/>
      <c r="AD68" s="272"/>
    </row>
    <row r="69" spans="1:30" x14ac:dyDescent="0.2">
      <c r="A69" s="261"/>
      <c r="B69" s="75" t="s">
        <v>208</v>
      </c>
      <c r="L69" s="272">
        <v>0</v>
      </c>
      <c r="N69" s="264">
        <v>0</v>
      </c>
      <c r="R69" s="323"/>
      <c r="S69" s="323"/>
      <c r="T69" s="323"/>
      <c r="U69" s="323"/>
      <c r="V69" s="323"/>
      <c r="W69" s="2"/>
      <c r="X69" s="2"/>
      <c r="Y69" s="324"/>
      <c r="Z69" s="272"/>
      <c r="AB69" s="272"/>
      <c r="AC69" s="272"/>
      <c r="AD69" s="272"/>
    </row>
    <row r="70" spans="1:30" x14ac:dyDescent="0.2">
      <c r="A70" s="261"/>
      <c r="B70" s="235"/>
      <c r="C70" s="32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77"/>
      <c r="R70" s="326"/>
      <c r="S70" s="326"/>
      <c r="T70" s="326"/>
      <c r="U70" s="326"/>
      <c r="V70" s="326"/>
      <c r="W70" s="2"/>
      <c r="X70" s="2"/>
      <c r="Y70" s="324"/>
      <c r="Z70" s="272"/>
      <c r="AB70" s="272"/>
    </row>
    <row r="71" spans="1:30" x14ac:dyDescent="0.2">
      <c r="A71" s="60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77"/>
      <c r="R71" s="323"/>
      <c r="S71" s="323"/>
      <c r="T71" s="323"/>
      <c r="U71" s="323"/>
      <c r="V71" s="323"/>
      <c r="W71" s="2"/>
      <c r="X71" s="2"/>
      <c r="Y71" s="324"/>
      <c r="Z71" s="272"/>
      <c r="AB71" s="272"/>
    </row>
    <row r="72" spans="1:30" ht="13.5" thickBot="1" x14ac:dyDescent="0.25">
      <c r="A72" s="64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327"/>
      <c r="R72" s="326"/>
      <c r="S72" s="326"/>
      <c r="T72" s="326"/>
      <c r="U72" s="326"/>
      <c r="V72" s="326"/>
      <c r="W72" s="2"/>
      <c r="X72" s="2"/>
      <c r="Y72" s="328"/>
      <c r="Z72" s="272"/>
      <c r="AB72" s="272"/>
    </row>
    <row r="73" spans="1:30" ht="13.5" thickBot="1" x14ac:dyDescent="0.25">
      <c r="A73" s="261"/>
      <c r="B73" s="75"/>
      <c r="R73" s="2"/>
      <c r="S73" s="2"/>
      <c r="T73" s="2"/>
      <c r="U73" s="2"/>
      <c r="V73" s="2"/>
      <c r="W73" s="75"/>
      <c r="X73" s="75"/>
      <c r="Y73" s="240"/>
      <c r="Z73" s="240"/>
    </row>
    <row r="74" spans="1:30" x14ac:dyDescent="0.2">
      <c r="A74" s="152" t="s">
        <v>209</v>
      </c>
      <c r="B74" s="253"/>
      <c r="C74" s="253"/>
      <c r="D74" s="253"/>
      <c r="E74" s="253"/>
      <c r="F74" s="253"/>
      <c r="G74" s="329" t="s">
        <v>210</v>
      </c>
      <c r="H74" s="329" t="s">
        <v>211</v>
      </c>
      <c r="I74" s="330" t="s">
        <v>212</v>
      </c>
      <c r="R74" s="323"/>
      <c r="S74" s="323"/>
      <c r="T74" s="323"/>
      <c r="U74" s="323"/>
      <c r="V74" s="323"/>
      <c r="W74" s="2"/>
      <c r="X74" s="2"/>
      <c r="Y74" s="328"/>
      <c r="Z74" s="272"/>
    </row>
    <row r="75" spans="1:30" x14ac:dyDescent="0.2">
      <c r="A75" s="261"/>
      <c r="G75" s="331"/>
      <c r="H75" s="331"/>
      <c r="I75" s="277"/>
      <c r="R75" s="326"/>
      <c r="S75" s="326"/>
      <c r="T75" s="326"/>
      <c r="U75" s="326"/>
      <c r="V75" s="326"/>
      <c r="W75" s="2"/>
      <c r="X75" s="2"/>
      <c r="Y75" s="328"/>
      <c r="Z75" s="272"/>
    </row>
    <row r="76" spans="1:30" x14ac:dyDescent="0.2">
      <c r="A76" s="261"/>
      <c r="B76" t="s">
        <v>213</v>
      </c>
      <c r="G76" s="424">
        <v>152865.26</v>
      </c>
      <c r="H76" s="424">
        <v>53768</v>
      </c>
      <c r="I76" s="414">
        <v>206633.26</v>
      </c>
      <c r="R76" s="326"/>
      <c r="S76" s="326"/>
      <c r="T76" s="326"/>
      <c r="U76" s="326"/>
      <c r="V76" s="326"/>
      <c r="W76" s="2"/>
      <c r="X76" s="2"/>
      <c r="Y76" s="328"/>
      <c r="Z76" s="272"/>
    </row>
    <row r="77" spans="1:30" x14ac:dyDescent="0.2">
      <c r="A77" s="261"/>
      <c r="B77" t="s">
        <v>214</v>
      </c>
      <c r="G77" s="425">
        <v>152865.26</v>
      </c>
      <c r="H77" s="425">
        <v>53768</v>
      </c>
      <c r="I77" s="426">
        <v>206633.26</v>
      </c>
      <c r="W77" s="75"/>
      <c r="X77" s="75"/>
      <c r="Y77" s="240"/>
      <c r="Z77" s="240"/>
    </row>
    <row r="78" spans="1:30" x14ac:dyDescent="0.2">
      <c r="A78" s="261"/>
      <c r="C78" s="2" t="s">
        <v>215</v>
      </c>
      <c r="G78" s="424">
        <v>0</v>
      </c>
      <c r="H78" s="424">
        <v>0</v>
      </c>
      <c r="I78" s="414">
        <v>0</v>
      </c>
      <c r="W78" s="2"/>
      <c r="Y78" s="272"/>
      <c r="Z78" s="272"/>
    </row>
    <row r="79" spans="1:30" x14ac:dyDescent="0.2">
      <c r="A79" s="261"/>
      <c r="G79" s="427"/>
      <c r="H79" s="427"/>
      <c r="I79" s="421"/>
      <c r="W79" s="75"/>
      <c r="X79" s="75"/>
      <c r="Y79" s="240"/>
      <c r="Z79" s="240"/>
      <c r="AA79" s="2"/>
    </row>
    <row r="80" spans="1:30" x14ac:dyDescent="0.2">
      <c r="A80" s="261"/>
      <c r="B80" t="s">
        <v>216</v>
      </c>
      <c r="G80" s="424">
        <v>0</v>
      </c>
      <c r="H80" s="424">
        <v>0</v>
      </c>
      <c r="I80" s="414">
        <v>0</v>
      </c>
      <c r="Z80" s="272"/>
    </row>
    <row r="81" spans="1:27" x14ac:dyDescent="0.2">
      <c r="A81" s="261"/>
      <c r="B81" t="s">
        <v>217</v>
      </c>
      <c r="G81" s="425">
        <v>0</v>
      </c>
      <c r="H81" s="425">
        <v>0</v>
      </c>
      <c r="I81" s="426">
        <v>0</v>
      </c>
      <c r="Z81" s="272"/>
    </row>
    <row r="82" spans="1:27" x14ac:dyDescent="0.2">
      <c r="A82" s="261"/>
      <c r="C82" t="s">
        <v>218</v>
      </c>
      <c r="G82" s="424">
        <v>0</v>
      </c>
      <c r="H82" s="424"/>
      <c r="I82" s="414">
        <v>0</v>
      </c>
    </row>
    <row r="83" spans="1:27" x14ac:dyDescent="0.2">
      <c r="A83" s="261"/>
      <c r="G83" s="427"/>
      <c r="H83" s="427"/>
      <c r="I83" s="421"/>
    </row>
    <row r="84" spans="1:27" x14ac:dyDescent="0.2">
      <c r="A84" s="261"/>
      <c r="B84" t="s">
        <v>219</v>
      </c>
      <c r="G84" s="424">
        <v>830776.58</v>
      </c>
      <c r="H84" s="424">
        <v>0</v>
      </c>
      <c r="I84" s="414">
        <v>830776.58</v>
      </c>
    </row>
    <row r="85" spans="1:27" x14ac:dyDescent="0.2">
      <c r="A85" s="261"/>
      <c r="B85" t="s">
        <v>220</v>
      </c>
      <c r="G85" s="425">
        <v>830776.58</v>
      </c>
      <c r="H85" s="425">
        <v>0</v>
      </c>
      <c r="I85" s="426">
        <v>830776.58</v>
      </c>
      <c r="R85" s="2"/>
      <c r="S85" s="2"/>
      <c r="T85" s="2"/>
      <c r="U85" s="2"/>
      <c r="V85" s="2"/>
    </row>
    <row r="86" spans="1:27" x14ac:dyDescent="0.2">
      <c r="A86" s="261"/>
      <c r="C86" s="2" t="s">
        <v>221</v>
      </c>
      <c r="G86" s="424">
        <v>0</v>
      </c>
      <c r="H86" s="424">
        <v>0</v>
      </c>
      <c r="I86" s="414">
        <v>0</v>
      </c>
      <c r="O86" s="333"/>
      <c r="P86" s="333"/>
    </row>
    <row r="87" spans="1:27" s="235" customFormat="1" x14ac:dyDescent="0.2">
      <c r="A87" s="261"/>
      <c r="B87"/>
      <c r="C87"/>
      <c r="D87"/>
      <c r="E87"/>
      <c r="F87"/>
      <c r="G87" s="331"/>
      <c r="H87" s="331"/>
      <c r="I87" s="277"/>
      <c r="O87" s="246"/>
      <c r="P87" s="246"/>
      <c r="W87"/>
      <c r="X87"/>
      <c r="Y87"/>
      <c r="Z87"/>
      <c r="AA87"/>
    </row>
    <row r="88" spans="1:27" x14ac:dyDescent="0.2">
      <c r="A88" s="261"/>
      <c r="C88" s="75" t="s">
        <v>222</v>
      </c>
      <c r="G88" s="332">
        <v>983641.84</v>
      </c>
      <c r="H88" s="332">
        <v>53768</v>
      </c>
      <c r="I88" s="264">
        <v>1037409.84</v>
      </c>
      <c r="W88" s="235"/>
      <c r="X88" s="235"/>
      <c r="Y88" s="235"/>
      <c r="Z88" s="235"/>
      <c r="AA88" s="235"/>
    </row>
    <row r="89" spans="1:27" x14ac:dyDescent="0.2">
      <c r="A89" s="261"/>
      <c r="G89" s="331"/>
      <c r="H89" s="331"/>
      <c r="I89" s="277"/>
    </row>
    <row r="90" spans="1:27" ht="13.5" thickBot="1" x14ac:dyDescent="0.25">
      <c r="A90" s="265"/>
      <c r="B90" s="266"/>
      <c r="C90" s="266"/>
      <c r="D90" s="266"/>
      <c r="E90" s="266"/>
      <c r="F90" s="266"/>
      <c r="G90" s="334"/>
      <c r="H90" s="334"/>
      <c r="I90" s="327"/>
    </row>
    <row r="91" spans="1:27" x14ac:dyDescent="0.2">
      <c r="W91" s="139"/>
    </row>
    <row r="92" spans="1:27" x14ac:dyDescent="0.2">
      <c r="R92" s="293"/>
      <c r="S92" s="293"/>
      <c r="T92" s="293"/>
      <c r="U92" s="293"/>
      <c r="V92" s="293"/>
      <c r="W92" s="293"/>
    </row>
    <row r="93" spans="1:27" x14ac:dyDescent="0.2">
      <c r="R93" s="293"/>
      <c r="S93" s="293"/>
      <c r="T93" s="293"/>
      <c r="U93" s="293"/>
      <c r="V93" s="293"/>
      <c r="W93" s="293"/>
    </row>
    <row r="94" spans="1:27" x14ac:dyDescent="0.2">
      <c r="R94" s="293"/>
      <c r="S94" s="293"/>
      <c r="T94" s="293"/>
      <c r="U94" s="293"/>
      <c r="V94" s="293"/>
      <c r="W94" s="293"/>
    </row>
    <row r="95" spans="1:27" x14ac:dyDescent="0.2">
      <c r="R95" s="272"/>
      <c r="S95" s="272"/>
      <c r="T95" s="272"/>
      <c r="U95" s="272"/>
      <c r="V95" s="272"/>
      <c r="W95" s="272"/>
    </row>
    <row r="96" spans="1:27" x14ac:dyDescent="0.2">
      <c r="R96" s="272"/>
      <c r="S96" s="272"/>
      <c r="T96" s="272"/>
      <c r="U96" s="272"/>
      <c r="V96" s="272"/>
      <c r="W96" s="272"/>
      <c r="X96" s="272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FBC2-1C48-4A29-B541-CBAF8D2B16C7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1" t="s">
        <v>223</v>
      </c>
      <c r="B1" s="335"/>
    </row>
    <row r="2" spans="1:5" x14ac:dyDescent="0.2">
      <c r="A2" s="241" t="s">
        <v>224</v>
      </c>
      <c r="B2" s="335"/>
    </row>
    <row r="3" spans="1:5" x14ac:dyDescent="0.2">
      <c r="A3" s="336">
        <f>'Collection and Waterfall'!E6</f>
        <v>45838</v>
      </c>
      <c r="B3" s="335"/>
    </row>
    <row r="4" spans="1:5" x14ac:dyDescent="0.2">
      <c r="A4" s="241" t="s">
        <v>225</v>
      </c>
      <c r="B4" s="335"/>
    </row>
    <row r="6" spans="1:5" x14ac:dyDescent="0.2">
      <c r="C6" s="318"/>
    </row>
    <row r="7" spans="1:5" x14ac:dyDescent="0.2">
      <c r="A7" s="337"/>
      <c r="C7" s="318"/>
      <c r="D7" s="338"/>
    </row>
    <row r="8" spans="1:5" x14ac:dyDescent="0.2">
      <c r="C8" s="318"/>
    </row>
    <row r="9" spans="1:5" x14ac:dyDescent="0.2">
      <c r="A9" s="339" t="s">
        <v>226</v>
      </c>
      <c r="B9" s="340"/>
      <c r="C9" s="318"/>
    </row>
    <row r="10" spans="1:5" x14ac:dyDescent="0.2">
      <c r="A10" s="339" t="s">
        <v>227</v>
      </c>
      <c r="B10" s="142">
        <v>1707817.5</v>
      </c>
      <c r="D10" s="341"/>
      <c r="E10" s="341"/>
    </row>
    <row r="11" spans="1:5" x14ac:dyDescent="0.2">
      <c r="A11" s="339" t="s">
        <v>228</v>
      </c>
      <c r="B11" s="342"/>
      <c r="C11" s="318"/>
      <c r="D11" s="343"/>
    </row>
    <row r="12" spans="1:5" x14ac:dyDescent="0.2">
      <c r="A12" s="339" t="s">
        <v>229</v>
      </c>
      <c r="B12" s="342">
        <v>45627402.869999997</v>
      </c>
      <c r="C12" s="344"/>
    </row>
    <row r="13" spans="1:5" x14ac:dyDescent="0.2">
      <c r="A13" s="339" t="s">
        <v>230</v>
      </c>
      <c r="B13" s="345">
        <v>-510658.63</v>
      </c>
      <c r="C13" s="346"/>
      <c r="D13" s="341"/>
    </row>
    <row r="14" spans="1:5" ht="15" x14ac:dyDescent="0.2">
      <c r="A14" s="339" t="s">
        <v>231</v>
      </c>
      <c r="B14" s="347">
        <f>SUM(B12:B13)</f>
        <v>45116744.239999995</v>
      </c>
      <c r="C14" s="344"/>
      <c r="D14" s="348"/>
    </row>
    <row r="15" spans="1:5" x14ac:dyDescent="0.2">
      <c r="A15" s="339"/>
      <c r="B15" s="342"/>
      <c r="C15" s="318"/>
    </row>
    <row r="16" spans="1:5" x14ac:dyDescent="0.2">
      <c r="A16" s="339" t="s">
        <v>232</v>
      </c>
      <c r="B16" s="342">
        <v>1797262.79</v>
      </c>
      <c r="D16" s="341"/>
    </row>
    <row r="17" spans="1:5" x14ac:dyDescent="0.2">
      <c r="A17" s="339" t="s">
        <v>233</v>
      </c>
      <c r="B17" s="142">
        <v>0</v>
      </c>
      <c r="D17" s="341"/>
    </row>
    <row r="18" spans="1:5" x14ac:dyDescent="0.2">
      <c r="A18" s="339" t="s">
        <v>234</v>
      </c>
      <c r="B18" s="428">
        <v>34717.61</v>
      </c>
      <c r="C18" s="344"/>
      <c r="D18" s="135"/>
    </row>
    <row r="19" spans="1:5" ht="15" x14ac:dyDescent="0.2">
      <c r="A19" s="339" t="s">
        <v>235</v>
      </c>
      <c r="B19" s="428">
        <v>0</v>
      </c>
      <c r="C19" s="349"/>
      <c r="D19" s="349"/>
    </row>
    <row r="20" spans="1:5" x14ac:dyDescent="0.2">
      <c r="A20" s="339" t="s">
        <v>236</v>
      </c>
      <c r="B20" s="428"/>
      <c r="C20" s="350"/>
      <c r="D20" s="351"/>
    </row>
    <row r="21" spans="1:5" ht="15" x14ac:dyDescent="0.2">
      <c r="A21" s="2"/>
      <c r="B21" s="429"/>
      <c r="C21" s="349"/>
      <c r="D21" s="349"/>
    </row>
    <row r="22" spans="1:5" ht="13.5" thickBot="1" x14ac:dyDescent="0.25">
      <c r="A22" s="337" t="s">
        <v>83</v>
      </c>
      <c r="B22" s="430">
        <f>B10+B14+B16+B17+B18+B19</f>
        <v>48656542.139999993</v>
      </c>
      <c r="C22" s="20"/>
      <c r="D22" s="343"/>
    </row>
    <row r="23" spans="1:5" ht="13.5" thickTop="1" x14ac:dyDescent="0.2">
      <c r="A23" s="2"/>
      <c r="B23" s="431"/>
      <c r="C23" s="318"/>
      <c r="D23" s="338"/>
    </row>
    <row r="24" spans="1:5" x14ac:dyDescent="0.2">
      <c r="A24" s="2"/>
      <c r="B24" s="431"/>
      <c r="C24" s="318"/>
      <c r="D24" s="338"/>
    </row>
    <row r="25" spans="1:5" x14ac:dyDescent="0.2">
      <c r="A25" s="337" t="s">
        <v>237</v>
      </c>
      <c r="B25" s="431"/>
      <c r="C25" s="318"/>
      <c r="D25" s="338"/>
    </row>
    <row r="26" spans="1:5" x14ac:dyDescent="0.2">
      <c r="A26" s="2"/>
      <c r="B26" s="431"/>
      <c r="D26" s="341"/>
    </row>
    <row r="27" spans="1:5" x14ac:dyDescent="0.2">
      <c r="A27" s="339" t="s">
        <v>238</v>
      </c>
      <c r="B27" s="428"/>
      <c r="C27" s="318"/>
      <c r="D27" s="338"/>
      <c r="E27" s="4"/>
    </row>
    <row r="28" spans="1:5" x14ac:dyDescent="0.2">
      <c r="A28" s="339" t="s">
        <v>239</v>
      </c>
      <c r="B28" s="428">
        <v>45935700.700000003</v>
      </c>
      <c r="C28" s="20"/>
      <c r="E28" s="4"/>
    </row>
    <row r="29" spans="1:5" x14ac:dyDescent="0.2">
      <c r="A29" s="339" t="s">
        <v>240</v>
      </c>
      <c r="B29" s="432">
        <v>-169780.21</v>
      </c>
      <c r="C29" s="344"/>
      <c r="D29" s="338"/>
      <c r="E29" s="4"/>
    </row>
    <row r="30" spans="1:5" x14ac:dyDescent="0.2">
      <c r="A30" s="339" t="s">
        <v>241</v>
      </c>
      <c r="B30" s="428"/>
      <c r="C30" s="350"/>
      <c r="D30" s="351"/>
      <c r="E30" s="4"/>
    </row>
    <row r="31" spans="1:5" ht="15" x14ac:dyDescent="0.2">
      <c r="A31" s="339" t="s">
        <v>242</v>
      </c>
      <c r="B31" s="428"/>
      <c r="C31" s="349"/>
      <c r="D31" s="349"/>
      <c r="E31" s="4"/>
    </row>
    <row r="32" spans="1:5" x14ac:dyDescent="0.2">
      <c r="A32" s="2"/>
      <c r="B32" s="429"/>
      <c r="C32" s="318"/>
      <c r="E32" s="4"/>
    </row>
    <row r="33" spans="1:5" ht="13.5" thickBot="1" x14ac:dyDescent="0.25">
      <c r="A33" s="339" t="s">
        <v>243</v>
      </c>
      <c r="B33" s="433">
        <f>SUM(B27:B32)</f>
        <v>45765920.490000002</v>
      </c>
      <c r="E33" s="4"/>
    </row>
    <row r="34" spans="1:5" ht="13.5" thickTop="1" x14ac:dyDescent="0.2">
      <c r="A34" s="2"/>
      <c r="B34" s="434"/>
      <c r="C34" s="318"/>
      <c r="D34" s="338"/>
      <c r="E34" s="4"/>
    </row>
    <row r="35" spans="1:5" x14ac:dyDescent="0.2">
      <c r="A35" s="337" t="s">
        <v>244</v>
      </c>
      <c r="B35" s="435">
        <v>2890621.65</v>
      </c>
      <c r="C35" s="20"/>
      <c r="D35" s="338"/>
      <c r="E35" s="4"/>
    </row>
    <row r="36" spans="1:5" x14ac:dyDescent="0.2">
      <c r="A36" s="2"/>
      <c r="B36" s="431"/>
      <c r="C36" s="2"/>
      <c r="D36" s="2"/>
      <c r="E36" s="4"/>
    </row>
    <row r="37" spans="1:5" ht="13.5" thickBot="1" x14ac:dyDescent="0.25">
      <c r="A37" s="337" t="s">
        <v>245</v>
      </c>
      <c r="B37" s="430">
        <f>+B33+B35</f>
        <v>48656542.140000001</v>
      </c>
      <c r="C37" s="2"/>
      <c r="D37" s="343"/>
      <c r="E37" s="4"/>
    </row>
    <row r="38" spans="1:5" ht="13.5" thickTop="1" x14ac:dyDescent="0.2">
      <c r="A38" s="2"/>
      <c r="B38" s="142"/>
      <c r="C38" s="2"/>
      <c r="D38" s="352"/>
      <c r="E38" s="4"/>
    </row>
    <row r="39" spans="1:5" x14ac:dyDescent="0.2">
      <c r="A39" s="2"/>
      <c r="B39" s="142"/>
      <c r="C39" s="2"/>
      <c r="E39" s="4"/>
    </row>
    <row r="40" spans="1:5" x14ac:dyDescent="0.2">
      <c r="B40" s="142"/>
      <c r="E40" s="4"/>
    </row>
    <row r="41" spans="1:5" x14ac:dyDescent="0.2">
      <c r="A41" s="2" t="s">
        <v>246</v>
      </c>
      <c r="B41" s="142"/>
      <c r="C41" s="2"/>
    </row>
    <row r="42" spans="1:5" x14ac:dyDescent="0.2">
      <c r="A42" s="2" t="s">
        <v>247</v>
      </c>
      <c r="B42" s="142"/>
      <c r="C42" s="2"/>
    </row>
    <row r="43" spans="1:5" x14ac:dyDescent="0.2">
      <c r="A43" s="2"/>
      <c r="B43" s="142"/>
      <c r="C43" s="2"/>
    </row>
    <row r="44" spans="1:5" x14ac:dyDescent="0.2">
      <c r="B44" s="142"/>
    </row>
    <row r="45" spans="1:5" x14ac:dyDescent="0.2">
      <c r="B45" s="142"/>
    </row>
    <row r="46" spans="1:5" x14ac:dyDescent="0.2">
      <c r="B46" s="142"/>
    </row>
    <row r="47" spans="1:5" x14ac:dyDescent="0.2">
      <c r="B47" s="14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B119-8434-4D42-A80C-B82B32E48F4E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5" t="s">
        <v>248</v>
      </c>
      <c r="D1" s="353"/>
    </row>
    <row r="2" spans="1:6" x14ac:dyDescent="0.2">
      <c r="A2" s="75" t="s">
        <v>249</v>
      </c>
      <c r="E2" s="2"/>
    </row>
    <row r="4" spans="1:6" x14ac:dyDescent="0.2">
      <c r="B4" s="75" t="s">
        <v>250</v>
      </c>
      <c r="E4" s="365"/>
    </row>
    <row r="5" spans="1:6" x14ac:dyDescent="0.2">
      <c r="C5" t="s">
        <v>251</v>
      </c>
      <c r="E5" s="436" t="s">
        <v>279</v>
      </c>
    </row>
    <row r="6" spans="1:6" x14ac:dyDescent="0.2">
      <c r="C6" t="s">
        <v>6</v>
      </c>
      <c r="E6" s="436">
        <v>45863</v>
      </c>
    </row>
    <row r="7" spans="1:6" x14ac:dyDescent="0.2">
      <c r="C7" t="s">
        <v>252</v>
      </c>
      <c r="E7" s="437">
        <v>30</v>
      </c>
      <c r="F7" s="2"/>
    </row>
    <row r="8" spans="1:6" x14ac:dyDescent="0.2">
      <c r="C8" t="s">
        <v>253</v>
      </c>
      <c r="E8" s="438">
        <v>360</v>
      </c>
    </row>
    <row r="9" spans="1:6" ht="15" x14ac:dyDescent="0.25">
      <c r="C9" t="s">
        <v>254</v>
      </c>
      <c r="E9" s="439">
        <v>10900000</v>
      </c>
    </row>
    <row r="10" spans="1:6" ht="15" x14ac:dyDescent="0.25">
      <c r="C10" t="s">
        <v>255</v>
      </c>
      <c r="E10" s="440">
        <v>5.9196499999999999E-2</v>
      </c>
    </row>
    <row r="11" spans="1:6" ht="15" x14ac:dyDescent="0.25">
      <c r="C11" t="s">
        <v>256</v>
      </c>
      <c r="E11" s="440">
        <v>4.41965E-2</v>
      </c>
    </row>
    <row r="12" spans="1:6" x14ac:dyDescent="0.2">
      <c r="C12" t="s">
        <v>257</v>
      </c>
      <c r="E12" s="436">
        <v>45861</v>
      </c>
      <c r="F12" s="3"/>
    </row>
    <row r="13" spans="1:6" x14ac:dyDescent="0.2">
      <c r="E13" s="441"/>
    </row>
    <row r="14" spans="1:6" x14ac:dyDescent="0.2">
      <c r="B14" s="75" t="s">
        <v>258</v>
      </c>
      <c r="E14" s="442">
        <f>E9*(E10)*(ROUND((E7)/E8,5))</f>
        <v>53768.003360499999</v>
      </c>
    </row>
    <row r="15" spans="1:6" x14ac:dyDescent="0.2">
      <c r="E15" s="411"/>
    </row>
    <row r="16" spans="1:6" x14ac:dyDescent="0.2">
      <c r="B16" s="75" t="s">
        <v>259</v>
      </c>
      <c r="E16" s="443"/>
    </row>
    <row r="17" spans="2:12" x14ac:dyDescent="0.2">
      <c r="C17" t="s">
        <v>260</v>
      </c>
      <c r="E17" s="443">
        <v>271876.87</v>
      </c>
      <c r="J17" s="268"/>
    </row>
    <row r="18" spans="2:12" x14ac:dyDescent="0.2">
      <c r="C18" t="s">
        <v>261</v>
      </c>
      <c r="E18" s="443">
        <v>31294.75</v>
      </c>
      <c r="J18" s="354"/>
      <c r="K18" s="355"/>
    </row>
    <row r="19" spans="2:12" x14ac:dyDescent="0.2">
      <c r="C19" t="s">
        <v>262</v>
      </c>
      <c r="E19" s="443">
        <v>19581.73</v>
      </c>
      <c r="J19" s="356"/>
    </row>
    <row r="20" spans="2:12" x14ac:dyDescent="0.2">
      <c r="C20" t="s">
        <v>263</v>
      </c>
      <c r="E20" s="443">
        <v>152865.26</v>
      </c>
      <c r="J20" s="357"/>
      <c r="L20" s="358"/>
    </row>
    <row r="21" spans="2:12" x14ac:dyDescent="0.2">
      <c r="C21" s="310" t="s">
        <v>264</v>
      </c>
      <c r="E21" s="444">
        <v>833.33</v>
      </c>
    </row>
    <row r="22" spans="2:12" x14ac:dyDescent="0.2">
      <c r="E22" s="445"/>
    </row>
    <row r="23" spans="2:12" x14ac:dyDescent="0.2">
      <c r="B23" s="75" t="s">
        <v>265</v>
      </c>
      <c r="E23" s="442">
        <f>SUM(E17-E18-E19-E20-E21)</f>
        <v>67301.799999999974</v>
      </c>
    </row>
    <row r="24" spans="2:12" x14ac:dyDescent="0.2">
      <c r="E24" s="365"/>
      <c r="H24" s="268"/>
    </row>
    <row r="25" spans="2:12" ht="15" x14ac:dyDescent="0.25">
      <c r="B25" s="75" t="s">
        <v>266</v>
      </c>
      <c r="E25" s="446"/>
    </row>
    <row r="26" spans="2:12" x14ac:dyDescent="0.2">
      <c r="C26" t="s">
        <v>267</v>
      </c>
      <c r="E26" s="360">
        <v>0</v>
      </c>
    </row>
    <row r="27" spans="2:12" ht="15" x14ac:dyDescent="0.25">
      <c r="C27" t="s">
        <v>268</v>
      </c>
      <c r="E27" s="446">
        <v>0</v>
      </c>
    </row>
    <row r="28" spans="2:12" ht="15" x14ac:dyDescent="0.25">
      <c r="C28" t="s">
        <v>269</v>
      </c>
      <c r="E28" s="447">
        <v>0</v>
      </c>
    </row>
    <row r="29" spans="2:12" x14ac:dyDescent="0.2">
      <c r="B29" s="75" t="s">
        <v>270</v>
      </c>
      <c r="E29" s="442">
        <v>0</v>
      </c>
    </row>
    <row r="30" spans="2:12" x14ac:dyDescent="0.2">
      <c r="E30" s="365"/>
    </row>
    <row r="31" spans="2:12" ht="15" x14ac:dyDescent="0.25">
      <c r="B31" s="75" t="s">
        <v>271</v>
      </c>
      <c r="E31" s="446"/>
    </row>
    <row r="32" spans="2:12" ht="26.25" x14ac:dyDescent="0.25">
      <c r="C32" s="361" t="s">
        <v>272</v>
      </c>
      <c r="E32" s="446">
        <f>+E14</f>
        <v>53768.003360499999</v>
      </c>
    </row>
    <row r="33" spans="2:5" x14ac:dyDescent="0.2">
      <c r="E33" s="441"/>
    </row>
    <row r="34" spans="2:5" x14ac:dyDescent="0.2">
      <c r="B34" s="75" t="s">
        <v>273</v>
      </c>
      <c r="E34" s="442">
        <f>E32</f>
        <v>53768.003360499999</v>
      </c>
    </row>
    <row r="35" spans="2:5" x14ac:dyDescent="0.2">
      <c r="E35" s="411"/>
    </row>
    <row r="36" spans="2:5" x14ac:dyDescent="0.2">
      <c r="B36" s="75" t="s">
        <v>274</v>
      </c>
      <c r="E36" s="2"/>
    </row>
    <row r="37" spans="2:5" ht="15" x14ac:dyDescent="0.25">
      <c r="C37" t="s">
        <v>275</v>
      </c>
      <c r="E37" s="362">
        <v>0</v>
      </c>
    </row>
    <row r="38" spans="2:5" x14ac:dyDescent="0.2">
      <c r="C38" t="s">
        <v>276</v>
      </c>
      <c r="E38" s="363">
        <v>0</v>
      </c>
    </row>
    <row r="39" spans="2:5" x14ac:dyDescent="0.2">
      <c r="C39" t="s">
        <v>277</v>
      </c>
      <c r="E39" s="364">
        <v>0</v>
      </c>
    </row>
    <row r="40" spans="2:5" x14ac:dyDescent="0.2">
      <c r="B40" s="75" t="s">
        <v>278</v>
      </c>
      <c r="E40" s="359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2025-07-21T19:14:28Z</dcterms:created>
  <dcterms:modified xsi:type="dcterms:W3CDTF">2025-07-21T19:18:47Z</dcterms:modified>
</cp:coreProperties>
</file>