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5.2025\"/>
    </mc:Choice>
  </mc:AlternateContent>
  <xr:revisionPtr revIDLastSave="0" documentId="8_{0F52EC63-B9ED-41C3-8EE5-96ACEF7522E1}" xr6:coauthVersionLast="47" xr6:coauthVersionMax="47" xr10:uidLastSave="{00000000-0000-0000-0000-000000000000}"/>
  <bookViews>
    <workbookView xWindow="-120" yWindow="-120" windowWidth="29040" windowHeight="15840" xr2:uid="{061A531C-7C39-47A7-BEA8-5B9F800B9056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2" i="3"/>
  <c r="B36" i="3" s="1"/>
  <c r="B14" i="3"/>
  <c r="B21" i="3" s="1"/>
  <c r="A84" i="1"/>
  <c r="G68" i="1"/>
  <c r="G64" i="1"/>
  <c r="G51" i="1"/>
  <c r="G50" i="1"/>
  <c r="G49" i="1"/>
  <c r="G47" i="1"/>
  <c r="G46" i="1"/>
  <c r="H21" i="1"/>
  <c r="L18" i="1"/>
  <c r="H73" i="1" s="1"/>
  <c r="D18" i="1"/>
  <c r="G72" i="1"/>
  <c r="G74" i="1" s="1"/>
  <c r="J21" i="1"/>
  <c r="L17" i="1"/>
  <c r="D17" i="1"/>
  <c r="A3" i="3"/>
  <c r="D6" i="1"/>
  <c r="L21" i="1" l="1"/>
  <c r="M17" i="1" s="1"/>
  <c r="M21" i="1" s="1"/>
  <c r="H72" i="1"/>
  <c r="M18" i="1"/>
  <c r="H53" i="1"/>
  <c r="H66" i="1"/>
  <c r="I21" i="1"/>
  <c r="K21" i="1"/>
  <c r="G53" i="1" l="1"/>
  <c r="H68" i="1"/>
  <c r="H74" i="1"/>
  <c r="H78" i="1" l="1"/>
  <c r="H79" i="1"/>
</calcChain>
</file>

<file path=xl/sharedStrings.xml><?xml version="1.0" encoding="utf-8"?>
<sst xmlns="http://schemas.openxmlformats.org/spreadsheetml/2006/main" count="374" uniqueCount="280">
  <si>
    <t>Student Loan Backed Reporting - FFELP</t>
  </si>
  <si>
    <t>Monthly Distribution Report</t>
  </si>
  <si>
    <t>Issuer</t>
  </si>
  <si>
    <t>ELFI, Inc.</t>
  </si>
  <si>
    <t>Deal Name</t>
  </si>
  <si>
    <t>Indenture No. 7, LLC</t>
  </si>
  <si>
    <t>Distribution Date</t>
  </si>
  <si>
    <t xml:space="preserve">Collection Period </t>
  </si>
  <si>
    <t>Contact Name</t>
  </si>
  <si>
    <t>Brent Starling</t>
  </si>
  <si>
    <t>Contact Number</t>
  </si>
  <si>
    <t>865-824-3066</t>
  </si>
  <si>
    <t>Contact Email</t>
  </si>
  <si>
    <t>bstarling@elfi.com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</si>
  <si>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</si>
  <si>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</si>
  <si>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</si>
  <si>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</si>
  <si>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</si>
  <si>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</si>
  <si>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</si>
  <si>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</si>
  <si>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</si>
  <si>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</si>
  <si>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</si>
  <si>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</si>
  <si>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</si>
  <si>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</si>
  <si>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</si>
  <si>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</si>
  <si>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</si>
  <si>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2014-3 A</t>
  </si>
  <si>
    <t>281381AA1</t>
  </si>
  <si>
    <t>monthly</t>
  </si>
  <si>
    <t>2014-3 B</t>
  </si>
  <si>
    <t>281381AB9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</si>
  <si>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</si>
  <si>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</si>
  <si>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</si>
  <si>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</si>
  <si>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</si>
  <si>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</si>
  <si>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</si>
  <si>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</si>
  <si>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</si>
  <si>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</si>
  <si>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</si>
  <si>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</si>
  <si>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</si>
  <si>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</si>
  <si>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</si>
  <si>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</si>
  <si>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</si>
  <si>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</si>
  <si>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</si>
  <si>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</si>
  <si>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</si>
  <si>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</si>
  <si>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</si>
  <si>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</si>
  <si>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</si>
  <si>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</si>
  <si>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</si>
  <si>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</si>
  <si>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</si>
  <si>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</si>
  <si>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</si>
  <si>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</si>
  <si>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</si>
  <si>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</si>
  <si>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</si>
  <si>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</si>
  <si>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</si>
  <si>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</si>
  <si>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</si>
  <si>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</si>
  <si>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</si>
  <si>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</si>
  <si>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</si>
  <si>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</si>
  <si>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</si>
  <si>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</si>
  <si>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</si>
  <si>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</si>
  <si>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</si>
  <si>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</si>
  <si>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</si>
  <si>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</si>
  <si>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</si>
  <si>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</si>
  <si>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</si>
  <si>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</si>
  <si>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</si>
  <si>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</si>
  <si>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</si>
  <si>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</si>
  <si>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</si>
  <si>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</si>
  <si>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</si>
  <si>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</si>
  <si>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</si>
  <si>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</si>
  <si>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</si>
  <si>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</si>
  <si>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</si>
  <si>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</si>
  <si>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</si>
  <si>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</si>
  <si>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</si>
  <si>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</si>
  <si>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</si>
  <si>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</si>
  <si>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</si>
  <si>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</si>
  <si>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</si>
  <si>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</si>
  <si>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</si>
  <si>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</si>
  <si>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</si>
  <si>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</si>
  <si>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</si>
  <si>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</si>
  <si>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</si>
  <si>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</si>
  <si>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</si>
  <si>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</si>
  <si>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</si>
  <si>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</si>
  <si>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</si>
  <si>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</si>
  <si>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</si>
  <si>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</si>
  <si>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</si>
  <si>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</si>
  <si>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</si>
  <si>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</si>
  <si>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</si>
  <si>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</si>
  <si>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</si>
  <si>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</si>
  <si>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</si>
  <si>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</si>
  <si>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</si>
  <si>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</si>
  <si>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</si>
  <si>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</si>
  <si>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</si>
  <si>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</si>
  <si>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</si>
  <si>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</si>
  <si>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</si>
  <si>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</si>
  <si>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</si>
  <si>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</si>
  <si>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</si>
  <si>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</si>
  <si>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</si>
  <si>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</si>
  <si>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</si>
  <si>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</si>
  <si>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</si>
  <si>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</si>
  <si>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</si>
  <si>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</si>
  <si>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</si>
  <si>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</si>
  <si>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</si>
  <si>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</si>
  <si>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</si>
  <si>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</si>
  <si>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</si>
  <si>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</si>
  <si>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</si>
  <si>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</si>
  <si>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</si>
  <si>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</si>
  <si>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Make sure formula points to correct # of days in month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</si>
  <si>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</si>
  <si>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</si>
  <si>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</si>
  <si>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</si>
  <si>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</si>
  <si>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</si>
  <si>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</si>
  <si>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</si>
  <si>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</si>
  <si>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</si>
  <si>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</si>
  <si>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</si>
  <si>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</si>
  <si>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</si>
  <si>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</si>
  <si>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</si>
  <si>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</si>
  <si>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</si>
  <si>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</si>
  <si>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</si>
  <si>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</si>
  <si>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</si>
  <si>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</si>
  <si>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</si>
  <si>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</si>
  <si>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</si>
  <si>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</si>
  <si>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</si>
  <si>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</si>
  <si>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</si>
  <si>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</si>
  <si>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Carryover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</si>
  <si>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</si>
  <si>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</si>
  <si>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</si>
  <si>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</si>
  <si>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</si>
  <si>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</si>
  <si>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</si>
  <si>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</si>
  <si>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</si>
  <si>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</si>
  <si>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</si>
  <si>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</si>
  <si>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</si>
  <si>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</si>
  <si>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</si>
  <si>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7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</si>
  <si>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</si>
  <si>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</si>
  <si>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</si>
  <si>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</si>
  <si>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</si>
  <si>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</si>
  <si>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</si>
  <si>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</si>
  <si>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</si>
  <si>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</si>
  <si>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</si>
  <si>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</si>
  <si>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</si>
  <si>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</si>
  <si>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</si>
  <si>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</si>
  <si>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</si>
  <si>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</si>
  <si>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</si>
  <si>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</si>
  <si>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</si>
  <si>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</si>
  <si>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</si>
  <si>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</si>
  <si>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</si>
  <si>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</si>
  <si>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</si>
  <si>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</si>
  <si>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</si>
  <si>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</si>
  <si>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</si>
  <si>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</si>
  <si>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</si>
  <si>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</si>
  <si>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</si>
  <si>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</si>
  <si>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</si>
  <si>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</si>
  <si>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</si>
  <si>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</si>
  <si>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</si>
  <si>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</si>
  <si>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</si>
  <si>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</si>
  <si>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</si>
  <si>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</si>
  <si>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</si>
  <si>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</si>
  <si>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</si>
  <si>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</si>
  <si>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</si>
  <si>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</si>
  <si>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</si>
  <si>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</si>
  <si>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5/27/25-6/24/25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</si>
</sst>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mmmm\ d\,\ yyyy"/>
    <numFmt numFmtId="173" formatCode="[$$]#,##0.00_);[Red]\([$$]#,##0.00\)"/>
    <numFmt numFmtId="174" formatCode="_(&quot;$&quot;* #,##0_);_(&quot;$&quot;* \(#,##0\);_(&quot;$&quot;* &quot;-&quot;??_);_(@_)"/>
    <numFmt numFmtId="175" formatCode="_(&quot;$&quot;* #,##0.0000_);_(&quot;$&quot;* \(#,##0.0000\);_(&quot;$&quot;* &quot;-&quot;??_);_(@_)"/>
  </numFmts>
  <fonts count="30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i/>
      <sz val="10"/>
      <color rgb="FFFF0000"/>
      <name val="Arial"/>
      <family val="2"/>
    </font>
    <font>
      <b/>
      <sz val="8"/>
      <name val="Arial"/>
      <family val="2"/>
    </font>
    <font>
      <sz val="8"/>
      <color theme="4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488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0" fontId="6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/>
    </xf>
    <xf numFmtId="14" fontId="3" fillId="0" borderId="5" xfId="0" applyNumberFormat="1" applyFont="1" applyBorder="1"/>
    <xf numFmtId="164" fontId="3" fillId="0" borderId="0" xfId="3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4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43" fontId="3" fillId="0" borderId="0" xfId="0" applyNumberFormat="1" applyFont="1"/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8" fillId="0" borderId="7" xfId="5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43" fontId="3" fillId="0" borderId="0" xfId="1" applyFont="1" applyFill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3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0" fontId="3" fillId="0" borderId="12" xfId="3" applyNumberFormat="1" applyFont="1" applyFill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43" fontId="3" fillId="0" borderId="16" xfId="1" applyFont="1" applyFill="1" applyBorder="1"/>
    <xf numFmtId="10" fontId="3" fillId="0" borderId="13" xfId="3" applyNumberFormat="1" applyFont="1" applyFill="1" applyBorder="1" applyAlignment="1">
      <alignment horizontal="center"/>
    </xf>
    <xf numFmtId="10" fontId="3" fillId="0" borderId="16" xfId="3" applyNumberFormat="1" applyFont="1" applyFill="1" applyBorder="1" applyAlignment="1">
      <alignment horizontal="center"/>
    </xf>
    <xf numFmtId="14" fontId="3" fillId="0" borderId="5" xfId="3" applyNumberFormat="1" applyFont="1" applyFill="1" applyBorder="1" applyAlignment="1">
      <alignment horizontal="center"/>
    </xf>
    <xf numFmtId="164" fontId="3" fillId="0" borderId="13" xfId="3" applyNumberFormat="1" applyFont="1" applyFill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1" applyFont="1" applyFill="1" applyBorder="1" applyAlignment="1">
      <alignment horizontal="center"/>
    </xf>
    <xf numFmtId="43" fontId="3" fillId="0" borderId="13" xfId="1" applyFont="1" applyFill="1" applyBorder="1"/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3" applyNumberFormat="1" applyFont="1" applyFill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1" applyFont="1" applyFill="1" applyBorder="1"/>
    <xf numFmtId="43" fontId="3" fillId="0" borderId="20" xfId="1" applyFont="1" applyFill="1" applyBorder="1"/>
    <xf numFmtId="10" fontId="9" fillId="0" borderId="19" xfId="3" applyNumberFormat="1" applyFont="1" applyFill="1" applyBorder="1" applyAlignment="1">
      <alignment horizontal="center"/>
    </xf>
    <xf numFmtId="10" fontId="3" fillId="0" borderId="21" xfId="3" applyNumberFormat="1" applyFont="1" applyFill="1" applyBorder="1" applyAlignment="1"/>
    <xf numFmtId="0" fontId="4" fillId="0" borderId="22" xfId="0" applyFont="1" applyBorder="1"/>
    <xf numFmtId="0" fontId="3" fillId="0" borderId="19" xfId="0" applyFont="1" applyBorder="1"/>
    <xf numFmtId="10" fontId="3" fillId="0" borderId="19" xfId="3" applyNumberFormat="1" applyFont="1" applyFill="1" applyBorder="1"/>
    <xf numFmtId="43" fontId="4" fillId="0" borderId="19" xfId="1" applyFont="1" applyFill="1" applyBorder="1"/>
    <xf numFmtId="9" fontId="4" fillId="0" borderId="19" xfId="3" applyFont="1" applyFill="1" applyBorder="1" applyAlignment="1">
      <alignment horizontal="center"/>
    </xf>
    <xf numFmtId="10" fontId="4" fillId="0" borderId="19" xfId="3" applyNumberFormat="1" applyFont="1" applyFill="1" applyBorder="1" applyAlignment="1">
      <alignment horizontal="center"/>
    </xf>
    <xf numFmtId="10" fontId="4" fillId="0" borderId="21" xfId="3" applyNumberFormat="1" applyFont="1" applyFill="1" applyBorder="1" applyAlignment="1">
      <alignment horizontal="center"/>
    </xf>
    <xf numFmtId="0" fontId="10" fillId="0" borderId="4" xfId="0" applyFont="1" applyBorder="1"/>
    <xf numFmtId="0" fontId="10" fillId="0" borderId="23" xfId="0" applyFont="1" applyBorder="1"/>
    <xf numFmtId="0" fontId="10" fillId="0" borderId="0" xfId="0" applyFont="1"/>
    <xf numFmtId="0" fontId="10" fillId="0" borderId="1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4" fillId="0" borderId="9" xfId="0" applyFont="1" applyBorder="1"/>
    <xf numFmtId="0" fontId="4" fillId="0" borderId="24" xfId="0" applyFont="1" applyBorder="1"/>
    <xf numFmtId="0" fontId="4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4" fillId="0" borderId="12" xfId="0" applyFont="1" applyBorder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0" xfId="0" applyFont="1"/>
    <xf numFmtId="0" fontId="3" fillId="0" borderId="23" xfId="0" applyFont="1" applyBorder="1"/>
    <xf numFmtId="43" fontId="3" fillId="0" borderId="12" xfId="2" applyNumberFormat="1" applyFont="1" applyFill="1" applyBorder="1" applyAlignment="1">
      <alignment horizontal="right"/>
    </xf>
    <xf numFmtId="43" fontId="3" fillId="0" borderId="26" xfId="2" applyNumberFormat="1" applyFont="1" applyFill="1" applyBorder="1" applyAlignment="1">
      <alignment horizontal="right"/>
    </xf>
    <xf numFmtId="0" fontId="3" fillId="0" borderId="20" xfId="0" applyFont="1" applyBorder="1"/>
    <xf numFmtId="0" fontId="4" fillId="0" borderId="19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3" fillId="0" borderId="0" xfId="6"/>
    <xf numFmtId="43" fontId="3" fillId="0" borderId="13" xfId="2" applyNumberFormat="1" applyFont="1" applyFill="1" applyBorder="1" applyAlignment="1">
      <alignment horizontal="right"/>
    </xf>
    <xf numFmtId="43" fontId="3" fillId="0" borderId="27" xfId="2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2" fontId="3" fillId="0" borderId="28" xfId="3" applyNumberFormat="1" applyFont="1" applyFill="1" applyBorder="1" applyAlignment="1"/>
    <xf numFmtId="2" fontId="3" fillId="0" borderId="23" xfId="3" applyNumberFormat="1" applyFont="1" applyFill="1" applyBorder="1" applyAlignment="1">
      <alignment horizontal="center"/>
    </xf>
    <xf numFmtId="2" fontId="3" fillId="0" borderId="15" xfId="3" applyNumberFormat="1" applyFont="1" applyFill="1" applyBorder="1" applyAlignment="1"/>
    <xf numFmtId="43" fontId="4" fillId="0" borderId="13" xfId="2" applyNumberFormat="1" applyFont="1" applyFill="1" applyBorder="1" applyAlignment="1">
      <alignment horizontal="right"/>
    </xf>
    <xf numFmtId="43" fontId="4" fillId="0" borderId="27" xfId="2" applyNumberFormat="1" applyFont="1" applyFill="1" applyBorder="1" applyAlignment="1">
      <alignment horizontal="right"/>
    </xf>
    <xf numFmtId="2" fontId="3" fillId="0" borderId="17" xfId="3" applyNumberFormat="1" applyFont="1" applyFill="1" applyBorder="1" applyAlignment="1"/>
    <xf numFmtId="2" fontId="3" fillId="0" borderId="0" xfId="3" applyNumberFormat="1" applyFont="1" applyFill="1" applyBorder="1" applyAlignment="1">
      <alignment horizontal="center"/>
    </xf>
    <xf numFmtId="2" fontId="3" fillId="0" borderId="5" xfId="3" applyNumberFormat="1" applyFont="1" applyFill="1" applyBorder="1" applyAlignment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3" applyNumberFormat="1" applyFont="1" applyFill="1" applyBorder="1" applyAlignment="1"/>
    <xf numFmtId="2" fontId="3" fillId="0" borderId="22" xfId="3" applyNumberFormat="1" applyFont="1" applyFill="1" applyBorder="1" applyAlignment="1">
      <alignment horizontal="center"/>
    </xf>
    <xf numFmtId="2" fontId="3" fillId="0" borderId="21" xfId="3" applyNumberFormat="1" applyFont="1" applyFill="1" applyBorder="1" applyAlignment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7" applyFont="1" applyFill="1" applyBorder="1" applyAlignment="1">
      <alignment horizontal="center"/>
    </xf>
    <xf numFmtId="10" fontId="4" fillId="0" borderId="31" xfId="8" applyNumberFormat="1" applyFont="1" applyFill="1" applyBorder="1" applyAlignment="1"/>
    <xf numFmtId="10" fontId="4" fillId="0" borderId="24" xfId="8" applyNumberFormat="1" applyFont="1" applyFill="1" applyBorder="1" applyAlignment="1">
      <alignment horizontal="center"/>
    </xf>
    <xf numFmtId="10" fontId="4" fillId="0" borderId="32" xfId="8" applyNumberFormat="1" applyFont="1" applyFill="1" applyBorder="1" applyAlignment="1"/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4" fillId="0" borderId="4" xfId="0" applyFont="1" applyBorder="1"/>
    <xf numFmtId="10" fontId="4" fillId="0" borderId="17" xfId="1" applyNumberFormat="1" applyFont="1" applyFill="1" applyBorder="1"/>
    <xf numFmtId="2" fontId="4" fillId="0" borderId="33" xfId="3" applyNumberFormat="1" applyFont="1" applyFill="1" applyBorder="1" applyAlignment="1">
      <alignment horizontal="center"/>
    </xf>
    <xf numFmtId="2" fontId="4" fillId="0" borderId="7" xfId="3" applyNumberFormat="1" applyFont="1" applyFill="1" applyBorder="1" applyAlignment="1">
      <alignment horizontal="center"/>
    </xf>
    <xf numFmtId="2" fontId="4" fillId="0" borderId="8" xfId="3" applyNumberFormat="1" applyFont="1" applyFill="1" applyBorder="1" applyAlignment="1"/>
    <xf numFmtId="44" fontId="3" fillId="0" borderId="13" xfId="2" applyFont="1" applyFill="1" applyBorder="1" applyAlignment="1">
      <alignment horizontal="right"/>
    </xf>
    <xf numFmtId="44" fontId="3" fillId="0" borderId="27" xfId="2" applyFont="1" applyFill="1" applyBorder="1" applyAlignment="1">
      <alignment horizontal="right"/>
    </xf>
    <xf numFmtId="0" fontId="4" fillId="0" borderId="34" xfId="0" applyFont="1" applyBorder="1"/>
    <xf numFmtId="0" fontId="3" fillId="0" borderId="35" xfId="0" applyFont="1" applyBorder="1"/>
    <xf numFmtId="10" fontId="4" fillId="0" borderId="36" xfId="7" applyNumberFormat="1" applyFont="1" applyFill="1" applyBorder="1"/>
    <xf numFmtId="2" fontId="4" fillId="0" borderId="0" xfId="8" applyNumberFormat="1" applyFont="1" applyFill="1" applyBorder="1" applyAlignment="1">
      <alignment horizontal="center"/>
    </xf>
    <xf numFmtId="2" fontId="4" fillId="0" borderId="5" xfId="8" applyNumberFormat="1" applyFont="1" applyFill="1" applyBorder="1" applyAlignment="1">
      <alignment horizontal="center"/>
    </xf>
    <xf numFmtId="0" fontId="3" fillId="0" borderId="22" xfId="0" applyFont="1" applyBorder="1"/>
    <xf numFmtId="44" fontId="3" fillId="0" borderId="19" xfId="2" applyFont="1" applyFill="1" applyBorder="1" applyAlignment="1">
      <alignment horizontal="right"/>
    </xf>
    <xf numFmtId="44" fontId="3" fillId="0" borderId="37" xfId="2" applyFont="1" applyFill="1" applyBorder="1" applyAlignment="1">
      <alignment horizontal="right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2" fillId="0" borderId="1" xfId="9" applyFont="1" applyBorder="1"/>
    <xf numFmtId="0" fontId="3" fillId="0" borderId="2" xfId="9" applyBorder="1"/>
    <xf numFmtId="0" fontId="3" fillId="0" borderId="3" xfId="9" applyBorder="1"/>
    <xf numFmtId="0" fontId="3" fillId="0" borderId="4" xfId="9" applyBorder="1"/>
    <xf numFmtId="0" fontId="3" fillId="0" borderId="0" xfId="9"/>
    <xf numFmtId="0" fontId="3" fillId="0" borderId="5" xfId="9" applyBorder="1"/>
    <xf numFmtId="164" fontId="0" fillId="0" borderId="0" xfId="0" applyNumberFormat="1" applyAlignment="1">
      <alignment horizontal="center"/>
    </xf>
    <xf numFmtId="0" fontId="4" fillId="0" borderId="9" xfId="9" applyFont="1" applyBorder="1"/>
    <xf numFmtId="0" fontId="4" fillId="0" borderId="24" xfId="9" applyFont="1" applyBorder="1"/>
    <xf numFmtId="0" fontId="4" fillId="0" borderId="10" xfId="9" applyFont="1" applyBorder="1" applyAlignment="1">
      <alignment horizontal="center"/>
    </xf>
    <xf numFmtId="0" fontId="4" fillId="0" borderId="32" xfId="9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9" applyBorder="1"/>
    <xf numFmtId="43" fontId="3" fillId="0" borderId="12" xfId="1" applyFont="1" applyFill="1" applyBorder="1"/>
    <xf numFmtId="43" fontId="3" fillId="0" borderId="16" xfId="1" applyFont="1" applyFill="1" applyBorder="1" applyAlignment="1">
      <alignment horizontal="right"/>
    </xf>
    <xf numFmtId="43" fontId="3" fillId="0" borderId="5" xfId="1" applyFont="1" applyFill="1" applyBorder="1"/>
    <xf numFmtId="44" fontId="3" fillId="0" borderId="0" xfId="2" applyFont="1" applyFill="1" applyBorder="1"/>
    <xf numFmtId="0" fontId="3" fillId="0" borderId="16" xfId="9" applyBorder="1"/>
    <xf numFmtId="43" fontId="3" fillId="0" borderId="0" xfId="1" applyFont="1" applyFill="1" applyBorder="1"/>
    <xf numFmtId="165" fontId="3" fillId="0" borderId="0" xfId="1" applyNumberFormat="1" applyFont="1" applyFill="1" applyBorder="1"/>
    <xf numFmtId="44" fontId="3" fillId="0" borderId="0" xfId="0" applyNumberFormat="1" applyFont="1"/>
    <xf numFmtId="44" fontId="12" fillId="0" borderId="0" xfId="2" applyFont="1" applyFill="1" applyBorder="1"/>
    <xf numFmtId="43" fontId="12" fillId="0" borderId="0" xfId="0" applyNumberFormat="1" applyFont="1"/>
    <xf numFmtId="0" fontId="12" fillId="0" borderId="0" xfId="0" applyFont="1"/>
    <xf numFmtId="166" fontId="3" fillId="0" borderId="0" xfId="0" applyNumberFormat="1" applyFont="1"/>
    <xf numFmtId="0" fontId="4" fillId="0" borderId="0" xfId="9" applyFont="1"/>
    <xf numFmtId="43" fontId="4" fillId="0" borderId="16" xfId="1" applyFont="1" applyFill="1" applyBorder="1" applyAlignment="1">
      <alignment horizontal="right"/>
    </xf>
    <xf numFmtId="0" fontId="3" fillId="0" borderId="13" xfId="9" applyBorder="1"/>
    <xf numFmtId="0" fontId="10" fillId="0" borderId="4" xfId="9" applyFont="1" applyBorder="1"/>
    <xf numFmtId="0" fontId="10" fillId="0" borderId="0" xfId="9" applyFont="1"/>
    <xf numFmtId="0" fontId="10" fillId="0" borderId="16" xfId="9" applyFont="1" applyBorder="1"/>
    <xf numFmtId="0" fontId="10" fillId="0" borderId="13" xfId="9" applyFont="1" applyBorder="1"/>
    <xf numFmtId="0" fontId="10" fillId="0" borderId="5" xfId="9" applyFont="1" applyBorder="1"/>
    <xf numFmtId="0" fontId="3" fillId="0" borderId="6" xfId="9" applyBorder="1"/>
    <xf numFmtId="0" fontId="3" fillId="0" borderId="7" xfId="9" applyBorder="1"/>
    <xf numFmtId="0" fontId="3" fillId="0" borderId="38" xfId="9" applyBorder="1"/>
    <xf numFmtId="0" fontId="3" fillId="0" borderId="39" xfId="9" applyBorder="1"/>
    <xf numFmtId="0" fontId="3" fillId="0" borderId="8" xfId="9" applyBorder="1"/>
    <xf numFmtId="0" fontId="3" fillId="0" borderId="40" xfId="0" applyFont="1" applyBorder="1"/>
    <xf numFmtId="0" fontId="2" fillId="0" borderId="34" xfId="10" applyFont="1" applyBorder="1"/>
    <xf numFmtId="0" fontId="3" fillId="0" borderId="41" xfId="10" applyBorder="1"/>
    <xf numFmtId="0" fontId="3" fillId="0" borderId="17" xfId="0" applyFont="1" applyBorder="1"/>
    <xf numFmtId="0" fontId="3" fillId="0" borderId="4" xfId="10" applyBorder="1"/>
    <xf numFmtId="0" fontId="3" fillId="0" borderId="5" xfId="10" applyBorder="1"/>
    <xf numFmtId="0" fontId="4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1" xfId="10" applyFont="1" applyBorder="1"/>
    <xf numFmtId="0" fontId="4" fillId="0" borderId="3" xfId="10" applyFont="1" applyBorder="1" applyAlignment="1">
      <alignment horizontal="center"/>
    </xf>
    <xf numFmtId="0" fontId="4" fillId="0" borderId="28" xfId="0" applyFont="1" applyBorder="1"/>
    <xf numFmtId="4" fontId="3" fillId="0" borderId="12" xfId="0" applyNumberFormat="1" applyFont="1" applyBorder="1"/>
    <xf numFmtId="165" fontId="3" fillId="0" borderId="15" xfId="1" applyNumberFormat="1" applyFont="1" applyFill="1" applyBorder="1"/>
    <xf numFmtId="0" fontId="3" fillId="0" borderId="6" xfId="0" applyFont="1" applyBorder="1"/>
    <xf numFmtId="0" fontId="10" fillId="0" borderId="0" xfId="10" applyFont="1"/>
    <xf numFmtId="0" fontId="3" fillId="0" borderId="0" xfId="10"/>
    <xf numFmtId="43" fontId="3" fillId="0" borderId="19" xfId="1" applyFont="1" applyFill="1" applyBorder="1" applyAlignment="1">
      <alignment horizontal="right"/>
    </xf>
    <xf numFmtId="43" fontId="3" fillId="0" borderId="21" xfId="1" applyFont="1" applyFill="1" applyBorder="1"/>
    <xf numFmtId="0" fontId="4" fillId="0" borderId="17" xfId="0" applyFont="1" applyBorder="1"/>
    <xf numFmtId="8" fontId="4" fillId="0" borderId="12" xfId="1" applyNumberFormat="1" applyFont="1" applyFill="1" applyBorder="1"/>
    <xf numFmtId="43" fontId="4" fillId="0" borderId="16" xfId="1" applyFont="1" applyFill="1" applyBorder="1"/>
    <xf numFmtId="8" fontId="4" fillId="0" borderId="26" xfId="1" applyNumberFormat="1" applyFont="1" applyFill="1" applyBorder="1"/>
    <xf numFmtId="43" fontId="4" fillId="0" borderId="5" xfId="1" applyFont="1" applyFill="1" applyBorder="1"/>
    <xf numFmtId="0" fontId="3" fillId="0" borderId="24" xfId="0" applyFont="1" applyBorder="1"/>
    <xf numFmtId="43" fontId="3" fillId="0" borderId="13" xfId="1" quotePrefix="1" applyFont="1" applyFill="1" applyBorder="1" applyAlignment="1">
      <alignment horizontal="right"/>
    </xf>
    <xf numFmtId="10" fontId="3" fillId="0" borderId="13" xfId="3" applyNumberFormat="1" applyFont="1" applyFill="1" applyBorder="1" applyAlignment="1">
      <alignment horizontal="right"/>
    </xf>
    <xf numFmtId="165" fontId="3" fillId="0" borderId="13" xfId="1" quotePrefix="1" applyNumberFormat="1" applyFont="1" applyFill="1" applyBorder="1" applyAlignment="1">
      <alignment horizontal="right"/>
    </xf>
    <xf numFmtId="43" fontId="3" fillId="0" borderId="27" xfId="1" quotePrefix="1" applyFont="1" applyFill="1" applyBorder="1" applyAlignment="1">
      <alignment horizontal="right"/>
    </xf>
    <xf numFmtId="43" fontId="4" fillId="0" borderId="12" xfId="1" applyFont="1" applyFill="1" applyBorder="1"/>
    <xf numFmtId="165" fontId="3" fillId="0" borderId="5" xfId="1" applyNumberFormat="1" applyFont="1" applyFill="1" applyBorder="1"/>
    <xf numFmtId="0" fontId="4" fillId="0" borderId="18" xfId="0" applyFont="1" applyBorder="1"/>
    <xf numFmtId="10" fontId="3" fillId="0" borderId="19" xfId="3" applyNumberFormat="1" applyFont="1" applyFill="1" applyBorder="1" applyAlignment="1">
      <alignment horizontal="right"/>
    </xf>
    <xf numFmtId="165" fontId="4" fillId="0" borderId="5" xfId="1" applyNumberFormat="1" applyFont="1" applyFill="1" applyBorder="1"/>
    <xf numFmtId="10" fontId="3" fillId="0" borderId="16" xfId="3" applyNumberFormat="1" applyFont="1" applyFill="1" applyBorder="1"/>
    <xf numFmtId="0" fontId="3" fillId="0" borderId="29" xfId="0" applyFont="1" applyBorder="1"/>
    <xf numFmtId="10" fontId="3" fillId="0" borderId="20" xfId="3" applyNumberFormat="1" applyFont="1" applyFill="1" applyBorder="1"/>
    <xf numFmtId="10" fontId="3" fillId="0" borderId="21" xfId="3" applyNumberFormat="1" applyFont="1" applyFill="1" applyBorder="1"/>
    <xf numFmtId="10" fontId="3" fillId="0" borderId="0" xfId="3" applyNumberFormat="1" applyFont="1" applyFill="1"/>
    <xf numFmtId="0" fontId="10" fillId="0" borderId="25" xfId="0" applyFont="1" applyBorder="1"/>
    <xf numFmtId="0" fontId="10" fillId="0" borderId="28" xfId="0" applyFont="1" applyBorder="1"/>
    <xf numFmtId="0" fontId="10" fillId="0" borderId="33" xfId="0" applyFont="1" applyBorder="1"/>
    <xf numFmtId="0" fontId="4" fillId="0" borderId="30" xfId="0" applyFont="1" applyBorder="1"/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43" fontId="4" fillId="0" borderId="30" xfId="1" applyFont="1" applyFill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3" applyNumberFormat="1" applyFont="1" applyFill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167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9" fillId="0" borderId="0" xfId="0" applyFont="1"/>
    <xf numFmtId="41" fontId="9" fillId="0" borderId="13" xfId="0" applyNumberFormat="1" applyFont="1" applyBorder="1" applyAlignment="1">
      <alignment horizontal="right"/>
    </xf>
    <xf numFmtId="43" fontId="9" fillId="0" borderId="13" xfId="0" applyNumberFormat="1" applyFont="1" applyBorder="1" applyAlignment="1">
      <alignment horizontal="right"/>
    </xf>
    <xf numFmtId="10" fontId="9" fillId="0" borderId="13" xfId="0" applyNumberFormat="1" applyFont="1" applyBorder="1" applyAlignment="1">
      <alignment horizontal="right"/>
    </xf>
    <xf numFmtId="10" fontId="9" fillId="0" borderId="13" xfId="3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right"/>
    </xf>
    <xf numFmtId="167" fontId="9" fillId="0" borderId="27" xfId="0" applyNumberFormat="1" applyFont="1" applyBorder="1" applyAlignment="1">
      <alignment horizontal="right"/>
    </xf>
    <xf numFmtId="10" fontId="3" fillId="0" borderId="13" xfId="1" applyNumberFormat="1" applyFont="1" applyFill="1" applyBorder="1" applyAlignment="1">
      <alignment horizontal="right"/>
    </xf>
    <xf numFmtId="41" fontId="3" fillId="0" borderId="0" xfId="0" applyNumberFormat="1" applyFont="1"/>
    <xf numFmtId="41" fontId="4" fillId="0" borderId="20" xfId="1" applyNumberFormat="1" applyFont="1" applyFill="1" applyBorder="1" applyAlignment="1">
      <alignment horizontal="right"/>
    </xf>
    <xf numFmtId="43" fontId="4" fillId="0" borderId="19" xfId="1" applyFont="1" applyFill="1" applyBorder="1" applyAlignment="1">
      <alignment horizontal="right"/>
    </xf>
    <xf numFmtId="10" fontId="4" fillId="0" borderId="19" xfId="3" applyNumberFormat="1" applyFont="1" applyFill="1" applyBorder="1" applyAlignment="1">
      <alignment horizontal="right"/>
    </xf>
    <xf numFmtId="167" fontId="4" fillId="0" borderId="19" xfId="0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10" fontId="10" fillId="0" borderId="23" xfId="3" applyNumberFormat="1" applyFont="1" applyFill="1" applyBorder="1"/>
    <xf numFmtId="168" fontId="10" fillId="0" borderId="15" xfId="1" applyNumberFormat="1" applyFont="1" applyFill="1" applyBorder="1"/>
    <xf numFmtId="10" fontId="10" fillId="0" borderId="7" xfId="3" applyNumberFormat="1" applyFont="1" applyFill="1" applyBorder="1"/>
    <xf numFmtId="168" fontId="10" fillId="0" borderId="8" xfId="1" applyNumberFormat="1" applyFont="1" applyFill="1" applyBorder="1"/>
    <xf numFmtId="0" fontId="4" fillId="0" borderId="10" xfId="0" applyFont="1" applyBorder="1" applyAlignment="1">
      <alignment horizontal="center"/>
    </xf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0" fontId="4" fillId="0" borderId="11" xfId="0" applyFont="1" applyBorder="1" applyAlignment="1">
      <alignment horizontal="center"/>
    </xf>
    <xf numFmtId="41" fontId="3" fillId="0" borderId="13" xfId="1" applyNumberFormat="1" applyFont="1" applyFill="1" applyBorder="1" applyAlignment="1">
      <alignment horizontal="right"/>
    </xf>
    <xf numFmtId="43" fontId="3" fillId="0" borderId="13" xfId="1" applyFont="1" applyFill="1" applyBorder="1" applyAlignment="1">
      <alignment horizontal="right"/>
    </xf>
    <xf numFmtId="43" fontId="3" fillId="0" borderId="14" xfId="1" applyFont="1" applyFill="1" applyBorder="1" applyAlignment="1">
      <alignment horizontal="right"/>
    </xf>
    <xf numFmtId="43" fontId="3" fillId="0" borderId="13" xfId="3" applyNumberFormat="1" applyFont="1" applyFill="1" applyBorder="1" applyAlignment="1">
      <alignment horizontal="right"/>
    </xf>
    <xf numFmtId="43" fontId="3" fillId="0" borderId="26" xfId="1" applyFont="1" applyFill="1" applyBorder="1" applyAlignment="1">
      <alignment horizontal="right"/>
    </xf>
    <xf numFmtId="43" fontId="3" fillId="0" borderId="27" xfId="1" applyFont="1" applyFill="1" applyBorder="1" applyAlignment="1">
      <alignment horizontal="right"/>
    </xf>
    <xf numFmtId="43" fontId="3" fillId="0" borderId="17" xfId="3" applyNumberFormat="1" applyFont="1" applyFill="1" applyBorder="1" applyAlignment="1">
      <alignment horizontal="right"/>
    </xf>
    <xf numFmtId="41" fontId="4" fillId="0" borderId="19" xfId="1" applyNumberFormat="1" applyFont="1" applyFill="1" applyBorder="1" applyAlignment="1">
      <alignment horizontal="right"/>
    </xf>
    <xf numFmtId="43" fontId="4" fillId="0" borderId="19" xfId="3" applyNumberFormat="1" applyFont="1" applyFill="1" applyBorder="1" applyAlignment="1">
      <alignment horizontal="right"/>
    </xf>
    <xf numFmtId="43" fontId="4" fillId="0" borderId="29" xfId="3" applyNumberFormat="1" applyFont="1" applyFill="1" applyBorder="1" applyAlignment="1">
      <alignment horizontal="right"/>
    </xf>
    <xf numFmtId="43" fontId="4" fillId="0" borderId="37" xfId="1" applyFont="1" applyFill="1" applyBorder="1" applyAlignment="1">
      <alignment horizontal="right"/>
    </xf>
    <xf numFmtId="10" fontId="10" fillId="0" borderId="0" xfId="3" applyNumberFormat="1" applyFont="1" applyFill="1" applyBorder="1"/>
    <xf numFmtId="168" fontId="10" fillId="0" borderId="5" xfId="1" applyNumberFormat="1" applyFont="1" applyFill="1" applyBorder="1"/>
    <xf numFmtId="0" fontId="4" fillId="0" borderId="30" xfId="0" applyFont="1" applyBorder="1" applyAlignment="1">
      <alignment horizontal="center"/>
    </xf>
    <xf numFmtId="0" fontId="10" fillId="0" borderId="5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11" xfId="0" applyFont="1" applyBorder="1"/>
    <xf numFmtId="10" fontId="3" fillId="0" borderId="12" xfId="1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4" fillId="0" borderId="38" xfId="0" applyFont="1" applyBorder="1"/>
    <xf numFmtId="41" fontId="4" fillId="0" borderId="39" xfId="1" applyNumberFormat="1" applyFont="1" applyFill="1" applyBorder="1" applyAlignment="1">
      <alignment horizontal="right"/>
    </xf>
    <xf numFmtId="43" fontId="4" fillId="0" borderId="39" xfId="1" applyFont="1" applyFill="1" applyBorder="1" applyAlignment="1">
      <alignment horizontal="right"/>
    </xf>
    <xf numFmtId="10" fontId="4" fillId="0" borderId="39" xfId="3" applyNumberFormat="1" applyFont="1" applyFill="1" applyBorder="1" applyAlignment="1">
      <alignment horizontal="right"/>
    </xf>
    <xf numFmtId="10" fontId="4" fillId="0" borderId="39" xfId="1" applyNumberFormat="1" applyFont="1" applyFill="1" applyBorder="1" applyAlignment="1">
      <alignment horizontal="right"/>
    </xf>
    <xf numFmtId="169" fontId="4" fillId="0" borderId="8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 applyFill="1" applyBorder="1"/>
    <xf numFmtId="43" fontId="3" fillId="0" borderId="0" xfId="1" applyFont="1" applyFill="1" applyBorder="1" applyAlignment="1">
      <alignment horizontal="center"/>
    </xf>
    <xf numFmtId="10" fontId="3" fillId="0" borderId="0" xfId="3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165" fontId="3" fillId="0" borderId="0" xfId="0" applyNumberFormat="1" applyFont="1"/>
    <xf numFmtId="4" fontId="3" fillId="0" borderId="0" xfId="0" applyNumberFormat="1" applyFont="1"/>
    <xf numFmtId="37" fontId="3" fillId="0" borderId="0" xfId="0" applyNumberFormat="1" applyFont="1"/>
    <xf numFmtId="39" fontId="3" fillId="0" borderId="0" xfId="0" applyNumberFormat="1" applyFont="1"/>
    <xf numFmtId="0" fontId="5" fillId="0" borderId="0" xfId="0" applyFont="1" applyAlignment="1">
      <alignment vertical="center" wrapText="1"/>
    </xf>
    <xf numFmtId="0" fontId="0" fillId="0" borderId="2" xfId="0" applyBorder="1"/>
    <xf numFmtId="14" fontId="0" fillId="0" borderId="3" xfId="0" applyNumberFormat="1" applyBorder="1"/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4" fillId="0" borderId="1" xfId="0" applyFont="1" applyBorder="1"/>
    <xf numFmtId="0" fontId="0" fillId="0" borderId="3" xfId="0" applyBorder="1"/>
    <xf numFmtId="0" fontId="16" fillId="0" borderId="34" xfId="0" applyFont="1" applyBorder="1"/>
    <xf numFmtId="0" fontId="0" fillId="0" borderId="42" xfId="0" applyBorder="1"/>
    <xf numFmtId="0" fontId="0" fillId="0" borderId="41" xfId="0" applyBorder="1"/>
    <xf numFmtId="14" fontId="4" fillId="0" borderId="2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4" xfId="0" applyBorder="1"/>
    <xf numFmtId="43" fontId="0" fillId="0" borderId="0" xfId="1" applyFont="1" applyFill="1" applyBorder="1"/>
    <xf numFmtId="0" fontId="18" fillId="0" borderId="0" xfId="0" applyFont="1"/>
    <xf numFmtId="43" fontId="0" fillId="0" borderId="5" xfId="1" applyFont="1" applyFill="1" applyBorder="1"/>
    <xf numFmtId="0" fontId="0" fillId="0" borderId="6" xfId="0" applyBorder="1"/>
    <xf numFmtId="0" fontId="4" fillId="0" borderId="7" xfId="0" applyFont="1" applyBorder="1"/>
    <xf numFmtId="0" fontId="0" fillId="0" borderId="7" xfId="0" applyBorder="1"/>
    <xf numFmtId="44" fontId="0" fillId="0" borderId="0" xfId="2" applyFont="1" applyFill="1" applyBorder="1"/>
    <xf numFmtId="8" fontId="0" fillId="0" borderId="0" xfId="0" applyNumberFormat="1"/>
    <xf numFmtId="44" fontId="0" fillId="0" borderId="0" xfId="0" applyNumberFormat="1"/>
    <xf numFmtId="49" fontId="19" fillId="0" borderId="0" xfId="0" applyNumberFormat="1" applyFont="1" applyAlignment="1">
      <alignment horizontal="center"/>
    </xf>
    <xf numFmtId="0" fontId="20" fillId="0" borderId="0" xfId="0" applyFont="1"/>
    <xf numFmtId="43" fontId="0" fillId="0" borderId="5" xfId="0" applyNumberFormat="1" applyBorder="1"/>
    <xf numFmtId="43" fontId="15" fillId="0" borderId="0" xfId="0" applyNumberFormat="1" applyFont="1"/>
    <xf numFmtId="43" fontId="14" fillId="0" borderId="0" xfId="0" applyNumberFormat="1" applyFont="1"/>
    <xf numFmtId="8" fontId="20" fillId="0" borderId="0" xfId="1" applyNumberFormat="1" applyFont="1" applyFill="1" applyAlignment="1">
      <alignment horizontal="center"/>
    </xf>
    <xf numFmtId="49" fontId="3" fillId="0" borderId="4" xfId="2" applyNumberFormat="1" applyFont="1" applyFill="1" applyBorder="1"/>
    <xf numFmtId="8" fontId="21" fillId="0" borderId="0" xfId="0" applyNumberFormat="1" applyFont="1" applyAlignment="1">
      <alignment horizontal="left"/>
    </xf>
    <xf numFmtId="8" fontId="9" fillId="0" borderId="0" xfId="0" applyNumberFormat="1" applyFont="1" applyAlignment="1">
      <alignment horizontal="right"/>
    </xf>
    <xf numFmtId="10" fontId="20" fillId="0" borderId="0" xfId="3" applyNumberFormat="1" applyFont="1" applyFill="1" applyAlignment="1">
      <alignment horizontal="center"/>
    </xf>
    <xf numFmtId="10" fontId="0" fillId="0" borderId="5" xfId="3" applyNumberFormat="1" applyFont="1" applyFill="1" applyBorder="1" applyAlignment="1">
      <alignment horizontal="right"/>
    </xf>
    <xf numFmtId="10" fontId="9" fillId="0" borderId="0" xfId="3" applyNumberFormat="1" applyFont="1" applyFill="1" applyBorder="1" applyAlignment="1">
      <alignment horizontal="left"/>
    </xf>
    <xf numFmtId="0" fontId="0" fillId="0" borderId="5" xfId="0" applyBorder="1"/>
    <xf numFmtId="10" fontId="3" fillId="0" borderId="5" xfId="3" applyNumberFormat="1" applyFont="1" applyFill="1" applyBorder="1" applyAlignment="1">
      <alignment horizontal="right"/>
    </xf>
    <xf numFmtId="171" fontId="0" fillId="0" borderId="0" xfId="3" applyNumberFormat="1" applyFont="1" applyFill="1"/>
    <xf numFmtId="43" fontId="20" fillId="0" borderId="0" xfId="0" applyNumberFormat="1" applyFont="1" applyAlignment="1">
      <alignment horizontal="center"/>
    </xf>
    <xf numFmtId="49" fontId="0" fillId="0" borderId="4" xfId="2" applyNumberFormat="1" applyFont="1" applyFill="1" applyBorder="1"/>
    <xf numFmtId="0" fontId="0" fillId="0" borderId="8" xfId="0" applyBorder="1"/>
    <xf numFmtId="43" fontId="20" fillId="0" borderId="0" xfId="1" applyFont="1" applyFill="1" applyAlignment="1">
      <alignment horizontal="center"/>
    </xf>
    <xf numFmtId="0" fontId="10" fillId="0" borderId="1" xfId="11" applyFont="1" applyBorder="1"/>
    <xf numFmtId="0" fontId="5" fillId="0" borderId="2" xfId="0" applyFont="1" applyBorder="1"/>
    <xf numFmtId="0" fontId="22" fillId="0" borderId="2" xfId="0" applyFont="1" applyBorder="1"/>
    <xf numFmtId="0" fontId="5" fillId="0" borderId="3" xfId="0" applyFont="1" applyBorder="1"/>
    <xf numFmtId="0" fontId="20" fillId="0" borderId="0" xfId="0" applyFont="1" applyAlignment="1">
      <alignment horizontal="center"/>
    </xf>
    <xf numFmtId="0" fontId="10" fillId="0" borderId="4" xfId="12" applyFont="1" applyBorder="1"/>
    <xf numFmtId="0" fontId="5" fillId="0" borderId="5" xfId="0" applyFont="1" applyBorder="1"/>
    <xf numFmtId="0" fontId="5" fillId="0" borderId="7" xfId="0" applyFont="1" applyBorder="1"/>
    <xf numFmtId="43" fontId="5" fillId="0" borderId="7" xfId="1" applyFont="1" applyFill="1" applyBorder="1"/>
    <xf numFmtId="0" fontId="5" fillId="0" borderId="8" xfId="0" applyFont="1" applyBorder="1"/>
    <xf numFmtId="10" fontId="3" fillId="0" borderId="5" xfId="14" applyNumberFormat="1" applyFont="1" applyFill="1" applyBorder="1" applyAlignment="1">
      <alignment horizontal="right"/>
    </xf>
    <xf numFmtId="10" fontId="3" fillId="0" borderId="5" xfId="0" applyNumberFormat="1" applyFont="1" applyBorder="1" applyAlignment="1">
      <alignment horizontal="right"/>
    </xf>
    <xf numFmtId="43" fontId="5" fillId="0" borderId="0" xfId="0" applyNumberFormat="1" applyFont="1"/>
    <xf numFmtId="10" fontId="23" fillId="0" borderId="0" xfId="0" applyNumberFormat="1" applyFont="1" applyAlignment="1">
      <alignment horizontal="center"/>
    </xf>
    <xf numFmtId="10" fontId="3" fillId="0" borderId="6" xfId="3" applyNumberFormat="1" applyFont="1" applyFill="1" applyBorder="1"/>
    <xf numFmtId="10" fontId="3" fillId="0" borderId="7" xfId="3" applyNumberFormat="1" applyFont="1" applyFill="1" applyBorder="1"/>
    <xf numFmtId="10" fontId="3" fillId="0" borderId="8" xfId="3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44" fontId="5" fillId="0" borderId="0" xfId="0" applyNumberFormat="1" applyFont="1"/>
    <xf numFmtId="0" fontId="10" fillId="0" borderId="25" xfId="15" applyFont="1" applyBorder="1" applyAlignment="1">
      <alignment vertical="top"/>
    </xf>
    <xf numFmtId="0" fontId="0" fillId="0" borderId="23" xfId="0" applyBorder="1"/>
    <xf numFmtId="0" fontId="0" fillId="0" borderId="15" xfId="0" applyBorder="1" applyAlignment="1">
      <alignment horizontal="right"/>
    </xf>
    <xf numFmtId="0" fontId="0" fillId="0" borderId="0" xfId="0" applyAlignment="1">
      <alignment horizontal="right"/>
    </xf>
    <xf numFmtId="43" fontId="5" fillId="0" borderId="0" xfId="1" applyFont="1" applyFill="1"/>
    <xf numFmtId="0" fontId="10" fillId="0" borderId="6" xfId="15" applyFont="1" applyBorder="1" applyAlignment="1">
      <alignment horizontal="left" vertical="top" wrapText="1"/>
    </xf>
    <xf numFmtId="0" fontId="10" fillId="0" borderId="7" xfId="15" applyFont="1" applyBorder="1" applyAlignment="1">
      <alignment horizontal="left" vertical="top" wrapText="1"/>
    </xf>
    <xf numFmtId="0" fontId="10" fillId="0" borderId="8" xfId="15" applyFont="1" applyBorder="1" applyAlignment="1">
      <alignment horizontal="left" vertical="top" wrapText="1"/>
    </xf>
    <xf numFmtId="0" fontId="10" fillId="0" borderId="0" xfId="15" applyFont="1" applyAlignment="1">
      <alignment horizontal="left" vertical="top" wrapText="1"/>
    </xf>
    <xf numFmtId="43" fontId="0" fillId="0" borderId="0" xfId="1" applyFont="1" applyFill="1"/>
    <xf numFmtId="10" fontId="0" fillId="0" borderId="0" xfId="0" applyNumberFormat="1"/>
    <xf numFmtId="43" fontId="0" fillId="0" borderId="0" xfId="0" applyNumberFormat="1"/>
    <xf numFmtId="0" fontId="16" fillId="0" borderId="4" xfId="0" applyFont="1" applyBorder="1"/>
    <xf numFmtId="0" fontId="0" fillId="0" borderId="1" xfId="0" applyBorder="1"/>
    <xf numFmtId="0" fontId="4" fillId="0" borderId="22" xfId="0" applyFont="1" applyBorder="1" applyAlignment="1">
      <alignment horizontal="right"/>
    </xf>
    <xf numFmtId="0" fontId="0" fillId="0" borderId="22" xfId="0" applyBorder="1"/>
    <xf numFmtId="0" fontId="4" fillId="0" borderId="21" xfId="0" applyFont="1" applyBorder="1" applyAlignment="1">
      <alignment horizontal="right"/>
    </xf>
    <xf numFmtId="0" fontId="4" fillId="0" borderId="0" xfId="0" applyFont="1" applyAlignment="1">
      <alignment horizontal="right"/>
    </xf>
    <xf numFmtId="43" fontId="5" fillId="0" borderId="0" xfId="1" applyFont="1" applyFill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0" fontId="0" fillId="0" borderId="0" xfId="1" applyNumberFormat="1" applyFont="1" applyFill="1" applyBorder="1"/>
    <xf numFmtId="0" fontId="3" fillId="0" borderId="0" xfId="0" applyFont="1" applyAlignment="1">
      <alignment vertical="center"/>
    </xf>
    <xf numFmtId="43" fontId="25" fillId="0" borderId="0" xfId="1" applyFont="1" applyFill="1" applyBorder="1"/>
    <xf numFmtId="10" fontId="3" fillId="0" borderId="0" xfId="1" applyNumberFormat="1" applyFont="1" applyFill="1" applyBorder="1"/>
    <xf numFmtId="0" fontId="22" fillId="0" borderId="0" xfId="0" applyFont="1"/>
    <xf numFmtId="0" fontId="0" fillId="0" borderId="0" xfId="0" applyAlignment="1">
      <alignment vertical="center"/>
    </xf>
    <xf numFmtId="43" fontId="20" fillId="0" borderId="0" xfId="1" applyFont="1" applyFill="1" applyBorder="1"/>
    <xf numFmtId="0" fontId="3" fillId="0" borderId="45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3" xfId="0" applyBorder="1"/>
    <xf numFmtId="43" fontId="4" fillId="0" borderId="0" xfId="0" applyNumberFormat="1" applyFont="1"/>
    <xf numFmtId="43" fontId="0" fillId="0" borderId="13" xfId="0" applyNumberFormat="1" applyBorder="1"/>
    <xf numFmtId="43" fontId="0" fillId="0" borderId="13" xfId="1" applyFont="1" applyFill="1" applyBorder="1"/>
    <xf numFmtId="43" fontId="0" fillId="0" borderId="19" xfId="1" applyFont="1" applyFill="1" applyBorder="1"/>
    <xf numFmtId="0" fontId="0" fillId="0" borderId="39" xfId="0" applyBorder="1"/>
    <xf numFmtId="43" fontId="24" fillId="0" borderId="0" xfId="0" applyNumberFormat="1" applyFont="1"/>
    <xf numFmtId="0" fontId="4" fillId="0" borderId="0" xfId="16" applyFont="1" applyAlignment="1">
      <alignment horizontal="centerContinuous"/>
    </xf>
    <xf numFmtId="0" fontId="0" fillId="0" borderId="0" xfId="0" applyAlignment="1">
      <alignment horizontal="centerContinuous"/>
    </xf>
    <xf numFmtId="172" fontId="4" fillId="0" borderId="0" xfId="16" applyNumberFormat="1" applyFont="1" applyAlignment="1">
      <alignment horizontal="centerContinuous"/>
    </xf>
    <xf numFmtId="173" fontId="26" fillId="0" borderId="0" xfId="0" applyNumberFormat="1" applyFont="1" applyAlignment="1">
      <alignment horizontal="right"/>
    </xf>
    <xf numFmtId="40" fontId="26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26" fillId="0" borderId="0" xfId="0" applyFont="1" applyAlignment="1">
      <alignment horizontal="right"/>
    </xf>
    <xf numFmtId="0" fontId="3" fillId="0" borderId="0" xfId="17" applyAlignment="1" applyProtection="1">
      <alignment horizontal="left"/>
      <protection locked="0"/>
    </xf>
    <xf numFmtId="174" fontId="3" fillId="0" borderId="0" xfId="17" applyNumberFormat="1" applyAlignment="1">
      <alignment horizontal="right"/>
    </xf>
    <xf numFmtId="0" fontId="3" fillId="0" borderId="0" xfId="17"/>
    <xf numFmtId="165" fontId="3" fillId="0" borderId="0" xfId="17" applyNumberFormat="1"/>
    <xf numFmtId="165" fontId="3" fillId="0" borderId="0" xfId="17" applyNumberFormat="1" applyAlignment="1">
      <alignment horizontal="right"/>
    </xf>
    <xf numFmtId="38" fontId="3" fillId="0" borderId="0" xfId="17" applyNumberFormat="1" applyAlignment="1">
      <alignment horizontal="right"/>
    </xf>
    <xf numFmtId="175" fontId="0" fillId="0" borderId="0" xfId="0" applyNumberFormat="1" applyAlignment="1">
      <alignment horizontal="right"/>
    </xf>
    <xf numFmtId="165" fontId="3" fillId="0" borderId="23" xfId="17" applyNumberFormat="1" applyBorder="1" applyAlignment="1">
      <alignment horizontal="right"/>
    </xf>
    <xf numFmtId="165" fontId="0" fillId="0" borderId="0" xfId="1" applyNumberFormat="1" applyFont="1" applyFill="1"/>
    <xf numFmtId="173" fontId="26" fillId="0" borderId="0" xfId="0" applyNumberFormat="1" applyFont="1" applyAlignment="1">
      <alignment horizontal="left"/>
    </xf>
    <xf numFmtId="0" fontId="4" fillId="0" borderId="0" xfId="17" applyFont="1" applyAlignment="1" applyProtection="1">
      <alignment horizontal="left"/>
      <protection locked="0"/>
    </xf>
    <xf numFmtId="43" fontId="0" fillId="0" borderId="0" xfId="1" applyFont="1"/>
    <xf numFmtId="43" fontId="26" fillId="0" borderId="0" xfId="1" applyFont="1" applyFill="1" applyBorder="1" applyAlignment="1">
      <alignment horizontal="right"/>
    </xf>
    <xf numFmtId="44" fontId="3" fillId="0" borderId="0" xfId="2" applyFont="1" applyFill="1" applyBorder="1" applyAlignment="1" applyProtection="1">
      <alignment horizontal="right"/>
    </xf>
    <xf numFmtId="174" fontId="3" fillId="0" borderId="22" xfId="2" applyNumberFormat="1" applyFont="1" applyFill="1" applyBorder="1" applyAlignment="1" applyProtection="1">
      <alignment horizontal="right"/>
    </xf>
    <xf numFmtId="43" fontId="0" fillId="0" borderId="0" xfId="1" applyFont="1" applyFill="1" applyBorder="1" applyAlignment="1">
      <alignment horizontal="right"/>
    </xf>
    <xf numFmtId="43" fontId="3" fillId="0" borderId="0" xfId="1" applyFont="1" applyFill="1" applyBorder="1" applyAlignment="1" applyProtection="1"/>
    <xf numFmtId="165" fontId="3" fillId="0" borderId="0" xfId="1" applyNumberFormat="1" applyFont="1" applyFill="1"/>
    <xf numFmtId="0" fontId="3" fillId="0" borderId="0" xfId="18"/>
    <xf numFmtId="165" fontId="3" fillId="0" borderId="0" xfId="18" applyNumberFormat="1"/>
    <xf numFmtId="0" fontId="25" fillId="0" borderId="0" xfId="0" applyFont="1"/>
    <xf numFmtId="0" fontId="25" fillId="0" borderId="0" xfId="0" applyFont="1" applyAlignment="1">
      <alignment horizontal="center"/>
    </xf>
    <xf numFmtId="14" fontId="27" fillId="0" borderId="0" xfId="0" applyNumberFormat="1" applyFont="1" applyAlignment="1">
      <alignment horizontal="center"/>
    </xf>
    <xf numFmtId="43" fontId="3" fillId="0" borderId="0" xfId="1" applyFont="1" applyFill="1" applyAlignment="1"/>
    <xf numFmtId="44" fontId="28" fillId="0" borderId="0" xfId="0" applyNumberFormat="1" applyFont="1"/>
    <xf numFmtId="43" fontId="1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44" fontId="0" fillId="0" borderId="8" xfId="2" applyFont="1" applyFill="1" applyBorder="1"/>
    <xf numFmtId="0" fontId="0" fillId="0" borderId="0" xfId="0" applyFill="1"/>
    <xf numFmtId="44" fontId="0" fillId="0" borderId="0" xfId="0" applyNumberFormat="1" applyFill="1"/>
    <xf numFmtId="14" fontId="4" fillId="0" borderId="44" xfId="0" applyNumberFormat="1" applyFont="1" applyFill="1" applyBorder="1" applyAlignment="1">
      <alignment horizontal="center"/>
    </xf>
    <xf numFmtId="43" fontId="0" fillId="0" borderId="5" xfId="0" applyNumberFormat="1" applyFill="1" applyBorder="1"/>
    <xf numFmtId="44" fontId="3" fillId="0" borderId="5" xfId="0" applyNumberFormat="1" applyFont="1" applyFill="1" applyBorder="1" applyAlignment="1">
      <alignment horizontal="right"/>
    </xf>
    <xf numFmtId="44" fontId="0" fillId="0" borderId="5" xfId="0" applyNumberFormat="1" applyFill="1" applyBorder="1" applyAlignment="1">
      <alignment horizontal="right"/>
    </xf>
    <xf numFmtId="43" fontId="0" fillId="0" borderId="5" xfId="0" applyNumberFormat="1" applyFill="1" applyBorder="1" applyAlignment="1">
      <alignment horizontal="right"/>
    </xf>
    <xf numFmtId="43" fontId="3" fillId="0" borderId="5" xfId="0" applyNumberFormat="1" applyFont="1" applyFill="1" applyBorder="1" applyAlignment="1">
      <alignment horizontal="right"/>
    </xf>
    <xf numFmtId="43" fontId="3" fillId="0" borderId="5" xfId="13" applyFont="1" applyFill="1" applyBorder="1" applyAlignment="1">
      <alignment horizontal="right"/>
    </xf>
    <xf numFmtId="14" fontId="0" fillId="0" borderId="2" xfId="0" applyNumberFormat="1" applyFill="1" applyBorder="1"/>
    <xf numFmtId="14" fontId="0" fillId="0" borderId="7" xfId="0" applyNumberFormat="1" applyFill="1" applyBorder="1"/>
    <xf numFmtId="0" fontId="0" fillId="0" borderId="5" xfId="0" applyFill="1" applyBorder="1"/>
    <xf numFmtId="44" fontId="0" fillId="0" borderId="5" xfId="2" applyFont="1" applyFill="1" applyBorder="1"/>
    <xf numFmtId="43" fontId="0" fillId="0" borderId="13" xfId="0" applyNumberFormat="1" applyFill="1" applyBorder="1"/>
    <xf numFmtId="43" fontId="0" fillId="0" borderId="19" xfId="0" applyNumberFormat="1" applyFill="1" applyBorder="1"/>
    <xf numFmtId="43" fontId="0" fillId="0" borderId="21" xfId="0" applyNumberFormat="1" applyFill="1" applyBorder="1"/>
    <xf numFmtId="0" fontId="0" fillId="0" borderId="13" xfId="0" applyFill="1" applyBorder="1"/>
    <xf numFmtId="165" fontId="3" fillId="0" borderId="0" xfId="17" applyNumberFormat="1" applyFill="1" applyAlignment="1">
      <alignment horizontal="right"/>
    </xf>
    <xf numFmtId="165" fontId="3" fillId="0" borderId="23" xfId="17" applyNumberFormat="1" applyFill="1" applyBorder="1" applyAlignment="1" applyProtection="1">
      <alignment horizontal="fill"/>
      <protection locked="0"/>
    </xf>
    <xf numFmtId="174" fontId="4" fillId="0" borderId="46" xfId="17" applyNumberFormat="1" applyFont="1" applyFill="1" applyBorder="1" applyAlignment="1">
      <alignment horizontal="right"/>
    </xf>
    <xf numFmtId="165" fontId="3" fillId="0" borderId="0" xfId="17" applyNumberFormat="1" applyFill="1"/>
    <xf numFmtId="174" fontId="3" fillId="0" borderId="0" xfId="17" applyNumberFormat="1" applyFill="1" applyAlignment="1">
      <alignment horizontal="right"/>
    </xf>
    <xf numFmtId="165" fontId="24" fillId="0" borderId="0" xfId="17" applyNumberFormat="1" applyFont="1" applyFill="1" applyAlignment="1">
      <alignment horizontal="right"/>
    </xf>
    <xf numFmtId="174" fontId="3" fillId="0" borderId="46" xfId="17" applyNumberFormat="1" applyFill="1" applyBorder="1" applyAlignment="1">
      <alignment horizontal="right"/>
    </xf>
    <xf numFmtId="165" fontId="3" fillId="0" borderId="0" xfId="17" applyNumberFormat="1" applyFill="1" applyAlignment="1" applyProtection="1">
      <alignment horizontal="fill"/>
      <protection locked="0"/>
    </xf>
    <xf numFmtId="0" fontId="3" fillId="0" borderId="0" xfId="0" applyFont="1" applyFill="1"/>
    <xf numFmtId="14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3" fillId="0" borderId="22" xfId="0" applyFont="1" applyFill="1" applyBorder="1"/>
    <xf numFmtId="44" fontId="28" fillId="0" borderId="0" xfId="0" applyNumberFormat="1" applyFont="1" applyFill="1"/>
    <xf numFmtId="44" fontId="29" fillId="0" borderId="0" xfId="0" applyNumberFormat="1" applyFont="1" applyFill="1"/>
    <xf numFmtId="44" fontId="29" fillId="0" borderId="22" xfId="0" applyNumberFormat="1" applyFont="1" applyFill="1" applyBorder="1"/>
    <xf numFmtId="0" fontId="29" fillId="0" borderId="0" xfId="0" applyFont="1" applyFill="1"/>
    <xf numFmtId="43" fontId="1" fillId="0" borderId="0" xfId="0" applyNumberFormat="1" applyFont="1" applyFill="1"/>
    <xf numFmtId="43" fontId="1" fillId="0" borderId="22" xfId="0" applyNumberFormat="1" applyFont="1" applyFill="1" applyBorder="1"/>
    <xf numFmtId="164" fontId="3" fillId="0" borderId="12" xfId="3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3" fillId="0" borderId="14" xfId="1" applyFont="1" applyFill="1" applyBorder="1"/>
    <xf numFmtId="16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43" fontId="3" fillId="0" borderId="17" xfId="1" applyFont="1" applyFill="1" applyBorder="1"/>
    <xf numFmtId="10" fontId="3" fillId="0" borderId="17" xfId="1" applyNumberFormat="1" applyFont="1" applyFill="1" applyBorder="1" applyAlignment="1">
      <alignment horizontal="center"/>
    </xf>
    <xf numFmtId="43" fontId="4" fillId="0" borderId="13" xfId="1" applyFont="1" applyFill="1" applyBorder="1"/>
    <xf numFmtId="10" fontId="3" fillId="0" borderId="5" xfId="0" applyNumberFormat="1" applyFont="1" applyFill="1" applyBorder="1" applyAlignment="1">
      <alignment horizontal="center"/>
    </xf>
    <xf numFmtId="165" fontId="4" fillId="0" borderId="19" xfId="1" applyNumberFormat="1" applyFont="1" applyFill="1" applyBorder="1" applyAlignment="1">
      <alignment horizontal="right"/>
    </xf>
    <xf numFmtId="0" fontId="3" fillId="0" borderId="16" xfId="0" applyFont="1" applyFill="1" applyBorder="1"/>
    <xf numFmtId="165" fontId="4" fillId="0" borderId="13" xfId="0" applyNumberFormat="1" applyFont="1" applyFill="1" applyBorder="1"/>
    <xf numFmtId="165" fontId="4" fillId="0" borderId="16" xfId="0" applyNumberFormat="1" applyFont="1" applyFill="1" applyBorder="1"/>
    <xf numFmtId="0" fontId="3" fillId="0" borderId="13" xfId="0" applyFont="1" applyFill="1" applyBorder="1"/>
    <xf numFmtId="10" fontId="3" fillId="0" borderId="27" xfId="3" applyNumberFormat="1" applyFont="1" applyFill="1" applyBorder="1" applyAlignment="1">
      <alignment horizontal="center"/>
    </xf>
    <xf numFmtId="41" fontId="3" fillId="0" borderId="13" xfId="0" applyNumberFormat="1" applyFont="1" applyFill="1" applyBorder="1" applyAlignment="1">
      <alignment horizontal="right"/>
    </xf>
    <xf numFmtId="43" fontId="3" fillId="0" borderId="13" xfId="0" applyNumberFormat="1" applyFont="1" applyFill="1" applyBorder="1" applyAlignment="1">
      <alignment horizontal="right"/>
    </xf>
    <xf numFmtId="43" fontId="3" fillId="0" borderId="8" xfId="1" applyFont="1" applyFill="1" applyBorder="1"/>
  </cellXfs>
  <cellStyles count="19">
    <cellStyle name="Comma" xfId="1" builtinId="3"/>
    <cellStyle name="Comma 2 3 2" xfId="13" xr:uid="{76C6EA50-63EE-49BF-B39F-E6F6E437324B}"/>
    <cellStyle name="Comma 4 10" xfId="7" xr:uid="{DFA4039C-CB92-41DD-9932-8ED282951B83}"/>
    <cellStyle name="Currency" xfId="2" builtinId="4"/>
    <cellStyle name="Hyperlink" xfId="4" builtinId="8"/>
    <cellStyle name="Hyperlink 4 3 2" xfId="5" xr:uid="{7844CB47-1BC5-4B67-AF9C-7DFD7D93BADE}"/>
    <cellStyle name="Normal" xfId="0" builtinId="0"/>
    <cellStyle name="Normal 10" xfId="10" xr:uid="{CAA4E1A3-7D2A-4179-BACE-AC41F5A7A8ED}"/>
    <cellStyle name="Normal 11 2 3" xfId="12" xr:uid="{B65B2B48-C696-4666-8A05-0A4AA8EA7CDB}"/>
    <cellStyle name="Normal 24 2" xfId="15" xr:uid="{A6FE9B01-AA03-4DF7-9078-A59F15C3B4F1}"/>
    <cellStyle name="Normal 38 6" xfId="16" xr:uid="{180157AB-BDC5-4A2A-AE0C-23A27E03B152}"/>
    <cellStyle name="Normal 39 6" xfId="17" xr:uid="{BA9464DA-A638-4E5D-831E-5107F0667DCC}"/>
    <cellStyle name="Normal 40 6" xfId="18" xr:uid="{9612C0A6-C05B-4688-8870-A0B1CF9F82CC}"/>
    <cellStyle name="Normal 53 2" xfId="11" xr:uid="{99693910-088B-46C8-8634-FEAA2CBF81AE}"/>
    <cellStyle name="Normal 54" xfId="6" xr:uid="{8685C09F-0061-421E-A4E5-D046B129A8B3}"/>
    <cellStyle name="Normal 58" xfId="9" xr:uid="{856C4FB9-CECA-4F07-A91A-5896C1F2DBB9}"/>
    <cellStyle name="Percent" xfId="3" builtinId="5"/>
    <cellStyle name="Percent 2 2 2 2" xfId="8" xr:uid="{642D2163-7E32-438D-B2C0-DA7569C50786}"/>
    <cellStyle name="Percent 2 3" xfId="14" xr:uid="{A8E0440C-568B-4088-B879-734E9C5679DD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002EA99-59D5-4E6C-8D02-2DF70BB02609}"/>
            </a:ext>
          </a:extLst>
        </xdr:cNvPr>
        <xdr:cNvSpPr>
          <a:spLocks noChangeArrowheads="1"/>
        </xdr:cNvSpPr>
      </xdr:nvSpPr>
      <xdr:spPr bwMode="auto">
        <a:xfrm rot="-5400000">
          <a:off x="913447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35718</xdr:rowOff>
    </xdr:from>
    <xdr:to>
      <xdr:col>8</xdr:col>
      <xdr:colOff>419100</xdr:colOff>
      <xdr:row>28</xdr:row>
      <xdr:rowOff>35718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3C0E8D22-9830-4D13-B099-F271F00A143B}"/>
            </a:ext>
          </a:extLst>
        </xdr:cNvPr>
        <xdr:cNvSpPr>
          <a:spLocks noChangeArrowheads="1"/>
        </xdr:cNvSpPr>
      </xdr:nvSpPr>
      <xdr:spPr bwMode="auto">
        <a:xfrm rot="-5400000">
          <a:off x="9134475" y="4483893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7BF5BAA3-EF0B-434B-9ECB-3E84E75A0B44}"/>
            </a:ext>
          </a:extLst>
        </xdr:cNvPr>
        <xdr:cNvSpPr>
          <a:spLocks noChangeArrowheads="1"/>
        </xdr:cNvSpPr>
      </xdr:nvSpPr>
      <xdr:spPr bwMode="auto">
        <a:xfrm rot="-5400000">
          <a:off x="913447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3075EC8D-EEE4-44BF-AC96-C765F296EFAB}"/>
            </a:ext>
          </a:extLst>
        </xdr:cNvPr>
        <xdr:cNvSpPr>
          <a:spLocks noChangeArrowheads="1"/>
        </xdr:cNvSpPr>
      </xdr:nvSpPr>
      <xdr:spPr bwMode="auto">
        <a:xfrm rot="-5400000">
          <a:off x="128587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02C26723-090F-4CD5-BB67-8AC98A410B8A}"/>
            </a:ext>
          </a:extLst>
        </xdr:cNvPr>
        <xdr:cNvSpPr>
          <a:spLocks noChangeArrowheads="1"/>
        </xdr:cNvSpPr>
      </xdr:nvSpPr>
      <xdr:spPr bwMode="auto">
        <a:xfrm rot="-5400000">
          <a:off x="128587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64759730-A3EC-4DA1-A65F-91AD9991B1E3}"/>
            </a:ext>
          </a:extLst>
        </xdr:cNvPr>
        <xdr:cNvSpPr>
          <a:spLocks noChangeArrowheads="1"/>
        </xdr:cNvSpPr>
      </xdr:nvSpPr>
      <xdr:spPr bwMode="auto">
        <a:xfrm rot="-5400000">
          <a:off x="18164175" y="198596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bstarling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3188D-0FB0-4FFC-970E-0B0F5F586022}">
  <sheetPr>
    <pageSetUpPr fitToPage="1"/>
  </sheetPr>
  <dimension ref="A1:Y180"/>
  <sheetViews>
    <sheetView showGridLines="0" tabSelected="1" zoomScaleNormal="100" zoomScaleSheetLayoutView="80" zoomScalePageLayoutView="55" workbookViewId="0"/>
  </sheetViews>
  <sheetFormatPr defaultColWidth="9.140625" defaultRowHeight="12.75" x14ac:dyDescent="0.2"/>
  <cols>
    <col min="1" max="1" width="3" style="2" customWidth="1"/>
    <col min="2" max="2" width="18.71093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2.7109375" style="2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F1" s="455"/>
      <c r="H1" s="3"/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4" t="s">
        <v>2</v>
      </c>
      <c r="C4" s="5"/>
      <c r="D4" s="6" t="s">
        <v>3</v>
      </c>
      <c r="E4" s="7"/>
      <c r="F4" s="6"/>
      <c r="G4" s="8"/>
      <c r="I4" s="9"/>
      <c r="J4" s="9"/>
    </row>
    <row r="5" spans="1:15" x14ac:dyDescent="0.2">
      <c r="B5" s="10" t="s">
        <v>4</v>
      </c>
      <c r="C5" s="11"/>
      <c r="D5" s="2" t="s">
        <v>5</v>
      </c>
      <c r="G5" s="12"/>
      <c r="I5" s="9"/>
      <c r="J5" s="9"/>
      <c r="L5" s="13"/>
      <c r="M5" s="13"/>
    </row>
    <row r="6" spans="1:15" x14ac:dyDescent="0.2">
      <c r="B6" s="10" t="s">
        <v>6</v>
      </c>
      <c r="C6" s="11"/>
      <c r="D6" s="14">
        <f>'Collection and Waterfall'!F5</f>
        <v>45833</v>
      </c>
      <c r="G6" s="12"/>
      <c r="I6" s="9"/>
      <c r="J6" s="9"/>
      <c r="L6" s="13"/>
      <c r="M6" s="13"/>
    </row>
    <row r="7" spans="1:15" x14ac:dyDescent="0.2">
      <c r="B7" s="10" t="s">
        <v>7</v>
      </c>
      <c r="C7" s="11"/>
      <c r="D7" s="14">
        <v>45808</v>
      </c>
      <c r="E7" s="3"/>
      <c r="F7" s="3"/>
      <c r="G7" s="15"/>
      <c r="I7" s="16"/>
      <c r="J7" s="16"/>
      <c r="L7" s="13"/>
      <c r="M7" s="13"/>
    </row>
    <row r="8" spans="1:15" x14ac:dyDescent="0.2">
      <c r="B8" s="10" t="s">
        <v>8</v>
      </c>
      <c r="C8" s="11"/>
      <c r="D8" s="2" t="s">
        <v>9</v>
      </c>
      <c r="G8" s="12"/>
      <c r="I8" s="16"/>
      <c r="J8" s="16"/>
    </row>
    <row r="9" spans="1:15" x14ac:dyDescent="0.2">
      <c r="B9" s="10" t="s">
        <v>10</v>
      </c>
      <c r="C9" s="11"/>
      <c r="D9" s="2" t="s">
        <v>11</v>
      </c>
      <c r="G9" s="12"/>
      <c r="I9" s="16"/>
      <c r="J9" s="16"/>
    </row>
    <row r="10" spans="1:15" x14ac:dyDescent="0.2">
      <c r="B10" s="17" t="s">
        <v>12</v>
      </c>
      <c r="C10" s="18"/>
      <c r="D10" s="19" t="s">
        <v>13</v>
      </c>
      <c r="E10" s="20"/>
      <c r="F10" s="20"/>
      <c r="G10" s="21"/>
      <c r="L10" s="22"/>
    </row>
    <row r="11" spans="1:15" ht="13.5" thickBot="1" x14ac:dyDescent="0.25">
      <c r="B11" s="23" t="s">
        <v>14</v>
      </c>
      <c r="C11" s="24"/>
      <c r="D11" s="25" t="s">
        <v>15</v>
      </c>
      <c r="E11" s="26"/>
      <c r="F11" s="26"/>
      <c r="G11" s="27"/>
      <c r="K11" s="28"/>
    </row>
    <row r="13" spans="1:15" ht="13.5" thickBot="1" x14ac:dyDescent="0.25"/>
    <row r="14" spans="1:15" ht="15.75" x14ac:dyDescent="0.25">
      <c r="A14" s="29" t="s">
        <v>16</v>
      </c>
      <c r="B14" s="30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8"/>
    </row>
    <row r="15" spans="1:15" ht="6.75" customHeight="1" x14ac:dyDescent="0.2">
      <c r="A15" s="31"/>
      <c r="O15" s="12"/>
    </row>
    <row r="16" spans="1:15" x14ac:dyDescent="0.2">
      <c r="A16" s="32"/>
      <c r="B16" s="33" t="s">
        <v>17</v>
      </c>
      <c r="C16" s="33" t="s">
        <v>18</v>
      </c>
      <c r="D16" s="34" t="s">
        <v>19</v>
      </c>
      <c r="E16" s="33" t="s">
        <v>20</v>
      </c>
      <c r="F16" s="33" t="s">
        <v>21</v>
      </c>
      <c r="G16" s="33" t="s">
        <v>22</v>
      </c>
      <c r="H16" s="33" t="s">
        <v>23</v>
      </c>
      <c r="I16" s="33" t="s">
        <v>24</v>
      </c>
      <c r="J16" s="33" t="s">
        <v>25</v>
      </c>
      <c r="K16" s="33" t="s">
        <v>26</v>
      </c>
      <c r="L16" s="33" t="s">
        <v>27</v>
      </c>
      <c r="M16" s="33" t="s">
        <v>28</v>
      </c>
      <c r="N16" s="33" t="s">
        <v>29</v>
      </c>
      <c r="O16" s="35" t="s">
        <v>30</v>
      </c>
    </row>
    <row r="17" spans="1:17" x14ac:dyDescent="0.2">
      <c r="A17" s="31"/>
      <c r="B17" s="36" t="s">
        <v>31</v>
      </c>
      <c r="C17" s="37" t="s">
        <v>32</v>
      </c>
      <c r="D17" s="468">
        <f>E17+F17</f>
        <v>5.03645E-2</v>
      </c>
      <c r="E17" s="468">
        <v>4.4364500000000001E-2</v>
      </c>
      <c r="F17" s="469">
        <v>6.0000000000000001E-3</v>
      </c>
      <c r="G17" s="470"/>
      <c r="H17" s="471">
        <v>202100000</v>
      </c>
      <c r="I17" s="471">
        <v>18839083.32</v>
      </c>
      <c r="J17" s="151">
        <v>76437.02</v>
      </c>
      <c r="K17" s="472">
        <v>200637.34</v>
      </c>
      <c r="L17" s="151">
        <f>I17-K17</f>
        <v>18638445.98</v>
      </c>
      <c r="M17" s="38">
        <f>L17/L21</f>
        <v>0.81609957158740098</v>
      </c>
      <c r="N17" s="38" t="s">
        <v>33</v>
      </c>
      <c r="O17" s="39">
        <v>49730</v>
      </c>
      <c r="Q17" s="3"/>
    </row>
    <row r="18" spans="1:17" x14ac:dyDescent="0.2">
      <c r="A18" s="31"/>
      <c r="B18" s="37" t="s">
        <v>34</v>
      </c>
      <c r="C18" s="37" t="s">
        <v>35</v>
      </c>
      <c r="D18" s="44">
        <f>E18+F18</f>
        <v>5.9364500000000001E-2</v>
      </c>
      <c r="E18" s="44">
        <v>4.4364500000000001E-2</v>
      </c>
      <c r="F18" s="473">
        <v>1.4999999999999999E-2</v>
      </c>
      <c r="G18" s="474"/>
      <c r="H18" s="46">
        <v>4200000</v>
      </c>
      <c r="I18" s="46">
        <v>4200000</v>
      </c>
      <c r="J18" s="47">
        <v>20086.099999999999</v>
      </c>
      <c r="K18" s="40">
        <v>0</v>
      </c>
      <c r="L18" s="475">
        <f>I18-K18</f>
        <v>4200000</v>
      </c>
      <c r="M18" s="41">
        <f>L18/L21</f>
        <v>0.18390042841259902</v>
      </c>
      <c r="N18" s="42" t="s">
        <v>33</v>
      </c>
      <c r="O18" s="43">
        <v>53048</v>
      </c>
      <c r="Q18" s="3"/>
    </row>
    <row r="19" spans="1:17" x14ac:dyDescent="0.2">
      <c r="A19" s="31"/>
      <c r="B19" s="37"/>
      <c r="C19" s="37"/>
      <c r="D19" s="44"/>
      <c r="E19" s="44"/>
      <c r="F19" s="45"/>
      <c r="G19" s="37"/>
      <c r="H19" s="46"/>
      <c r="I19" s="46"/>
      <c r="J19" s="47"/>
      <c r="K19" s="40"/>
      <c r="L19" s="47"/>
      <c r="M19" s="41"/>
      <c r="N19" s="41"/>
      <c r="O19" s="43"/>
      <c r="Q19" s="3"/>
    </row>
    <row r="20" spans="1:17" x14ac:dyDescent="0.2">
      <c r="A20" s="48"/>
      <c r="B20" s="49"/>
      <c r="C20" s="49"/>
      <c r="D20" s="50"/>
      <c r="E20" s="49"/>
      <c r="F20" s="49"/>
      <c r="G20" s="49"/>
      <c r="H20" s="51"/>
      <c r="I20" s="52"/>
      <c r="J20" s="52"/>
      <c r="K20" s="53"/>
      <c r="L20" s="52"/>
      <c r="M20" s="54"/>
      <c r="N20" s="54"/>
      <c r="O20" s="55"/>
    </row>
    <row r="21" spans="1:17" x14ac:dyDescent="0.2">
      <c r="A21" s="48"/>
      <c r="B21" s="56" t="s">
        <v>36</v>
      </c>
      <c r="C21" s="57"/>
      <c r="D21" s="58"/>
      <c r="E21" s="49"/>
      <c r="F21" s="49"/>
      <c r="G21" s="49"/>
      <c r="H21" s="59">
        <f>SUM(H17:H20)</f>
        <v>206300000</v>
      </c>
      <c r="I21" s="59">
        <f>SUM(I17:I20)</f>
        <v>23039083.32</v>
      </c>
      <c r="J21" s="59">
        <f>SUM(J17:J19)</f>
        <v>96523.12</v>
      </c>
      <c r="K21" s="59">
        <f>SUM(K17:K19)</f>
        <v>200637.34</v>
      </c>
      <c r="L21" s="59">
        <f>SUM(L17:L19)</f>
        <v>22838445.98</v>
      </c>
      <c r="M21" s="60">
        <f>SUM(M17:M19)</f>
        <v>1</v>
      </c>
      <c r="N21" s="61"/>
      <c r="O21" s="62"/>
    </row>
    <row r="22" spans="1:17" s="65" customFormat="1" ht="11.25" x14ac:dyDescent="0.2">
      <c r="A22" s="63" t="s">
        <v>37</v>
      </c>
      <c r="B22" s="64"/>
      <c r="C22" s="64"/>
      <c r="D22" s="64"/>
      <c r="E22" s="64"/>
      <c r="F22" s="64"/>
      <c r="G22" s="64"/>
      <c r="H22" s="64"/>
      <c r="I22" s="64"/>
      <c r="J22" s="64"/>
      <c r="O22" s="66"/>
    </row>
    <row r="23" spans="1:17" s="65" customFormat="1" ht="13.5" thickBo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26"/>
      <c r="L23" s="26"/>
      <c r="M23" s="26"/>
      <c r="N23" s="26"/>
      <c r="O23" s="69"/>
    </row>
    <row r="24" spans="1:17" ht="13.5" thickBot="1" x14ac:dyDescent="0.25"/>
    <row r="25" spans="1:17" ht="15.75" x14ac:dyDescent="0.25">
      <c r="A25" s="29" t="s">
        <v>38</v>
      </c>
      <c r="B25" s="30"/>
      <c r="C25" s="6"/>
      <c r="D25" s="6"/>
      <c r="E25" s="6"/>
      <c r="F25" s="6"/>
      <c r="G25" s="6"/>
      <c r="H25" s="8"/>
      <c r="J25" s="29" t="s">
        <v>39</v>
      </c>
      <c r="K25" s="6"/>
      <c r="L25" s="6"/>
      <c r="M25" s="6"/>
      <c r="N25" s="6"/>
      <c r="O25" s="8"/>
    </row>
    <row r="26" spans="1:17" x14ac:dyDescent="0.2">
      <c r="A26" s="31"/>
      <c r="H26" s="12"/>
      <c r="J26" s="31"/>
      <c r="O26" s="12"/>
    </row>
    <row r="27" spans="1:17" s="78" customFormat="1" x14ac:dyDescent="0.2">
      <c r="A27" s="70"/>
      <c r="B27" s="71"/>
      <c r="C27" s="71"/>
      <c r="D27" s="71"/>
      <c r="E27" s="71"/>
      <c r="F27" s="71" t="s">
        <v>40</v>
      </c>
      <c r="G27" s="71" t="s">
        <v>41</v>
      </c>
      <c r="H27" s="72" t="s">
        <v>42</v>
      </c>
      <c r="I27" s="2"/>
      <c r="J27" s="73"/>
      <c r="K27" s="74"/>
      <c r="L27" s="75" t="s">
        <v>43</v>
      </c>
      <c r="M27" s="76" t="s">
        <v>44</v>
      </c>
      <c r="N27" s="76"/>
      <c r="O27" s="77"/>
    </row>
    <row r="28" spans="1:17" x14ac:dyDescent="0.2">
      <c r="A28" s="73"/>
      <c r="B28" s="79" t="s">
        <v>45</v>
      </c>
      <c r="C28" s="79"/>
      <c r="D28" s="79"/>
      <c r="E28" s="79"/>
      <c r="F28" s="80">
        <v>23077520.559999999</v>
      </c>
      <c r="G28" s="80">
        <v>-227027.96</v>
      </c>
      <c r="H28" s="81">
        <v>22850492.600000001</v>
      </c>
      <c r="I28" s="22"/>
      <c r="J28" s="48"/>
      <c r="K28" s="82"/>
      <c r="L28" s="83"/>
      <c r="M28" s="84" t="s">
        <v>46</v>
      </c>
      <c r="N28" s="84"/>
      <c r="O28" s="85"/>
    </row>
    <row r="29" spans="1:17" x14ac:dyDescent="0.2">
      <c r="A29" s="31"/>
      <c r="B29" s="86" t="s">
        <v>47</v>
      </c>
      <c r="F29" s="87">
        <v>187216.93</v>
      </c>
      <c r="G29" s="87">
        <v>-6825.11</v>
      </c>
      <c r="H29" s="88">
        <v>180391.82</v>
      </c>
      <c r="I29" s="22"/>
      <c r="J29" s="89" t="s">
        <v>48</v>
      </c>
      <c r="K29" s="90"/>
      <c r="L29" s="476">
        <v>0</v>
      </c>
      <c r="M29" s="91"/>
      <c r="N29" s="92">
        <v>0</v>
      </c>
      <c r="O29" s="93"/>
    </row>
    <row r="30" spans="1:17" x14ac:dyDescent="0.2">
      <c r="A30" s="31"/>
      <c r="B30" s="78" t="s">
        <v>49</v>
      </c>
      <c r="C30" s="78"/>
      <c r="D30" s="78"/>
      <c r="E30" s="78"/>
      <c r="F30" s="94">
        <v>23264737.489999998</v>
      </c>
      <c r="G30" s="94">
        <v>-233853.07</v>
      </c>
      <c r="H30" s="95">
        <v>23030884.420000002</v>
      </c>
      <c r="I30" s="22"/>
      <c r="J30" s="89" t="s">
        <v>50</v>
      </c>
      <c r="K30" s="90"/>
      <c r="L30" s="476">
        <v>0</v>
      </c>
      <c r="M30" s="96"/>
      <c r="N30" s="97">
        <v>0</v>
      </c>
      <c r="O30" s="98"/>
    </row>
    <row r="31" spans="1:17" x14ac:dyDescent="0.2">
      <c r="A31" s="31"/>
      <c r="F31" s="99"/>
      <c r="G31" s="99"/>
      <c r="H31" s="100"/>
      <c r="I31" s="22"/>
      <c r="J31" s="89" t="s">
        <v>51</v>
      </c>
      <c r="K31" s="90"/>
      <c r="L31" s="476">
        <v>3.5799999999999998E-2</v>
      </c>
      <c r="M31" s="96"/>
      <c r="N31" s="97">
        <v>-18.600000000000001</v>
      </c>
      <c r="O31" s="98"/>
    </row>
    <row r="32" spans="1:17" x14ac:dyDescent="0.2">
      <c r="A32" s="31"/>
      <c r="F32" s="99"/>
      <c r="G32" s="99"/>
      <c r="H32" s="100"/>
      <c r="I32" s="22"/>
      <c r="J32" s="89" t="s">
        <v>52</v>
      </c>
      <c r="K32" s="90"/>
      <c r="L32" s="476">
        <v>0.10829999999999999</v>
      </c>
      <c r="M32" s="101"/>
      <c r="N32" s="102">
        <v>-5.49</v>
      </c>
      <c r="O32" s="103"/>
    </row>
    <row r="33" spans="1:15" ht="15.75" customHeight="1" x14ac:dyDescent="0.2">
      <c r="A33" s="31"/>
      <c r="F33" s="104"/>
      <c r="G33" s="104"/>
      <c r="H33" s="105"/>
      <c r="I33" s="22"/>
      <c r="J33" s="106"/>
      <c r="K33" s="107"/>
      <c r="L33" s="108"/>
      <c r="M33" s="109"/>
      <c r="N33" s="110" t="s">
        <v>53</v>
      </c>
      <c r="O33" s="111"/>
    </row>
    <row r="34" spans="1:15" x14ac:dyDescent="0.2">
      <c r="A34" s="31"/>
      <c r="B34" s="2" t="s">
        <v>54</v>
      </c>
      <c r="F34" s="99">
        <v>5.71</v>
      </c>
      <c r="G34" s="99">
        <v>0</v>
      </c>
      <c r="H34" s="100">
        <v>5.71</v>
      </c>
      <c r="I34" s="22"/>
      <c r="J34" s="89" t="s">
        <v>55</v>
      </c>
      <c r="K34" s="90"/>
      <c r="L34" s="476">
        <v>0.84589999999999999</v>
      </c>
      <c r="M34" s="91"/>
      <c r="N34" s="92">
        <v>235.39</v>
      </c>
      <c r="O34" s="93"/>
    </row>
    <row r="35" spans="1:15" x14ac:dyDescent="0.2">
      <c r="A35" s="31"/>
      <c r="B35" s="2" t="s">
        <v>56</v>
      </c>
      <c r="F35" s="99">
        <v>169.47</v>
      </c>
      <c r="G35" s="99">
        <v>1.07</v>
      </c>
      <c r="H35" s="100">
        <v>170.54</v>
      </c>
      <c r="I35" s="22"/>
      <c r="J35" s="89" t="s">
        <v>57</v>
      </c>
      <c r="K35" s="90"/>
      <c r="L35" s="476">
        <v>0.01</v>
      </c>
      <c r="M35" s="96"/>
      <c r="N35" s="97">
        <v>228.19</v>
      </c>
      <c r="O35" s="98"/>
    </row>
    <row r="36" spans="1:15" ht="12.75" customHeight="1" x14ac:dyDescent="0.2">
      <c r="A36" s="31"/>
      <c r="B36" s="2" t="s">
        <v>58</v>
      </c>
      <c r="F36" s="112">
        <v>3535</v>
      </c>
      <c r="G36" s="112">
        <v>-43</v>
      </c>
      <c r="H36" s="113">
        <v>3492</v>
      </c>
      <c r="I36" s="22"/>
      <c r="J36" s="89" t="s">
        <v>59</v>
      </c>
      <c r="K36" s="90"/>
      <c r="L36" s="476">
        <v>0</v>
      </c>
      <c r="M36" s="96"/>
      <c r="N36" s="97">
        <v>0</v>
      </c>
      <c r="O36" s="98"/>
    </row>
    <row r="37" spans="1:15" ht="13.5" thickBot="1" x14ac:dyDescent="0.25">
      <c r="A37" s="31"/>
      <c r="B37" s="2" t="s">
        <v>60</v>
      </c>
      <c r="F37" s="112">
        <v>1402</v>
      </c>
      <c r="G37" s="112">
        <v>-23</v>
      </c>
      <c r="H37" s="113">
        <v>1379</v>
      </c>
      <c r="I37" s="22"/>
      <c r="J37" s="114" t="s">
        <v>61</v>
      </c>
      <c r="K37" s="90"/>
      <c r="L37" s="115"/>
      <c r="M37" s="116"/>
      <c r="N37" s="117">
        <v>200.13</v>
      </c>
      <c r="O37" s="118"/>
    </row>
    <row r="38" spans="1:15" ht="13.5" thickBot="1" x14ac:dyDescent="0.25">
      <c r="A38" s="31"/>
      <c r="B38" s="2" t="s">
        <v>62</v>
      </c>
      <c r="F38" s="119">
        <v>6581.26</v>
      </c>
      <c r="G38" s="119">
        <v>14.07</v>
      </c>
      <c r="H38" s="120">
        <v>6595.33</v>
      </c>
      <c r="I38" s="22"/>
      <c r="J38" s="121"/>
      <c r="K38" s="122"/>
      <c r="L38" s="123"/>
      <c r="M38" s="124"/>
      <c r="N38" s="124"/>
      <c r="O38" s="125"/>
    </row>
    <row r="39" spans="1:15" x14ac:dyDescent="0.2">
      <c r="A39" s="48"/>
      <c r="B39" s="126" t="s">
        <v>63</v>
      </c>
      <c r="C39" s="126"/>
      <c r="D39" s="126"/>
      <c r="E39" s="126"/>
      <c r="F39" s="127">
        <v>16593.96</v>
      </c>
      <c r="G39" s="127">
        <v>107.19000000000001</v>
      </c>
      <c r="H39" s="128">
        <v>16701.150000000001</v>
      </c>
      <c r="I39" s="22"/>
      <c r="J39" s="129" t="s">
        <v>64</v>
      </c>
      <c r="K39" s="130"/>
      <c r="L39" s="130"/>
      <c r="M39" s="130"/>
      <c r="N39" s="130"/>
      <c r="O39" s="131"/>
    </row>
    <row r="40" spans="1:15" s="65" customFormat="1" x14ac:dyDescent="0.2">
      <c r="A40" s="63"/>
      <c r="B40" s="64"/>
      <c r="C40" s="64"/>
      <c r="D40" s="64"/>
      <c r="E40" s="64"/>
      <c r="F40" s="64"/>
      <c r="G40" s="64"/>
      <c r="H40" s="66"/>
      <c r="I40" s="22"/>
      <c r="J40" s="132"/>
      <c r="K40" s="133"/>
      <c r="L40" s="133"/>
      <c r="M40" s="133"/>
      <c r="N40" s="133"/>
      <c r="O40" s="134"/>
    </row>
    <row r="41" spans="1:15" s="65" customFormat="1" ht="13.5" thickBot="1" x14ac:dyDescent="0.25">
      <c r="A41" s="67"/>
      <c r="B41" s="68"/>
      <c r="C41" s="68"/>
      <c r="D41" s="68"/>
      <c r="E41" s="68"/>
      <c r="F41" s="68"/>
      <c r="G41" s="68"/>
      <c r="H41" s="69"/>
      <c r="I41" s="22"/>
      <c r="J41" s="135"/>
      <c r="K41" s="136"/>
      <c r="L41" s="136"/>
      <c r="M41" s="136"/>
      <c r="N41" s="136"/>
      <c r="O41" s="137"/>
    </row>
    <row r="42" spans="1:15" ht="13.5" thickBot="1" x14ac:dyDescent="0.25">
      <c r="I42" s="22"/>
      <c r="J42" s="455"/>
    </row>
    <row r="43" spans="1:15" ht="15.75" x14ac:dyDescent="0.25">
      <c r="A43" s="138" t="s">
        <v>65</v>
      </c>
      <c r="B43" s="139"/>
      <c r="C43" s="139"/>
      <c r="D43" s="139"/>
      <c r="E43" s="139"/>
      <c r="F43" s="139"/>
      <c r="G43" s="139"/>
      <c r="H43" s="140"/>
      <c r="I43" s="22"/>
    </row>
    <row r="44" spans="1:15" x14ac:dyDescent="0.2">
      <c r="A44" s="141"/>
      <c r="B44" s="142"/>
      <c r="C44" s="142"/>
      <c r="D44" s="142"/>
      <c r="E44" s="142"/>
      <c r="G44" s="142"/>
      <c r="H44" s="143"/>
      <c r="I44" s="22"/>
      <c r="L44" s="144"/>
    </row>
    <row r="45" spans="1:15" x14ac:dyDescent="0.2">
      <c r="A45" s="145"/>
      <c r="B45" s="146"/>
      <c r="C45" s="146"/>
      <c r="D45" s="146"/>
      <c r="E45" s="146"/>
      <c r="F45" s="147" t="s">
        <v>66</v>
      </c>
      <c r="G45" s="147" t="s">
        <v>41</v>
      </c>
      <c r="H45" s="148" t="s">
        <v>42</v>
      </c>
      <c r="I45" s="22"/>
      <c r="J45" s="149"/>
      <c r="L45" s="144"/>
    </row>
    <row r="46" spans="1:15" x14ac:dyDescent="0.2">
      <c r="A46" s="141"/>
      <c r="B46" s="142" t="s">
        <v>67</v>
      </c>
      <c r="C46" s="142"/>
      <c r="D46" s="142"/>
      <c r="E46" s="150"/>
      <c r="F46" s="151">
        <v>304657.21000000002</v>
      </c>
      <c r="G46" s="152">
        <f t="shared" ref="G46:G53" si="0">+H46-F46</f>
        <v>0</v>
      </c>
      <c r="H46" s="153">
        <v>304657.21000000002</v>
      </c>
      <c r="I46" s="22"/>
      <c r="J46" s="154"/>
      <c r="K46" s="22"/>
      <c r="L46" s="144"/>
    </row>
    <row r="47" spans="1:15" x14ac:dyDescent="0.2">
      <c r="A47" s="141"/>
      <c r="B47" s="142" t="s">
        <v>68</v>
      </c>
      <c r="C47" s="142"/>
      <c r="D47" s="142"/>
      <c r="E47" s="155"/>
      <c r="F47" s="47">
        <v>304657.21000000002</v>
      </c>
      <c r="G47" s="152">
        <f t="shared" si="0"/>
        <v>0</v>
      </c>
      <c r="H47" s="153">
        <v>304657.21000000002</v>
      </c>
      <c r="I47" s="22"/>
      <c r="J47" s="156"/>
      <c r="K47" s="22"/>
    </row>
    <row r="48" spans="1:15" x14ac:dyDescent="0.2">
      <c r="A48" s="141"/>
      <c r="B48" s="142" t="s">
        <v>69</v>
      </c>
      <c r="C48" s="142"/>
      <c r="D48" s="142"/>
      <c r="E48" s="155"/>
      <c r="F48" s="47">
        <v>0</v>
      </c>
      <c r="G48" s="152">
        <v>0</v>
      </c>
      <c r="H48" s="153">
        <v>0</v>
      </c>
      <c r="I48" s="22"/>
      <c r="J48" s="157"/>
      <c r="K48" s="22"/>
      <c r="L48" s="158"/>
    </row>
    <row r="49" spans="1:16" x14ac:dyDescent="0.2">
      <c r="A49" s="141"/>
      <c r="B49" s="142" t="s">
        <v>70</v>
      </c>
      <c r="C49" s="142"/>
      <c r="D49" s="142"/>
      <c r="E49" s="155"/>
      <c r="F49" s="47">
        <v>0</v>
      </c>
      <c r="G49" s="152">
        <f t="shared" si="0"/>
        <v>0</v>
      </c>
      <c r="H49" s="153">
        <v>0</v>
      </c>
      <c r="I49" s="22"/>
      <c r="J49" s="156"/>
      <c r="K49" s="22"/>
      <c r="L49" s="158"/>
    </row>
    <row r="50" spans="1:16" ht="14.25" x14ac:dyDescent="0.2">
      <c r="A50" s="141"/>
      <c r="B50" s="142" t="s">
        <v>71</v>
      </c>
      <c r="C50" s="142"/>
      <c r="D50" s="142"/>
      <c r="E50" s="155"/>
      <c r="F50" s="47">
        <v>434303.25</v>
      </c>
      <c r="G50" s="152">
        <f t="shared" si="0"/>
        <v>-112440.28999999998</v>
      </c>
      <c r="H50" s="153">
        <v>321862.96000000002</v>
      </c>
      <c r="I50" s="22"/>
      <c r="J50" s="159"/>
      <c r="K50" s="160"/>
      <c r="L50" s="161"/>
      <c r="M50" s="161"/>
      <c r="N50" s="161"/>
      <c r="O50" s="161"/>
      <c r="P50" s="161"/>
    </row>
    <row r="51" spans="1:16" ht="14.25" x14ac:dyDescent="0.2">
      <c r="A51" s="141"/>
      <c r="B51" s="142" t="s">
        <v>72</v>
      </c>
      <c r="C51" s="142"/>
      <c r="D51" s="142"/>
      <c r="E51" s="155"/>
      <c r="F51" s="47">
        <v>0</v>
      </c>
      <c r="G51" s="152">
        <f t="shared" si="0"/>
        <v>0</v>
      </c>
      <c r="H51" s="153">
        <v>0</v>
      </c>
      <c r="I51" s="22"/>
      <c r="J51" s="159"/>
      <c r="K51" s="22"/>
      <c r="L51" s="154"/>
      <c r="M51" s="162"/>
    </row>
    <row r="52" spans="1:16" x14ac:dyDescent="0.2">
      <c r="A52" s="141"/>
      <c r="B52" s="142" t="s">
        <v>73</v>
      </c>
      <c r="C52" s="142"/>
      <c r="D52" s="142"/>
      <c r="E52" s="155"/>
      <c r="F52" s="47"/>
      <c r="G52" s="152"/>
      <c r="H52" s="153"/>
      <c r="I52" s="22"/>
      <c r="K52" s="22"/>
    </row>
    <row r="53" spans="1:16" x14ac:dyDescent="0.2">
      <c r="A53" s="141"/>
      <c r="B53" s="163" t="s">
        <v>74</v>
      </c>
      <c r="C53" s="142"/>
      <c r="D53" s="142"/>
      <c r="E53" s="155"/>
      <c r="F53" s="477">
        <v>738960.46</v>
      </c>
      <c r="G53" s="164">
        <f t="shared" si="0"/>
        <v>-112440.28999999992</v>
      </c>
      <c r="H53" s="198">
        <f>SUM(H47:H52)</f>
        <v>626520.17000000004</v>
      </c>
      <c r="I53" s="22"/>
      <c r="J53" s="158"/>
      <c r="K53" s="22"/>
      <c r="L53" s="158"/>
    </row>
    <row r="54" spans="1:16" x14ac:dyDescent="0.2">
      <c r="A54" s="141"/>
      <c r="B54" s="142"/>
      <c r="C54" s="142"/>
      <c r="D54" s="142"/>
      <c r="E54" s="155"/>
      <c r="F54" s="165"/>
      <c r="G54" s="155"/>
      <c r="H54" s="143"/>
      <c r="I54" s="22"/>
    </row>
    <row r="55" spans="1:16" x14ac:dyDescent="0.2">
      <c r="A55" s="166"/>
      <c r="B55" s="167"/>
      <c r="C55" s="167"/>
      <c r="D55" s="167"/>
      <c r="E55" s="168"/>
      <c r="F55" s="169"/>
      <c r="G55" s="168"/>
      <c r="H55" s="170"/>
      <c r="I55" s="22"/>
    </row>
    <row r="56" spans="1:16" x14ac:dyDescent="0.2">
      <c r="A56" s="166"/>
      <c r="B56" s="167"/>
      <c r="C56" s="167"/>
      <c r="D56" s="167"/>
      <c r="E56" s="168"/>
      <c r="F56" s="167"/>
      <c r="G56" s="169"/>
      <c r="H56" s="170"/>
      <c r="I56" s="22"/>
      <c r="L56" s="22"/>
      <c r="M56" s="22"/>
    </row>
    <row r="57" spans="1:16" ht="13.5" thickBot="1" x14ac:dyDescent="0.25">
      <c r="A57" s="171"/>
      <c r="B57" s="172"/>
      <c r="C57" s="172"/>
      <c r="D57" s="172"/>
      <c r="E57" s="173"/>
      <c r="F57" s="172"/>
      <c r="G57" s="174"/>
      <c r="H57" s="175"/>
      <c r="I57" s="22"/>
    </row>
    <row r="58" spans="1:16" x14ac:dyDescent="0.2">
      <c r="I58" s="22"/>
    </row>
    <row r="59" spans="1:16" ht="13.5" thickBot="1" x14ac:dyDescent="0.25">
      <c r="F59" s="26"/>
      <c r="G59" s="26"/>
      <c r="I59" s="22"/>
    </row>
    <row r="60" spans="1:16" ht="16.5" thickBot="1" x14ac:dyDescent="0.3">
      <c r="A60" s="29" t="s">
        <v>75</v>
      </c>
      <c r="B60" s="176"/>
      <c r="C60" s="6"/>
      <c r="D60" s="6"/>
      <c r="E60" s="6"/>
      <c r="F60" s="6"/>
      <c r="G60" s="139"/>
      <c r="H60" s="8"/>
      <c r="I60" s="22"/>
      <c r="J60" s="177" t="s">
        <v>76</v>
      </c>
      <c r="K60" s="178"/>
      <c r="N60" s="162"/>
    </row>
    <row r="61" spans="1:16" ht="6.75" customHeight="1" thickBot="1" x14ac:dyDescent="0.25">
      <c r="A61" s="31"/>
      <c r="B61" s="179"/>
      <c r="H61" s="12"/>
      <c r="I61" s="22"/>
      <c r="J61" s="180"/>
      <c r="K61" s="181"/>
    </row>
    <row r="62" spans="1:16" s="78" customFormat="1" x14ac:dyDescent="0.2">
      <c r="A62" s="70"/>
      <c r="B62" s="182"/>
      <c r="C62" s="71"/>
      <c r="D62" s="71"/>
      <c r="E62" s="71"/>
      <c r="F62" s="147" t="s">
        <v>66</v>
      </c>
      <c r="G62" s="33" t="s">
        <v>41</v>
      </c>
      <c r="H62" s="183" t="s">
        <v>42</v>
      </c>
      <c r="I62" s="22"/>
      <c r="J62" s="184"/>
      <c r="K62" s="185"/>
    </row>
    <row r="63" spans="1:16" x14ac:dyDescent="0.2">
      <c r="A63" s="73"/>
      <c r="B63" s="186" t="s">
        <v>77</v>
      </c>
      <c r="C63" s="79"/>
      <c r="D63" s="79"/>
      <c r="E63" s="79"/>
      <c r="F63" s="187"/>
      <c r="G63" s="74"/>
      <c r="H63" s="188"/>
      <c r="I63" s="22"/>
      <c r="J63" s="180" t="s">
        <v>78</v>
      </c>
      <c r="K63" s="478">
        <v>9.0999999999999998E-2</v>
      </c>
    </row>
    <row r="64" spans="1:16" ht="15" thickBot="1" x14ac:dyDescent="0.25">
      <c r="A64" s="31"/>
      <c r="B64" s="179" t="s">
        <v>79</v>
      </c>
      <c r="E64" s="90"/>
      <c r="F64" s="47">
        <v>24352464.539999999</v>
      </c>
      <c r="G64" s="40">
        <f>-F64+H64</f>
        <v>-211642.87999999896</v>
      </c>
      <c r="H64" s="153">
        <v>24140821.66</v>
      </c>
      <c r="I64" s="22"/>
      <c r="J64" s="189"/>
      <c r="K64" s="27"/>
    </row>
    <row r="65" spans="1:16" x14ac:dyDescent="0.2">
      <c r="A65" s="31"/>
      <c r="B65" s="179" t="s">
        <v>80</v>
      </c>
      <c r="F65" s="47">
        <v>0</v>
      </c>
      <c r="G65" s="40">
        <v>0</v>
      </c>
      <c r="H65" s="153">
        <v>0</v>
      </c>
      <c r="I65" s="22"/>
      <c r="J65" s="190"/>
      <c r="K65" s="191"/>
    </row>
    <row r="66" spans="1:16" x14ac:dyDescent="0.2">
      <c r="A66" s="31"/>
      <c r="B66" s="179" t="s">
        <v>81</v>
      </c>
      <c r="F66" s="47">
        <v>304657.21000000002</v>
      </c>
      <c r="G66" s="40">
        <v>0</v>
      </c>
      <c r="H66" s="153">
        <f>H47</f>
        <v>304657.21000000002</v>
      </c>
      <c r="I66" s="22"/>
      <c r="J66" s="191"/>
      <c r="K66" s="191"/>
    </row>
    <row r="67" spans="1:16" x14ac:dyDescent="0.2">
      <c r="A67" s="31"/>
      <c r="B67" s="179" t="s">
        <v>72</v>
      </c>
      <c r="F67" s="192">
        <v>0</v>
      </c>
      <c r="G67" s="53">
        <v>0</v>
      </c>
      <c r="H67" s="193">
        <v>0</v>
      </c>
      <c r="I67" s="22"/>
    </row>
    <row r="68" spans="1:16" ht="13.5" thickBot="1" x14ac:dyDescent="0.25">
      <c r="A68" s="31"/>
      <c r="B68" s="194" t="s">
        <v>82</v>
      </c>
      <c r="F68" s="195">
        <v>24657121.75</v>
      </c>
      <c r="G68" s="196">
        <f>SUM(G64:G67)</f>
        <v>-211642.87999999896</v>
      </c>
      <c r="H68" s="197">
        <f>SUM(H64:H67)</f>
        <v>24445478.870000001</v>
      </c>
      <c r="I68" s="22"/>
      <c r="J68" s="22"/>
    </row>
    <row r="69" spans="1:16" ht="15.75" x14ac:dyDescent="0.25">
      <c r="A69" s="31"/>
      <c r="B69" s="179"/>
      <c r="F69" s="47"/>
      <c r="G69" s="40"/>
      <c r="H69" s="198"/>
      <c r="I69" s="22"/>
      <c r="J69" s="29" t="s">
        <v>83</v>
      </c>
      <c r="K69" s="6"/>
      <c r="L69" s="6"/>
      <c r="M69" s="6"/>
      <c r="N69" s="6"/>
      <c r="O69" s="8"/>
    </row>
    <row r="70" spans="1:16" ht="6.75" customHeight="1" x14ac:dyDescent="0.2">
      <c r="A70" s="31"/>
      <c r="B70" s="194"/>
      <c r="F70" s="47"/>
      <c r="G70" s="40"/>
      <c r="H70" s="153"/>
      <c r="I70" s="22"/>
      <c r="J70" s="31"/>
      <c r="O70" s="12"/>
    </row>
    <row r="71" spans="1:16" x14ac:dyDescent="0.2">
      <c r="A71" s="31"/>
      <c r="B71" s="194" t="s">
        <v>84</v>
      </c>
      <c r="F71" s="47"/>
      <c r="G71" s="40"/>
      <c r="H71" s="153"/>
      <c r="I71" s="22"/>
      <c r="J71" s="32"/>
      <c r="K71" s="199"/>
      <c r="L71" s="33" t="s">
        <v>85</v>
      </c>
      <c r="M71" s="33" t="s">
        <v>86</v>
      </c>
      <c r="N71" s="33" t="s">
        <v>87</v>
      </c>
      <c r="O71" s="183" t="s">
        <v>88</v>
      </c>
    </row>
    <row r="72" spans="1:16" x14ac:dyDescent="0.2">
      <c r="A72" s="31"/>
      <c r="B72" s="179" t="s">
        <v>89</v>
      </c>
      <c r="F72" s="47">
        <v>18839083.32</v>
      </c>
      <c r="G72" s="40">
        <f>-K17</f>
        <v>-200637.34</v>
      </c>
      <c r="H72" s="153">
        <f>L17</f>
        <v>18638445.98</v>
      </c>
      <c r="I72" s="22"/>
      <c r="J72" s="31" t="s">
        <v>90</v>
      </c>
      <c r="L72" s="200">
        <v>23030884.420000002</v>
      </c>
      <c r="M72" s="201">
        <v>1</v>
      </c>
      <c r="N72" s="202">
        <v>3492</v>
      </c>
      <c r="O72" s="203">
        <v>231280.62</v>
      </c>
    </row>
    <row r="73" spans="1:16" x14ac:dyDescent="0.2">
      <c r="A73" s="31"/>
      <c r="B73" s="179" t="s">
        <v>91</v>
      </c>
      <c r="F73" s="52">
        <v>4200000</v>
      </c>
      <c r="G73" s="53">
        <v>0</v>
      </c>
      <c r="H73" s="193">
        <f>L18</f>
        <v>4200000</v>
      </c>
      <c r="I73" s="22"/>
      <c r="J73" s="31" t="s">
        <v>92</v>
      </c>
      <c r="L73" s="200">
        <v>0</v>
      </c>
      <c r="M73" s="201">
        <v>0</v>
      </c>
      <c r="N73" s="202">
        <v>0</v>
      </c>
      <c r="O73" s="203">
        <v>0</v>
      </c>
    </row>
    <row r="74" spans="1:16" x14ac:dyDescent="0.2">
      <c r="A74" s="31"/>
      <c r="B74" s="194" t="s">
        <v>93</v>
      </c>
      <c r="F74" s="204">
        <v>23039083.32</v>
      </c>
      <c r="G74" s="196">
        <f>SUM(G72:G73)</f>
        <v>-200637.34</v>
      </c>
      <c r="H74" s="198">
        <f>SUM(H72:H73)</f>
        <v>22838445.98</v>
      </c>
      <c r="I74" s="22"/>
      <c r="J74" s="31" t="s">
        <v>94</v>
      </c>
      <c r="L74" s="200">
        <v>0</v>
      </c>
      <c r="M74" s="201">
        <v>0</v>
      </c>
      <c r="N74" s="202">
        <v>0</v>
      </c>
      <c r="O74" s="203">
        <v>0</v>
      </c>
    </row>
    <row r="75" spans="1:16" x14ac:dyDescent="0.2">
      <c r="A75" s="31"/>
      <c r="B75" s="179"/>
      <c r="F75" s="474"/>
      <c r="G75" s="480"/>
      <c r="H75" s="205"/>
      <c r="I75" s="22"/>
      <c r="J75" s="206" t="s">
        <v>95</v>
      </c>
      <c r="K75" s="126"/>
      <c r="L75" s="242">
        <v>23030884.420000002</v>
      </c>
      <c r="M75" s="207"/>
      <c r="N75" s="479">
        <v>3492</v>
      </c>
      <c r="O75" s="264">
        <v>231280.62</v>
      </c>
      <c r="P75" s="28"/>
    </row>
    <row r="76" spans="1:16" ht="13.5" thickBot="1" x14ac:dyDescent="0.25">
      <c r="A76" s="31"/>
      <c r="B76" s="179"/>
      <c r="C76" s="78"/>
      <c r="D76" s="78"/>
      <c r="E76" s="78"/>
      <c r="F76" s="481"/>
      <c r="G76" s="482"/>
      <c r="H76" s="208"/>
      <c r="I76" s="22"/>
      <c r="J76" s="189"/>
      <c r="K76" s="26"/>
      <c r="L76" s="26"/>
      <c r="M76" s="26"/>
      <c r="N76" s="26"/>
      <c r="O76" s="27"/>
    </row>
    <row r="77" spans="1:16" x14ac:dyDescent="0.2">
      <c r="A77" s="31"/>
      <c r="B77" s="179"/>
      <c r="F77" s="483"/>
      <c r="G77" s="480"/>
      <c r="H77" s="205"/>
      <c r="I77" s="22"/>
      <c r="J77" s="65"/>
    </row>
    <row r="78" spans="1:16" x14ac:dyDescent="0.2">
      <c r="A78" s="31"/>
      <c r="B78" s="179" t="s">
        <v>96</v>
      </c>
      <c r="F78" s="41">
        <v>1.3088</v>
      </c>
      <c r="G78" s="209"/>
      <c r="H78" s="484">
        <f>+H68/H72</f>
        <v>1.3115620742325429</v>
      </c>
      <c r="I78" s="22"/>
    </row>
    <row r="79" spans="1:16" x14ac:dyDescent="0.2">
      <c r="A79" s="31"/>
      <c r="B79" s="179" t="s">
        <v>97</v>
      </c>
      <c r="F79" s="41">
        <v>1.0702</v>
      </c>
      <c r="G79" s="209"/>
      <c r="H79" s="484">
        <f>+H68/H74</f>
        <v>1.0703652468914613</v>
      </c>
      <c r="I79" s="22"/>
    </row>
    <row r="80" spans="1:16" x14ac:dyDescent="0.2">
      <c r="A80" s="48"/>
      <c r="B80" s="210"/>
      <c r="C80" s="126"/>
      <c r="D80" s="126"/>
      <c r="E80" s="126"/>
      <c r="F80" s="49"/>
      <c r="G80" s="211"/>
      <c r="H80" s="212"/>
      <c r="I80" s="213"/>
    </row>
    <row r="81" spans="1:15" s="65" customFormat="1" ht="11.25" x14ac:dyDescent="0.2">
      <c r="A81" s="214" t="s">
        <v>98</v>
      </c>
      <c r="B81" s="215"/>
      <c r="C81" s="64"/>
      <c r="D81" s="64"/>
      <c r="E81" s="64"/>
      <c r="F81" s="64"/>
      <c r="G81" s="64"/>
      <c r="H81" s="66"/>
    </row>
    <row r="82" spans="1:15" s="65" customFormat="1" ht="12" thickBot="1" x14ac:dyDescent="0.25">
      <c r="A82" s="67"/>
      <c r="B82" s="216"/>
      <c r="C82" s="68"/>
      <c r="D82" s="68"/>
      <c r="E82" s="68"/>
      <c r="F82" s="68"/>
      <c r="G82" s="68"/>
      <c r="H82" s="69"/>
    </row>
    <row r="83" spans="1:15" ht="12.75" customHeight="1" x14ac:dyDescent="0.2"/>
    <row r="84" spans="1:15" ht="15.75" x14ac:dyDescent="0.25">
      <c r="A84" s="1" t="str">
        <f>+D4&amp;" - "&amp;D5</f>
        <v>ELFI, Inc. - Indenture No. 7, LLC</v>
      </c>
      <c r="E84" s="3"/>
    </row>
    <row r="85" spans="1:15" ht="12.75" customHeight="1" thickBot="1" x14ac:dyDescent="0.25"/>
    <row r="86" spans="1:15" ht="15.75" x14ac:dyDescent="0.25">
      <c r="A86" s="29" t="s">
        <v>99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8"/>
    </row>
    <row r="87" spans="1:15" ht="6.75" customHeight="1" x14ac:dyDescent="0.2">
      <c r="A87" s="31"/>
      <c r="O87" s="12"/>
    </row>
    <row r="88" spans="1:15" s="78" customFormat="1" x14ac:dyDescent="0.2">
      <c r="A88" s="70"/>
      <c r="B88" s="71"/>
      <c r="C88" s="71"/>
      <c r="D88" s="71"/>
      <c r="E88" s="217"/>
      <c r="F88" s="218" t="s">
        <v>87</v>
      </c>
      <c r="G88" s="219"/>
      <c r="H88" s="182" t="s">
        <v>100</v>
      </c>
      <c r="I88" s="217"/>
      <c r="J88" s="218" t="s">
        <v>101</v>
      </c>
      <c r="K88" s="219"/>
      <c r="L88" s="218" t="s">
        <v>102</v>
      </c>
      <c r="M88" s="219"/>
      <c r="N88" s="218" t="s">
        <v>103</v>
      </c>
      <c r="O88" s="220"/>
    </row>
    <row r="89" spans="1:15" s="78" customFormat="1" x14ac:dyDescent="0.2">
      <c r="A89" s="70"/>
      <c r="B89" s="71"/>
      <c r="C89" s="71"/>
      <c r="D89" s="71"/>
      <c r="E89" s="217"/>
      <c r="F89" s="33" t="s">
        <v>104</v>
      </c>
      <c r="G89" s="33" t="s">
        <v>105</v>
      </c>
      <c r="H89" s="221" t="s">
        <v>104</v>
      </c>
      <c r="I89" s="222" t="s">
        <v>105</v>
      </c>
      <c r="J89" s="33" t="s">
        <v>104</v>
      </c>
      <c r="K89" s="33" t="s">
        <v>105</v>
      </c>
      <c r="L89" s="33" t="s">
        <v>104</v>
      </c>
      <c r="M89" s="33" t="s">
        <v>105</v>
      </c>
      <c r="N89" s="33" t="s">
        <v>104</v>
      </c>
      <c r="O89" s="35" t="s">
        <v>105</v>
      </c>
    </row>
    <row r="90" spans="1:15" x14ac:dyDescent="0.2">
      <c r="A90" s="223" t="s">
        <v>48</v>
      </c>
      <c r="B90" s="2" t="s">
        <v>48</v>
      </c>
      <c r="F90" s="112">
        <v>0</v>
      </c>
      <c r="G90" s="112">
        <v>0</v>
      </c>
      <c r="H90" s="99">
        <v>0</v>
      </c>
      <c r="I90" s="99">
        <v>0</v>
      </c>
      <c r="J90" s="224">
        <v>0</v>
      </c>
      <c r="K90" s="225">
        <v>0</v>
      </c>
      <c r="L90" s="226">
        <v>0</v>
      </c>
      <c r="M90" s="226">
        <v>0</v>
      </c>
      <c r="N90" s="226">
        <v>0</v>
      </c>
      <c r="O90" s="227">
        <v>0</v>
      </c>
    </row>
    <row r="91" spans="1:15" x14ac:dyDescent="0.2">
      <c r="A91" s="223" t="s">
        <v>50</v>
      </c>
      <c r="B91" s="2" t="s">
        <v>50</v>
      </c>
      <c r="F91" s="112">
        <v>0</v>
      </c>
      <c r="G91" s="112">
        <v>0</v>
      </c>
      <c r="H91" s="99">
        <v>0</v>
      </c>
      <c r="I91" s="99">
        <v>0</v>
      </c>
      <c r="J91" s="224">
        <v>0</v>
      </c>
      <c r="K91" s="201">
        <v>0</v>
      </c>
      <c r="L91" s="228">
        <v>0</v>
      </c>
      <c r="M91" s="228">
        <v>0</v>
      </c>
      <c r="N91" s="228">
        <v>0</v>
      </c>
      <c r="O91" s="229">
        <v>0</v>
      </c>
    </row>
    <row r="92" spans="1:15" x14ac:dyDescent="0.2">
      <c r="A92" s="223" t="s">
        <v>55</v>
      </c>
      <c r="B92" s="2" t="s">
        <v>55</v>
      </c>
      <c r="F92" s="112"/>
      <c r="G92" s="112"/>
      <c r="H92" s="99"/>
      <c r="I92" s="99"/>
      <c r="J92" s="201"/>
      <c r="K92" s="201"/>
      <c r="L92" s="228"/>
      <c r="M92" s="228"/>
      <c r="N92" s="228"/>
      <c r="O92" s="229"/>
    </row>
    <row r="93" spans="1:15" x14ac:dyDescent="0.2">
      <c r="A93" s="223" t="s">
        <v>106</v>
      </c>
      <c r="B93" s="2" t="s">
        <v>107</v>
      </c>
      <c r="F93" s="112">
        <v>2701</v>
      </c>
      <c r="G93" s="112">
        <v>2690</v>
      </c>
      <c r="H93" s="99">
        <v>17152080.609999999</v>
      </c>
      <c r="I93" s="99">
        <v>17357405.98</v>
      </c>
      <c r="J93" s="224">
        <v>0.73729999999999996</v>
      </c>
      <c r="K93" s="201">
        <v>0.75370000000000004</v>
      </c>
      <c r="L93" s="228">
        <v>5.65</v>
      </c>
      <c r="M93" s="228">
        <v>5.65</v>
      </c>
      <c r="N93" s="228">
        <v>165.26</v>
      </c>
      <c r="O93" s="229">
        <v>167.86</v>
      </c>
    </row>
    <row r="94" spans="1:15" x14ac:dyDescent="0.2">
      <c r="A94" s="223" t="s">
        <v>108</v>
      </c>
      <c r="B94" s="230" t="s">
        <v>109</v>
      </c>
      <c r="F94" s="112">
        <v>91</v>
      </c>
      <c r="G94" s="112">
        <v>77</v>
      </c>
      <c r="H94" s="99">
        <v>574053.91</v>
      </c>
      <c r="I94" s="99">
        <v>483944.08</v>
      </c>
      <c r="J94" s="224">
        <v>2.47E-2</v>
      </c>
      <c r="K94" s="201">
        <v>2.1000000000000001E-2</v>
      </c>
      <c r="L94" s="228">
        <v>6.37</v>
      </c>
      <c r="M94" s="228">
        <v>5.77</v>
      </c>
      <c r="N94" s="228">
        <v>190.02</v>
      </c>
      <c r="O94" s="229">
        <v>161.02000000000001</v>
      </c>
    </row>
    <row r="95" spans="1:15" x14ac:dyDescent="0.2">
      <c r="A95" s="223" t="s">
        <v>110</v>
      </c>
      <c r="B95" s="230" t="s">
        <v>111</v>
      </c>
      <c r="F95" s="112">
        <v>72</v>
      </c>
      <c r="G95" s="112">
        <v>43</v>
      </c>
      <c r="H95" s="99">
        <v>505923.9</v>
      </c>
      <c r="I95" s="99">
        <v>292438.24</v>
      </c>
      <c r="J95" s="224">
        <v>2.1700000000000001E-2</v>
      </c>
      <c r="K95" s="201">
        <v>1.2699999999999999E-2</v>
      </c>
      <c r="L95" s="228">
        <v>6.39</v>
      </c>
      <c r="M95" s="228">
        <v>6.59</v>
      </c>
      <c r="N95" s="228">
        <v>219.34</v>
      </c>
      <c r="O95" s="229">
        <v>220.03</v>
      </c>
    </row>
    <row r="96" spans="1:15" x14ac:dyDescent="0.2">
      <c r="A96" s="223" t="s">
        <v>112</v>
      </c>
      <c r="B96" s="230" t="s">
        <v>113</v>
      </c>
      <c r="F96" s="112">
        <v>39</v>
      </c>
      <c r="G96" s="112">
        <v>70</v>
      </c>
      <c r="H96" s="99">
        <v>197097.83</v>
      </c>
      <c r="I96" s="99">
        <v>459946.84</v>
      </c>
      <c r="J96" s="224">
        <v>8.5000000000000006E-3</v>
      </c>
      <c r="K96" s="201">
        <v>0.02</v>
      </c>
      <c r="L96" s="228">
        <v>6.36</v>
      </c>
      <c r="M96" s="228">
        <v>6.45</v>
      </c>
      <c r="N96" s="228">
        <v>171.85</v>
      </c>
      <c r="O96" s="229">
        <v>227.2</v>
      </c>
    </row>
    <row r="97" spans="1:25" x14ac:dyDescent="0.2">
      <c r="A97" s="223" t="s">
        <v>114</v>
      </c>
      <c r="B97" s="230" t="s">
        <v>115</v>
      </c>
      <c r="F97" s="112">
        <v>51</v>
      </c>
      <c r="G97" s="112">
        <v>48</v>
      </c>
      <c r="H97" s="99">
        <v>436242.21</v>
      </c>
      <c r="I97" s="99">
        <v>268919.18</v>
      </c>
      <c r="J97" s="224">
        <v>1.8800000000000001E-2</v>
      </c>
      <c r="K97" s="201">
        <v>1.17E-2</v>
      </c>
      <c r="L97" s="228">
        <v>6.12</v>
      </c>
      <c r="M97" s="228">
        <v>6.26</v>
      </c>
      <c r="N97" s="228">
        <v>187.28</v>
      </c>
      <c r="O97" s="229">
        <v>143.47</v>
      </c>
    </row>
    <row r="98" spans="1:25" x14ac:dyDescent="0.2">
      <c r="A98" s="223" t="s">
        <v>116</v>
      </c>
      <c r="B98" s="230" t="s">
        <v>117</v>
      </c>
      <c r="F98" s="112">
        <v>60</v>
      </c>
      <c r="G98" s="112">
        <v>34</v>
      </c>
      <c r="H98" s="99">
        <v>483857.82</v>
      </c>
      <c r="I98" s="99">
        <v>376837.41</v>
      </c>
      <c r="J98" s="224">
        <v>2.0799999999999999E-2</v>
      </c>
      <c r="K98" s="201">
        <v>1.6400000000000001E-2</v>
      </c>
      <c r="L98" s="228">
        <v>6.04</v>
      </c>
      <c r="M98" s="228">
        <v>5.92</v>
      </c>
      <c r="N98" s="228">
        <v>191.98</v>
      </c>
      <c r="O98" s="229">
        <v>212.85</v>
      </c>
    </row>
    <row r="99" spans="1:25" x14ac:dyDescent="0.2">
      <c r="A99" s="223" t="s">
        <v>118</v>
      </c>
      <c r="B99" s="230" t="s">
        <v>119</v>
      </c>
      <c r="F99" s="112">
        <v>44</v>
      </c>
      <c r="G99" s="112">
        <v>38</v>
      </c>
      <c r="H99" s="99">
        <v>202294.21</v>
      </c>
      <c r="I99" s="99">
        <v>240445.38</v>
      </c>
      <c r="J99" s="224">
        <v>8.6999999999999994E-3</v>
      </c>
      <c r="K99" s="201">
        <v>1.04E-2</v>
      </c>
      <c r="L99" s="228">
        <v>6.03</v>
      </c>
      <c r="M99" s="228">
        <v>6.02</v>
      </c>
      <c r="N99" s="228">
        <v>122.95</v>
      </c>
      <c r="O99" s="229">
        <v>140.72999999999999</v>
      </c>
    </row>
    <row r="100" spans="1:25" x14ac:dyDescent="0.2">
      <c r="A100" s="231" t="s">
        <v>120</v>
      </c>
      <c r="B100" s="232" t="s">
        <v>120</v>
      </c>
      <c r="C100" s="232"/>
      <c r="D100" s="232"/>
      <c r="E100" s="232"/>
      <c r="F100" s="233">
        <v>3058</v>
      </c>
      <c r="G100" s="233">
        <v>3000</v>
      </c>
      <c r="H100" s="234">
        <v>19551550.489999998</v>
      </c>
      <c r="I100" s="234">
        <v>19479937.109999999</v>
      </c>
      <c r="J100" s="235">
        <v>0.84040000000000004</v>
      </c>
      <c r="K100" s="236">
        <v>0.8458</v>
      </c>
      <c r="L100" s="237">
        <v>5.72</v>
      </c>
      <c r="M100" s="237">
        <v>5.71</v>
      </c>
      <c r="N100" s="237">
        <v>168.17</v>
      </c>
      <c r="O100" s="238">
        <v>170.07</v>
      </c>
    </row>
    <row r="101" spans="1:25" x14ac:dyDescent="0.2">
      <c r="A101" s="223" t="s">
        <v>52</v>
      </c>
      <c r="B101" s="2" t="s">
        <v>52</v>
      </c>
      <c r="F101" s="112">
        <v>274</v>
      </c>
      <c r="G101" s="485">
        <v>280</v>
      </c>
      <c r="H101" s="486">
        <v>2469002.38</v>
      </c>
      <c r="I101" s="486">
        <v>2494778.4700000002</v>
      </c>
      <c r="J101" s="224">
        <v>0.1061</v>
      </c>
      <c r="K101" s="201">
        <v>0.10829999999999999</v>
      </c>
      <c r="L101" s="228">
        <v>5.77</v>
      </c>
      <c r="M101" s="228">
        <v>5.83</v>
      </c>
      <c r="N101" s="228">
        <v>181.02</v>
      </c>
      <c r="O101" s="229">
        <v>181.85</v>
      </c>
    </row>
    <row r="102" spans="1:25" x14ac:dyDescent="0.2">
      <c r="A102" s="223" t="s">
        <v>51</v>
      </c>
      <c r="B102" s="2" t="s">
        <v>51</v>
      </c>
      <c r="F102" s="112">
        <v>171</v>
      </c>
      <c r="G102" s="485">
        <v>153</v>
      </c>
      <c r="H102" s="486">
        <v>1039873.88</v>
      </c>
      <c r="I102" s="486">
        <v>824888.22</v>
      </c>
      <c r="J102" s="224">
        <v>4.4699999999999997E-2</v>
      </c>
      <c r="K102" s="201">
        <v>3.5799999999999998E-2</v>
      </c>
      <c r="L102" s="228">
        <v>5.3</v>
      </c>
      <c r="M102" s="228">
        <v>5.25</v>
      </c>
      <c r="N102" s="228">
        <v>174.55</v>
      </c>
      <c r="O102" s="229">
        <v>161.53</v>
      </c>
    </row>
    <row r="103" spans="1:25" x14ac:dyDescent="0.2">
      <c r="A103" s="223" t="s">
        <v>57</v>
      </c>
      <c r="B103" s="2" t="s">
        <v>57</v>
      </c>
      <c r="F103" s="112">
        <v>32</v>
      </c>
      <c r="G103" s="485">
        <v>59</v>
      </c>
      <c r="H103" s="486">
        <v>204310.74</v>
      </c>
      <c r="I103" s="486">
        <v>231280.62</v>
      </c>
      <c r="J103" s="239">
        <v>8.8000000000000005E-3</v>
      </c>
      <c r="K103" s="201">
        <v>0.01</v>
      </c>
      <c r="L103" s="228">
        <v>5.72</v>
      </c>
      <c r="M103" s="228">
        <v>6.13</v>
      </c>
      <c r="N103" s="228">
        <v>129.19999999999999</v>
      </c>
      <c r="O103" s="229">
        <v>120.14</v>
      </c>
      <c r="Q103" s="240"/>
      <c r="R103" s="240"/>
      <c r="S103" s="240"/>
      <c r="T103" s="213"/>
      <c r="U103" s="213"/>
      <c r="V103" s="28"/>
      <c r="W103" s="28"/>
      <c r="X103" s="28"/>
      <c r="Y103" s="28"/>
    </row>
    <row r="104" spans="1:25" x14ac:dyDescent="0.2">
      <c r="A104" s="223" t="s">
        <v>59</v>
      </c>
      <c r="B104" s="2" t="s">
        <v>59</v>
      </c>
      <c r="F104" s="112">
        <v>0</v>
      </c>
      <c r="G104" s="485">
        <v>0</v>
      </c>
      <c r="H104" s="486">
        <v>0</v>
      </c>
      <c r="I104" s="486">
        <v>0</v>
      </c>
      <c r="J104" s="239">
        <v>0</v>
      </c>
      <c r="K104" s="201">
        <v>0</v>
      </c>
      <c r="L104" s="228">
        <v>0</v>
      </c>
      <c r="M104" s="228">
        <v>0</v>
      </c>
      <c r="N104" s="228">
        <v>0</v>
      </c>
      <c r="O104" s="229">
        <v>0</v>
      </c>
    </row>
    <row r="105" spans="1:25" x14ac:dyDescent="0.2">
      <c r="A105" s="48"/>
      <c r="B105" s="56" t="s">
        <v>95</v>
      </c>
      <c r="C105" s="126"/>
      <c r="D105" s="126"/>
      <c r="E105" s="82"/>
      <c r="F105" s="241">
        <v>3535</v>
      </c>
      <c r="G105" s="241">
        <v>3492</v>
      </c>
      <c r="H105" s="242">
        <v>23264737.489999998</v>
      </c>
      <c r="I105" s="242">
        <v>23030884.420000002</v>
      </c>
      <c r="J105" s="243"/>
      <c r="K105" s="243"/>
      <c r="L105" s="244">
        <v>5.71</v>
      </c>
      <c r="M105" s="244">
        <v>5.71</v>
      </c>
      <c r="N105" s="244">
        <v>169.47</v>
      </c>
      <c r="O105" s="245">
        <v>170.54</v>
      </c>
    </row>
    <row r="106" spans="1:25" s="65" customFormat="1" ht="11.25" x14ac:dyDescent="0.2">
      <c r="A106" s="214"/>
      <c r="B106" s="64"/>
      <c r="C106" s="64"/>
      <c r="D106" s="64"/>
      <c r="E106" s="64"/>
      <c r="F106" s="64"/>
      <c r="G106" s="64"/>
      <c r="H106" s="64"/>
      <c r="I106" s="64"/>
      <c r="J106" s="246"/>
      <c r="K106" s="246"/>
      <c r="L106" s="64"/>
      <c r="M106" s="64"/>
      <c r="N106" s="64"/>
      <c r="O106" s="247"/>
    </row>
    <row r="107" spans="1:25" s="65" customFormat="1" ht="12" thickBot="1" x14ac:dyDescent="0.25">
      <c r="A107" s="67"/>
      <c r="B107" s="68"/>
      <c r="C107" s="68"/>
      <c r="D107" s="68"/>
      <c r="E107" s="68"/>
      <c r="F107" s="68"/>
      <c r="G107" s="68"/>
      <c r="H107" s="68"/>
      <c r="I107" s="68"/>
      <c r="J107" s="248"/>
      <c r="K107" s="248"/>
      <c r="L107" s="68"/>
      <c r="M107" s="68"/>
      <c r="N107" s="68"/>
      <c r="O107" s="249"/>
    </row>
    <row r="108" spans="1:25" ht="12.75" customHeight="1" thickBot="1" x14ac:dyDescent="0.25">
      <c r="A108" s="26"/>
    </row>
    <row r="109" spans="1:25" ht="15.75" x14ac:dyDescent="0.25">
      <c r="A109" s="29" t="s">
        <v>121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8"/>
    </row>
    <row r="110" spans="1:25" ht="6.75" customHeight="1" x14ac:dyDescent="0.2">
      <c r="A110" s="31"/>
      <c r="O110" s="12"/>
    </row>
    <row r="111" spans="1:25" s="78" customFormat="1" x14ac:dyDescent="0.2">
      <c r="A111" s="70"/>
      <c r="B111" s="71"/>
      <c r="C111" s="71"/>
      <c r="D111" s="71"/>
      <c r="E111" s="217"/>
      <c r="F111" s="250" t="s">
        <v>87</v>
      </c>
      <c r="G111" s="250"/>
      <c r="H111" s="251" t="s">
        <v>100</v>
      </c>
      <c r="I111" s="252"/>
      <c r="J111" s="250" t="s">
        <v>101</v>
      </c>
      <c r="K111" s="250"/>
      <c r="L111" s="250" t="s">
        <v>102</v>
      </c>
      <c r="M111" s="250"/>
      <c r="N111" s="250" t="s">
        <v>103</v>
      </c>
      <c r="O111" s="253"/>
    </row>
    <row r="112" spans="1:25" s="78" customFormat="1" x14ac:dyDescent="0.2">
      <c r="A112" s="70"/>
      <c r="B112" s="71"/>
      <c r="C112" s="71"/>
      <c r="D112" s="71"/>
      <c r="E112" s="217"/>
      <c r="F112" s="33" t="s">
        <v>104</v>
      </c>
      <c r="G112" s="33" t="s">
        <v>105</v>
      </c>
      <c r="H112" s="221" t="s">
        <v>104</v>
      </c>
      <c r="I112" s="222" t="s">
        <v>105</v>
      </c>
      <c r="J112" s="33" t="s">
        <v>104</v>
      </c>
      <c r="K112" s="33" t="s">
        <v>105</v>
      </c>
      <c r="L112" s="33" t="s">
        <v>104</v>
      </c>
      <c r="M112" s="33" t="s">
        <v>105</v>
      </c>
      <c r="N112" s="33" t="s">
        <v>104</v>
      </c>
      <c r="O112" s="35" t="s">
        <v>105</v>
      </c>
    </row>
    <row r="113" spans="1:15" x14ac:dyDescent="0.2">
      <c r="A113" s="31"/>
      <c r="B113" s="2" t="s">
        <v>122</v>
      </c>
      <c r="F113" s="254">
        <v>2701</v>
      </c>
      <c r="G113" s="254">
        <v>2690</v>
      </c>
      <c r="H113" s="255">
        <v>17152080.609999999</v>
      </c>
      <c r="I113" s="256">
        <v>17357405.98</v>
      </c>
      <c r="J113" s="201">
        <v>0.87729999999999997</v>
      </c>
      <c r="K113" s="201">
        <v>0.89100000000000001</v>
      </c>
      <c r="L113" s="257">
        <v>5.65</v>
      </c>
      <c r="M113" s="257">
        <v>5.65</v>
      </c>
      <c r="N113" s="255">
        <v>165.26</v>
      </c>
      <c r="O113" s="258">
        <v>167.86</v>
      </c>
    </row>
    <row r="114" spans="1:15" x14ac:dyDescent="0.2">
      <c r="A114" s="31"/>
      <c r="B114" s="2" t="s">
        <v>123</v>
      </c>
      <c r="F114" s="254">
        <v>91</v>
      </c>
      <c r="G114" s="254">
        <v>77</v>
      </c>
      <c r="H114" s="255">
        <v>574053.91</v>
      </c>
      <c r="I114" s="152">
        <v>483944.08</v>
      </c>
      <c r="J114" s="201">
        <v>2.9399999999999999E-2</v>
      </c>
      <c r="K114" s="201">
        <v>2.4799999999999999E-2</v>
      </c>
      <c r="L114" s="257">
        <v>6.37</v>
      </c>
      <c r="M114" s="257">
        <v>5.77</v>
      </c>
      <c r="N114" s="255">
        <v>190.02</v>
      </c>
      <c r="O114" s="259">
        <v>161.02000000000001</v>
      </c>
    </row>
    <row r="115" spans="1:15" x14ac:dyDescent="0.2">
      <c r="A115" s="31"/>
      <c r="B115" s="2" t="s">
        <v>124</v>
      </c>
      <c r="F115" s="254">
        <v>72</v>
      </c>
      <c r="G115" s="254">
        <v>43</v>
      </c>
      <c r="H115" s="255">
        <v>505923.9</v>
      </c>
      <c r="I115" s="152">
        <v>292438.24</v>
      </c>
      <c r="J115" s="201">
        <v>2.5899999999999999E-2</v>
      </c>
      <c r="K115" s="201">
        <v>1.4999999999999999E-2</v>
      </c>
      <c r="L115" s="257">
        <v>6.39</v>
      </c>
      <c r="M115" s="257">
        <v>6.59</v>
      </c>
      <c r="N115" s="255">
        <v>219.34</v>
      </c>
      <c r="O115" s="259">
        <v>220.03</v>
      </c>
    </row>
    <row r="116" spans="1:15" x14ac:dyDescent="0.2">
      <c r="A116" s="31"/>
      <c r="B116" s="2" t="s">
        <v>125</v>
      </c>
      <c r="F116" s="254">
        <v>39</v>
      </c>
      <c r="G116" s="254">
        <v>70</v>
      </c>
      <c r="H116" s="255">
        <v>197097.83</v>
      </c>
      <c r="I116" s="152">
        <v>459946.84</v>
      </c>
      <c r="J116" s="201">
        <v>1.01E-2</v>
      </c>
      <c r="K116" s="201">
        <v>2.3599999999999999E-2</v>
      </c>
      <c r="L116" s="257">
        <v>6.36</v>
      </c>
      <c r="M116" s="257">
        <v>6.45</v>
      </c>
      <c r="N116" s="255">
        <v>171.85</v>
      </c>
      <c r="O116" s="259">
        <v>227.2</v>
      </c>
    </row>
    <row r="117" spans="1:15" x14ac:dyDescent="0.2">
      <c r="A117" s="31"/>
      <c r="B117" s="2" t="s">
        <v>126</v>
      </c>
      <c r="F117" s="254">
        <v>51</v>
      </c>
      <c r="G117" s="254">
        <v>48</v>
      </c>
      <c r="H117" s="255">
        <v>436242.21</v>
      </c>
      <c r="I117" s="152">
        <v>268919.18</v>
      </c>
      <c r="J117" s="201">
        <v>2.23E-2</v>
      </c>
      <c r="K117" s="201">
        <v>1.38E-2</v>
      </c>
      <c r="L117" s="257">
        <v>6.12</v>
      </c>
      <c r="M117" s="257">
        <v>6.26</v>
      </c>
      <c r="N117" s="255">
        <v>187.28</v>
      </c>
      <c r="O117" s="259">
        <v>143.47</v>
      </c>
    </row>
    <row r="118" spans="1:15" x14ac:dyDescent="0.2">
      <c r="A118" s="31"/>
      <c r="B118" s="2" t="s">
        <v>127</v>
      </c>
      <c r="F118" s="254">
        <v>60</v>
      </c>
      <c r="G118" s="254">
        <v>34</v>
      </c>
      <c r="H118" s="255">
        <v>483857.82</v>
      </c>
      <c r="I118" s="152">
        <v>376837.41</v>
      </c>
      <c r="J118" s="201">
        <v>2.47E-2</v>
      </c>
      <c r="K118" s="201">
        <v>1.9300000000000001E-2</v>
      </c>
      <c r="L118" s="257">
        <v>6.04</v>
      </c>
      <c r="M118" s="260">
        <v>5.92</v>
      </c>
      <c r="N118" s="255">
        <v>191.98</v>
      </c>
      <c r="O118" s="259">
        <v>212.85</v>
      </c>
    </row>
    <row r="119" spans="1:15" x14ac:dyDescent="0.2">
      <c r="A119" s="31"/>
      <c r="B119" s="2" t="s">
        <v>128</v>
      </c>
      <c r="F119" s="254">
        <v>44</v>
      </c>
      <c r="G119" s="254">
        <v>38</v>
      </c>
      <c r="H119" s="255">
        <v>202294.21</v>
      </c>
      <c r="I119" s="152">
        <v>240445.38</v>
      </c>
      <c r="J119" s="201">
        <v>1.03E-2</v>
      </c>
      <c r="K119" s="201">
        <v>1.23E-2</v>
      </c>
      <c r="L119" s="257">
        <v>6.03</v>
      </c>
      <c r="M119" s="257">
        <v>6.02</v>
      </c>
      <c r="N119" s="255">
        <v>122.95</v>
      </c>
      <c r="O119" s="259">
        <v>140.72999999999999</v>
      </c>
    </row>
    <row r="120" spans="1:15" x14ac:dyDescent="0.2">
      <c r="A120" s="48"/>
      <c r="B120" s="56" t="s">
        <v>129</v>
      </c>
      <c r="C120" s="126"/>
      <c r="D120" s="126"/>
      <c r="E120" s="82"/>
      <c r="F120" s="261">
        <v>3058</v>
      </c>
      <c r="G120" s="261">
        <v>3000</v>
      </c>
      <c r="H120" s="242">
        <v>19551550.489999998</v>
      </c>
      <c r="I120" s="242">
        <v>19479937.109999999</v>
      </c>
      <c r="J120" s="243"/>
      <c r="K120" s="243"/>
      <c r="L120" s="262">
        <v>5.72</v>
      </c>
      <c r="M120" s="263">
        <v>5.71</v>
      </c>
      <c r="N120" s="242">
        <v>168.17</v>
      </c>
      <c r="O120" s="264">
        <v>170.07</v>
      </c>
    </row>
    <row r="121" spans="1:15" s="65" customFormat="1" ht="11.25" x14ac:dyDescent="0.2">
      <c r="A121" s="63"/>
      <c r="J121" s="265"/>
      <c r="K121" s="265"/>
      <c r="O121" s="266"/>
    </row>
    <row r="122" spans="1:15" s="65" customFormat="1" ht="12" thickBot="1" x14ac:dyDescent="0.25">
      <c r="A122" s="67"/>
      <c r="B122" s="68"/>
      <c r="C122" s="68"/>
      <c r="D122" s="68"/>
      <c r="E122" s="68"/>
      <c r="F122" s="68"/>
      <c r="G122" s="68"/>
      <c r="H122" s="68"/>
      <c r="I122" s="68"/>
      <c r="J122" s="248"/>
      <c r="K122" s="248"/>
      <c r="L122" s="68"/>
      <c r="M122" s="68"/>
      <c r="N122" s="68"/>
      <c r="O122" s="249"/>
    </row>
    <row r="123" spans="1:15" ht="12.75" customHeight="1" thickBot="1" x14ac:dyDescent="0.25">
      <c r="A123" s="26"/>
    </row>
    <row r="124" spans="1:15" ht="15.75" x14ac:dyDescent="0.25">
      <c r="A124" s="29" t="s">
        <v>130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8"/>
    </row>
    <row r="125" spans="1:15" ht="6.75" customHeight="1" x14ac:dyDescent="0.2">
      <c r="A125" s="31"/>
      <c r="O125" s="12"/>
    </row>
    <row r="126" spans="1:15" ht="12.75" customHeight="1" x14ac:dyDescent="0.2">
      <c r="A126" s="32"/>
      <c r="B126" s="199"/>
      <c r="C126" s="199"/>
      <c r="D126" s="199"/>
      <c r="E126" s="199"/>
      <c r="F126" s="218" t="s">
        <v>87</v>
      </c>
      <c r="G126" s="219"/>
      <c r="H126" s="251" t="s">
        <v>100</v>
      </c>
      <c r="I126" s="252"/>
      <c r="J126" s="218" t="s">
        <v>101</v>
      </c>
      <c r="K126" s="219"/>
      <c r="L126" s="218" t="s">
        <v>102</v>
      </c>
      <c r="M126" s="219"/>
      <c r="N126" s="218" t="s">
        <v>103</v>
      </c>
      <c r="O126" s="220"/>
    </row>
    <row r="127" spans="1:15" x14ac:dyDescent="0.2">
      <c r="A127" s="32"/>
      <c r="B127" s="199"/>
      <c r="C127" s="199"/>
      <c r="D127" s="199"/>
      <c r="E127" s="199"/>
      <c r="F127" s="33" t="s">
        <v>104</v>
      </c>
      <c r="G127" s="33" t="s">
        <v>105</v>
      </c>
      <c r="H127" s="33" t="s">
        <v>104</v>
      </c>
      <c r="I127" s="267" t="s">
        <v>105</v>
      </c>
      <c r="J127" s="33" t="s">
        <v>104</v>
      </c>
      <c r="K127" s="33" t="s">
        <v>105</v>
      </c>
      <c r="L127" s="33" t="s">
        <v>104</v>
      </c>
      <c r="M127" s="33" t="s">
        <v>105</v>
      </c>
      <c r="N127" s="33" t="s">
        <v>104</v>
      </c>
      <c r="O127" s="35" t="s">
        <v>105</v>
      </c>
    </row>
    <row r="128" spans="1:15" x14ac:dyDescent="0.2">
      <c r="A128" s="31"/>
      <c r="B128" s="2" t="s">
        <v>131</v>
      </c>
      <c r="F128" s="112">
        <v>846</v>
      </c>
      <c r="G128" s="112">
        <v>834</v>
      </c>
      <c r="H128" s="228">
        <v>8866239.4800000004</v>
      </c>
      <c r="I128" s="228">
        <v>8761344.6500000004</v>
      </c>
      <c r="J128" s="201">
        <v>0.38109999999999999</v>
      </c>
      <c r="K128" s="201">
        <v>0.38040000000000002</v>
      </c>
      <c r="L128" s="228">
        <v>5.0999999999999996</v>
      </c>
      <c r="M128" s="228">
        <v>5.0999999999999996</v>
      </c>
      <c r="N128" s="228">
        <v>147.21</v>
      </c>
      <c r="O128" s="229">
        <v>147.86000000000001</v>
      </c>
    </row>
    <row r="129" spans="1:15" x14ac:dyDescent="0.2">
      <c r="A129" s="31"/>
      <c r="B129" s="2" t="s">
        <v>132</v>
      </c>
      <c r="F129" s="112">
        <v>843</v>
      </c>
      <c r="G129" s="112">
        <v>835</v>
      </c>
      <c r="H129" s="228">
        <v>8159109.8399999999</v>
      </c>
      <c r="I129" s="228">
        <v>8072023.8700000001</v>
      </c>
      <c r="J129" s="201">
        <v>0.35070000000000001</v>
      </c>
      <c r="K129" s="201">
        <v>0.35049999999999998</v>
      </c>
      <c r="L129" s="228">
        <v>5.18</v>
      </c>
      <c r="M129" s="228">
        <v>5.18</v>
      </c>
      <c r="N129" s="228">
        <v>161.99</v>
      </c>
      <c r="O129" s="229">
        <v>162.69999999999999</v>
      </c>
    </row>
    <row r="130" spans="1:15" x14ac:dyDescent="0.2">
      <c r="A130" s="31"/>
      <c r="B130" s="2" t="s">
        <v>133</v>
      </c>
      <c r="F130" s="112">
        <v>1033</v>
      </c>
      <c r="G130" s="112">
        <v>1019</v>
      </c>
      <c r="H130" s="228">
        <v>2961603.98</v>
      </c>
      <c r="I130" s="228">
        <v>2926361.33</v>
      </c>
      <c r="J130" s="201">
        <v>0.1273</v>
      </c>
      <c r="K130" s="201">
        <v>0.12709999999999999</v>
      </c>
      <c r="L130" s="228">
        <v>7.26</v>
      </c>
      <c r="M130" s="228">
        <v>7.26</v>
      </c>
      <c r="N130" s="228">
        <v>194.47</v>
      </c>
      <c r="O130" s="229">
        <v>196.84</v>
      </c>
    </row>
    <row r="131" spans="1:15" x14ac:dyDescent="0.2">
      <c r="A131" s="31"/>
      <c r="B131" s="2" t="s">
        <v>134</v>
      </c>
      <c r="F131" s="112">
        <v>786</v>
      </c>
      <c r="G131" s="112">
        <v>780</v>
      </c>
      <c r="H131" s="228">
        <v>3060188.72</v>
      </c>
      <c r="I131" s="228">
        <v>3054902.61</v>
      </c>
      <c r="J131" s="201">
        <v>0.13150000000000001</v>
      </c>
      <c r="K131" s="201">
        <v>0.1326</v>
      </c>
      <c r="L131" s="228">
        <v>7.18</v>
      </c>
      <c r="M131" s="228">
        <v>7.18</v>
      </c>
      <c r="N131" s="228">
        <v>230.5</v>
      </c>
      <c r="O131" s="229">
        <v>231.94</v>
      </c>
    </row>
    <row r="132" spans="1:15" x14ac:dyDescent="0.2">
      <c r="A132" s="31"/>
      <c r="B132" s="2" t="s">
        <v>135</v>
      </c>
      <c r="F132" s="112">
        <v>25</v>
      </c>
      <c r="G132" s="112">
        <v>22</v>
      </c>
      <c r="H132" s="228">
        <v>215313.87</v>
      </c>
      <c r="I132" s="228">
        <v>213992.92</v>
      </c>
      <c r="J132" s="201">
        <v>9.2999999999999992E-3</v>
      </c>
      <c r="K132" s="201">
        <v>9.2999999999999992E-3</v>
      </c>
      <c r="L132" s="228">
        <v>8.49</v>
      </c>
      <c r="M132" s="228">
        <v>8.49</v>
      </c>
      <c r="N132" s="228">
        <v>159.44999999999999</v>
      </c>
      <c r="O132" s="229">
        <v>159.74</v>
      </c>
    </row>
    <row r="133" spans="1:15" x14ac:dyDescent="0.2">
      <c r="A133" s="31"/>
      <c r="B133" s="2" t="s">
        <v>136</v>
      </c>
      <c r="F133" s="112">
        <v>2</v>
      </c>
      <c r="G133" s="112">
        <v>2</v>
      </c>
      <c r="H133" s="228">
        <v>2281.6</v>
      </c>
      <c r="I133" s="228">
        <v>2259.04</v>
      </c>
      <c r="J133" s="201">
        <v>1E-4</v>
      </c>
      <c r="K133" s="201">
        <v>1E-4</v>
      </c>
      <c r="L133" s="228">
        <v>8.33</v>
      </c>
      <c r="M133" s="228">
        <v>8.33</v>
      </c>
      <c r="N133" s="228">
        <v>95.7</v>
      </c>
      <c r="O133" s="229">
        <v>94.86</v>
      </c>
    </row>
    <row r="134" spans="1:15" x14ac:dyDescent="0.2">
      <c r="A134" s="48"/>
      <c r="B134" s="56" t="s">
        <v>137</v>
      </c>
      <c r="C134" s="126"/>
      <c r="D134" s="126"/>
      <c r="E134" s="126"/>
      <c r="F134" s="261">
        <v>3535</v>
      </c>
      <c r="G134" s="261">
        <v>3492</v>
      </c>
      <c r="H134" s="242">
        <v>23264737.489999998</v>
      </c>
      <c r="I134" s="242">
        <v>23030884.420000002</v>
      </c>
      <c r="J134" s="243"/>
      <c r="K134" s="243"/>
      <c r="L134" s="262">
        <v>5.71</v>
      </c>
      <c r="M134" s="263">
        <v>5.71</v>
      </c>
      <c r="N134" s="242">
        <v>169.47</v>
      </c>
      <c r="O134" s="264">
        <v>170.54</v>
      </c>
    </row>
    <row r="135" spans="1:15" s="65" customFormat="1" ht="11.25" x14ac:dyDescent="0.2">
      <c r="A135" s="63"/>
      <c r="F135" s="64"/>
      <c r="G135" s="64"/>
      <c r="H135" s="64"/>
      <c r="I135" s="64"/>
      <c r="J135" s="64"/>
      <c r="K135" s="64"/>
      <c r="L135" s="64"/>
      <c r="M135" s="64"/>
      <c r="N135" s="246"/>
      <c r="O135" s="268"/>
    </row>
    <row r="136" spans="1:15" s="65" customFormat="1" ht="12" thickBot="1" x14ac:dyDescent="0.25">
      <c r="A136" s="67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9"/>
    </row>
    <row r="137" spans="1:15" ht="13.5" thickBot="1" x14ac:dyDescent="0.25">
      <c r="D137" s="269"/>
      <c r="E137" s="269"/>
    </row>
    <row r="138" spans="1:15" ht="15.75" x14ac:dyDescent="0.25">
      <c r="A138" s="29" t="s">
        <v>138</v>
      </c>
      <c r="B138" s="6"/>
      <c r="C138" s="6"/>
      <c r="D138" s="161"/>
      <c r="F138" s="6"/>
      <c r="G138" s="6"/>
      <c r="H138" s="6"/>
      <c r="I138" s="6"/>
      <c r="J138" s="6"/>
      <c r="K138" s="6"/>
      <c r="L138" s="6"/>
      <c r="M138" s="6"/>
      <c r="N138" s="6"/>
      <c r="O138" s="8"/>
    </row>
    <row r="139" spans="1:15" ht="6.75" customHeight="1" x14ac:dyDescent="0.2">
      <c r="A139" s="31"/>
      <c r="O139" s="12"/>
    </row>
    <row r="140" spans="1:15" ht="12.75" customHeight="1" x14ac:dyDescent="0.2">
      <c r="A140" s="32"/>
      <c r="B140" s="199"/>
      <c r="C140" s="199"/>
      <c r="D140" s="199"/>
      <c r="E140" s="199"/>
      <c r="F140" s="218" t="s">
        <v>87</v>
      </c>
      <c r="G140" s="219"/>
      <c r="H140" s="251" t="s">
        <v>100</v>
      </c>
      <c r="I140" s="252"/>
      <c r="J140" s="218" t="s">
        <v>139</v>
      </c>
      <c r="K140" s="219"/>
      <c r="L140" s="218" t="s">
        <v>102</v>
      </c>
      <c r="M140" s="219"/>
      <c r="N140" s="218" t="s">
        <v>103</v>
      </c>
      <c r="O140" s="220"/>
    </row>
    <row r="141" spans="1:15" x14ac:dyDescent="0.2">
      <c r="A141" s="32"/>
      <c r="B141" s="199"/>
      <c r="C141" s="199"/>
      <c r="D141" s="199"/>
      <c r="E141" s="199"/>
      <c r="F141" s="33" t="s">
        <v>104</v>
      </c>
      <c r="G141" s="33" t="s">
        <v>105</v>
      </c>
      <c r="H141" s="33" t="s">
        <v>104</v>
      </c>
      <c r="I141" s="267" t="s">
        <v>105</v>
      </c>
      <c r="J141" s="33" t="s">
        <v>104</v>
      </c>
      <c r="K141" s="33" t="s">
        <v>105</v>
      </c>
      <c r="L141" s="33" t="s">
        <v>104</v>
      </c>
      <c r="M141" s="33" t="s">
        <v>105</v>
      </c>
      <c r="N141" s="33" t="s">
        <v>104</v>
      </c>
      <c r="O141" s="35" t="s">
        <v>105</v>
      </c>
    </row>
    <row r="142" spans="1:15" x14ac:dyDescent="0.2">
      <c r="A142" s="31"/>
      <c r="B142" s="2" t="s">
        <v>140</v>
      </c>
      <c r="F142" s="112">
        <v>1101</v>
      </c>
      <c r="G142" s="112">
        <v>1091</v>
      </c>
      <c r="H142" s="228">
        <v>4954036.49</v>
      </c>
      <c r="I142" s="228">
        <v>4915080.78</v>
      </c>
      <c r="J142" s="201">
        <v>0.21290000000000001</v>
      </c>
      <c r="K142" s="201">
        <v>0.21340000000000001</v>
      </c>
      <c r="L142" s="228">
        <v>6.83</v>
      </c>
      <c r="M142" s="228">
        <v>6.84</v>
      </c>
      <c r="N142" s="255">
        <v>203.4</v>
      </c>
      <c r="O142" s="258">
        <v>204.34</v>
      </c>
    </row>
    <row r="143" spans="1:15" x14ac:dyDescent="0.2">
      <c r="A143" s="31"/>
      <c r="B143" s="2" t="s">
        <v>141</v>
      </c>
      <c r="F143" s="112">
        <v>510</v>
      </c>
      <c r="G143" s="112">
        <v>500</v>
      </c>
      <c r="H143" s="228">
        <v>1678515.39</v>
      </c>
      <c r="I143" s="228">
        <v>1669795.35</v>
      </c>
      <c r="J143" s="201">
        <v>7.2099999999999997E-2</v>
      </c>
      <c r="K143" s="201">
        <v>7.2499999999999995E-2</v>
      </c>
      <c r="L143" s="228">
        <v>6.81</v>
      </c>
      <c r="M143" s="228">
        <v>6.81</v>
      </c>
      <c r="N143" s="255">
        <v>217.03</v>
      </c>
      <c r="O143" s="259">
        <v>220.52</v>
      </c>
    </row>
    <row r="144" spans="1:15" x14ac:dyDescent="0.2">
      <c r="A144" s="31"/>
      <c r="B144" s="2" t="s">
        <v>142</v>
      </c>
      <c r="F144" s="112">
        <v>337</v>
      </c>
      <c r="G144" s="112">
        <v>334</v>
      </c>
      <c r="H144" s="228">
        <v>1225657.97</v>
      </c>
      <c r="I144" s="228">
        <v>1226259.27</v>
      </c>
      <c r="J144" s="201">
        <v>5.2699999999999997E-2</v>
      </c>
      <c r="K144" s="201">
        <v>5.3199999999999997E-2</v>
      </c>
      <c r="L144" s="228">
        <v>7.25</v>
      </c>
      <c r="M144" s="228">
        <v>7.25</v>
      </c>
      <c r="N144" s="255">
        <v>192.14</v>
      </c>
      <c r="O144" s="259">
        <v>193.49</v>
      </c>
    </row>
    <row r="145" spans="1:15" x14ac:dyDescent="0.2">
      <c r="A145" s="31"/>
      <c r="B145" s="2" t="s">
        <v>143</v>
      </c>
      <c r="F145" s="112">
        <v>1587</v>
      </c>
      <c r="G145" s="112">
        <v>1567</v>
      </c>
      <c r="H145" s="228">
        <v>15406527.640000001</v>
      </c>
      <c r="I145" s="228">
        <v>15219749.02</v>
      </c>
      <c r="J145" s="201">
        <v>0.66220000000000001</v>
      </c>
      <c r="K145" s="201">
        <v>0.66080000000000005</v>
      </c>
      <c r="L145" s="228">
        <v>5.0999999999999996</v>
      </c>
      <c r="M145" s="228">
        <v>5.0999999999999996</v>
      </c>
      <c r="N145" s="255">
        <v>151.58000000000001</v>
      </c>
      <c r="O145" s="259">
        <v>152.29</v>
      </c>
    </row>
    <row r="146" spans="1:15" x14ac:dyDescent="0.2">
      <c r="A146" s="31"/>
      <c r="B146" s="2" t="s">
        <v>144</v>
      </c>
      <c r="F146" s="112">
        <v>0</v>
      </c>
      <c r="G146" s="112">
        <v>0</v>
      </c>
      <c r="H146" s="228">
        <v>0</v>
      </c>
      <c r="I146" s="228">
        <v>0</v>
      </c>
      <c r="J146" s="201">
        <v>0</v>
      </c>
      <c r="K146" s="201">
        <v>0</v>
      </c>
      <c r="L146" s="228">
        <v>0</v>
      </c>
      <c r="M146" s="228">
        <v>0</v>
      </c>
      <c r="N146" s="255">
        <v>0</v>
      </c>
      <c r="O146" s="259">
        <v>0</v>
      </c>
    </row>
    <row r="147" spans="1:15" x14ac:dyDescent="0.2">
      <c r="A147" s="48"/>
      <c r="B147" s="56" t="s">
        <v>95</v>
      </c>
      <c r="C147" s="126"/>
      <c r="D147" s="126"/>
      <c r="E147" s="126"/>
      <c r="F147" s="261">
        <v>3535</v>
      </c>
      <c r="G147" s="261">
        <v>3492</v>
      </c>
      <c r="H147" s="242">
        <v>23264737.489999998</v>
      </c>
      <c r="I147" s="242">
        <v>23030884.420000002</v>
      </c>
      <c r="J147" s="243"/>
      <c r="K147" s="243"/>
      <c r="L147" s="262">
        <v>5.71</v>
      </c>
      <c r="M147" s="262">
        <v>5.71</v>
      </c>
      <c r="N147" s="242">
        <v>169.47</v>
      </c>
      <c r="O147" s="264">
        <v>170.54</v>
      </c>
    </row>
    <row r="148" spans="1:15" s="65" customFormat="1" ht="11.25" x14ac:dyDescent="0.2">
      <c r="A148" s="21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246"/>
      <c r="O148" s="66"/>
    </row>
    <row r="149" spans="1:15" s="65" customFormat="1" ht="12" thickBot="1" x14ac:dyDescent="0.25">
      <c r="A149" s="67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9"/>
    </row>
    <row r="150" spans="1:15" ht="13.5" thickBot="1" x14ac:dyDescent="0.25"/>
    <row r="151" spans="1:15" ht="15.75" x14ac:dyDescent="0.25">
      <c r="A151" s="29" t="s">
        <v>145</v>
      </c>
      <c r="B151" s="270"/>
      <c r="C151" s="6"/>
      <c r="D151" s="6"/>
      <c r="E151" s="6"/>
      <c r="F151" s="6"/>
      <c r="G151" s="6"/>
      <c r="H151" s="6"/>
      <c r="I151" s="6"/>
      <c r="J151" s="6"/>
      <c r="K151" s="6"/>
      <c r="L151" s="8"/>
    </row>
    <row r="152" spans="1:15" ht="6.75" customHeight="1" x14ac:dyDescent="0.2">
      <c r="A152" s="31"/>
      <c r="B152" s="90"/>
      <c r="L152" s="12"/>
    </row>
    <row r="153" spans="1:15" x14ac:dyDescent="0.2">
      <c r="A153" s="32"/>
      <c r="B153" s="107"/>
      <c r="C153" s="199"/>
      <c r="D153" s="199"/>
      <c r="E153" s="107"/>
      <c r="F153" s="218" t="s">
        <v>87</v>
      </c>
      <c r="G153" s="219"/>
      <c r="H153" s="251" t="s">
        <v>100</v>
      </c>
      <c r="I153" s="252"/>
      <c r="J153" s="250" t="s">
        <v>146</v>
      </c>
      <c r="K153" s="250"/>
      <c r="L153" s="35" t="s">
        <v>21</v>
      </c>
    </row>
    <row r="154" spans="1:15" x14ac:dyDescent="0.2">
      <c r="A154" s="32"/>
      <c r="B154" s="107"/>
      <c r="C154" s="199"/>
      <c r="D154" s="199"/>
      <c r="E154" s="107"/>
      <c r="F154" s="267" t="s">
        <v>104</v>
      </c>
      <c r="G154" s="267" t="s">
        <v>105</v>
      </c>
      <c r="H154" s="33" t="s">
        <v>104</v>
      </c>
      <c r="I154" s="33" t="s">
        <v>105</v>
      </c>
      <c r="J154" s="33" t="s">
        <v>104</v>
      </c>
      <c r="K154" s="33" t="s">
        <v>105</v>
      </c>
      <c r="L154" s="271"/>
    </row>
    <row r="155" spans="1:15" x14ac:dyDescent="0.2">
      <c r="A155" s="73"/>
      <c r="B155" s="74" t="s">
        <v>147</v>
      </c>
      <c r="C155" s="79"/>
      <c r="D155" s="79"/>
      <c r="E155" s="79"/>
      <c r="F155" s="112">
        <v>270</v>
      </c>
      <c r="G155" s="112">
        <v>269</v>
      </c>
      <c r="H155" s="228">
        <v>1258582.6299999999</v>
      </c>
      <c r="I155" s="255">
        <v>1253467.3799999999</v>
      </c>
      <c r="J155" s="201">
        <v>5.4100000000000002E-2</v>
      </c>
      <c r="K155" s="272">
        <v>5.4399999999999997E-2</v>
      </c>
      <c r="L155" s="273">
        <v>3.0461999999999998</v>
      </c>
    </row>
    <row r="156" spans="1:15" x14ac:dyDescent="0.2">
      <c r="A156" s="31"/>
      <c r="B156" s="90" t="s">
        <v>148</v>
      </c>
      <c r="F156" s="112">
        <v>3265</v>
      </c>
      <c r="G156" s="112">
        <v>3223</v>
      </c>
      <c r="H156" s="228">
        <v>22006154.859999999</v>
      </c>
      <c r="I156" s="255">
        <v>21777417.039999999</v>
      </c>
      <c r="J156" s="201">
        <v>0.94589999999999996</v>
      </c>
      <c r="K156" s="239">
        <v>0.9456</v>
      </c>
      <c r="L156" s="274">
        <v>2.5324</v>
      </c>
    </row>
    <row r="157" spans="1:15" x14ac:dyDescent="0.2">
      <c r="A157" s="31"/>
      <c r="B157" s="90" t="s">
        <v>149</v>
      </c>
      <c r="F157" s="112">
        <v>0</v>
      </c>
      <c r="G157" s="112">
        <v>0</v>
      </c>
      <c r="H157" s="228">
        <v>0</v>
      </c>
      <c r="I157" s="228">
        <v>0</v>
      </c>
      <c r="J157" s="201">
        <v>0</v>
      </c>
      <c r="K157" s="239">
        <v>0</v>
      </c>
      <c r="L157" s="274">
        <v>0</v>
      </c>
    </row>
    <row r="158" spans="1:15" ht="13.5" thickBot="1" x14ac:dyDescent="0.25">
      <c r="A158" s="189"/>
      <c r="B158" s="275" t="s">
        <v>49</v>
      </c>
      <c r="C158" s="26"/>
      <c r="D158" s="26"/>
      <c r="E158" s="26"/>
      <c r="F158" s="276">
        <v>3535</v>
      </c>
      <c r="G158" s="276">
        <v>3492</v>
      </c>
      <c r="H158" s="277">
        <v>23264737.489999998</v>
      </c>
      <c r="I158" s="277">
        <v>23030884.420000002</v>
      </c>
      <c r="J158" s="278"/>
      <c r="K158" s="279"/>
      <c r="L158" s="280">
        <v>2.5604</v>
      </c>
    </row>
    <row r="159" spans="1:15" s="281" customFormat="1" ht="11.25" x14ac:dyDescent="0.2">
      <c r="A159" s="65"/>
    </row>
    <row r="160" spans="1:15" s="281" customFormat="1" ht="11.25" x14ac:dyDescent="0.2">
      <c r="A160" s="65"/>
    </row>
    <row r="161" spans="1:15" ht="13.5" thickBot="1" x14ac:dyDescent="0.25"/>
    <row r="162" spans="1:15" ht="15.75" x14ac:dyDescent="0.25">
      <c r="A162" s="29" t="s">
        <v>150</v>
      </c>
      <c r="B162" s="282"/>
      <c r="C162" s="283"/>
      <c r="D162" s="30"/>
      <c r="E162" s="30"/>
      <c r="F162" s="284" t="s">
        <v>151</v>
      </c>
    </row>
    <row r="163" spans="1:15" ht="13.5" thickBot="1" x14ac:dyDescent="0.25">
      <c r="A163" s="189" t="s">
        <v>152</v>
      </c>
      <c r="B163" s="189"/>
      <c r="C163" s="285"/>
      <c r="D163" s="285"/>
      <c r="E163" s="285"/>
      <c r="F163" s="487">
        <v>203100432.11000001</v>
      </c>
    </row>
    <row r="164" spans="1:15" x14ac:dyDescent="0.2">
      <c r="C164" s="286"/>
      <c r="D164" s="286"/>
      <c r="E164" s="286"/>
      <c r="F164" s="287"/>
    </row>
    <row r="165" spans="1:15" x14ac:dyDescent="0.2">
      <c r="C165" s="288"/>
      <c r="D165" s="289"/>
      <c r="E165" s="289"/>
      <c r="F165" s="287"/>
    </row>
    <row r="166" spans="1:15" ht="12.75" customHeight="1" x14ac:dyDescent="0.2">
      <c r="A166" s="290"/>
      <c r="B166" s="290"/>
      <c r="C166" s="290"/>
      <c r="D166" s="290"/>
      <c r="E166" s="290"/>
      <c r="F166" s="290"/>
    </row>
    <row r="167" spans="1:15" x14ac:dyDescent="0.2">
      <c r="A167" s="290"/>
      <c r="B167" s="290"/>
      <c r="C167" s="290"/>
      <c r="D167" s="290"/>
      <c r="E167" s="290"/>
      <c r="F167" s="290"/>
    </row>
    <row r="168" spans="1:15" x14ac:dyDescent="0.2">
      <c r="A168" s="290"/>
      <c r="B168" s="290"/>
      <c r="C168" s="290"/>
      <c r="D168" s="290"/>
      <c r="E168" s="290"/>
      <c r="F168" s="290"/>
    </row>
    <row r="169" spans="1:15" x14ac:dyDescent="0.2">
      <c r="C169" s="288"/>
      <c r="D169" s="289"/>
      <c r="E169" s="289"/>
      <c r="F169" s="287"/>
    </row>
    <row r="170" spans="1:15" x14ac:dyDescent="0.2">
      <c r="A170" s="290"/>
      <c r="B170" s="290"/>
      <c r="C170" s="290"/>
      <c r="D170" s="290"/>
      <c r="E170" s="290"/>
      <c r="F170" s="290"/>
    </row>
    <row r="171" spans="1:15" x14ac:dyDescent="0.2">
      <c r="A171" s="290"/>
      <c r="B171" s="290"/>
      <c r="C171" s="290"/>
      <c r="D171" s="290"/>
      <c r="E171" s="290"/>
      <c r="F171" s="290"/>
    </row>
    <row r="172" spans="1:15" x14ac:dyDescent="0.2">
      <c r="A172" s="290"/>
      <c r="B172" s="290"/>
      <c r="C172" s="290"/>
      <c r="D172" s="290"/>
      <c r="E172" s="290"/>
      <c r="F172" s="290"/>
    </row>
    <row r="173" spans="1:15" x14ac:dyDescent="0.2">
      <c r="F173" s="291"/>
      <c r="G173" s="291"/>
      <c r="H173" s="292"/>
      <c r="I173" s="292"/>
      <c r="J173" s="293"/>
      <c r="K173" s="293"/>
      <c r="L173" s="294"/>
      <c r="M173" s="294"/>
      <c r="N173" s="294"/>
      <c r="O173" s="294"/>
    </row>
    <row r="174" spans="1:15" x14ac:dyDescent="0.2">
      <c r="F174" s="291"/>
      <c r="G174" s="291"/>
      <c r="H174" s="292"/>
      <c r="I174" s="292"/>
      <c r="J174" s="293"/>
      <c r="K174" s="293"/>
      <c r="L174" s="294"/>
      <c r="M174" s="294"/>
      <c r="N174" s="294"/>
      <c r="O174" s="294"/>
    </row>
    <row r="176" spans="1:15" x14ac:dyDescent="0.2"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</row>
    <row r="178" spans="6:6" x14ac:dyDescent="0.2">
      <c r="F178" s="28"/>
    </row>
    <row r="180" spans="6:6" x14ac:dyDescent="0.2">
      <c r="F180" s="22"/>
    </row>
  </sheetData>
  <mergeCells count="32">
    <mergeCell ref="F153:G153"/>
    <mergeCell ref="J153:K153"/>
    <mergeCell ref="A166:F168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76:O176">
    <cfRule type="cellIs" dxfId="0" priority="1" operator="equal">
      <formula>TRUE</formula>
    </cfRule>
  </conditionalFormatting>
  <hyperlinks>
    <hyperlink ref="D10" r:id="rId1" xr:uid="{E852820F-45C6-4BDC-BFA4-7CE3BD9ADB0E}"/>
    <hyperlink ref="D11" r:id="rId2" xr:uid="{4FD05367-A06D-4982-98E4-7634372F5CE8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H53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A7AEB-B17F-428F-90FE-6CD504B48D95}">
  <sheetPr>
    <pageSetUpPr fitToPage="1"/>
  </sheetPr>
  <dimension ref="A1:AD96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customWidth="1"/>
    <col min="8" max="8" width="19.42578125" customWidth="1"/>
    <col min="9" max="9" width="15.140625" customWidth="1"/>
    <col min="10" max="11" width="14.42578125" customWidth="1"/>
    <col min="12" max="12" width="15.5703125" bestFit="1" customWidth="1"/>
    <col min="13" max="13" width="14.42578125" customWidth="1"/>
    <col min="14" max="14" width="18.5703125" customWidth="1"/>
    <col min="15" max="15" width="17.140625" customWidth="1"/>
    <col min="16" max="16" width="18.5703125" customWidth="1"/>
    <col min="17" max="17" width="17.140625" customWidth="1"/>
    <col min="18" max="18" width="42.42578125" customWidth="1"/>
    <col min="19" max="21" width="3.5703125" customWidth="1"/>
    <col min="22" max="22" width="16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</row>
    <row r="2" spans="1:27" ht="15.75" customHeight="1" x14ac:dyDescent="0.25">
      <c r="A2" s="1" t="s">
        <v>153</v>
      </c>
      <c r="Y2" s="295"/>
      <c r="Z2" s="295"/>
      <c r="AA2" s="295"/>
    </row>
    <row r="3" spans="1:27" ht="15.75" x14ac:dyDescent="0.25">
      <c r="A3" s="1" t="s">
        <v>5</v>
      </c>
      <c r="X3" s="295"/>
      <c r="Y3" s="295"/>
      <c r="Z3" s="295"/>
      <c r="AA3" s="295"/>
    </row>
    <row r="4" spans="1:27" ht="13.5" thickBot="1" x14ac:dyDescent="0.25">
      <c r="X4" s="295"/>
      <c r="Y4" s="295"/>
      <c r="Z4" s="295"/>
      <c r="AA4" s="295"/>
    </row>
    <row r="5" spans="1:27" x14ac:dyDescent="0.2">
      <c r="B5" s="4" t="s">
        <v>6</v>
      </c>
      <c r="C5" s="5"/>
      <c r="D5" s="5"/>
      <c r="E5" s="296"/>
      <c r="F5" s="439">
        <v>45833</v>
      </c>
      <c r="G5" s="297"/>
      <c r="X5" s="295"/>
      <c r="Y5" s="295"/>
      <c r="Z5" s="295"/>
      <c r="AA5" s="295"/>
    </row>
    <row r="6" spans="1:27" ht="13.5" thickBot="1" x14ac:dyDescent="0.25">
      <c r="B6" s="23" t="s">
        <v>154</v>
      </c>
      <c r="C6" s="24"/>
      <c r="D6" s="24"/>
      <c r="E6" s="298"/>
      <c r="F6" s="440">
        <v>45808</v>
      </c>
      <c r="G6" s="299"/>
      <c r="X6" s="295"/>
      <c r="Y6" s="295"/>
      <c r="Z6" s="295"/>
      <c r="AA6" s="295"/>
    </row>
    <row r="7" spans="1:27" x14ac:dyDescent="0.2">
      <c r="F7" s="300"/>
    </row>
    <row r="9" spans="1:27" ht="15.75" thickBot="1" x14ac:dyDescent="0.3">
      <c r="A9" s="301"/>
      <c r="Y9" s="78"/>
    </row>
    <row r="10" spans="1:27" ht="13.5" thickBot="1" x14ac:dyDescent="0.25">
      <c r="J10" s="302"/>
      <c r="K10" s="296"/>
      <c r="L10" s="296"/>
      <c r="M10" s="296"/>
      <c r="N10" s="303"/>
    </row>
    <row r="11" spans="1:27" ht="18" thickBot="1" x14ac:dyDescent="0.3">
      <c r="A11" s="304" t="s">
        <v>155</v>
      </c>
      <c r="B11" s="305"/>
      <c r="C11" s="305"/>
      <c r="D11" s="305"/>
      <c r="E11" s="305"/>
      <c r="F11" s="305"/>
      <c r="G11" s="305"/>
      <c r="H11" s="306"/>
      <c r="J11" s="114" t="s">
        <v>156</v>
      </c>
      <c r="N11" s="307">
        <v>45808</v>
      </c>
      <c r="O11" s="308"/>
      <c r="P11" s="308"/>
      <c r="Q11" s="308"/>
      <c r="R11" s="308"/>
      <c r="S11" s="308"/>
      <c r="T11" s="308"/>
      <c r="U11" s="308"/>
    </row>
    <row r="12" spans="1:27" x14ac:dyDescent="0.2">
      <c r="A12" s="302"/>
      <c r="B12" s="296"/>
      <c r="C12" s="296"/>
      <c r="D12" s="296"/>
      <c r="E12" s="296"/>
      <c r="F12" s="296"/>
      <c r="G12" s="296"/>
      <c r="H12" s="284"/>
      <c r="J12" s="309" t="s">
        <v>157</v>
      </c>
      <c r="N12" s="153">
        <v>0</v>
      </c>
      <c r="O12" s="156"/>
      <c r="P12" s="156"/>
      <c r="Q12" s="156"/>
      <c r="R12" s="156"/>
      <c r="S12" s="310"/>
      <c r="T12" s="310"/>
      <c r="U12" s="310"/>
    </row>
    <row r="13" spans="1:27" x14ac:dyDescent="0.2">
      <c r="A13" s="309"/>
      <c r="B13" t="s">
        <v>158</v>
      </c>
      <c r="H13" s="153">
        <v>228653.96000000002</v>
      </c>
      <c r="J13" s="31" t="s">
        <v>159</v>
      </c>
      <c r="N13" s="153">
        <v>5561.4</v>
      </c>
      <c r="O13" s="156"/>
      <c r="P13" s="156"/>
      <c r="Q13" s="156"/>
      <c r="R13" s="156"/>
      <c r="S13" s="310"/>
      <c r="T13" s="310"/>
      <c r="U13" s="310"/>
    </row>
    <row r="14" spans="1:27" x14ac:dyDescent="0.2">
      <c r="A14" s="309"/>
      <c r="B14" t="s">
        <v>160</v>
      </c>
      <c r="F14" s="311"/>
      <c r="H14" s="312">
        <v>0</v>
      </c>
      <c r="J14" s="31" t="s">
        <v>161</v>
      </c>
      <c r="N14" s="153">
        <v>3808.42</v>
      </c>
      <c r="O14" s="156"/>
      <c r="P14" s="156"/>
      <c r="Q14" s="156"/>
      <c r="R14" s="156"/>
      <c r="S14" s="310"/>
      <c r="T14" s="310"/>
      <c r="U14" s="310"/>
    </row>
    <row r="15" spans="1:27" x14ac:dyDescent="0.2">
      <c r="A15" s="309"/>
      <c r="B15" s="2" t="s">
        <v>162</v>
      </c>
      <c r="H15" s="312"/>
      <c r="J15" s="31" t="s">
        <v>163</v>
      </c>
      <c r="N15" s="153">
        <v>15332.68</v>
      </c>
      <c r="O15" s="156"/>
      <c r="P15" s="156"/>
      <c r="Q15" s="156"/>
      <c r="R15" s="156"/>
      <c r="S15" s="310"/>
      <c r="T15" s="310"/>
      <c r="U15" s="310"/>
    </row>
    <row r="16" spans="1:27" x14ac:dyDescent="0.2">
      <c r="A16" s="309"/>
      <c r="C16" s="2" t="s">
        <v>164</v>
      </c>
      <c r="H16" s="312">
        <v>0</v>
      </c>
      <c r="J16" s="31" t="s">
        <v>165</v>
      </c>
      <c r="N16" s="193">
        <v>0</v>
      </c>
      <c r="O16" s="156"/>
      <c r="P16" s="156"/>
      <c r="Q16" s="156"/>
      <c r="R16" s="156"/>
      <c r="S16" s="156"/>
      <c r="T16" s="156"/>
      <c r="U16" s="156"/>
    </row>
    <row r="17" spans="1:27" ht="13.5" thickBot="1" x14ac:dyDescent="0.25">
      <c r="A17" s="309"/>
      <c r="B17" t="s">
        <v>166</v>
      </c>
      <c r="H17" s="153">
        <v>2715.12</v>
      </c>
      <c r="J17" s="313"/>
      <c r="K17" s="314" t="s">
        <v>167</v>
      </c>
      <c r="L17" s="315"/>
      <c r="M17" s="315"/>
      <c r="N17" s="429">
        <v>24702.5</v>
      </c>
      <c r="O17" s="316"/>
      <c r="P17" s="316"/>
      <c r="Q17" s="316"/>
      <c r="R17" s="316"/>
      <c r="S17" s="156"/>
      <c r="T17" s="156"/>
      <c r="U17" s="156"/>
    </row>
    <row r="18" spans="1:27" x14ac:dyDescent="0.2">
      <c r="A18" s="309"/>
      <c r="B18" t="s">
        <v>168</v>
      </c>
      <c r="H18" s="312"/>
      <c r="N18" s="430"/>
      <c r="S18" s="310"/>
      <c r="T18" s="310"/>
      <c r="U18" s="310"/>
    </row>
    <row r="19" spans="1:27" x14ac:dyDescent="0.2">
      <c r="A19" s="309"/>
      <c r="B19" s="2" t="s">
        <v>169</v>
      </c>
      <c r="H19" s="312"/>
      <c r="N19" s="430"/>
      <c r="S19" s="156"/>
      <c r="T19" s="156"/>
      <c r="U19" s="156"/>
      <c r="V19" s="317"/>
    </row>
    <row r="20" spans="1:27" x14ac:dyDescent="0.2">
      <c r="A20" s="309"/>
      <c r="B20" t="s">
        <v>170</v>
      </c>
      <c r="H20" s="153">
        <v>90493.88</v>
      </c>
      <c r="N20" s="430"/>
      <c r="S20" s="310"/>
      <c r="T20" s="310"/>
      <c r="U20" s="310"/>
    </row>
    <row r="21" spans="1:27" x14ac:dyDescent="0.2">
      <c r="A21" s="309"/>
      <c r="B21" s="2" t="s">
        <v>171</v>
      </c>
      <c r="H21" s="312"/>
      <c r="N21" s="430"/>
      <c r="X21" s="154"/>
    </row>
    <row r="22" spans="1:27" ht="13.5" thickBot="1" x14ac:dyDescent="0.25">
      <c r="A22" s="309"/>
      <c r="B22" t="s">
        <v>172</v>
      </c>
      <c r="H22" s="312"/>
      <c r="N22" s="431"/>
    </row>
    <row r="23" spans="1:27" x14ac:dyDescent="0.2">
      <c r="A23" s="309"/>
      <c r="B23" t="s">
        <v>173</v>
      </c>
      <c r="H23" s="312"/>
      <c r="I23" s="319"/>
      <c r="J23" s="302" t="s">
        <v>174</v>
      </c>
      <c r="K23" s="296"/>
      <c r="L23" s="296"/>
      <c r="M23" s="296"/>
      <c r="N23" s="432">
        <v>45808</v>
      </c>
      <c r="O23" s="308"/>
      <c r="P23" s="308"/>
      <c r="Q23" s="308"/>
      <c r="R23" s="308"/>
      <c r="S23" s="286"/>
      <c r="T23" s="286"/>
      <c r="U23" s="286"/>
      <c r="AA23" s="78"/>
    </row>
    <row r="24" spans="1:27" x14ac:dyDescent="0.2">
      <c r="A24" s="309"/>
      <c r="B24" t="s">
        <v>175</v>
      </c>
      <c r="H24" s="312"/>
      <c r="I24" s="320"/>
      <c r="J24" s="309"/>
      <c r="N24" s="433"/>
      <c r="O24" s="322" t="s">
        <v>176</v>
      </c>
      <c r="P24" s="323"/>
      <c r="Q24" s="323"/>
      <c r="R24" s="323"/>
    </row>
    <row r="25" spans="1:27" x14ac:dyDescent="0.2">
      <c r="A25" s="309"/>
      <c r="B25" t="s">
        <v>177</v>
      </c>
      <c r="H25" s="153"/>
      <c r="I25" s="324"/>
      <c r="J25" s="325" t="s">
        <v>178</v>
      </c>
      <c r="N25" s="434">
        <v>170961.52</v>
      </c>
      <c r="O25" s="326"/>
      <c r="P25" s="327"/>
      <c r="Q25" s="327"/>
      <c r="R25" s="327"/>
      <c r="V25" s="2"/>
    </row>
    <row r="26" spans="1:27" x14ac:dyDescent="0.2">
      <c r="A26" s="309"/>
      <c r="B26" t="s">
        <v>179</v>
      </c>
      <c r="H26" s="153"/>
      <c r="I26" s="324"/>
      <c r="J26" s="325" t="s">
        <v>180</v>
      </c>
      <c r="N26" s="435">
        <v>76447581.939999998</v>
      </c>
      <c r="O26" s="326"/>
      <c r="P26" s="327"/>
      <c r="Q26" s="327"/>
      <c r="R26" s="327"/>
      <c r="V26" s="2"/>
    </row>
    <row r="27" spans="1:27" x14ac:dyDescent="0.2">
      <c r="A27" s="309"/>
      <c r="B27" t="s">
        <v>181</v>
      </c>
      <c r="H27" s="312"/>
      <c r="I27" s="328"/>
      <c r="J27" s="325" t="s">
        <v>182</v>
      </c>
      <c r="N27" s="329">
        <v>0.3764028522528976</v>
      </c>
      <c r="O27" s="326"/>
      <c r="P27" s="327"/>
      <c r="Q27" s="327"/>
      <c r="R27" s="327"/>
      <c r="V27" s="2"/>
    </row>
    <row r="28" spans="1:27" x14ac:dyDescent="0.2">
      <c r="A28" s="309"/>
      <c r="H28" s="441"/>
      <c r="I28" s="328"/>
      <c r="J28" s="325" t="s">
        <v>183</v>
      </c>
      <c r="N28" s="332">
        <v>3.3193506834506534</v>
      </c>
      <c r="O28" s="326"/>
      <c r="P28" s="327"/>
      <c r="Q28" s="327"/>
      <c r="R28" s="327"/>
      <c r="V28" s="2"/>
      <c r="X28" s="333"/>
    </row>
    <row r="29" spans="1:27" x14ac:dyDescent="0.2">
      <c r="A29" s="309"/>
      <c r="C29" s="78" t="s">
        <v>184</v>
      </c>
      <c r="H29" s="442">
        <v>321862.96000000002</v>
      </c>
      <c r="I29" s="334"/>
      <c r="J29" s="335"/>
      <c r="N29" s="436"/>
      <c r="O29" s="326"/>
      <c r="P29" s="327"/>
      <c r="Q29" s="327"/>
      <c r="R29" s="327"/>
      <c r="V29" s="2"/>
    </row>
    <row r="30" spans="1:27" ht="13.5" thickBot="1" x14ac:dyDescent="0.25">
      <c r="A30" s="313"/>
      <c r="B30" s="315"/>
      <c r="C30" s="314"/>
      <c r="D30" s="315"/>
      <c r="E30" s="315"/>
      <c r="F30" s="315"/>
      <c r="G30" s="315"/>
      <c r="H30" s="336"/>
      <c r="I30" s="337"/>
      <c r="J30" s="325" t="s">
        <v>185</v>
      </c>
      <c r="N30" s="437">
        <v>90493.88</v>
      </c>
      <c r="O30" s="326"/>
      <c r="P30" s="327"/>
      <c r="Q30" s="327"/>
      <c r="R30" s="327"/>
      <c r="V30" s="2"/>
    </row>
    <row r="31" spans="1:27" x14ac:dyDescent="0.2">
      <c r="A31" s="338" t="s">
        <v>186</v>
      </c>
      <c r="B31" s="339"/>
      <c r="C31" s="340"/>
      <c r="D31" s="339"/>
      <c r="E31" s="339"/>
      <c r="F31" s="339"/>
      <c r="G31" s="339"/>
      <c r="H31" s="341"/>
      <c r="I31" s="342"/>
      <c r="J31" s="325" t="s">
        <v>187</v>
      </c>
      <c r="N31" s="437">
        <v>0</v>
      </c>
      <c r="O31" s="326"/>
      <c r="P31" s="327"/>
      <c r="Q31" s="327"/>
      <c r="R31" s="327"/>
      <c r="V31" s="2"/>
    </row>
    <row r="32" spans="1:27" ht="14.25" x14ac:dyDescent="0.2">
      <c r="A32" s="343"/>
      <c r="B32" s="281"/>
      <c r="C32" s="281"/>
      <c r="D32" s="281"/>
      <c r="E32" s="281"/>
      <c r="F32" s="281"/>
      <c r="G32" s="281"/>
      <c r="H32" s="344"/>
      <c r="I32" s="337"/>
      <c r="J32" s="31" t="s">
        <v>188</v>
      </c>
      <c r="N32" s="438">
        <v>72573592.213599995</v>
      </c>
      <c r="O32" s="326"/>
      <c r="P32" s="327"/>
      <c r="Q32" s="327"/>
      <c r="R32" s="327"/>
      <c r="V32" s="2"/>
    </row>
    <row r="33" spans="1:25" ht="15" thickBot="1" x14ac:dyDescent="0.25">
      <c r="A33" s="67"/>
      <c r="B33" s="345"/>
      <c r="C33" s="345"/>
      <c r="D33" s="345"/>
      <c r="E33" s="345"/>
      <c r="F33" s="345"/>
      <c r="G33" s="346"/>
      <c r="H33" s="347"/>
      <c r="I33" s="328"/>
      <c r="J33" s="31" t="s">
        <v>189</v>
      </c>
      <c r="K33" s="2"/>
      <c r="L33" s="2"/>
      <c r="M33" s="2"/>
      <c r="N33" s="348">
        <v>0.94932488866108922</v>
      </c>
      <c r="O33" s="326"/>
      <c r="P33" s="327"/>
      <c r="Q33" s="327"/>
      <c r="R33" s="327"/>
      <c r="V33" s="2"/>
    </row>
    <row r="34" spans="1:25" s="281" customFormat="1" x14ac:dyDescent="0.2">
      <c r="A34" s="65"/>
      <c r="I34" s="328"/>
      <c r="J34" s="31" t="s">
        <v>190</v>
      </c>
      <c r="K34" s="2"/>
      <c r="L34" s="2"/>
      <c r="M34" s="2"/>
      <c r="N34" s="349">
        <v>1.9074256446199162E-2</v>
      </c>
      <c r="O34" s="326"/>
      <c r="P34" s="327"/>
      <c r="Q34" s="327"/>
      <c r="R34" s="327"/>
      <c r="V34" s="2"/>
    </row>
    <row r="35" spans="1:25" s="281" customFormat="1" ht="13.5" thickBot="1" x14ac:dyDescent="0.25">
      <c r="G35" s="350"/>
      <c r="I35" s="351"/>
      <c r="J35" s="352" t="s">
        <v>191</v>
      </c>
      <c r="K35" s="353"/>
      <c r="L35" s="353"/>
      <c r="M35" s="353"/>
      <c r="N35" s="354">
        <v>0</v>
      </c>
      <c r="O35" s="326"/>
      <c r="P35" s="327"/>
      <c r="Q35" s="327"/>
      <c r="R35" s="327"/>
      <c r="V35" s="355"/>
    </row>
    <row r="36" spans="1:25" s="281" customFormat="1" x14ac:dyDescent="0.2">
      <c r="H36" s="356"/>
      <c r="J36" s="357" t="s">
        <v>192</v>
      </c>
      <c r="K36" s="358"/>
      <c r="L36" s="358"/>
      <c r="M36" s="358"/>
      <c r="N36" s="359"/>
      <c r="O36" s="326"/>
      <c r="P36" s="327"/>
      <c r="Q36" s="327"/>
      <c r="R36" s="327"/>
      <c r="X36" s="361"/>
    </row>
    <row r="37" spans="1:25" s="281" customFormat="1" ht="13.5" thickBot="1" x14ac:dyDescent="0.25">
      <c r="H37" s="350"/>
      <c r="J37" s="362" t="s">
        <v>193</v>
      </c>
      <c r="K37" s="363"/>
      <c r="L37" s="363"/>
      <c r="M37" s="363"/>
      <c r="N37" s="364"/>
      <c r="O37" s="326"/>
      <c r="P37" s="327"/>
      <c r="Q37" s="327"/>
      <c r="R37" s="327"/>
      <c r="S37" s="365"/>
      <c r="T37" s="365"/>
      <c r="U37" s="365"/>
      <c r="V37" s="156"/>
      <c r="X37" s="361"/>
    </row>
    <row r="38" spans="1:25" s="281" customFormat="1" x14ac:dyDescent="0.2">
      <c r="J38" s="65"/>
      <c r="K38" s="78"/>
      <c r="L38"/>
      <c r="M38"/>
      <c r="N38"/>
      <c r="O38" s="330"/>
      <c r="P38" s="156"/>
      <c r="Q38" s="310"/>
      <c r="R38"/>
      <c r="S38"/>
      <c r="T38"/>
      <c r="U38"/>
      <c r="V38" s="22"/>
      <c r="X38" s="350"/>
      <c r="Y38" s="361"/>
    </row>
    <row r="39" spans="1:25" ht="13.5" thickBot="1" x14ac:dyDescent="0.25">
      <c r="P39" s="2"/>
      <c r="Q39" s="366"/>
      <c r="V39" s="22"/>
    </row>
    <row r="40" spans="1:25" ht="15.75" thickBot="1" x14ac:dyDescent="0.3">
      <c r="A40" s="304" t="s">
        <v>194</v>
      </c>
      <c r="B40" s="305"/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6"/>
      <c r="P40" s="2"/>
      <c r="Q40" s="366"/>
      <c r="R40" s="367"/>
      <c r="V40" s="22"/>
      <c r="X40" s="368"/>
    </row>
    <row r="41" spans="1:25" ht="15.75" thickBot="1" x14ac:dyDescent="0.3">
      <c r="A41" s="369"/>
      <c r="N41" s="331"/>
      <c r="Q41" s="368"/>
      <c r="R41" s="367"/>
      <c r="V41" s="22"/>
      <c r="W41" s="281"/>
      <c r="X41" s="366"/>
    </row>
    <row r="42" spans="1:25" x14ac:dyDescent="0.2">
      <c r="A42" s="370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303"/>
      <c r="Q42" s="368"/>
      <c r="Y42" s="368"/>
    </row>
    <row r="43" spans="1:25" x14ac:dyDescent="0.2">
      <c r="A43" s="114" t="s">
        <v>195</v>
      </c>
      <c r="L43" s="371" t="s">
        <v>196</v>
      </c>
      <c r="M43" s="372"/>
      <c r="N43" s="373" t="s">
        <v>197</v>
      </c>
      <c r="O43" s="374"/>
      <c r="Q43" s="368"/>
      <c r="R43" s="374"/>
      <c r="S43" s="374"/>
      <c r="T43" s="374"/>
      <c r="U43" s="374"/>
      <c r="X43" s="368"/>
    </row>
    <row r="44" spans="1:25" x14ac:dyDescent="0.2">
      <c r="A44" s="309"/>
      <c r="N44" s="331"/>
      <c r="Q44" s="368"/>
    </row>
    <row r="45" spans="1:25" x14ac:dyDescent="0.2">
      <c r="A45" s="309"/>
      <c r="B45" s="78" t="s">
        <v>184</v>
      </c>
      <c r="L45" s="375"/>
      <c r="M45" s="375"/>
      <c r="N45" s="312">
        <v>321862.96000000002</v>
      </c>
      <c r="O45" s="310"/>
      <c r="P45" s="156"/>
      <c r="Q45" s="368"/>
      <c r="R45" s="310"/>
      <c r="W45" s="368"/>
    </row>
    <row r="46" spans="1:25" x14ac:dyDescent="0.2">
      <c r="A46" s="309"/>
      <c r="L46" s="375"/>
      <c r="M46" s="375"/>
      <c r="N46" s="312"/>
      <c r="O46" s="310"/>
      <c r="P46" s="156"/>
      <c r="Q46" s="310"/>
      <c r="R46" s="310"/>
      <c r="S46" s="310"/>
      <c r="T46" s="310"/>
      <c r="U46" s="310"/>
    </row>
    <row r="47" spans="1:25" x14ac:dyDescent="0.2">
      <c r="A47" s="309"/>
      <c r="B47" s="78" t="s">
        <v>198</v>
      </c>
      <c r="L47" s="156">
        <v>15332.68</v>
      </c>
      <c r="M47" s="375"/>
      <c r="N47" s="312">
        <v>306530.28000000003</v>
      </c>
      <c r="O47" s="310"/>
      <c r="P47" s="310"/>
      <c r="Q47" s="310"/>
      <c r="R47" s="310"/>
      <c r="S47" s="310"/>
      <c r="T47" s="310"/>
      <c r="U47" s="310"/>
    </row>
    <row r="48" spans="1:25" x14ac:dyDescent="0.2">
      <c r="A48" s="309"/>
      <c r="L48" s="156"/>
      <c r="M48" s="375"/>
      <c r="N48" s="312"/>
      <c r="O48" s="310"/>
      <c r="P48" s="310"/>
      <c r="Q48" s="310"/>
      <c r="R48" s="310"/>
      <c r="S48" s="310"/>
      <c r="T48" s="310"/>
      <c r="U48" s="310"/>
    </row>
    <row r="49" spans="1:30" x14ac:dyDescent="0.2">
      <c r="A49" s="309"/>
      <c r="B49" s="78" t="s">
        <v>199</v>
      </c>
      <c r="L49" s="156">
        <v>0</v>
      </c>
      <c r="M49" s="375"/>
      <c r="N49" s="312">
        <v>306530.28000000003</v>
      </c>
      <c r="O49" s="310"/>
      <c r="P49" s="310"/>
      <c r="Q49" s="310"/>
      <c r="R49" s="310"/>
      <c r="S49" s="310"/>
      <c r="T49" s="310"/>
      <c r="U49" s="310"/>
    </row>
    <row r="50" spans="1:30" x14ac:dyDescent="0.2">
      <c r="A50" s="309"/>
      <c r="L50" s="156"/>
      <c r="M50" s="375"/>
      <c r="N50" s="312"/>
      <c r="O50" s="310"/>
      <c r="P50" s="310"/>
      <c r="Q50" s="310"/>
      <c r="R50" s="310"/>
      <c r="S50" s="310"/>
      <c r="T50" s="310"/>
      <c r="U50" s="310"/>
    </row>
    <row r="51" spans="1:30" x14ac:dyDescent="0.2">
      <c r="A51" s="309"/>
      <c r="B51" s="78" t="s">
        <v>200</v>
      </c>
      <c r="L51" s="156">
        <v>5561.4</v>
      </c>
      <c r="M51" s="375"/>
      <c r="N51" s="312">
        <v>300968.88</v>
      </c>
      <c r="O51" s="310"/>
      <c r="P51" s="310"/>
      <c r="Q51" s="310"/>
      <c r="R51" s="310"/>
      <c r="S51" s="156"/>
      <c r="T51" s="156"/>
      <c r="U51" s="156"/>
    </row>
    <row r="52" spans="1:30" x14ac:dyDescent="0.2">
      <c r="A52" s="309"/>
      <c r="L52" s="156"/>
      <c r="M52" s="375"/>
      <c r="N52" s="312"/>
      <c r="O52" s="310"/>
      <c r="P52" s="310"/>
      <c r="Q52" s="310"/>
      <c r="R52" s="310"/>
      <c r="S52" s="310"/>
      <c r="T52" s="310"/>
      <c r="U52" s="310"/>
    </row>
    <row r="53" spans="1:30" x14ac:dyDescent="0.2">
      <c r="A53" s="309"/>
      <c r="B53" s="78" t="s">
        <v>201</v>
      </c>
      <c r="L53" s="156">
        <v>3808.42</v>
      </c>
      <c r="M53" s="375"/>
      <c r="N53" s="312">
        <v>297160.46000000002</v>
      </c>
      <c r="O53" s="310"/>
      <c r="P53" s="310"/>
      <c r="Q53" s="310"/>
      <c r="R53" s="310"/>
      <c r="S53" s="310"/>
      <c r="T53" s="310"/>
      <c r="U53" s="310"/>
    </row>
    <row r="54" spans="1:30" x14ac:dyDescent="0.2">
      <c r="A54" s="309"/>
      <c r="L54" s="156"/>
      <c r="M54" s="375"/>
      <c r="N54" s="312"/>
      <c r="O54" s="310"/>
      <c r="P54" s="310"/>
      <c r="Q54" s="310"/>
      <c r="R54" s="310"/>
      <c r="S54" s="310"/>
      <c r="T54" s="310"/>
      <c r="U54" s="310"/>
    </row>
    <row r="55" spans="1:30" x14ac:dyDescent="0.2">
      <c r="A55" s="309"/>
      <c r="B55" s="78" t="s">
        <v>202</v>
      </c>
      <c r="L55" s="156">
        <v>76437.02</v>
      </c>
      <c r="M55" s="375"/>
      <c r="N55" s="312">
        <v>220723.44</v>
      </c>
      <c r="O55" s="310"/>
      <c r="P55" s="310"/>
      <c r="Q55" s="310"/>
      <c r="R55" s="310"/>
      <c r="S55" s="310"/>
      <c r="T55" s="310"/>
      <c r="U55" s="310"/>
    </row>
    <row r="56" spans="1:30" x14ac:dyDescent="0.2">
      <c r="A56" s="309"/>
      <c r="L56" s="156"/>
      <c r="M56" s="375"/>
      <c r="N56" s="312"/>
      <c r="O56" s="310"/>
      <c r="P56" s="310"/>
      <c r="Q56" s="310"/>
      <c r="R56" s="310"/>
      <c r="S56" s="310"/>
      <c r="T56" s="310"/>
      <c r="U56" s="310"/>
    </row>
    <row r="57" spans="1:30" x14ac:dyDescent="0.2">
      <c r="A57" s="309"/>
      <c r="B57" s="78" t="s">
        <v>203</v>
      </c>
      <c r="L57" s="156">
        <v>20086.099999999999</v>
      </c>
      <c r="M57" s="375"/>
      <c r="N57" s="312">
        <v>200637.34</v>
      </c>
      <c r="O57" s="310"/>
      <c r="P57" s="310"/>
      <c r="Q57" s="310"/>
      <c r="R57" s="310"/>
      <c r="S57" s="310"/>
      <c r="T57" s="310"/>
      <c r="U57" s="310"/>
    </row>
    <row r="58" spans="1:30" x14ac:dyDescent="0.2">
      <c r="A58" s="309"/>
      <c r="L58" s="156"/>
      <c r="M58" s="375"/>
      <c r="N58" s="312"/>
      <c r="O58" s="310"/>
      <c r="P58" s="310"/>
      <c r="Q58" s="310"/>
      <c r="R58" s="310"/>
      <c r="S58" s="310"/>
      <c r="T58" s="310"/>
      <c r="U58" s="310"/>
      <c r="W58" s="376"/>
      <c r="Y58" s="377"/>
      <c r="Z58" s="377"/>
    </row>
    <row r="59" spans="1:30" x14ac:dyDescent="0.2">
      <c r="A59" s="309"/>
      <c r="B59" s="78" t="s">
        <v>204</v>
      </c>
      <c r="L59" s="156">
        <v>0</v>
      </c>
      <c r="M59" s="375"/>
      <c r="N59" s="312">
        <v>200637.34</v>
      </c>
      <c r="O59" s="310"/>
      <c r="P59" s="310"/>
      <c r="Q59" s="378"/>
      <c r="R59" s="310"/>
      <c r="S59" s="310"/>
      <c r="T59" s="310"/>
      <c r="U59" s="310"/>
      <c r="Y59" s="2"/>
    </row>
    <row r="60" spans="1:30" x14ac:dyDescent="0.2">
      <c r="A60" s="309"/>
      <c r="B60" s="78"/>
      <c r="L60" s="156"/>
      <c r="M60" s="375"/>
      <c r="N60" s="312"/>
      <c r="O60" s="310"/>
      <c r="P60" s="310"/>
      <c r="Q60" s="378"/>
      <c r="R60" s="310"/>
      <c r="S60" s="310"/>
      <c r="T60" s="310"/>
      <c r="U60" s="310"/>
      <c r="V60" s="379"/>
      <c r="W60" s="2"/>
      <c r="X60" s="2"/>
      <c r="Y60" s="380"/>
      <c r="Z60" s="310"/>
      <c r="AB60" s="310"/>
      <c r="AC60" s="310"/>
      <c r="AD60" s="310"/>
    </row>
    <row r="61" spans="1:30" x14ac:dyDescent="0.2">
      <c r="A61" s="309"/>
      <c r="B61" s="78" t="s">
        <v>205</v>
      </c>
      <c r="L61" s="156">
        <v>200637.34</v>
      </c>
      <c r="M61" s="375"/>
      <c r="N61" s="312">
        <v>0</v>
      </c>
      <c r="O61" s="310"/>
      <c r="P61" s="310"/>
      <c r="Q61" s="381"/>
      <c r="R61" s="310"/>
      <c r="S61" s="310"/>
      <c r="T61" s="310"/>
      <c r="U61" s="310"/>
      <c r="V61" s="379"/>
      <c r="W61" s="2"/>
      <c r="X61" s="2"/>
      <c r="Y61" s="380"/>
      <c r="Z61" s="310"/>
      <c r="AB61" s="310"/>
      <c r="AC61" s="310"/>
      <c r="AD61" s="310"/>
    </row>
    <row r="62" spans="1:30" x14ac:dyDescent="0.2">
      <c r="A62" s="309"/>
      <c r="B62" s="78"/>
      <c r="L62" s="375"/>
      <c r="M62" s="375"/>
      <c r="N62" s="312"/>
      <c r="O62" s="310"/>
      <c r="P62" s="310"/>
      <c r="Q62" s="378"/>
      <c r="R62" s="310"/>
      <c r="S62" s="310"/>
      <c r="T62" s="310"/>
      <c r="U62" s="310"/>
      <c r="V62" s="379"/>
      <c r="W62" s="2"/>
      <c r="X62" s="2"/>
      <c r="Y62" s="380"/>
      <c r="Z62" s="310"/>
      <c r="AB62" s="310"/>
      <c r="AC62" s="310"/>
      <c r="AD62" s="310"/>
    </row>
    <row r="63" spans="1:30" x14ac:dyDescent="0.2">
      <c r="A63" s="309"/>
      <c r="B63" s="78" t="s">
        <v>206</v>
      </c>
      <c r="L63" s="375">
        <v>0</v>
      </c>
      <c r="M63" s="375"/>
      <c r="N63" s="312">
        <v>0</v>
      </c>
      <c r="O63" s="310"/>
      <c r="P63" s="310"/>
      <c r="Q63" s="310"/>
      <c r="R63" s="310"/>
      <c r="S63" s="310"/>
      <c r="T63" s="310"/>
      <c r="U63" s="310"/>
      <c r="V63" s="379"/>
      <c r="W63" s="2"/>
      <c r="X63" s="2"/>
      <c r="Y63" s="380"/>
      <c r="Z63" s="310"/>
      <c r="AB63" s="310"/>
      <c r="AC63" s="310"/>
      <c r="AD63" s="310"/>
    </row>
    <row r="64" spans="1:30" x14ac:dyDescent="0.2">
      <c r="A64" s="309"/>
      <c r="B64" s="78"/>
      <c r="L64" s="375"/>
      <c r="M64" s="375"/>
      <c r="N64" s="312"/>
      <c r="O64" s="310"/>
      <c r="P64" s="310"/>
      <c r="Q64" s="310"/>
      <c r="R64" s="310"/>
      <c r="S64" s="310"/>
      <c r="T64" s="310"/>
      <c r="U64" s="310"/>
      <c r="V64" s="379"/>
      <c r="W64" s="2"/>
      <c r="X64" s="2"/>
      <c r="Y64" s="380"/>
      <c r="Z64" s="310"/>
      <c r="AB64" s="310"/>
      <c r="AC64" s="310"/>
      <c r="AD64" s="310"/>
    </row>
    <row r="65" spans="1:30" x14ac:dyDescent="0.2">
      <c r="A65" s="309"/>
      <c r="B65" s="78" t="s">
        <v>207</v>
      </c>
      <c r="L65" s="375">
        <v>0</v>
      </c>
      <c r="M65" s="375"/>
      <c r="N65" s="312">
        <v>0</v>
      </c>
      <c r="O65" s="310"/>
      <c r="P65" s="310"/>
      <c r="Q65" s="310"/>
      <c r="R65" s="310"/>
      <c r="S65" s="310"/>
      <c r="T65" s="310"/>
      <c r="U65" s="310"/>
      <c r="V65" s="379"/>
      <c r="W65" s="2"/>
      <c r="X65" s="2"/>
      <c r="Y65" s="380"/>
      <c r="Z65" s="310"/>
      <c r="AB65" s="310"/>
      <c r="AC65" s="310"/>
      <c r="AD65" s="310"/>
    </row>
    <row r="66" spans="1:30" x14ac:dyDescent="0.2">
      <c r="A66" s="309"/>
      <c r="B66" s="78"/>
      <c r="L66" s="375"/>
      <c r="M66" s="375"/>
      <c r="N66" s="312"/>
      <c r="S66" s="310"/>
      <c r="T66" s="310"/>
      <c r="U66" s="310"/>
      <c r="V66" s="379"/>
      <c r="W66" s="2"/>
      <c r="X66" s="2"/>
      <c r="Y66" s="380"/>
      <c r="Z66" s="310"/>
      <c r="AB66" s="310"/>
      <c r="AC66" s="310"/>
      <c r="AD66" s="310"/>
    </row>
    <row r="67" spans="1:30" x14ac:dyDescent="0.2">
      <c r="A67" s="309"/>
      <c r="B67" s="78" t="s">
        <v>208</v>
      </c>
      <c r="L67" s="375">
        <v>0</v>
      </c>
      <c r="M67" s="375"/>
      <c r="N67" s="312">
        <v>0</v>
      </c>
      <c r="S67" s="310"/>
      <c r="T67" s="310"/>
      <c r="U67" s="310"/>
      <c r="V67" s="379"/>
      <c r="W67" s="2"/>
      <c r="X67" s="2"/>
      <c r="Y67" s="380"/>
      <c r="Z67" s="310"/>
      <c r="AB67" s="310"/>
      <c r="AC67" s="310"/>
      <c r="AD67" s="310"/>
    </row>
    <row r="68" spans="1:30" x14ac:dyDescent="0.2">
      <c r="A68" s="309"/>
      <c r="B68" s="78"/>
      <c r="L68" s="375"/>
      <c r="M68" s="375"/>
      <c r="N68" s="312"/>
      <c r="S68" s="310"/>
      <c r="T68" s="310"/>
      <c r="U68" s="310"/>
      <c r="V68" s="379"/>
      <c r="W68" s="2"/>
      <c r="X68" s="2"/>
      <c r="Y68" s="380"/>
      <c r="Z68" s="310"/>
      <c r="AB68" s="310"/>
      <c r="AC68" s="310"/>
      <c r="AD68" s="310"/>
    </row>
    <row r="69" spans="1:30" x14ac:dyDescent="0.2">
      <c r="A69" s="309"/>
      <c r="B69" s="78" t="s">
        <v>209</v>
      </c>
      <c r="L69" s="156">
        <v>0</v>
      </c>
      <c r="M69" s="375"/>
      <c r="N69" s="312">
        <v>0</v>
      </c>
      <c r="S69" s="310"/>
      <c r="T69" s="310"/>
      <c r="U69" s="310"/>
      <c r="V69" s="379"/>
      <c r="W69" s="2"/>
      <c r="X69" s="2"/>
      <c r="Y69" s="380"/>
      <c r="Z69" s="310"/>
      <c r="AB69" s="310"/>
      <c r="AC69" s="310"/>
      <c r="AD69" s="310"/>
    </row>
    <row r="70" spans="1:30" x14ac:dyDescent="0.2">
      <c r="A70" s="309"/>
      <c r="B70" s="281"/>
      <c r="C70" s="382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331"/>
      <c r="S70" s="310"/>
      <c r="T70" s="310"/>
      <c r="U70" s="310"/>
      <c r="V70" s="383"/>
      <c r="W70" s="2"/>
      <c r="X70" s="2"/>
      <c r="Y70" s="380"/>
      <c r="Z70" s="310"/>
      <c r="AB70" s="310"/>
    </row>
    <row r="71" spans="1:30" x14ac:dyDescent="0.2">
      <c r="A71" s="63"/>
      <c r="B71" s="281"/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331"/>
      <c r="S71" s="310"/>
      <c r="T71" s="310"/>
      <c r="U71" s="310"/>
      <c r="V71" s="379"/>
      <c r="W71" s="2"/>
      <c r="X71" s="2"/>
      <c r="Y71" s="380"/>
      <c r="Z71" s="310"/>
      <c r="AB71" s="310"/>
    </row>
    <row r="72" spans="1:30" ht="13.5" thickBot="1" x14ac:dyDescent="0.25">
      <c r="A72" s="67"/>
      <c r="B72" s="315"/>
      <c r="C72" s="315"/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36"/>
      <c r="S72" s="310"/>
      <c r="T72" s="310"/>
      <c r="U72" s="310"/>
      <c r="V72" s="383"/>
      <c r="W72" s="2"/>
      <c r="X72" s="2"/>
      <c r="Y72" s="384"/>
      <c r="Z72" s="310"/>
      <c r="AB72" s="310"/>
    </row>
    <row r="73" spans="1:30" ht="13.5" thickBot="1" x14ac:dyDescent="0.25">
      <c r="A73" s="309"/>
      <c r="B73" s="78"/>
      <c r="S73" s="310"/>
      <c r="T73" s="310"/>
      <c r="U73" s="310"/>
      <c r="V73" s="2"/>
      <c r="W73" s="78"/>
      <c r="X73" s="78"/>
      <c r="Y73" s="287"/>
      <c r="Z73" s="287"/>
    </row>
    <row r="74" spans="1:30" x14ac:dyDescent="0.2">
      <c r="A74" s="302" t="s">
        <v>210</v>
      </c>
      <c r="B74" s="296"/>
      <c r="C74" s="296"/>
      <c r="D74" s="296"/>
      <c r="E74" s="296"/>
      <c r="F74" s="296"/>
      <c r="G74" s="385" t="s">
        <v>211</v>
      </c>
      <c r="H74" s="385" t="s">
        <v>212</v>
      </c>
      <c r="I74" s="386" t="s">
        <v>213</v>
      </c>
      <c r="S74" s="310"/>
      <c r="T74" s="310"/>
      <c r="U74" s="310"/>
      <c r="V74" s="379"/>
      <c r="W74" s="2"/>
      <c r="X74" s="2"/>
      <c r="Y74" s="384"/>
      <c r="Z74" s="310"/>
    </row>
    <row r="75" spans="1:30" x14ac:dyDescent="0.2">
      <c r="A75" s="309"/>
      <c r="G75" s="387"/>
      <c r="H75" s="387"/>
      <c r="I75" s="331"/>
      <c r="S75" s="310"/>
      <c r="T75" s="310"/>
      <c r="U75" s="310"/>
      <c r="V75" s="383"/>
      <c r="W75" s="2"/>
      <c r="X75" s="2"/>
      <c r="Y75" s="384"/>
      <c r="Z75" s="310"/>
    </row>
    <row r="76" spans="1:30" x14ac:dyDescent="0.2">
      <c r="A76" s="309"/>
      <c r="B76" t="s">
        <v>214</v>
      </c>
      <c r="E76" s="360"/>
      <c r="G76" s="443">
        <v>76437.02</v>
      </c>
      <c r="H76" s="443">
        <v>20086.099999999999</v>
      </c>
      <c r="I76" s="433">
        <v>96523.12</v>
      </c>
      <c r="S76" s="310"/>
      <c r="T76" s="310"/>
      <c r="U76" s="310"/>
      <c r="V76" s="383"/>
      <c r="W76" s="2"/>
      <c r="X76" s="2"/>
      <c r="Y76" s="384"/>
      <c r="Z76" s="310"/>
    </row>
    <row r="77" spans="1:30" x14ac:dyDescent="0.2">
      <c r="A77" s="309"/>
      <c r="B77" t="s">
        <v>215</v>
      </c>
      <c r="E77" s="360"/>
      <c r="G77" s="444">
        <v>76437.02</v>
      </c>
      <c r="H77" s="444">
        <v>20086.099999999999</v>
      </c>
      <c r="I77" s="445">
        <v>96523.12</v>
      </c>
      <c r="S77" s="310"/>
      <c r="T77" s="310"/>
      <c r="U77" s="310"/>
      <c r="W77" s="78"/>
      <c r="X77" s="78"/>
      <c r="Y77" s="287"/>
      <c r="Z77" s="388"/>
    </row>
    <row r="78" spans="1:30" x14ac:dyDescent="0.2">
      <c r="A78" s="309"/>
      <c r="C78" s="2" t="s">
        <v>216</v>
      </c>
      <c r="G78" s="443">
        <v>0</v>
      </c>
      <c r="H78" s="443">
        <v>0</v>
      </c>
      <c r="I78" s="433">
        <v>0</v>
      </c>
      <c r="S78" s="310"/>
      <c r="T78" s="310"/>
      <c r="U78" s="310"/>
      <c r="W78" s="2"/>
      <c r="Y78" s="310"/>
      <c r="Z78" s="310"/>
    </row>
    <row r="79" spans="1:30" x14ac:dyDescent="0.2">
      <c r="A79" s="309"/>
      <c r="G79" s="446"/>
      <c r="H79" s="446"/>
      <c r="I79" s="441"/>
      <c r="S79" s="310"/>
      <c r="T79" s="310"/>
      <c r="U79" s="310"/>
      <c r="W79" s="78"/>
      <c r="X79" s="78"/>
      <c r="Y79" s="388"/>
      <c r="Z79" s="388"/>
      <c r="AA79" s="2"/>
    </row>
    <row r="80" spans="1:30" x14ac:dyDescent="0.2">
      <c r="A80" s="309"/>
      <c r="B80" t="s">
        <v>217</v>
      </c>
      <c r="G80" s="390">
        <v>0</v>
      </c>
      <c r="H80" s="390">
        <v>0</v>
      </c>
      <c r="I80" s="433">
        <v>0</v>
      </c>
      <c r="S80" s="310"/>
      <c r="T80" s="310"/>
      <c r="U80" s="310"/>
      <c r="Z80" s="368"/>
    </row>
    <row r="81" spans="1:27" x14ac:dyDescent="0.2">
      <c r="A81" s="309"/>
      <c r="B81" t="s">
        <v>218</v>
      </c>
      <c r="G81" s="391">
        <v>0</v>
      </c>
      <c r="H81" s="391">
        <v>0</v>
      </c>
      <c r="I81" s="445">
        <v>0</v>
      </c>
      <c r="S81" s="310"/>
      <c r="T81" s="310"/>
      <c r="U81" s="310"/>
      <c r="Z81" s="368"/>
    </row>
    <row r="82" spans="1:27" x14ac:dyDescent="0.2">
      <c r="A82" s="309"/>
      <c r="C82" t="s">
        <v>219</v>
      </c>
      <c r="G82" s="390">
        <v>0</v>
      </c>
      <c r="H82" s="390"/>
      <c r="I82" s="433">
        <v>0</v>
      </c>
      <c r="S82" s="310"/>
      <c r="T82" s="310"/>
      <c r="U82" s="310"/>
    </row>
    <row r="83" spans="1:27" x14ac:dyDescent="0.2">
      <c r="A83" s="309"/>
      <c r="G83" s="446"/>
      <c r="H83" s="446"/>
      <c r="I83" s="441"/>
      <c r="S83" s="310"/>
      <c r="T83" s="310"/>
      <c r="U83" s="310"/>
    </row>
    <row r="84" spans="1:27" x14ac:dyDescent="0.2">
      <c r="A84" s="309"/>
      <c r="B84" t="s">
        <v>220</v>
      </c>
      <c r="G84" s="443">
        <v>200637.34</v>
      </c>
      <c r="H84" s="443">
        <v>0</v>
      </c>
      <c r="I84" s="433">
        <v>200637.34</v>
      </c>
      <c r="S84" s="310"/>
      <c r="T84" s="310"/>
      <c r="U84" s="310"/>
    </row>
    <row r="85" spans="1:27" x14ac:dyDescent="0.2">
      <c r="A85" s="309"/>
      <c r="B85" t="s">
        <v>221</v>
      </c>
      <c r="G85" s="444">
        <v>200637.34</v>
      </c>
      <c r="H85" s="391">
        <v>0</v>
      </c>
      <c r="I85" s="445">
        <v>200637.34</v>
      </c>
      <c r="S85" s="310"/>
      <c r="T85" s="310"/>
      <c r="U85" s="310"/>
      <c r="V85" s="2"/>
    </row>
    <row r="86" spans="1:27" x14ac:dyDescent="0.2">
      <c r="A86" s="309"/>
      <c r="C86" s="2" t="s">
        <v>222</v>
      </c>
      <c r="G86" s="389">
        <v>0</v>
      </c>
      <c r="H86" s="389">
        <v>0</v>
      </c>
      <c r="I86" s="321">
        <v>0</v>
      </c>
      <c r="S86" s="310"/>
      <c r="T86" s="310"/>
      <c r="U86" s="310"/>
    </row>
    <row r="87" spans="1:27" s="281" customFormat="1" x14ac:dyDescent="0.2">
      <c r="A87" s="309"/>
      <c r="B87"/>
      <c r="C87"/>
      <c r="D87"/>
      <c r="E87"/>
      <c r="F87"/>
      <c r="G87" s="387"/>
      <c r="H87" s="387"/>
      <c r="I87" s="331"/>
      <c r="K87"/>
      <c r="S87"/>
      <c r="T87"/>
      <c r="U87"/>
      <c r="W87"/>
      <c r="X87"/>
      <c r="Y87"/>
      <c r="Z87"/>
      <c r="AA87"/>
    </row>
    <row r="88" spans="1:27" x14ac:dyDescent="0.2">
      <c r="A88" s="309"/>
      <c r="C88" s="78" t="s">
        <v>223</v>
      </c>
      <c r="G88" s="389">
        <v>277074.36</v>
      </c>
      <c r="H88" s="389">
        <v>20086.099999999999</v>
      </c>
      <c r="I88" s="321">
        <v>297160.45999999996</v>
      </c>
      <c r="W88" s="281"/>
      <c r="X88" s="281"/>
      <c r="Y88" s="281"/>
      <c r="Z88" s="281"/>
      <c r="AA88" s="281"/>
    </row>
    <row r="89" spans="1:27" x14ac:dyDescent="0.2">
      <c r="A89" s="309"/>
      <c r="G89" s="387"/>
      <c r="H89" s="387"/>
      <c r="I89" s="331"/>
    </row>
    <row r="90" spans="1:27" ht="13.5" thickBot="1" x14ac:dyDescent="0.25">
      <c r="A90" s="313"/>
      <c r="B90" s="315"/>
      <c r="C90" s="315"/>
      <c r="D90" s="315"/>
      <c r="E90" s="315"/>
      <c r="F90" s="315"/>
      <c r="G90" s="392"/>
      <c r="H90" s="392"/>
      <c r="I90" s="336"/>
    </row>
    <row r="91" spans="1:27" x14ac:dyDescent="0.2">
      <c r="W91" s="149"/>
    </row>
    <row r="92" spans="1:27" x14ac:dyDescent="0.2">
      <c r="V92" s="393"/>
      <c r="W92" s="393"/>
    </row>
    <row r="93" spans="1:27" x14ac:dyDescent="0.2">
      <c r="S93" s="360"/>
      <c r="T93" s="360"/>
      <c r="U93" s="360"/>
      <c r="V93" s="393"/>
      <c r="W93" s="393"/>
    </row>
    <row r="94" spans="1:27" x14ac:dyDescent="0.2">
      <c r="S94" s="360"/>
      <c r="T94" s="360"/>
      <c r="U94" s="360"/>
      <c r="V94" s="393"/>
      <c r="W94" s="393"/>
    </row>
    <row r="95" spans="1:27" x14ac:dyDescent="0.2">
      <c r="V95" s="368"/>
      <c r="W95" s="368"/>
    </row>
    <row r="96" spans="1:27" x14ac:dyDescent="0.2">
      <c r="V96" s="368"/>
      <c r="W96" s="368"/>
      <c r="X96" s="368"/>
    </row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35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F129A-B96B-4F72-94A3-22E5B9450E86}">
  <sheetPr>
    <pageSetUpPr fitToPage="1"/>
  </sheetPr>
  <dimension ref="A1:E46"/>
  <sheetViews>
    <sheetView zoomScaleNormal="100" workbookViewId="0"/>
  </sheetViews>
  <sheetFormatPr defaultColWidth="8.85546875" defaultRowHeight="12.75" x14ac:dyDescent="0.2"/>
  <cols>
    <col min="1" max="1" width="67.42578125" customWidth="1"/>
    <col min="2" max="2" width="18.5703125" customWidth="1"/>
    <col min="4" max="4" width="15" bestFit="1" customWidth="1"/>
    <col min="5" max="5" width="18.42578125" bestFit="1" customWidth="1"/>
  </cols>
  <sheetData>
    <row r="1" spans="1:5" x14ac:dyDescent="0.2">
      <c r="A1" s="394" t="s">
        <v>224</v>
      </c>
      <c r="B1" s="395"/>
    </row>
    <row r="2" spans="1:5" x14ac:dyDescent="0.2">
      <c r="A2" s="394" t="s">
        <v>225</v>
      </c>
      <c r="B2" s="395"/>
    </row>
    <row r="3" spans="1:5" x14ac:dyDescent="0.2">
      <c r="A3" s="396">
        <f>FFELP!D7</f>
        <v>45808</v>
      </c>
      <c r="B3" s="395"/>
      <c r="E3" s="397"/>
    </row>
    <row r="4" spans="1:5" x14ac:dyDescent="0.2">
      <c r="A4" s="394" t="s">
        <v>226</v>
      </c>
      <c r="B4" s="395"/>
      <c r="E4" s="398"/>
    </row>
    <row r="5" spans="1:5" x14ac:dyDescent="0.2">
      <c r="E5" s="397"/>
    </row>
    <row r="6" spans="1:5" x14ac:dyDescent="0.2">
      <c r="E6" s="360"/>
    </row>
    <row r="7" spans="1:5" x14ac:dyDescent="0.2">
      <c r="A7" s="399" t="s">
        <v>227</v>
      </c>
      <c r="E7" s="400"/>
    </row>
    <row r="8" spans="1:5" x14ac:dyDescent="0.2">
      <c r="E8" s="360"/>
    </row>
    <row r="9" spans="1:5" x14ac:dyDescent="0.2">
      <c r="A9" s="401" t="s">
        <v>228</v>
      </c>
      <c r="B9" s="402">
        <v>623805.05000000005</v>
      </c>
      <c r="C9" s="403"/>
      <c r="E9" s="398"/>
    </row>
    <row r="10" spans="1:5" x14ac:dyDescent="0.2">
      <c r="A10" s="401" t="s">
        <v>229</v>
      </c>
      <c r="B10" s="404"/>
      <c r="C10" s="403"/>
      <c r="E10" s="397"/>
    </row>
    <row r="11" spans="1:5" x14ac:dyDescent="0.2">
      <c r="A11" s="401" t="s">
        <v>230</v>
      </c>
      <c r="B11" s="405"/>
      <c r="C11" s="403"/>
      <c r="E11" s="360"/>
    </row>
    <row r="12" spans="1:5" x14ac:dyDescent="0.2">
      <c r="A12" s="401" t="s">
        <v>231</v>
      </c>
      <c r="B12" s="405">
        <v>22850492.600000001</v>
      </c>
      <c r="C12" s="403"/>
      <c r="E12" s="400"/>
    </row>
    <row r="13" spans="1:5" x14ac:dyDescent="0.2">
      <c r="A13" s="401" t="s">
        <v>232</v>
      </c>
      <c r="B13" s="406">
        <v>-614872.47</v>
      </c>
      <c r="C13" s="403"/>
      <c r="E13" s="407"/>
    </row>
    <row r="14" spans="1:5" x14ac:dyDescent="0.2">
      <c r="A14" s="401" t="s">
        <v>233</v>
      </c>
      <c r="B14" s="408">
        <f>SUM(B12:B13)</f>
        <v>22235620.130000003</v>
      </c>
      <c r="C14" s="403"/>
      <c r="D14" s="409"/>
      <c r="E14" s="410"/>
    </row>
    <row r="15" spans="1:5" x14ac:dyDescent="0.2">
      <c r="A15" s="401"/>
      <c r="B15" s="405"/>
      <c r="C15" s="403"/>
      <c r="E15" s="398"/>
    </row>
    <row r="16" spans="1:5" x14ac:dyDescent="0.2">
      <c r="A16" s="401" t="s">
        <v>234</v>
      </c>
      <c r="B16" s="447">
        <v>1290329.06</v>
      </c>
      <c r="C16" s="403"/>
      <c r="E16" s="398"/>
    </row>
    <row r="17" spans="1:5" x14ac:dyDescent="0.2">
      <c r="A17" s="401" t="s">
        <v>235</v>
      </c>
      <c r="B17" s="447">
        <v>5421.87</v>
      </c>
      <c r="C17" s="403"/>
      <c r="E17" s="398"/>
    </row>
    <row r="18" spans="1:5" x14ac:dyDescent="0.2">
      <c r="A18" s="401" t="s">
        <v>236</v>
      </c>
      <c r="B18" s="447">
        <v>8718.1299999999992</v>
      </c>
      <c r="E18" s="398"/>
    </row>
    <row r="19" spans="1:5" x14ac:dyDescent="0.2">
      <c r="A19" s="401" t="s">
        <v>237</v>
      </c>
      <c r="B19" s="447"/>
      <c r="C19" s="403"/>
      <c r="E19" s="397"/>
    </row>
    <row r="20" spans="1:5" x14ac:dyDescent="0.2">
      <c r="A20" s="403"/>
      <c r="B20" s="448"/>
      <c r="C20" s="403"/>
      <c r="E20" s="360"/>
    </row>
    <row r="21" spans="1:5" ht="13.5" thickBot="1" x14ac:dyDescent="0.25">
      <c r="A21" s="411" t="s">
        <v>82</v>
      </c>
      <c r="B21" s="449">
        <f>B9+B14+B16+B17+B18</f>
        <v>24163894.240000002</v>
      </c>
      <c r="C21" s="403"/>
      <c r="D21" s="412"/>
      <c r="E21" s="413"/>
    </row>
    <row r="22" spans="1:5" ht="13.5" thickTop="1" x14ac:dyDescent="0.2">
      <c r="A22" s="403"/>
      <c r="B22" s="450"/>
      <c r="C22" s="403"/>
      <c r="E22" s="360"/>
    </row>
    <row r="23" spans="1:5" x14ac:dyDescent="0.2">
      <c r="A23" s="403"/>
      <c r="B23" s="450"/>
      <c r="C23" s="403"/>
      <c r="E23" s="398"/>
    </row>
    <row r="24" spans="1:5" x14ac:dyDescent="0.2">
      <c r="A24" s="411" t="s">
        <v>238</v>
      </c>
      <c r="B24" s="450"/>
      <c r="C24" s="403"/>
      <c r="E24" s="400"/>
    </row>
    <row r="25" spans="1:5" x14ac:dyDescent="0.2">
      <c r="A25" s="403"/>
      <c r="B25" s="450"/>
      <c r="C25" s="403"/>
      <c r="E25" s="398"/>
    </row>
    <row r="26" spans="1:5" x14ac:dyDescent="0.2">
      <c r="A26" s="401" t="s">
        <v>239</v>
      </c>
      <c r="B26" s="414"/>
      <c r="C26" s="403"/>
      <c r="E26" s="398"/>
    </row>
    <row r="27" spans="1:5" x14ac:dyDescent="0.2">
      <c r="A27" s="401" t="s">
        <v>240</v>
      </c>
      <c r="B27" s="451">
        <v>22053247.329999998</v>
      </c>
      <c r="C27" s="403"/>
      <c r="E27" s="398"/>
    </row>
    <row r="28" spans="1:5" x14ac:dyDescent="0.2">
      <c r="A28" s="401" t="s">
        <v>241</v>
      </c>
      <c r="B28" s="452">
        <v>-42238.76</v>
      </c>
      <c r="C28" s="403"/>
    </row>
    <row r="29" spans="1:5" x14ac:dyDescent="0.2">
      <c r="A29" s="401" t="s">
        <v>242</v>
      </c>
      <c r="B29" s="447"/>
      <c r="C29" s="403"/>
      <c r="E29" s="397"/>
    </row>
    <row r="30" spans="1:5" x14ac:dyDescent="0.2">
      <c r="A30" s="401" t="s">
        <v>243</v>
      </c>
      <c r="B30" s="447"/>
      <c r="C30" s="403"/>
      <c r="E30" s="360"/>
    </row>
    <row r="31" spans="1:5" x14ac:dyDescent="0.2">
      <c r="A31" s="403"/>
      <c r="B31" s="448"/>
      <c r="C31" s="403"/>
      <c r="E31" s="400"/>
    </row>
    <row r="32" spans="1:5" ht="13.5" thickBot="1" x14ac:dyDescent="0.25">
      <c r="A32" s="401" t="s">
        <v>244</v>
      </c>
      <c r="B32" s="453">
        <f>SUM(B26:B31)</f>
        <v>22011008.569999997</v>
      </c>
      <c r="C32" s="403"/>
      <c r="E32" s="360"/>
    </row>
    <row r="33" spans="1:5" ht="13.5" thickTop="1" x14ac:dyDescent="0.2">
      <c r="A33" s="403"/>
      <c r="B33" s="454"/>
      <c r="C33" s="403"/>
      <c r="E33" s="400"/>
    </row>
    <row r="34" spans="1:5" x14ac:dyDescent="0.2">
      <c r="A34" s="411" t="s">
        <v>245</v>
      </c>
      <c r="B34" s="415">
        <v>2152885.67</v>
      </c>
      <c r="C34" s="403"/>
      <c r="E34" s="398"/>
    </row>
    <row r="35" spans="1:5" x14ac:dyDescent="0.2">
      <c r="A35" s="403"/>
      <c r="B35" s="450"/>
      <c r="C35" s="403"/>
      <c r="E35" s="360"/>
    </row>
    <row r="36" spans="1:5" ht="13.5" thickBot="1" x14ac:dyDescent="0.25">
      <c r="A36" s="411" t="s">
        <v>246</v>
      </c>
      <c r="B36" s="449">
        <f>+B32+B34</f>
        <v>24163894.239999995</v>
      </c>
      <c r="C36" s="403"/>
      <c r="D36" s="412"/>
      <c r="E36" s="416"/>
    </row>
    <row r="37" spans="1:5" ht="13.5" thickTop="1" x14ac:dyDescent="0.2">
      <c r="A37" s="403"/>
      <c r="B37" s="450"/>
      <c r="C37" s="403"/>
      <c r="E37" s="397"/>
    </row>
    <row r="38" spans="1:5" x14ac:dyDescent="0.2">
      <c r="A38" s="403"/>
      <c r="B38" s="417"/>
      <c r="C38" s="403"/>
      <c r="D38" s="412"/>
      <c r="E38" s="360"/>
    </row>
    <row r="39" spans="1:5" x14ac:dyDescent="0.2">
      <c r="B39" s="418"/>
      <c r="E39" s="397"/>
    </row>
    <row r="40" spans="1:5" x14ac:dyDescent="0.2">
      <c r="A40" s="419" t="s">
        <v>247</v>
      </c>
      <c r="B40" s="420"/>
      <c r="C40" s="419"/>
    </row>
    <row r="41" spans="1:5" x14ac:dyDescent="0.2">
      <c r="A41" s="419" t="s">
        <v>248</v>
      </c>
      <c r="B41" s="420"/>
      <c r="C41" s="419"/>
    </row>
    <row r="42" spans="1:5" x14ac:dyDescent="0.2">
      <c r="A42" s="419"/>
      <c r="B42" s="418"/>
      <c r="C42" s="419"/>
    </row>
    <row r="43" spans="1:5" x14ac:dyDescent="0.2">
      <c r="B43" s="418"/>
    </row>
    <row r="44" spans="1:5" x14ac:dyDescent="0.2">
      <c r="B44" s="418"/>
    </row>
    <row r="45" spans="1:5" x14ac:dyDescent="0.2">
      <c r="B45" s="418"/>
    </row>
    <row r="46" spans="1:5" x14ac:dyDescent="0.2">
      <c r="B46" s="418"/>
    </row>
  </sheetData>
  <pageMargins left="0.7" right="0.7" top="0.75" bottom="0.75" header="0.3" footer="0.3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12C6D-5A18-4200-8501-2F00B2CA2482}">
  <sheetPr>
    <pageSetUpPr fitToPage="1"/>
  </sheetPr>
  <dimension ref="A1:G40"/>
  <sheetViews>
    <sheetView zoomScaleNormal="100" zoomScaleSheetLayoutView="90" workbookViewId="0"/>
  </sheetViews>
  <sheetFormatPr defaultColWidth="9.140625" defaultRowHeight="12.75" x14ac:dyDescent="0.2"/>
  <cols>
    <col min="3" max="3" width="99.85546875" customWidth="1"/>
    <col min="5" max="5" width="17.42578125" customWidth="1"/>
    <col min="6" max="6" width="11.42578125" bestFit="1" customWidth="1"/>
    <col min="7" max="7" width="12.28515625" bestFit="1" customWidth="1"/>
  </cols>
  <sheetData>
    <row r="1" spans="1:6" x14ac:dyDescent="0.2">
      <c r="A1" s="78" t="s">
        <v>224</v>
      </c>
      <c r="D1" s="421"/>
      <c r="E1" s="422"/>
    </row>
    <row r="2" spans="1:6" x14ac:dyDescent="0.2">
      <c r="A2" s="78" t="s">
        <v>249</v>
      </c>
      <c r="E2" s="2"/>
      <c r="F2" s="423"/>
    </row>
    <row r="3" spans="1:6" x14ac:dyDescent="0.2">
      <c r="E3" s="430"/>
      <c r="F3" s="423"/>
    </row>
    <row r="4" spans="1:6" x14ac:dyDescent="0.2">
      <c r="B4" s="78" t="s">
        <v>250</v>
      </c>
      <c r="E4" s="455"/>
      <c r="F4" s="423"/>
    </row>
    <row r="5" spans="1:6" x14ac:dyDescent="0.2">
      <c r="C5" t="s">
        <v>251</v>
      </c>
      <c r="E5" s="456" t="s">
        <v>279</v>
      </c>
    </row>
    <row r="6" spans="1:6" x14ac:dyDescent="0.2">
      <c r="C6" t="s">
        <v>6</v>
      </c>
      <c r="E6" s="456">
        <v>45833</v>
      </c>
    </row>
    <row r="7" spans="1:6" x14ac:dyDescent="0.2">
      <c r="C7" t="s">
        <v>252</v>
      </c>
      <c r="E7" s="457">
        <v>29</v>
      </c>
    </row>
    <row r="8" spans="1:6" x14ac:dyDescent="0.2">
      <c r="C8" t="s">
        <v>253</v>
      </c>
      <c r="E8" s="458">
        <v>360</v>
      </c>
    </row>
    <row r="9" spans="1:6" ht="15" x14ac:dyDescent="0.25">
      <c r="C9" t="s">
        <v>254</v>
      </c>
      <c r="E9" s="459">
        <v>4200000</v>
      </c>
    </row>
    <row r="10" spans="1:6" ht="15" x14ac:dyDescent="0.25">
      <c r="C10" t="s">
        <v>255</v>
      </c>
      <c r="E10" s="460">
        <v>5.9364500000000001E-2</v>
      </c>
    </row>
    <row r="11" spans="1:6" ht="15" x14ac:dyDescent="0.25">
      <c r="C11" t="s">
        <v>256</v>
      </c>
      <c r="E11" s="460">
        <v>4.4364500000000001E-2</v>
      </c>
    </row>
    <row r="12" spans="1:6" x14ac:dyDescent="0.2">
      <c r="C12" t="s">
        <v>257</v>
      </c>
      <c r="E12" s="456">
        <v>45831</v>
      </c>
      <c r="F12" s="2"/>
    </row>
    <row r="13" spans="1:6" x14ac:dyDescent="0.2">
      <c r="E13" s="461"/>
    </row>
    <row r="14" spans="1:6" x14ac:dyDescent="0.2">
      <c r="B14" s="78" t="s">
        <v>258</v>
      </c>
      <c r="E14" s="462">
        <f>E9*(E10)*(ROUND((E7)/E8,5))</f>
        <v>20086.097304000003</v>
      </c>
    </row>
    <row r="15" spans="1:6" x14ac:dyDescent="0.2">
      <c r="E15" s="430"/>
    </row>
    <row r="16" spans="1:6" x14ac:dyDescent="0.2">
      <c r="B16" s="78" t="s">
        <v>259</v>
      </c>
      <c r="E16" s="463"/>
    </row>
    <row r="17" spans="2:7" x14ac:dyDescent="0.2">
      <c r="C17" t="s">
        <v>260</v>
      </c>
      <c r="E17" s="463">
        <v>146561.99</v>
      </c>
    </row>
    <row r="18" spans="2:7" x14ac:dyDescent="0.2">
      <c r="C18" t="s">
        <v>261</v>
      </c>
      <c r="E18" s="463">
        <v>15545.63</v>
      </c>
    </row>
    <row r="19" spans="2:7" x14ac:dyDescent="0.2">
      <c r="C19" t="s">
        <v>262</v>
      </c>
      <c r="E19" s="463">
        <v>9369.82</v>
      </c>
    </row>
    <row r="20" spans="2:7" x14ac:dyDescent="0.2">
      <c r="C20" t="s">
        <v>263</v>
      </c>
      <c r="E20" s="463">
        <v>76437.02</v>
      </c>
    </row>
    <row r="21" spans="2:7" x14ac:dyDescent="0.2">
      <c r="C21" s="372" t="s">
        <v>264</v>
      </c>
      <c r="E21" s="464">
        <v>833.33</v>
      </c>
    </row>
    <row r="22" spans="2:7" x14ac:dyDescent="0.2">
      <c r="E22" s="465"/>
    </row>
    <row r="23" spans="2:7" x14ac:dyDescent="0.2">
      <c r="B23" s="78" t="s">
        <v>265</v>
      </c>
      <c r="E23" s="462">
        <f>E17-E18-E19-E20-E21</f>
        <v>44376.189999999973</v>
      </c>
      <c r="G23" s="318"/>
    </row>
    <row r="24" spans="2:7" x14ac:dyDescent="0.2">
      <c r="E24" s="455"/>
      <c r="G24" s="318"/>
    </row>
    <row r="25" spans="2:7" ht="15" x14ac:dyDescent="0.25">
      <c r="B25" s="78" t="s">
        <v>266</v>
      </c>
      <c r="E25" s="466"/>
    </row>
    <row r="26" spans="2:7" x14ac:dyDescent="0.2">
      <c r="C26" t="s">
        <v>267</v>
      </c>
      <c r="E26" s="424">
        <v>0</v>
      </c>
    </row>
    <row r="27" spans="2:7" ht="15" x14ac:dyDescent="0.25">
      <c r="C27" t="s">
        <v>268</v>
      </c>
      <c r="E27" s="466">
        <v>0</v>
      </c>
    </row>
    <row r="28" spans="2:7" ht="15" x14ac:dyDescent="0.25">
      <c r="C28" t="s">
        <v>269</v>
      </c>
      <c r="E28" s="467">
        <v>0</v>
      </c>
    </row>
    <row r="29" spans="2:7" x14ac:dyDescent="0.2">
      <c r="B29" s="78" t="s">
        <v>270</v>
      </c>
      <c r="E29" s="462">
        <v>0</v>
      </c>
    </row>
    <row r="30" spans="2:7" x14ac:dyDescent="0.2">
      <c r="E30" s="455"/>
    </row>
    <row r="31" spans="2:7" ht="15" x14ac:dyDescent="0.25">
      <c r="B31" s="78" t="s">
        <v>271</v>
      </c>
      <c r="E31" s="466"/>
    </row>
    <row r="32" spans="2:7" ht="15" x14ac:dyDescent="0.25">
      <c r="C32" t="s">
        <v>272</v>
      </c>
      <c r="E32" s="466">
        <f>+E14</f>
        <v>20086.097304000003</v>
      </c>
    </row>
    <row r="33" spans="2:5" x14ac:dyDescent="0.2">
      <c r="E33" s="461"/>
    </row>
    <row r="34" spans="2:5" x14ac:dyDescent="0.2">
      <c r="B34" s="78" t="s">
        <v>273</v>
      </c>
      <c r="E34" s="462">
        <f>E32</f>
        <v>20086.097304000003</v>
      </c>
    </row>
    <row r="35" spans="2:5" x14ac:dyDescent="0.2">
      <c r="E35" s="430"/>
    </row>
    <row r="36" spans="2:5" x14ac:dyDescent="0.2">
      <c r="B36" s="78" t="s">
        <v>274</v>
      </c>
      <c r="E36" s="455"/>
    </row>
    <row r="37" spans="2:5" ht="15" x14ac:dyDescent="0.25">
      <c r="C37" t="s">
        <v>275</v>
      </c>
      <c r="E37" s="426">
        <v>0</v>
      </c>
    </row>
    <row r="38" spans="2:5" x14ac:dyDescent="0.2">
      <c r="C38" t="s">
        <v>276</v>
      </c>
      <c r="E38" s="427">
        <v>0</v>
      </c>
    </row>
    <row r="39" spans="2:5" x14ac:dyDescent="0.2">
      <c r="C39" t="s">
        <v>277</v>
      </c>
      <c r="E39" s="428">
        <v>0</v>
      </c>
    </row>
    <row r="40" spans="2:5" x14ac:dyDescent="0.2">
      <c r="B40" s="78" t="s">
        <v>278</v>
      </c>
      <c r="E40" s="425">
        <v>0</v>
      </c>
    </row>
  </sheetData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FFELP</vt:lpstr>
      <vt:lpstr>Collection and Waterfall</vt:lpstr>
      <vt:lpstr>ESA Balance Sheet</vt:lpstr>
      <vt:lpstr>class B note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2025-06-24T14:13:04Z</dcterms:created>
  <dcterms:modified xsi:type="dcterms:W3CDTF">2025-06-24T14:18:37Z</dcterms:modified>
</cp:coreProperties>
</file>