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04.2025\"/>
    </mc:Choice>
  </mc:AlternateContent>
  <xr:revisionPtr revIDLastSave="0" documentId="8_{4362C6F6-3C75-4426-BC95-9F05FAF1BF8B}" xr6:coauthVersionLast="47" xr6:coauthVersionMax="47" xr10:uidLastSave="{00000000-0000-0000-0000-000000000000}"/>
  <bookViews>
    <workbookView xWindow="-120" yWindow="-120" windowWidth="29040" windowHeight="15840" xr2:uid="{126FB2A4-D616-489C-B92A-F83D1806CE00}"/>
  </bookViews>
  <sheets>
    <sheet name="FFELP" sheetId="1" r:id="rId1"/>
    <sheet name="Collection and Waterfall" sheetId="2" r:id="rId2"/>
    <sheet name="ESA Balance Sheet" sheetId="3" r:id="rId3"/>
    <sheet name="B note" sheetId="4" r:id="rId4"/>
  </sheets>
  <definedNames>
    <definedName name="_xlnm.Print_Area" localSheetId="1">'Collection and Waterfall'!$A$1:$R$90</definedName>
    <definedName name="ProjectName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E14" i="4"/>
  <c r="E32" i="4" s="1"/>
  <c r="E34" i="4" s="1"/>
  <c r="B33" i="3"/>
  <c r="B14" i="3"/>
  <c r="B22" i="3"/>
  <c r="A3" i="3"/>
  <c r="A84" i="1"/>
  <c r="G64" i="1"/>
  <c r="G50" i="1"/>
  <c r="G49" i="1"/>
  <c r="G48" i="1"/>
  <c r="G47" i="1"/>
  <c r="G46" i="1"/>
  <c r="I21" i="1"/>
  <c r="H21" i="1"/>
  <c r="L18" i="1"/>
  <c r="H73" i="1" s="1"/>
  <c r="J21" i="1"/>
  <c r="D18" i="1"/>
  <c r="G72" i="1"/>
  <c r="D17" i="1"/>
  <c r="D7" i="1"/>
  <c r="D6" i="1"/>
  <c r="B35" i="3" l="1"/>
  <c r="B37" i="3" s="1"/>
  <c r="G73" i="1"/>
  <c r="H68" i="1"/>
  <c r="G74" i="1"/>
  <c r="H66" i="1"/>
  <c r="H53" i="1"/>
  <c r="L17" i="1"/>
  <c r="K21" i="1"/>
  <c r="G53" i="1" l="1"/>
  <c r="H72" i="1"/>
  <c r="L21" i="1"/>
  <c r="M18" i="1" s="1"/>
  <c r="G66" i="1"/>
  <c r="G68" i="1" s="1"/>
  <c r="H74" i="1" l="1"/>
  <c r="H78" i="1"/>
  <c r="M17" i="1"/>
  <c r="M21" i="1" s="1"/>
  <c r="H79" i="1" l="1"/>
</calcChain>
</file>

<file path=xl/sharedStrings.xml><?xml version="1.0" encoding="utf-8"?>
<sst xmlns="http://schemas.openxmlformats.org/spreadsheetml/2006/main" count="378" uniqueCount="279">
  <si>
    <t>Student Loan Backed Reporting - FFELP</t>
  </si>
  <si>
    <t>Monthly Distribution Report</t>
  </si>
  <si>
    <t>Issuer</t>
  </si>
  <si>
    <t>ELFI, Inc.</t>
  </si>
  <si>
    <t>Deal Name</t>
  </si>
  <si>
    <t>Indenture No. 8, LLC</t>
  </si>
  <si>
    <t>Distribution Date</t>
  </si>
  <si>
    <t xml:space="preserve">Collection Period </t>
  </si>
  <si>
    <t xml:space="preserve"> </t>
  </si>
  <si>
    <t>Contact Name</t>
  </si>
  <si>
    <t>Brent Starling</t>
  </si>
  <si>
    <t>Contact Number</t>
  </si>
  <si>
    <t>865-824-3066</t>
  </si>
  <si>
    <t>Contact Email</t>
  </si>
  <si>
    <t>bstarling@elfi.com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</si>
  <si>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</si>
  <si>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</si>
  <si>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</si>
  <si>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</si>
  <si>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</si>
  <si>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</si>
  <si>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</si>
  <si>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</si>
  <si>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</si>
  <si>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</si>
  <si>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</si>
  <si>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</si>
  <si>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</si>
  <si>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</si>
  <si>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</si>
  <si>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</si>
  <si>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</si>
  <si>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monthly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</si>
  <si>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</si>
  <si>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</si>
  <si>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</si>
  <si>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</si>
  <si>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</si>
  <si>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</si>
  <si>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</si>
  <si>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</si>
  <si>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</si>
  <si>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</si>
  <si>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</si>
  <si>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</si>
  <si>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</si>
  <si>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</si>
  <si>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</si>
  <si>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</si>
  <si>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</si>
  <si>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</si>
  <si>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</si>
  <si>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</si>
  <si>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</si>
  <si>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</si>
  <si>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</si>
  <si>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</si>
  <si>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</si>
  <si>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</si>
  <si>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</si>
  <si>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</si>
  <si>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</si>
  <si>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</si>
  <si>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</si>
  <si>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</si>
  <si>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</si>
  <si>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</si>
  <si>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</si>
  <si>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</si>
  <si>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</si>
  <si>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</si>
  <si>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</si>
  <si>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</si>
  <si>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</si>
  <si>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</si>
  <si>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</si>
  <si>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</si>
  <si>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</si>
  <si>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</si>
  <si>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</si>
  <si>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</si>
  <si>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</si>
  <si>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</si>
  <si>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</si>
  <si>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</si>
  <si>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</si>
  <si>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</si>
  <si>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</si>
  <si>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</si>
  <si>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GSFC</t>
  </si>
  <si>
    <t>Total Liabilities</t>
  </si>
  <si>
    <t>Great Lakes</t>
  </si>
  <si>
    <t>Total Portfolio</t>
  </si>
  <si>
    <t>Class A Parity % ᵇ</t>
  </si>
  <si>
    <t xml:space="preserve">Total Parity %, Including Class B 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</si>
  <si>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</si>
  <si>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</si>
  <si>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</si>
  <si>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</si>
  <si>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</si>
  <si>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</si>
  <si>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</si>
  <si>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</si>
  <si>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RepaymentCurrent</t>
  </si>
  <si>
    <t>Current</t>
  </si>
  <si>
    <t>Repayment31-60 Days Delinquent</t>
  </si>
  <si>
    <t>31-60 Days Delinquent</t>
  </si>
  <si>
    <t>Repayment61-90 Days Delinquent</t>
  </si>
  <si>
    <t>61-90 Days Delinquent</t>
  </si>
  <si>
    <t>Repayment91-120 Days Delinquent</t>
  </si>
  <si>
    <t>91-120 Days Delinquent</t>
  </si>
  <si>
    <t>Repayment121-180 Days Delinquent</t>
  </si>
  <si>
    <t>121-180 Days Delinquent</t>
  </si>
  <si>
    <t>Repayment181-270 Days Delinquent</t>
  </si>
  <si>
    <t>181-270 Days Delinquent</t>
  </si>
  <si>
    <t>Repayment271+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</si>
  <si>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</si>
  <si>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</si>
  <si>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</si>
  <si>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</si>
  <si>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</si>
  <si>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</si>
  <si>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</si>
  <si>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</si>
  <si>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</si>
  <si>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</si>
  <si>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</si>
  <si>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</si>
  <si>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</si>
  <si>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</si>
  <si>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</si>
  <si>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</si>
  <si>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</si>
  <si>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</si>
  <si>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</si>
  <si>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</si>
  <si>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</si>
  <si>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</si>
  <si>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</si>
  <si>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</si>
  <si>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</si>
  <si>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Other</t>
  </si>
  <si>
    <t>SAP Indices</t>
  </si>
  <si>
    <t>% of Total</t>
  </si>
  <si>
    <t>T-Bill Loans</t>
  </si>
  <si>
    <t>1M SOFR</t>
  </si>
  <si>
    <t>1M LIBOR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</si>
  <si>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</si>
  <si>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</si>
  <si>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</si>
  <si>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</si>
  <si>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</si>
  <si>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</si>
  <si>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</si>
  <si>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</si>
  <si>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</si>
  <si>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</si>
  <si>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</si>
  <si>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</si>
  <si>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>DOE Account</t>
  </si>
  <si>
    <t xml:space="preserve">   Consolidation Rebate Fees</t>
  </si>
  <si>
    <t>Excess of DOE Reserve Account</t>
  </si>
  <si>
    <t xml:space="preserve">   Subordinate Administration Fee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</si>
  <si>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</si>
  <si>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</si>
  <si>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</si>
  <si>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</si>
  <si>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</si>
  <si>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</si>
  <si>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</si>
  <si>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</si>
  <si>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</si>
  <si>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</si>
  <si>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</si>
  <si>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</si>
  <si>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</si>
  <si>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</si>
  <si>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</si>
  <si>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</si>
  <si>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</si>
  <si>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</si>
  <si>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</si>
  <si>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</si>
  <si>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</si>
  <si>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</si>
  <si>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</si>
  <si>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</si>
  <si>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</si>
  <si>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</si>
  <si>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</si>
  <si>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</si>
  <si>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</si>
  <si>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</si>
  <si>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</si>
  <si>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</si>
  <si>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</si>
  <si>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</si>
  <si>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</si>
  <si>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</si>
  <si>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</si>
  <si>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</si>
  <si>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</si>
  <si>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Subordinate Administration Fee</t>
  </si>
  <si>
    <t>Tenth: Accelerated Payments to Noteholders</t>
  </si>
  <si>
    <t>Eleventh: Class B Noteholders</t>
  </si>
  <si>
    <t>Twelfth: Residual Revenue Fund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</si>
  <si>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</si>
  <si>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</si>
  <si>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</si>
  <si>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</si>
  <si>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</si>
  <si>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</si>
  <si>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</si>
  <si>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</si>
  <si>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</si>
  <si>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</si>
  <si>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</si>
  <si>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</si>
  <si>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</si>
  <si>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</si>
  <si>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8, LLC</t>
  </si>
  <si>
    <t>Balance Sheet</t>
  </si>
  <si>
    <t>unaudited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</si>
  <si>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</si>
  <si>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</si>
  <si>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</si>
  <si>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</si>
  <si>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</si>
  <si>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</si>
  <si>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</si>
  <si>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A/R Government Interest</t>
  </si>
  <si>
    <t>Other Receivables</t>
  </si>
  <si>
    <t>Prepaid and Deferred Expenses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</si>
  <si>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</si>
  <si>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</si>
  <si>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</si>
  <si>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</si>
  <si>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</si>
  <si>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</si>
  <si>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</si>
  <si>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</si>
  <si>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</si>
  <si>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</si>
  <si>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</si>
  <si>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</si>
  <si>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Edsouth Indenture No. 8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</si>
  <si>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</si>
  <si>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</si>
  <si>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</si>
  <si>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</si>
  <si>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</si>
  <si>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</si>
  <si>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 SOFR+Tenor+150bps)</t>
  </si>
  <si>
    <t>Applicable 1M SOFR for calculation</t>
  </si>
  <si>
    <t>Interest Rate Determination Date (for SOFR)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</si>
  <si>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</si>
  <si>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</si>
  <si>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</si>
  <si>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</si>
  <si>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</si>
  <si>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</si>
  <si>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</si>
  <si>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</si>
  <si>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</si>
  <si>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</si>
  <si>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</si>
  <si>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</si>
  <si>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</si>
  <si>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</si>
  <si>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</si>
  <si>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</si>
  <si>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</si>
  <si>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</si>
  <si>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</si>
  <si>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</si>
  <si>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</si>
  <si>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28090AAA7</t>
  </si>
  <si>
    <t>28090AAB5</t>
  </si>
  <si>
    <t>4/25/25-5/23/25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</si>
</sst>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_);_(* \(#,##0\);_(* &quot;-&quot;??_);_(@_)"/>
    <numFmt numFmtId="166" formatCode="0.000000"/>
    <numFmt numFmtId="167" formatCode="_(* #,##0.00_);_(* \(#,##0.00\);_(* &quot;-&quot;_);_(@_)"/>
    <numFmt numFmtId="168" formatCode="_(* #,##0.0_);_(* \(#,##0.0\);_(* &quot;-&quot;??_);_(@_)"/>
    <numFmt numFmtId="169" formatCode="_(* #,##0.0000_);_(* \(#,##0.0000\);_(* &quot;-&quot;??_);_(@_)"/>
    <numFmt numFmtId="170" formatCode="_(* #,##0.0000_);_(* \(#,##0.0000\);_(* &quot;-&quot;????_);_(@_)"/>
    <numFmt numFmtId="171" formatCode="0.000%"/>
    <numFmt numFmtId="172" formatCode="0.0000000000000%"/>
    <numFmt numFmtId="173" formatCode="mmmm\ d\,\ yyyy"/>
    <numFmt numFmtId="174" formatCode="#,###,##0.00;\(#,###,##0.00\)"/>
    <numFmt numFmtId="175" formatCode="_(&quot;$&quot;* #,##0_);_(&quot;$&quot;* \(#,##0\);_(&quot;$&quot;* &quot;-&quot;??_);_(@_)"/>
    <numFmt numFmtId="176" formatCode="&quot;$&quot;#,###,##0.00;\(&quot;$&quot;#,###,##0.00\)"/>
  </numFmts>
  <fonts count="39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sz val="10"/>
      <color theme="0" tint="-0.499984740745262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rgb="FFFF0000"/>
      <name val="Arial"/>
      <family val="2"/>
    </font>
    <font>
      <sz val="10"/>
      <name val="Felix Titling"/>
      <family val="5"/>
    </font>
    <font>
      <b/>
      <sz val="10"/>
      <color rgb="FFFF0000"/>
      <name val="Felix Titling"/>
      <family val="5"/>
    </font>
    <font>
      <sz val="10"/>
      <color theme="1"/>
      <name val="Arial"/>
      <family val="2"/>
    </font>
    <font>
      <b/>
      <sz val="10"/>
      <color indexed="1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i/>
      <sz val="10"/>
      <color rgb="FF002060"/>
      <name val="Arial"/>
      <family val="2"/>
    </font>
    <font>
      <i/>
      <sz val="10"/>
      <color rgb="FFFF0000"/>
      <name val="Arial"/>
      <family val="2"/>
    </font>
    <font>
      <b/>
      <sz val="8"/>
      <name val="Arial"/>
      <family val="2"/>
    </font>
    <font>
      <i/>
      <sz val="10"/>
      <color theme="2" tint="-0.499984740745262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indexed="0"/>
      <name val="Arial"/>
      <family val="2"/>
    </font>
    <font>
      <sz val="12"/>
      <color indexed="0"/>
      <name val="Arial"/>
      <family val="2"/>
    </font>
    <font>
      <b/>
      <i/>
      <sz val="9"/>
      <color indexed="0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5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5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5" xfId="0" applyFont="1" applyBorder="1"/>
    <xf numFmtId="0" fontId="6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left"/>
    </xf>
    <xf numFmtId="14" fontId="3" fillId="0" borderId="5" xfId="0" applyNumberFormat="1" applyFont="1" applyBorder="1"/>
    <xf numFmtId="164" fontId="3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8" fillId="0" borderId="7" xfId="2" applyFill="1" applyBorder="1" applyAlignment="1" applyProtection="1">
      <alignment horizontal="left"/>
    </xf>
    <xf numFmtId="0" fontId="3" fillId="0" borderId="7" xfId="0" applyFont="1" applyBorder="1"/>
    <xf numFmtId="0" fontId="3" fillId="0" borderId="8" xfId="0" applyFont="1" applyBorder="1"/>
    <xf numFmtId="0" fontId="2" fillId="0" borderId="1" xfId="0" applyFont="1" applyBorder="1"/>
    <xf numFmtId="0" fontId="4" fillId="0" borderId="2" xfId="0" applyFont="1" applyBorder="1"/>
    <xf numFmtId="0" fontId="3" fillId="0" borderId="4" xfId="0" applyFont="1" applyBorder="1"/>
    <xf numFmtId="0" fontId="3" fillId="0" borderId="9" xfId="0" applyFont="1" applyBorder="1"/>
    <xf numFmtId="0" fontId="4" fillId="0" borderId="10" xfId="0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43" fontId="3" fillId="0" borderId="12" xfId="0" applyNumberFormat="1" applyFont="1" applyBorder="1" applyAlignment="1">
      <alignment horizontal="center"/>
    </xf>
    <xf numFmtId="43" fontId="3" fillId="0" borderId="12" xfId="0" applyNumberFormat="1" applyFont="1" applyBorder="1"/>
    <xf numFmtId="43" fontId="3" fillId="0" borderId="14" xfId="0" applyNumberFormat="1" applyFont="1" applyBorder="1"/>
    <xf numFmtId="10" fontId="3" fillId="0" borderId="12" xfId="0" applyNumberFormat="1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43" fontId="3" fillId="0" borderId="13" xfId="0" applyNumberFormat="1" applyFont="1" applyBorder="1" applyAlignment="1">
      <alignment horizontal="center"/>
    </xf>
    <xf numFmtId="43" fontId="3" fillId="0" borderId="13" xfId="0" applyNumberFormat="1" applyFont="1" applyBorder="1"/>
    <xf numFmtId="43" fontId="3" fillId="0" borderId="16" xfId="0" applyNumberFormat="1" applyFont="1" applyBorder="1"/>
    <xf numFmtId="43" fontId="3" fillId="0" borderId="17" xfId="0" applyNumberFormat="1" applyFont="1" applyBorder="1"/>
    <xf numFmtId="10" fontId="3" fillId="0" borderId="13" xfId="0" applyNumberFormat="1" applyFont="1" applyBorder="1" applyAlignment="1">
      <alignment horizontal="center"/>
    </xf>
    <xf numFmtId="10" fontId="3" fillId="0" borderId="16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10" fontId="3" fillId="0" borderId="19" xfId="0" applyNumberFormat="1" applyFont="1" applyBorder="1" applyAlignment="1">
      <alignment horizontal="center"/>
    </xf>
    <xf numFmtId="43" fontId="3" fillId="0" borderId="19" xfId="0" applyNumberFormat="1" applyFont="1" applyBorder="1" applyAlignment="1">
      <alignment horizontal="center"/>
    </xf>
    <xf numFmtId="43" fontId="3" fillId="0" borderId="19" xfId="0" applyNumberFormat="1" applyFont="1" applyBorder="1"/>
    <xf numFmtId="43" fontId="3" fillId="0" borderId="20" xfId="0" applyNumberFormat="1" applyFont="1" applyBorder="1"/>
    <xf numFmtId="10" fontId="9" fillId="0" borderId="19" xfId="0" applyNumberFormat="1" applyFont="1" applyBorder="1" applyAlignment="1">
      <alignment horizontal="center"/>
    </xf>
    <xf numFmtId="10" fontId="3" fillId="0" borderId="21" xfId="0" applyNumberFormat="1" applyFont="1" applyBorder="1"/>
    <xf numFmtId="0" fontId="4" fillId="0" borderId="22" xfId="0" applyFont="1" applyBorder="1"/>
    <xf numFmtId="0" fontId="3" fillId="0" borderId="19" xfId="0" applyFont="1" applyBorder="1"/>
    <xf numFmtId="10" fontId="3" fillId="0" borderId="19" xfId="0" applyNumberFormat="1" applyFont="1" applyBorder="1"/>
    <xf numFmtId="43" fontId="4" fillId="0" borderId="19" xfId="0" applyNumberFormat="1" applyFont="1" applyBorder="1"/>
    <xf numFmtId="9" fontId="4" fillId="0" borderId="19" xfId="0" applyNumberFormat="1" applyFont="1" applyBorder="1" applyAlignment="1">
      <alignment horizontal="center"/>
    </xf>
    <xf numFmtId="10" fontId="4" fillId="0" borderId="19" xfId="0" applyNumberFormat="1" applyFont="1" applyBorder="1" applyAlignment="1">
      <alignment horizontal="center"/>
    </xf>
    <xf numFmtId="10" fontId="4" fillId="0" borderId="21" xfId="0" applyNumberFormat="1" applyFont="1" applyBorder="1" applyAlignment="1">
      <alignment horizontal="center"/>
    </xf>
    <xf numFmtId="0" fontId="10" fillId="0" borderId="4" xfId="0" applyFont="1" applyBorder="1"/>
    <xf numFmtId="0" fontId="10" fillId="0" borderId="23" xfId="0" applyFont="1" applyBorder="1"/>
    <xf numFmtId="0" fontId="10" fillId="0" borderId="0" xfId="0" applyFont="1"/>
    <xf numFmtId="0" fontId="10" fillId="0" borderId="1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4" fillId="0" borderId="9" xfId="0" applyFont="1" applyBorder="1"/>
    <xf numFmtId="0" fontId="4" fillId="0" borderId="24" xfId="0" applyFont="1" applyBorder="1"/>
    <xf numFmtId="0" fontId="4" fillId="0" borderId="11" xfId="0" applyFont="1" applyBorder="1"/>
    <xf numFmtId="0" fontId="3" fillId="0" borderId="25" xfId="0" applyFont="1" applyBorder="1"/>
    <xf numFmtId="0" fontId="3" fillId="0" borderId="14" xfId="0" applyFont="1" applyBorder="1"/>
    <xf numFmtId="0" fontId="4" fillId="0" borderId="12" xfId="0" applyFont="1" applyBorder="1" applyAlignment="1">
      <alignment horizontal="center"/>
    </xf>
    <xf numFmtId="0" fontId="4" fillId="0" borderId="23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0" xfId="0" applyFont="1"/>
    <xf numFmtId="0" fontId="3" fillId="0" borderId="23" xfId="0" applyFont="1" applyBorder="1"/>
    <xf numFmtId="43" fontId="3" fillId="0" borderId="12" xfId="3" applyNumberFormat="1" applyFont="1" applyFill="1" applyBorder="1" applyAlignment="1">
      <alignment horizontal="right"/>
    </xf>
    <xf numFmtId="43" fontId="3" fillId="0" borderId="26" xfId="3" applyNumberFormat="1" applyFont="1" applyFill="1" applyBorder="1" applyAlignment="1">
      <alignment horizontal="right"/>
    </xf>
    <xf numFmtId="43" fontId="3" fillId="0" borderId="0" xfId="0" applyNumberFormat="1" applyFont="1"/>
    <xf numFmtId="0" fontId="3" fillId="0" borderId="20" xfId="0" applyFont="1" applyBorder="1"/>
    <xf numFmtId="0" fontId="4" fillId="0" borderId="19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3" fontId="3" fillId="0" borderId="13" xfId="3" applyNumberFormat="1" applyFont="1" applyFill="1" applyBorder="1" applyAlignment="1">
      <alignment horizontal="right"/>
    </xf>
    <xf numFmtId="43" fontId="3" fillId="0" borderId="27" xfId="3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left" indent="3"/>
    </xf>
    <xf numFmtId="0" fontId="3" fillId="0" borderId="16" xfId="0" applyFont="1" applyBorder="1"/>
    <xf numFmtId="10" fontId="3" fillId="0" borderId="17" xfId="4" applyNumberFormat="1" applyFont="1" applyFill="1" applyBorder="1" applyAlignment="1">
      <alignment horizontal="center"/>
    </xf>
    <xf numFmtId="2" fontId="3" fillId="0" borderId="28" xfId="5" applyNumberFormat="1" applyFont="1" applyFill="1" applyBorder="1" applyAlignment="1"/>
    <xf numFmtId="2" fontId="3" fillId="0" borderId="23" xfId="5" applyNumberFormat="1" applyFont="1" applyFill="1" applyBorder="1" applyAlignment="1">
      <alignment horizontal="center"/>
    </xf>
    <xf numFmtId="2" fontId="3" fillId="0" borderId="15" xfId="0" applyNumberFormat="1" applyFont="1" applyBorder="1"/>
    <xf numFmtId="43" fontId="4" fillId="0" borderId="13" xfId="3" applyNumberFormat="1" applyFont="1" applyFill="1" applyBorder="1" applyAlignment="1">
      <alignment horizontal="right"/>
    </xf>
    <xf numFmtId="43" fontId="4" fillId="0" borderId="27" xfId="3" applyNumberFormat="1" applyFont="1" applyFill="1" applyBorder="1" applyAlignment="1">
      <alignment horizontal="right"/>
    </xf>
    <xf numFmtId="2" fontId="3" fillId="0" borderId="17" xfId="5" applyNumberFormat="1" applyFont="1" applyFill="1" applyBorder="1" applyAlignment="1"/>
    <xf numFmtId="2" fontId="3" fillId="0" borderId="0" xfId="5" applyNumberFormat="1" applyFont="1" applyFill="1" applyBorder="1" applyAlignment="1">
      <alignment horizontal="center"/>
    </xf>
    <xf numFmtId="2" fontId="3" fillId="0" borderId="5" xfId="0" applyNumberFormat="1" applyFont="1" applyBorder="1"/>
    <xf numFmtId="43" fontId="3" fillId="0" borderId="13" xfId="0" applyNumberFormat="1" applyFont="1" applyBorder="1" applyAlignment="1">
      <alignment horizontal="right"/>
    </xf>
    <xf numFmtId="43" fontId="3" fillId="0" borderId="27" xfId="0" applyNumberFormat="1" applyFont="1" applyBorder="1" applyAlignment="1">
      <alignment horizontal="right"/>
    </xf>
    <xf numFmtId="2" fontId="3" fillId="0" borderId="29" xfId="5" applyNumberFormat="1" applyFont="1" applyFill="1" applyBorder="1" applyAlignment="1"/>
    <xf numFmtId="2" fontId="3" fillId="0" borderId="22" xfId="5" applyNumberFormat="1" applyFont="1" applyFill="1" applyBorder="1" applyAlignment="1">
      <alignment horizontal="center"/>
    </xf>
    <xf numFmtId="2" fontId="3" fillId="0" borderId="21" xfId="0" applyNumberFormat="1" applyFont="1" applyBorder="1"/>
    <xf numFmtId="0" fontId="3" fillId="0" borderId="13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9" xfId="0" applyFont="1" applyBorder="1" applyAlignment="1">
      <alignment horizontal="left" indent="3"/>
    </xf>
    <xf numFmtId="0" fontId="3" fillId="0" borderId="30" xfId="0" applyFont="1" applyBorder="1"/>
    <xf numFmtId="43" fontId="3" fillId="0" borderId="10" xfId="6" applyFont="1" applyFill="1" applyBorder="1" applyAlignment="1">
      <alignment horizontal="center"/>
    </xf>
    <xf numFmtId="10" fontId="4" fillId="0" borderId="31" xfId="7" applyNumberFormat="1" applyFont="1" applyFill="1" applyBorder="1" applyAlignment="1"/>
    <xf numFmtId="10" fontId="4" fillId="0" borderId="24" xfId="7" applyNumberFormat="1" applyFont="1" applyFill="1" applyBorder="1" applyAlignment="1">
      <alignment horizontal="center"/>
    </xf>
    <xf numFmtId="10" fontId="4" fillId="0" borderId="32" xfId="0" applyNumberFormat="1" applyFont="1" applyBorder="1"/>
    <xf numFmtId="41" fontId="3" fillId="0" borderId="13" xfId="0" applyNumberFormat="1" applyFont="1" applyBorder="1" applyAlignment="1">
      <alignment horizontal="right"/>
    </xf>
    <xf numFmtId="41" fontId="3" fillId="0" borderId="27" xfId="0" applyNumberFormat="1" applyFont="1" applyBorder="1" applyAlignment="1">
      <alignment horizontal="right"/>
    </xf>
    <xf numFmtId="0" fontId="4" fillId="0" borderId="4" xfId="0" applyFont="1" applyBorder="1"/>
    <xf numFmtId="10" fontId="4" fillId="0" borderId="17" xfId="4" applyNumberFormat="1" applyFont="1" applyFill="1" applyBorder="1"/>
    <xf numFmtId="2" fontId="4" fillId="0" borderId="33" xfId="5" applyNumberFormat="1" applyFont="1" applyFill="1" applyBorder="1" applyAlignment="1">
      <alignment horizontal="center"/>
    </xf>
    <xf numFmtId="2" fontId="4" fillId="0" borderId="7" xfId="5" applyNumberFormat="1" applyFont="1" applyFill="1" applyBorder="1" applyAlignment="1">
      <alignment horizontal="center"/>
    </xf>
    <xf numFmtId="2" fontId="4" fillId="0" borderId="8" xfId="0" applyNumberFormat="1" applyFont="1" applyBorder="1"/>
    <xf numFmtId="44" fontId="3" fillId="0" borderId="13" xfId="3" applyFont="1" applyFill="1" applyBorder="1" applyAlignment="1">
      <alignment horizontal="right"/>
    </xf>
    <xf numFmtId="44" fontId="3" fillId="0" borderId="27" xfId="3" applyFont="1" applyFill="1" applyBorder="1" applyAlignment="1">
      <alignment horizontal="right"/>
    </xf>
    <xf numFmtId="0" fontId="4" fillId="0" borderId="34" xfId="0" applyFont="1" applyBorder="1"/>
    <xf numFmtId="0" fontId="3" fillId="0" borderId="35" xfId="0" applyFont="1" applyBorder="1"/>
    <xf numFmtId="10" fontId="4" fillId="0" borderId="36" xfId="0" applyNumberFormat="1" applyFont="1" applyBorder="1"/>
    <xf numFmtId="2" fontId="4" fillId="0" borderId="0" xfId="0" applyNumberFormat="1" applyFont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3" fillId="0" borderId="22" xfId="0" applyFont="1" applyBorder="1"/>
    <xf numFmtId="44" fontId="3" fillId="0" borderId="19" xfId="3" applyFont="1" applyFill="1" applyBorder="1" applyAlignment="1">
      <alignment horizontal="right"/>
    </xf>
    <xf numFmtId="44" fontId="3" fillId="0" borderId="37" xfId="3" applyFont="1" applyFill="1" applyBorder="1" applyAlignment="1">
      <alignment horizontal="right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43" fontId="3" fillId="0" borderId="0" xfId="4" applyFont="1"/>
    <xf numFmtId="164" fontId="0" fillId="0" borderId="0" xfId="0" applyNumberFormat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16" xfId="0" applyNumberFormat="1" applyFont="1" applyBorder="1" applyAlignment="1">
      <alignment horizontal="right"/>
    </xf>
    <xf numFmtId="43" fontId="3" fillId="0" borderId="5" xfId="0" applyNumberFormat="1" applyFont="1" applyBorder="1"/>
    <xf numFmtId="44" fontId="3" fillId="0" borderId="0" xfId="0" applyNumberFormat="1" applyFont="1"/>
    <xf numFmtId="165" fontId="3" fillId="0" borderId="0" xfId="0" applyNumberFormat="1" applyFont="1"/>
    <xf numFmtId="9" fontId="3" fillId="0" borderId="0" xfId="5" applyFont="1" applyFill="1"/>
    <xf numFmtId="43" fontId="3" fillId="0" borderId="16" xfId="0" applyNumberFormat="1" applyFont="1" applyBorder="1" applyAlignment="1">
      <alignment horizontal="center"/>
    </xf>
    <xf numFmtId="166" fontId="3" fillId="0" borderId="0" xfId="0" applyNumberFormat="1" applyFont="1"/>
    <xf numFmtId="43" fontId="4" fillId="0" borderId="13" xfId="0" applyNumberFormat="1" applyFont="1" applyBorder="1"/>
    <xf numFmtId="43" fontId="4" fillId="0" borderId="16" xfId="0" applyNumberFormat="1" applyFont="1" applyBorder="1" applyAlignment="1">
      <alignment horizontal="right"/>
    </xf>
    <xf numFmtId="43" fontId="4" fillId="0" borderId="5" xfId="0" applyNumberFormat="1" applyFont="1" applyBorder="1"/>
    <xf numFmtId="0" fontId="10" fillId="0" borderId="13" xfId="0" applyFont="1" applyBorder="1"/>
    <xf numFmtId="0" fontId="10" fillId="0" borderId="16" xfId="0" applyFont="1" applyBorder="1"/>
    <xf numFmtId="0" fontId="10" fillId="0" borderId="5" xfId="0" applyFont="1" applyBorder="1"/>
    <xf numFmtId="0" fontId="3" fillId="0" borderId="6" xfId="0" applyFont="1" applyBorder="1"/>
    <xf numFmtId="0" fontId="3" fillId="0" borderId="38" xfId="0" applyFont="1" applyBorder="1"/>
    <xf numFmtId="0" fontId="3" fillId="0" borderId="39" xfId="0" applyFont="1" applyBorder="1"/>
    <xf numFmtId="0" fontId="2" fillId="0" borderId="34" xfId="0" applyFont="1" applyBorder="1"/>
    <xf numFmtId="0" fontId="3" fillId="0" borderId="40" xfId="0" applyFont="1" applyBorder="1"/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23" xfId="0" applyFont="1" applyBorder="1"/>
    <xf numFmtId="0" fontId="3" fillId="0" borderId="12" xfId="0" applyFont="1" applyBorder="1"/>
    <xf numFmtId="165" fontId="3" fillId="0" borderId="15" xfId="0" applyNumberFormat="1" applyFont="1" applyBorder="1"/>
    <xf numFmtId="10" fontId="3" fillId="0" borderId="5" xfId="0" applyNumberFormat="1" applyFont="1" applyBorder="1" applyAlignment="1">
      <alignment horizontal="center"/>
    </xf>
    <xf numFmtId="43" fontId="3" fillId="0" borderId="19" xfId="0" applyNumberFormat="1" applyFont="1" applyBorder="1" applyAlignment="1">
      <alignment horizontal="right"/>
    </xf>
    <xf numFmtId="43" fontId="3" fillId="0" borderId="21" xfId="0" applyNumberFormat="1" applyFont="1" applyBorder="1"/>
    <xf numFmtId="43" fontId="4" fillId="0" borderId="16" xfId="0" applyNumberFormat="1" applyFont="1" applyBorder="1"/>
    <xf numFmtId="0" fontId="3" fillId="0" borderId="24" xfId="0" applyFont="1" applyBorder="1"/>
    <xf numFmtId="43" fontId="3" fillId="0" borderId="13" xfId="4" quotePrefix="1" applyFont="1" applyFill="1" applyBorder="1" applyAlignment="1">
      <alignment horizontal="right"/>
    </xf>
    <xf numFmtId="10" fontId="3" fillId="0" borderId="13" xfId="5" applyNumberFormat="1" applyFont="1" applyFill="1" applyBorder="1" applyAlignment="1">
      <alignment horizontal="right"/>
    </xf>
    <xf numFmtId="165" fontId="3" fillId="0" borderId="13" xfId="4" quotePrefix="1" applyNumberFormat="1" applyFont="1" applyFill="1" applyBorder="1" applyAlignment="1">
      <alignment horizontal="right"/>
    </xf>
    <xf numFmtId="43" fontId="3" fillId="0" borderId="27" xfId="4" quotePrefix="1" applyFont="1" applyFill="1" applyBorder="1" applyAlignment="1">
      <alignment horizontal="right"/>
    </xf>
    <xf numFmtId="0" fontId="3" fillId="0" borderId="16" xfId="0" applyFont="1" applyBorder="1" applyAlignment="1">
      <alignment horizontal="center"/>
    </xf>
    <xf numFmtId="165" fontId="3" fillId="0" borderId="5" xfId="0" applyNumberFormat="1" applyFont="1" applyBorder="1"/>
    <xf numFmtId="0" fontId="4" fillId="0" borderId="18" xfId="0" applyFont="1" applyBorder="1"/>
    <xf numFmtId="43" fontId="4" fillId="0" borderId="19" xfId="4" applyFont="1" applyFill="1" applyBorder="1" applyAlignment="1">
      <alignment horizontal="right"/>
    </xf>
    <xf numFmtId="10" fontId="3" fillId="0" borderId="19" xfId="5" applyNumberFormat="1" applyFont="1" applyFill="1" applyBorder="1" applyAlignment="1">
      <alignment horizontal="right"/>
    </xf>
    <xf numFmtId="165" fontId="4" fillId="0" borderId="19" xfId="4" applyNumberFormat="1" applyFont="1" applyFill="1" applyBorder="1" applyAlignment="1">
      <alignment horizontal="right"/>
    </xf>
    <xf numFmtId="43" fontId="4" fillId="0" borderId="37" xfId="4" applyFont="1" applyFill="1" applyBorder="1" applyAlignment="1">
      <alignment horizontal="right"/>
    </xf>
    <xf numFmtId="43" fontId="3" fillId="0" borderId="0" xfId="4" applyFont="1" applyFill="1"/>
    <xf numFmtId="0" fontId="4" fillId="0" borderId="16" xfId="0" applyFont="1" applyBorder="1"/>
    <xf numFmtId="165" fontId="4" fillId="0" borderId="16" xfId="0" applyNumberFormat="1" applyFont="1" applyBorder="1"/>
    <xf numFmtId="165" fontId="4" fillId="0" borderId="5" xfId="0" applyNumberFormat="1" applyFont="1" applyBorder="1"/>
    <xf numFmtId="0" fontId="3" fillId="0" borderId="13" xfId="0" applyFont="1" applyBorder="1"/>
    <xf numFmtId="9" fontId="3" fillId="0" borderId="16" xfId="0" applyNumberFormat="1" applyFont="1" applyBorder="1"/>
    <xf numFmtId="10" fontId="3" fillId="0" borderId="27" xfId="0" applyNumberFormat="1" applyFont="1" applyBorder="1" applyAlignment="1">
      <alignment horizontal="center"/>
    </xf>
    <xf numFmtId="9" fontId="3" fillId="0" borderId="19" xfId="0" applyNumberFormat="1" applyFont="1" applyBorder="1" applyAlignment="1">
      <alignment horizontal="center"/>
    </xf>
    <xf numFmtId="9" fontId="3" fillId="0" borderId="20" xfId="0" applyNumberFormat="1" applyFont="1" applyBorder="1"/>
    <xf numFmtId="9" fontId="3" fillId="0" borderId="21" xfId="0" applyNumberFormat="1" applyFont="1" applyBorder="1"/>
    <xf numFmtId="0" fontId="10" fillId="0" borderId="25" xfId="0" applyFont="1" applyBorder="1"/>
    <xf numFmtId="0" fontId="4" fillId="0" borderId="30" xfId="0" applyFont="1" applyBorder="1"/>
    <xf numFmtId="0" fontId="4" fillId="0" borderId="1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3" fontId="4" fillId="0" borderId="10" xfId="0" applyNumberFormat="1" applyFont="1" applyBorder="1" applyAlignment="1">
      <alignment horizontal="center"/>
    </xf>
    <xf numFmtId="43" fontId="4" fillId="0" borderId="30" xfId="0" applyNumberFormat="1" applyFont="1" applyBorder="1" applyAlignment="1">
      <alignment horizontal="center"/>
    </xf>
    <xf numFmtId="0" fontId="14" fillId="0" borderId="4" xfId="0" applyFont="1" applyBorder="1"/>
    <xf numFmtId="10" fontId="3" fillId="0" borderId="13" xfId="0" applyNumberFormat="1" applyFont="1" applyBorder="1" applyAlignment="1">
      <alignment horizontal="right"/>
    </xf>
    <xf numFmtId="10" fontId="3" fillId="0" borderId="12" xfId="5" applyNumberFormat="1" applyFont="1" applyFill="1" applyBorder="1" applyAlignment="1">
      <alignment horizontal="right"/>
    </xf>
    <xf numFmtId="167" fontId="3" fillId="0" borderId="12" xfId="0" applyNumberFormat="1" applyFont="1" applyBorder="1" applyAlignment="1">
      <alignment horizontal="right"/>
    </xf>
    <xf numFmtId="167" fontId="3" fillId="0" borderId="26" xfId="0" applyNumberFormat="1" applyFont="1" applyBorder="1" applyAlignment="1">
      <alignment horizontal="right"/>
    </xf>
    <xf numFmtId="167" fontId="3" fillId="0" borderId="13" xfId="0" applyNumberFormat="1" applyFont="1" applyBorder="1" applyAlignment="1">
      <alignment horizontal="right"/>
    </xf>
    <xf numFmtId="167" fontId="3" fillId="0" borderId="27" xfId="0" applyNumberFormat="1" applyFont="1" applyBorder="1" applyAlignment="1">
      <alignment horizontal="right"/>
    </xf>
    <xf numFmtId="0" fontId="3" fillId="0" borderId="0" xfId="0" applyFont="1" applyAlignment="1">
      <alignment horizontal="left" indent="2"/>
    </xf>
    <xf numFmtId="0" fontId="15" fillId="0" borderId="4" xfId="0" applyFont="1" applyBorder="1"/>
    <xf numFmtId="0" fontId="9" fillId="0" borderId="0" xfId="0" applyFont="1"/>
    <xf numFmtId="41" fontId="9" fillId="0" borderId="13" xfId="0" applyNumberFormat="1" applyFont="1" applyBorder="1" applyAlignment="1">
      <alignment horizontal="right"/>
    </xf>
    <xf numFmtId="43" fontId="9" fillId="0" borderId="13" xfId="0" applyNumberFormat="1" applyFont="1" applyBorder="1" applyAlignment="1">
      <alignment horizontal="right"/>
    </xf>
    <xf numFmtId="10" fontId="9" fillId="0" borderId="13" xfId="0" applyNumberFormat="1" applyFont="1" applyBorder="1" applyAlignment="1">
      <alignment horizontal="right"/>
    </xf>
    <xf numFmtId="10" fontId="9" fillId="0" borderId="13" xfId="5" applyNumberFormat="1" applyFont="1" applyFill="1" applyBorder="1" applyAlignment="1">
      <alignment horizontal="right"/>
    </xf>
    <xf numFmtId="167" fontId="9" fillId="0" borderId="13" xfId="0" applyNumberFormat="1" applyFont="1" applyBorder="1" applyAlignment="1">
      <alignment horizontal="right"/>
    </xf>
    <xf numFmtId="167" fontId="9" fillId="0" borderId="27" xfId="0" applyNumberFormat="1" applyFont="1" applyBorder="1" applyAlignment="1">
      <alignment horizontal="right"/>
    </xf>
    <xf numFmtId="10" fontId="3" fillId="0" borderId="13" xfId="4" applyNumberFormat="1" applyFont="1" applyFill="1" applyBorder="1" applyAlignment="1">
      <alignment horizontal="right"/>
    </xf>
    <xf numFmtId="41" fontId="3" fillId="0" borderId="0" xfId="0" applyNumberFormat="1" applyFont="1"/>
    <xf numFmtId="10" fontId="3" fillId="0" borderId="0" xfId="5" applyNumberFormat="1" applyFont="1" applyFill="1"/>
    <xf numFmtId="41" fontId="4" fillId="0" borderId="20" xfId="4" applyNumberFormat="1" applyFont="1" applyFill="1" applyBorder="1" applyAlignment="1">
      <alignment horizontal="right"/>
    </xf>
    <xf numFmtId="10" fontId="4" fillId="0" borderId="19" xfId="5" applyNumberFormat="1" applyFont="1" applyFill="1" applyBorder="1" applyAlignment="1">
      <alignment horizontal="right"/>
    </xf>
    <xf numFmtId="167" fontId="4" fillId="0" borderId="19" xfId="0" applyNumberFormat="1" applyFont="1" applyBorder="1" applyAlignment="1">
      <alignment horizontal="right"/>
    </xf>
    <xf numFmtId="167" fontId="4" fillId="0" borderId="37" xfId="0" applyNumberFormat="1" applyFont="1" applyBorder="1" applyAlignment="1">
      <alignment horizontal="right"/>
    </xf>
    <xf numFmtId="10" fontId="10" fillId="0" borderId="23" xfId="5" applyNumberFormat="1" applyFont="1" applyFill="1" applyBorder="1"/>
    <xf numFmtId="168" fontId="10" fillId="0" borderId="15" xfId="4" applyNumberFormat="1" applyFont="1" applyFill="1" applyBorder="1"/>
    <xf numFmtId="10" fontId="10" fillId="0" borderId="7" xfId="5" applyNumberFormat="1" applyFont="1" applyFill="1" applyBorder="1"/>
    <xf numFmtId="168" fontId="10" fillId="0" borderId="8" xfId="4" applyNumberFormat="1" applyFont="1" applyFill="1" applyBorder="1"/>
    <xf numFmtId="0" fontId="4" fillId="0" borderId="31" xfId="0" applyFont="1" applyBorder="1" applyAlignment="1">
      <alignment horizontal="centerContinuous"/>
    </xf>
    <xf numFmtId="0" fontId="4" fillId="0" borderId="30" xfId="0" applyFont="1" applyBorder="1" applyAlignment="1">
      <alignment horizontal="centerContinuous"/>
    </xf>
    <xf numFmtId="0" fontId="4" fillId="0" borderId="11" xfId="0" applyFont="1" applyBorder="1" applyAlignment="1">
      <alignment horizontal="center"/>
    </xf>
    <xf numFmtId="43" fontId="4" fillId="0" borderId="10" xfId="4" applyFont="1" applyFill="1" applyBorder="1" applyAlignment="1">
      <alignment horizontal="center"/>
    </xf>
    <xf numFmtId="43" fontId="4" fillId="0" borderId="30" xfId="4" applyFont="1" applyFill="1" applyBorder="1" applyAlignment="1">
      <alignment horizontal="center"/>
    </xf>
    <xf numFmtId="41" fontId="3" fillId="0" borderId="13" xfId="4" applyNumberFormat="1" applyFont="1" applyFill="1" applyBorder="1" applyAlignment="1">
      <alignment horizontal="right"/>
    </xf>
    <xf numFmtId="43" fontId="3" fillId="0" borderId="13" xfId="4" applyFont="1" applyFill="1" applyBorder="1" applyAlignment="1">
      <alignment horizontal="right"/>
    </xf>
    <xf numFmtId="43" fontId="3" fillId="0" borderId="14" xfId="4" applyFont="1" applyFill="1" applyBorder="1" applyAlignment="1">
      <alignment horizontal="right"/>
    </xf>
    <xf numFmtId="43" fontId="3" fillId="0" borderId="13" xfId="5" applyNumberFormat="1" applyFont="1" applyFill="1" applyBorder="1" applyAlignment="1">
      <alignment horizontal="right"/>
    </xf>
    <xf numFmtId="43" fontId="3" fillId="0" borderId="26" xfId="4" applyFont="1" applyFill="1" applyBorder="1" applyAlignment="1">
      <alignment horizontal="right"/>
    </xf>
    <xf numFmtId="43" fontId="3" fillId="0" borderId="16" xfId="4" applyFont="1" applyFill="1" applyBorder="1" applyAlignment="1">
      <alignment horizontal="right"/>
    </xf>
    <xf numFmtId="43" fontId="3" fillId="0" borderId="27" xfId="4" applyFont="1" applyFill="1" applyBorder="1" applyAlignment="1">
      <alignment horizontal="right"/>
    </xf>
    <xf numFmtId="43" fontId="3" fillId="0" borderId="17" xfId="5" applyNumberFormat="1" applyFont="1" applyFill="1" applyBorder="1" applyAlignment="1">
      <alignment horizontal="right"/>
    </xf>
    <xf numFmtId="41" fontId="4" fillId="0" borderId="19" xfId="4" applyNumberFormat="1" applyFont="1" applyFill="1" applyBorder="1" applyAlignment="1">
      <alignment horizontal="right"/>
    </xf>
    <xf numFmtId="43" fontId="4" fillId="0" borderId="19" xfId="5" applyNumberFormat="1" applyFont="1" applyFill="1" applyBorder="1" applyAlignment="1">
      <alignment horizontal="right"/>
    </xf>
    <xf numFmtId="43" fontId="4" fillId="0" borderId="29" xfId="5" applyNumberFormat="1" applyFont="1" applyFill="1" applyBorder="1" applyAlignment="1">
      <alignment horizontal="right"/>
    </xf>
    <xf numFmtId="10" fontId="10" fillId="0" borderId="0" xfId="5" applyNumberFormat="1" applyFont="1" applyFill="1" applyBorder="1"/>
    <xf numFmtId="168" fontId="10" fillId="0" borderId="5" xfId="4" applyNumberFormat="1" applyFont="1" applyFill="1" applyBorder="1"/>
    <xf numFmtId="0" fontId="16" fillId="0" borderId="0" xfId="0" applyFont="1"/>
    <xf numFmtId="0" fontId="3" fillId="0" borderId="11" xfId="0" applyFont="1" applyBorder="1"/>
    <xf numFmtId="10" fontId="3" fillId="0" borderId="27" xfId="4" applyNumberFormat="1" applyFont="1" applyFill="1" applyBorder="1" applyAlignment="1">
      <alignment horizontal="right"/>
    </xf>
    <xf numFmtId="169" fontId="3" fillId="0" borderId="41" xfId="0" applyNumberFormat="1" applyFont="1" applyBorder="1" applyAlignment="1">
      <alignment horizontal="right"/>
    </xf>
    <xf numFmtId="170" fontId="3" fillId="0" borderId="27" xfId="0" applyNumberFormat="1" applyFont="1" applyBorder="1" applyAlignment="1">
      <alignment horizontal="right"/>
    </xf>
    <xf numFmtId="0" fontId="4" fillId="0" borderId="7" xfId="0" applyFont="1" applyBorder="1"/>
    <xf numFmtId="10" fontId="4" fillId="0" borderId="37" xfId="4" applyNumberFormat="1" applyFont="1" applyFill="1" applyBorder="1" applyAlignment="1">
      <alignment horizontal="right"/>
    </xf>
    <xf numFmtId="169" fontId="4" fillId="0" borderId="37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3" fontId="3" fillId="0" borderId="8" xfId="0" applyNumberFormat="1" applyFont="1" applyBorder="1"/>
    <xf numFmtId="0" fontId="4" fillId="0" borderId="0" xfId="0" applyFont="1" applyAlignment="1">
      <alignment horizontal="center"/>
    </xf>
    <xf numFmtId="43" fontId="4" fillId="0" borderId="0" xfId="0" applyNumberFormat="1" applyFont="1"/>
    <xf numFmtId="43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top" wrapText="1"/>
    </xf>
    <xf numFmtId="39" fontId="3" fillId="0" borderId="0" xfId="0" applyNumberFormat="1" applyFont="1"/>
    <xf numFmtId="0" fontId="17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14" fontId="0" fillId="0" borderId="2" xfId="0" applyNumberFormat="1" applyBorder="1"/>
    <xf numFmtId="14" fontId="0" fillId="0" borderId="3" xfId="0" applyNumberFormat="1" applyBorder="1"/>
    <xf numFmtId="14" fontId="0" fillId="0" borderId="7" xfId="0" applyNumberFormat="1" applyBorder="1"/>
    <xf numFmtId="14" fontId="0" fillId="0" borderId="8" xfId="0" applyNumberFormat="1" applyBorder="1"/>
    <xf numFmtId="0" fontId="18" fillId="0" borderId="0" xfId="0" applyFont="1"/>
    <xf numFmtId="0" fontId="0" fillId="0" borderId="2" xfId="0" applyBorder="1"/>
    <xf numFmtId="0" fontId="0" fillId="0" borderId="3" xfId="0" applyBorder="1"/>
    <xf numFmtId="0" fontId="18" fillId="0" borderId="34" xfId="0" applyFont="1" applyBorder="1"/>
    <xf numFmtId="0" fontId="0" fillId="0" borderId="42" xfId="0" applyBorder="1"/>
    <xf numFmtId="0" fontId="0" fillId="0" borderId="40" xfId="0" applyBorder="1"/>
    <xf numFmtId="14" fontId="4" fillId="0" borderId="21" xfId="0" applyNumberFormat="1" applyFont="1" applyBorder="1" applyAlignment="1">
      <alignment horizontal="center"/>
    </xf>
    <xf numFmtId="14" fontId="20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/>
    <xf numFmtId="43" fontId="17" fillId="0" borderId="0" xfId="0" applyNumberFormat="1" applyFont="1" applyAlignment="1">
      <alignment horizontal="left"/>
    </xf>
    <xf numFmtId="4" fontId="21" fillId="0" borderId="0" xfId="0" applyNumberFormat="1" applyFont="1"/>
    <xf numFmtId="0" fontId="22" fillId="0" borderId="0" xfId="0" applyFont="1"/>
    <xf numFmtId="4" fontId="3" fillId="0" borderId="0" xfId="0" applyNumberFormat="1" applyFont="1"/>
    <xf numFmtId="0" fontId="23" fillId="0" borderId="0" xfId="0" applyFont="1"/>
    <xf numFmtId="0" fontId="24" fillId="0" borderId="0" xfId="0" applyFont="1"/>
    <xf numFmtId="43" fontId="0" fillId="0" borderId="5" xfId="0" applyNumberFormat="1" applyBorder="1"/>
    <xf numFmtId="43" fontId="23" fillId="0" borderId="0" xfId="0" applyNumberFormat="1" applyFont="1"/>
    <xf numFmtId="0" fontId="25" fillId="0" borderId="0" xfId="0" applyFont="1"/>
    <xf numFmtId="4" fontId="26" fillId="0" borderId="0" xfId="0" applyNumberFormat="1" applyFont="1"/>
    <xf numFmtId="0" fontId="0" fillId="0" borderId="6" xfId="0" applyBorder="1"/>
    <xf numFmtId="0" fontId="0" fillId="0" borderId="7" xfId="0" applyBorder="1"/>
    <xf numFmtId="44" fontId="0" fillId="0" borderId="8" xfId="0" applyNumberFormat="1" applyBorder="1"/>
    <xf numFmtId="14" fontId="25" fillId="0" borderId="0" xfId="0" applyNumberFormat="1" applyFont="1"/>
    <xf numFmtId="43" fontId="26" fillId="0" borderId="0" xfId="0" applyNumberFormat="1" applyFont="1"/>
    <xf numFmtId="43" fontId="27" fillId="0" borderId="0" xfId="0" applyNumberFormat="1" applyFont="1"/>
    <xf numFmtId="171" fontId="17" fillId="0" borderId="0" xfId="5" applyNumberFormat="1" applyFont="1" applyFill="1" applyAlignment="1">
      <alignment horizontal="left"/>
    </xf>
    <xf numFmtId="10" fontId="0" fillId="0" borderId="0" xfId="5" applyNumberFormat="1" applyFont="1" applyFill="1"/>
    <xf numFmtId="43" fontId="0" fillId="0" borderId="0" xfId="0" applyNumberFormat="1"/>
    <xf numFmtId="10" fontId="17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4" fontId="4" fillId="0" borderId="43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left"/>
    </xf>
    <xf numFmtId="4" fontId="0" fillId="0" borderId="0" xfId="0" applyNumberFormat="1" applyAlignment="1">
      <alignment horizontal="center"/>
    </xf>
    <xf numFmtId="49" fontId="3" fillId="0" borderId="4" xfId="0" applyNumberFormat="1" applyFont="1" applyBorder="1"/>
    <xf numFmtId="43" fontId="0" fillId="0" borderId="5" xfId="0" applyNumberFormat="1" applyBorder="1" applyAlignment="1">
      <alignment horizontal="right"/>
    </xf>
    <xf numFmtId="43" fontId="28" fillId="0" borderId="0" xfId="0" applyNumberFormat="1" applyFont="1" applyAlignment="1">
      <alignment horizontal="right"/>
    </xf>
    <xf numFmtId="10" fontId="0" fillId="0" borderId="0" xfId="0" applyNumberFormat="1" applyAlignment="1">
      <alignment horizontal="center"/>
    </xf>
    <xf numFmtId="10" fontId="0" fillId="0" borderId="5" xfId="0" applyNumberFormat="1" applyBorder="1" applyAlignment="1">
      <alignment horizontal="right"/>
    </xf>
    <xf numFmtId="10" fontId="28" fillId="0" borderId="0" xfId="0" applyNumberFormat="1" applyFont="1" applyAlignment="1">
      <alignment horizontal="left"/>
    </xf>
    <xf numFmtId="0" fontId="28" fillId="0" borderId="0" xfId="0" applyFont="1"/>
    <xf numFmtId="0" fontId="0" fillId="0" borderId="5" xfId="0" applyBorder="1"/>
    <xf numFmtId="10" fontId="3" fillId="0" borderId="5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71" fontId="0" fillId="0" borderId="0" xfId="0" applyNumberFormat="1"/>
    <xf numFmtId="44" fontId="0" fillId="0" borderId="5" xfId="0" applyNumberFormat="1" applyBorder="1"/>
    <xf numFmtId="43" fontId="0" fillId="0" borderId="0" xfId="0" applyNumberFormat="1" applyAlignment="1">
      <alignment horizontal="center"/>
    </xf>
    <xf numFmtId="49" fontId="0" fillId="0" borderId="4" xfId="0" applyNumberFormat="1" applyBorder="1"/>
    <xf numFmtId="43" fontId="29" fillId="0" borderId="0" xfId="0" applyNumberFormat="1" applyFont="1" applyAlignment="1">
      <alignment horizontal="left"/>
    </xf>
    <xf numFmtId="43" fontId="0" fillId="0" borderId="0" xfId="0" applyNumberFormat="1" applyAlignment="1">
      <alignment horizontal="right"/>
    </xf>
    <xf numFmtId="43" fontId="3" fillId="0" borderId="5" xfId="0" applyNumberFormat="1" applyFont="1" applyBorder="1" applyAlignment="1">
      <alignment horizontal="right"/>
    </xf>
    <xf numFmtId="43" fontId="3" fillId="0" borderId="0" xfId="0" applyNumberFormat="1" applyFont="1" applyAlignment="1">
      <alignment horizontal="right"/>
    </xf>
    <xf numFmtId="0" fontId="10" fillId="0" borderId="1" xfId="0" applyFont="1" applyBorder="1"/>
    <xf numFmtId="0" fontId="5" fillId="0" borderId="2" xfId="0" applyFont="1" applyBorder="1"/>
    <xf numFmtId="0" fontId="30" fillId="0" borderId="2" xfId="0" applyFont="1" applyBorder="1"/>
    <xf numFmtId="0" fontId="5" fillId="0" borderId="3" xfId="0" applyFont="1" applyBorder="1"/>
    <xf numFmtId="0" fontId="0" fillId="0" borderId="0" xfId="0" applyAlignment="1">
      <alignment horizontal="center"/>
    </xf>
    <xf numFmtId="0" fontId="5" fillId="0" borderId="5" xfId="0" applyFont="1" applyBorder="1"/>
    <xf numFmtId="0" fontId="17" fillId="0" borderId="0" xfId="0" applyFont="1"/>
    <xf numFmtId="0" fontId="5" fillId="0" borderId="7" xfId="0" applyFont="1" applyBorder="1"/>
    <xf numFmtId="43" fontId="5" fillId="0" borderId="7" xfId="0" applyNumberFormat="1" applyFont="1" applyBorder="1"/>
    <xf numFmtId="0" fontId="5" fillId="0" borderId="8" xfId="0" applyFont="1" applyBorder="1"/>
    <xf numFmtId="43" fontId="17" fillId="0" borderId="0" xfId="0" applyNumberFormat="1" applyFont="1"/>
    <xf numFmtId="43" fontId="5" fillId="0" borderId="0" xfId="0" applyNumberFormat="1" applyFont="1"/>
    <xf numFmtId="10" fontId="3" fillId="0" borderId="6" xfId="0" applyNumberFormat="1" applyFont="1" applyBorder="1"/>
    <xf numFmtId="10" fontId="3" fillId="0" borderId="7" xfId="0" applyNumberFormat="1" applyFont="1" applyBorder="1"/>
    <xf numFmtId="10" fontId="3" fillId="0" borderId="8" xfId="0" applyNumberFormat="1" applyFont="1" applyBorder="1" applyAlignment="1">
      <alignment horizontal="right"/>
    </xf>
    <xf numFmtId="0" fontId="14" fillId="0" borderId="0" xfId="0" applyFont="1"/>
    <xf numFmtId="44" fontId="5" fillId="0" borderId="0" xfId="0" applyNumberFormat="1" applyFont="1"/>
    <xf numFmtId="0" fontId="10" fillId="0" borderId="1" xfId="0" applyFont="1" applyBorder="1" applyAlignment="1">
      <alignment vertical="top"/>
    </xf>
    <xf numFmtId="0" fontId="0" fillId="0" borderId="3" xfId="0" applyBorder="1" applyAlignment="1">
      <alignment horizontal="right"/>
    </xf>
    <xf numFmtId="0" fontId="10" fillId="0" borderId="0" xfId="0" applyFont="1" applyAlignment="1">
      <alignment horizontal="left" vertical="top" wrapText="1"/>
    </xf>
    <xf numFmtId="43" fontId="3" fillId="0" borderId="0" xfId="0" applyNumberFormat="1" applyFont="1" applyAlignment="1">
      <alignment horizontal="left"/>
    </xf>
    <xf numFmtId="0" fontId="31" fillId="0" borderId="0" xfId="0" applyFont="1" applyAlignment="1">
      <alignment horizontal="left"/>
    </xf>
    <xf numFmtId="43" fontId="31" fillId="0" borderId="0" xfId="0" applyNumberFormat="1" applyFont="1"/>
    <xf numFmtId="0" fontId="18" fillId="0" borderId="4" xfId="0" applyFont="1" applyBorder="1"/>
    <xf numFmtId="43" fontId="31" fillId="0" borderId="0" xfId="0" applyNumberFormat="1" applyFont="1" applyAlignment="1">
      <alignment horizontal="left"/>
    </xf>
    <xf numFmtId="0" fontId="0" fillId="0" borderId="1" xfId="0" applyBorder="1"/>
    <xf numFmtId="0" fontId="20" fillId="0" borderId="0" xfId="0" applyFont="1" applyAlignment="1">
      <alignment horizontal="left"/>
    </xf>
    <xf numFmtId="0" fontId="4" fillId="0" borderId="22" xfId="0" applyFont="1" applyBorder="1" applyAlignment="1">
      <alignment horizontal="right"/>
    </xf>
    <xf numFmtId="0" fontId="0" fillId="0" borderId="22" xfId="0" applyBorder="1"/>
    <xf numFmtId="0" fontId="4" fillId="0" borderId="21" xfId="0" applyFont="1" applyBorder="1" applyAlignment="1">
      <alignment horizontal="right"/>
    </xf>
    <xf numFmtId="43" fontId="31" fillId="0" borderId="0" xfId="0" applyNumberFormat="1" applyFont="1" applyAlignment="1">
      <alignment horizontal="right"/>
    </xf>
    <xf numFmtId="10" fontId="3" fillId="0" borderId="0" xfId="0" applyNumberFormat="1" applyFont="1"/>
    <xf numFmtId="9" fontId="3" fillId="0" borderId="0" xfId="0" applyNumberFormat="1" applyFont="1" applyAlignment="1">
      <alignment horizontal="right"/>
    </xf>
    <xf numFmtId="172" fontId="3" fillId="0" borderId="0" xfId="0" applyNumberFormat="1" applyFont="1" applyAlignment="1">
      <alignment horizontal="left"/>
    </xf>
    <xf numFmtId="10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9" fontId="17" fillId="0" borderId="0" xfId="0" applyNumberFormat="1" applyFont="1" applyAlignment="1">
      <alignment horizontal="left"/>
    </xf>
    <xf numFmtId="9" fontId="0" fillId="0" borderId="0" xfId="0" applyNumberFormat="1"/>
    <xf numFmtId="0" fontId="3" fillId="0" borderId="0" xfId="0" applyFont="1" applyAlignment="1">
      <alignment vertical="center"/>
    </xf>
    <xf numFmtId="43" fontId="20" fillId="0" borderId="0" xfId="0" applyNumberFormat="1" applyFont="1"/>
    <xf numFmtId="40" fontId="17" fillId="0" borderId="0" xfId="0" applyNumberFormat="1" applyFont="1" applyAlignment="1">
      <alignment horizontal="left"/>
    </xf>
    <xf numFmtId="40" fontId="17" fillId="0" borderId="0" xfId="0" applyNumberFormat="1" applyFont="1" applyAlignment="1">
      <alignment horizontal="right"/>
    </xf>
    <xf numFmtId="9" fontId="3" fillId="0" borderId="0" xfId="0" applyNumberFormat="1" applyFont="1"/>
    <xf numFmtId="4" fontId="3" fillId="0" borderId="0" xfId="0" applyNumberFormat="1" applyFont="1" applyAlignment="1">
      <alignment vertical="center"/>
    </xf>
    <xf numFmtId="43" fontId="17" fillId="0" borderId="0" xfId="4" applyFont="1" applyAlignment="1">
      <alignment horizontal="left"/>
    </xf>
    <xf numFmtId="0" fontId="30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8" xfId="0" applyBorder="1"/>
    <xf numFmtId="43" fontId="32" fillId="0" borderId="0" xfId="0" applyNumberFormat="1" applyFont="1"/>
    <xf numFmtId="0" fontId="3" fillId="0" borderId="44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3" xfId="0" applyBorder="1"/>
    <xf numFmtId="43" fontId="0" fillId="0" borderId="13" xfId="0" applyNumberFormat="1" applyBorder="1"/>
    <xf numFmtId="43" fontId="0" fillId="0" borderId="19" xfId="0" applyNumberFormat="1" applyBorder="1"/>
    <xf numFmtId="43" fontId="0" fillId="0" borderId="21" xfId="0" applyNumberFormat="1" applyBorder="1"/>
    <xf numFmtId="4" fontId="0" fillId="0" borderId="0" xfId="0" applyNumberFormat="1"/>
    <xf numFmtId="0" fontId="33" fillId="0" borderId="0" xfId="0" applyFont="1" applyAlignment="1">
      <alignment horizontal="left"/>
    </xf>
    <xf numFmtId="0" fontId="0" fillId="0" borderId="38" xfId="0" applyBorder="1"/>
    <xf numFmtId="0" fontId="17" fillId="0" borderId="3" xfId="0" applyFont="1" applyBorder="1" applyAlignment="1">
      <alignment horizontal="left"/>
    </xf>
    <xf numFmtId="0" fontId="0" fillId="0" borderId="18" xfId="0" applyBorder="1"/>
    <xf numFmtId="0" fontId="17" fillId="0" borderId="5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3" fontId="4" fillId="0" borderId="0" xfId="0" applyNumberFormat="1" applyFont="1" applyAlignment="1">
      <alignment horizontal="centerContinuous"/>
    </xf>
    <xf numFmtId="0" fontId="4" fillId="0" borderId="0" xfId="0" applyFont="1" applyAlignment="1" applyProtection="1">
      <alignment horizontal="left"/>
      <protection locked="0"/>
    </xf>
    <xf numFmtId="174" fontId="34" fillId="0" borderId="0" xfId="0" applyNumberFormat="1" applyFont="1"/>
    <xf numFmtId="0" fontId="3" fillId="0" borderId="0" xfId="0" applyFont="1" applyAlignment="1" applyProtection="1">
      <alignment horizontal="left"/>
      <protection locked="0"/>
    </xf>
    <xf numFmtId="175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76" fontId="34" fillId="0" borderId="0" xfId="0" applyNumberFormat="1" applyFont="1"/>
    <xf numFmtId="0" fontId="35" fillId="0" borderId="0" xfId="0" applyFont="1"/>
    <xf numFmtId="174" fontId="35" fillId="0" borderId="0" xfId="0" applyNumberFormat="1" applyFont="1"/>
    <xf numFmtId="38" fontId="3" fillId="0" borderId="0" xfId="0" applyNumberFormat="1" applyFont="1" applyAlignment="1">
      <alignment horizontal="right"/>
    </xf>
    <xf numFmtId="0" fontId="36" fillId="0" borderId="0" xfId="0" applyFont="1" applyAlignment="1">
      <alignment horizontal="left"/>
    </xf>
    <xf numFmtId="174" fontId="36" fillId="0" borderId="0" xfId="0" applyNumberFormat="1" applyFont="1"/>
    <xf numFmtId="165" fontId="3" fillId="0" borderId="23" xfId="0" applyNumberFormat="1" applyFont="1" applyBorder="1" applyAlignment="1">
      <alignment horizontal="right"/>
    </xf>
    <xf numFmtId="49" fontId="34" fillId="0" borderId="0" xfId="0" applyNumberFormat="1" applyFont="1" applyAlignment="1">
      <alignment horizontal="fill"/>
    </xf>
    <xf numFmtId="165" fontId="3" fillId="0" borderId="23" xfId="0" applyNumberFormat="1" applyFont="1" applyBorder="1" applyAlignment="1" applyProtection="1">
      <alignment horizontal="fill"/>
      <protection locked="0"/>
    </xf>
    <xf numFmtId="175" fontId="4" fillId="0" borderId="45" xfId="0" applyNumberFormat="1" applyFont="1" applyBorder="1" applyAlignment="1">
      <alignment horizontal="right"/>
    </xf>
    <xf numFmtId="44" fontId="3" fillId="0" borderId="0" xfId="0" applyNumberFormat="1" applyFont="1" applyAlignment="1">
      <alignment horizontal="right"/>
    </xf>
    <xf numFmtId="165" fontId="17" fillId="0" borderId="0" xfId="0" applyNumberFormat="1" applyFont="1" applyAlignment="1">
      <alignment horizontal="right"/>
    </xf>
    <xf numFmtId="175" fontId="3" fillId="0" borderId="45" xfId="0" applyNumberFormat="1" applyFont="1" applyBorder="1" applyAlignment="1">
      <alignment horizontal="right"/>
    </xf>
    <xf numFmtId="165" fontId="3" fillId="0" borderId="0" xfId="0" applyNumberFormat="1" applyFont="1" applyAlignment="1" applyProtection="1">
      <alignment horizontal="fill"/>
      <protection locked="0"/>
    </xf>
    <xf numFmtId="175" fontId="4" fillId="0" borderId="22" xfId="0" applyNumberFormat="1" applyFont="1" applyBorder="1" applyAlignment="1">
      <alignment horizontal="right"/>
    </xf>
    <xf numFmtId="43" fontId="4" fillId="0" borderId="0" xfId="4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20" fillId="0" borderId="0" xfId="0" applyFont="1"/>
    <xf numFmtId="1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44" fontId="37" fillId="0" borderId="0" xfId="0" applyNumberFormat="1" applyFont="1"/>
    <xf numFmtId="44" fontId="38" fillId="0" borderId="0" xfId="0" applyNumberFormat="1" applyFont="1"/>
    <xf numFmtId="44" fontId="0" fillId="0" borderId="0" xfId="0" applyNumberFormat="1"/>
    <xf numFmtId="0" fontId="0" fillId="0" borderId="22" xfId="0" applyBorder="1" applyAlignment="1">
      <alignment wrapText="1"/>
    </xf>
    <xf numFmtId="44" fontId="38" fillId="0" borderId="22" xfId="0" applyNumberFormat="1" applyFont="1" applyBorder="1"/>
    <xf numFmtId="0" fontId="38" fillId="0" borderId="0" xfId="0" applyFont="1"/>
    <xf numFmtId="43" fontId="1" fillId="0" borderId="0" xfId="0" applyNumberFormat="1" applyFont="1"/>
    <xf numFmtId="43" fontId="3" fillId="0" borderId="0" xfId="4" applyFont="1" applyFill="1" applyAlignment="1"/>
    <xf numFmtId="43" fontId="1" fillId="0" borderId="22" xfId="0" applyNumberFormat="1" applyFont="1" applyBorder="1"/>
    <xf numFmtId="43" fontId="1" fillId="0" borderId="0" xfId="0" applyNumberFormat="1" applyFont="1" applyAlignment="1">
      <alignment horizontal="right"/>
    </xf>
    <xf numFmtId="43" fontId="3" fillId="0" borderId="22" xfId="0" applyNumberFormat="1" applyFont="1" applyBorder="1" applyAlignment="1">
      <alignment horizontal="right"/>
    </xf>
    <xf numFmtId="0" fontId="3" fillId="0" borderId="0" xfId="0" applyFont="1" applyFill="1"/>
    <xf numFmtId="0" fontId="12" fillId="0" borderId="0" xfId="0" applyFont="1" applyFill="1"/>
    <xf numFmtId="165" fontId="3" fillId="0" borderId="0" xfId="0" applyNumberFormat="1" applyFont="1" applyFill="1" applyAlignment="1">
      <alignment horizontal="right"/>
    </xf>
  </cellXfs>
  <cellStyles count="8">
    <cellStyle name="Comma 10" xfId="4" xr:uid="{EFE52846-F9A2-49C8-AD03-E15F7D527D5C}"/>
    <cellStyle name="Comma 4 10" xfId="6" xr:uid="{E11E447E-9F3F-4939-85AA-D170D62B3B00}"/>
    <cellStyle name="Currency 17" xfId="3" xr:uid="{3E061515-8DEF-4B2A-AC90-0261B26AADA3}"/>
    <cellStyle name="Hyperlink" xfId="1" builtinId="8"/>
    <cellStyle name="Hyperlink 4 3 2" xfId="2" xr:uid="{3377870B-F51D-48AC-B5C2-583F0747BFB4}"/>
    <cellStyle name="Normal" xfId="0" builtinId="0"/>
    <cellStyle name="Percent 12" xfId="5" xr:uid="{29DAB18A-8A03-4743-8B7E-FF70B9C224CD}"/>
    <cellStyle name="Percent 2 2 2" xfId="7" xr:uid="{0AE7B224-3767-4B96-B0DE-5495EA92093E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61913</xdr:colOff>
      <xdr:row>39</xdr:row>
      <xdr:rowOff>47625</xdr:rowOff>
    </xdr:from>
    <xdr:to>
      <xdr:col>8</xdr:col>
      <xdr:colOff>442913</xdr:colOff>
      <xdr:row>39</xdr:row>
      <xdr:rowOff>47625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65106A0-849F-46E6-B168-D3326206AB36}"/>
            </a:ext>
          </a:extLst>
        </xdr:cNvPr>
        <xdr:cNvSpPr>
          <a:spLocks noChangeArrowheads="1"/>
        </xdr:cNvSpPr>
      </xdr:nvSpPr>
      <xdr:spPr bwMode="auto">
        <a:xfrm rot="-5400000">
          <a:off x="8834438" y="63341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3031F76A-4F3E-43E0-A7D3-48B878E34E97}"/>
            </a:ext>
          </a:extLst>
        </xdr:cNvPr>
        <xdr:cNvSpPr>
          <a:spLocks noChangeArrowheads="1"/>
        </xdr:cNvSpPr>
      </xdr:nvSpPr>
      <xdr:spPr bwMode="auto">
        <a:xfrm rot="-5400000">
          <a:off x="8810625" y="44481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73818</xdr:colOff>
      <xdr:row>30</xdr:row>
      <xdr:rowOff>107156</xdr:rowOff>
    </xdr:from>
    <xdr:to>
      <xdr:col>8</xdr:col>
      <xdr:colOff>454818</xdr:colOff>
      <xdr:row>30</xdr:row>
      <xdr:rowOff>107156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1E06C641-E797-4EE6-A9AC-395F1E2C4ED3}"/>
            </a:ext>
          </a:extLst>
        </xdr:cNvPr>
        <xdr:cNvSpPr>
          <a:spLocks noChangeArrowheads="1"/>
        </xdr:cNvSpPr>
      </xdr:nvSpPr>
      <xdr:spPr bwMode="auto">
        <a:xfrm rot="-5400000">
          <a:off x="8846343" y="4879181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749069C8-930C-4E4A-8200-8A0B7B2E6F00}"/>
            </a:ext>
          </a:extLst>
        </xdr:cNvPr>
        <xdr:cNvSpPr>
          <a:spLocks noChangeArrowheads="1"/>
        </xdr:cNvSpPr>
      </xdr:nvSpPr>
      <xdr:spPr bwMode="auto">
        <a:xfrm rot="-5400000">
          <a:off x="12915900" y="257937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3C451939-ADBC-4C26-A39C-3D766CDA5FE2}"/>
            </a:ext>
          </a:extLst>
        </xdr:cNvPr>
        <xdr:cNvSpPr>
          <a:spLocks noChangeArrowheads="1"/>
        </xdr:cNvSpPr>
      </xdr:nvSpPr>
      <xdr:spPr bwMode="auto">
        <a:xfrm rot="-5400000">
          <a:off x="12915900" y="257937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FFDC87E4-B7DC-4CE7-89C0-3F1BBB85FB74}"/>
            </a:ext>
          </a:extLst>
        </xdr:cNvPr>
        <xdr:cNvSpPr>
          <a:spLocks noChangeArrowheads="1"/>
        </xdr:cNvSpPr>
      </xdr:nvSpPr>
      <xdr:spPr bwMode="auto">
        <a:xfrm rot="-5400000">
          <a:off x="18221325" y="198120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392CF60C-7F86-45F7-9EE9-392BFDB7A1B8}"/>
            </a:ext>
          </a:extLst>
        </xdr:cNvPr>
        <xdr:cNvSpPr>
          <a:spLocks noChangeArrowheads="1"/>
        </xdr:cNvSpPr>
      </xdr:nvSpPr>
      <xdr:spPr bwMode="auto">
        <a:xfrm rot="-5400000">
          <a:off x="8810625" y="62865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84442DB8-1F88-48CC-B626-FF05405944C3}"/>
            </a:ext>
          </a:extLst>
        </xdr:cNvPr>
        <xdr:cNvSpPr>
          <a:spLocks noChangeArrowheads="1"/>
        </xdr:cNvSpPr>
      </xdr:nvSpPr>
      <xdr:spPr bwMode="auto">
        <a:xfrm rot="-5400000">
          <a:off x="8810625" y="44481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20FC233D-57AA-42D0-9CBF-06C72BEE6ABE}"/>
            </a:ext>
          </a:extLst>
        </xdr:cNvPr>
        <xdr:cNvSpPr>
          <a:spLocks noChangeArrowheads="1"/>
        </xdr:cNvSpPr>
      </xdr:nvSpPr>
      <xdr:spPr bwMode="auto">
        <a:xfrm rot="-5400000">
          <a:off x="881062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B899CE7A-F9B5-41EC-8140-A8B7929F9524}"/>
            </a:ext>
          </a:extLst>
        </xdr:cNvPr>
        <xdr:cNvSpPr>
          <a:spLocks noChangeArrowheads="1"/>
        </xdr:cNvSpPr>
      </xdr:nvSpPr>
      <xdr:spPr bwMode="auto">
        <a:xfrm rot="-5400000">
          <a:off x="12915900" y="257937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F8C8427E-D48F-49D4-A4AC-6229B40D53DA}"/>
            </a:ext>
          </a:extLst>
        </xdr:cNvPr>
        <xdr:cNvSpPr>
          <a:spLocks noChangeArrowheads="1"/>
        </xdr:cNvSpPr>
      </xdr:nvSpPr>
      <xdr:spPr bwMode="auto">
        <a:xfrm rot="-5400000">
          <a:off x="12915900" y="257937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13" name="AutoShape 9">
          <a:extLst>
            <a:ext uri="{FF2B5EF4-FFF2-40B4-BE49-F238E27FC236}">
              <a16:creationId xmlns:a16="http://schemas.microsoft.com/office/drawing/2014/main" id="{58B05203-6618-428D-AE9A-137CF97DC264}"/>
            </a:ext>
          </a:extLst>
        </xdr:cNvPr>
        <xdr:cNvSpPr>
          <a:spLocks noChangeArrowheads="1"/>
        </xdr:cNvSpPr>
      </xdr:nvSpPr>
      <xdr:spPr bwMode="auto">
        <a:xfrm rot="-5400000">
          <a:off x="18221325" y="198120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bstarling@elfi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1C4ED-D9C0-4DA2-B97F-3A102A54F09E}">
  <sheetPr>
    <pageSetUpPr fitToPage="1"/>
  </sheetPr>
  <dimension ref="A1:Y180"/>
  <sheetViews>
    <sheetView showGridLines="0" tabSelected="1" zoomScaleNormal="100" zoomScalePageLayoutView="55" workbookViewId="0"/>
  </sheetViews>
  <sheetFormatPr defaultColWidth="9.140625" defaultRowHeight="12.75" x14ac:dyDescent="0.2"/>
  <cols>
    <col min="1" max="1" width="3" style="2" customWidth="1"/>
    <col min="2" max="2" width="13.85546875" style="2" customWidth="1"/>
    <col min="3" max="5" width="16" style="2" customWidth="1"/>
    <col min="6" max="6" width="23.42578125" style="2" customWidth="1"/>
    <col min="7" max="7" width="18.5703125" style="2" customWidth="1"/>
    <col min="8" max="8" width="21.85546875" style="2" bestFit="1" customWidth="1"/>
    <col min="9" max="9" width="28.42578125" style="2" bestFit="1" customWidth="1"/>
    <col min="10" max="10" width="16" style="2" customWidth="1"/>
    <col min="11" max="11" width="17.140625" style="2" bestFit="1" customWidth="1"/>
    <col min="12" max="12" width="21.85546875" style="2" bestFit="1" customWidth="1"/>
    <col min="13" max="13" width="18.42578125" style="2" customWidth="1"/>
    <col min="14" max="14" width="20.85546875" style="2" customWidth="1"/>
    <col min="15" max="15" width="18.42578125" style="2" customWidth="1"/>
    <col min="16" max="20" width="15.85546875" style="2" customWidth="1"/>
    <col min="21" max="16384" width="9.140625" style="2"/>
  </cols>
  <sheetData>
    <row r="1" spans="1:15" ht="15.75" x14ac:dyDescent="0.25">
      <c r="A1" s="1" t="s">
        <v>0</v>
      </c>
      <c r="F1" s="432"/>
      <c r="H1" s="3"/>
      <c r="J1" s="4"/>
    </row>
    <row r="2" spans="1:15" ht="15.75" x14ac:dyDescent="0.25">
      <c r="A2" s="1" t="s">
        <v>1</v>
      </c>
    </row>
    <row r="3" spans="1:15" ht="13.5" thickBot="1" x14ac:dyDescent="0.25"/>
    <row r="4" spans="1:15" x14ac:dyDescent="0.2">
      <c r="B4" s="5" t="s">
        <v>2</v>
      </c>
      <c r="C4" s="6"/>
      <c r="D4" s="7" t="s">
        <v>3</v>
      </c>
      <c r="E4" s="7"/>
      <c r="F4" s="7"/>
      <c r="G4" s="8"/>
      <c r="I4" s="9"/>
      <c r="J4" s="9"/>
    </row>
    <row r="5" spans="1:15" ht="13.35" customHeight="1" x14ac:dyDescent="0.2">
      <c r="B5" s="10" t="s">
        <v>4</v>
      </c>
      <c r="C5" s="11"/>
      <c r="D5" s="2" t="s">
        <v>5</v>
      </c>
      <c r="G5" s="12"/>
      <c r="I5" s="9"/>
      <c r="J5" s="9"/>
      <c r="L5" s="13"/>
      <c r="M5" s="13"/>
    </row>
    <row r="6" spans="1:15" ht="13.35" customHeight="1" x14ac:dyDescent="0.2">
      <c r="B6" s="10" t="s">
        <v>6</v>
      </c>
      <c r="C6" s="11"/>
      <c r="D6" s="14">
        <f>'Collection and Waterfall'!E5</f>
        <v>45804</v>
      </c>
      <c r="G6" s="12"/>
      <c r="I6" s="9"/>
      <c r="J6" s="9"/>
      <c r="L6" s="13"/>
      <c r="M6" s="13"/>
    </row>
    <row r="7" spans="1:15" ht="13.35" customHeight="1" x14ac:dyDescent="0.2">
      <c r="B7" s="10" t="s">
        <v>7</v>
      </c>
      <c r="C7" s="11"/>
      <c r="D7" s="14">
        <f>'Collection and Waterfall'!E6</f>
        <v>45777</v>
      </c>
      <c r="E7" s="3"/>
      <c r="F7" s="3"/>
      <c r="G7" s="15"/>
      <c r="I7" s="16" t="s">
        <v>8</v>
      </c>
      <c r="J7" s="16"/>
      <c r="L7" s="13"/>
      <c r="M7" s="13"/>
    </row>
    <row r="8" spans="1:15" x14ac:dyDescent="0.2">
      <c r="B8" s="10" t="s">
        <v>9</v>
      </c>
      <c r="C8" s="11"/>
      <c r="D8" s="2" t="s">
        <v>10</v>
      </c>
      <c r="G8" s="12"/>
      <c r="I8" s="16"/>
      <c r="J8" s="16"/>
    </row>
    <row r="9" spans="1:15" x14ac:dyDescent="0.2">
      <c r="B9" s="10" t="s">
        <v>11</v>
      </c>
      <c r="C9" s="11"/>
      <c r="D9" s="2" t="s">
        <v>12</v>
      </c>
      <c r="G9" s="12"/>
      <c r="I9" s="16"/>
      <c r="J9" s="16"/>
    </row>
    <row r="10" spans="1:15" x14ac:dyDescent="0.2">
      <c r="B10" s="17" t="s">
        <v>13</v>
      </c>
      <c r="C10" s="18"/>
      <c r="D10" s="19" t="s">
        <v>14</v>
      </c>
      <c r="E10" s="20"/>
      <c r="F10" s="20"/>
      <c r="G10" s="21"/>
    </row>
    <row r="11" spans="1:15" ht="13.5" thickBot="1" x14ac:dyDescent="0.25">
      <c r="B11" s="22" t="s">
        <v>15</v>
      </c>
      <c r="C11" s="23"/>
      <c r="D11" s="24" t="s">
        <v>16</v>
      </c>
      <c r="E11" s="25"/>
      <c r="F11" s="25"/>
      <c r="G11" s="26"/>
    </row>
    <row r="13" spans="1:15" ht="13.5" thickBot="1" x14ac:dyDescent="0.25"/>
    <row r="14" spans="1:15" ht="15.75" x14ac:dyDescent="0.25">
      <c r="A14" s="27" t="s">
        <v>17</v>
      </c>
      <c r="B14" s="28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</row>
    <row r="15" spans="1:15" ht="6.75" customHeight="1" x14ac:dyDescent="0.2">
      <c r="A15" s="29"/>
      <c r="O15" s="12"/>
    </row>
    <row r="16" spans="1:15" x14ac:dyDescent="0.2">
      <c r="A16" s="30"/>
      <c r="B16" s="31" t="s">
        <v>18</v>
      </c>
      <c r="C16" s="31" t="s">
        <v>19</v>
      </c>
      <c r="D16" s="32" t="s">
        <v>20</v>
      </c>
      <c r="E16" s="31" t="s">
        <v>21</v>
      </c>
      <c r="F16" s="31" t="s">
        <v>22</v>
      </c>
      <c r="G16" s="31" t="s">
        <v>23</v>
      </c>
      <c r="H16" s="31" t="s">
        <v>24</v>
      </c>
      <c r="I16" s="31" t="s">
        <v>25</v>
      </c>
      <c r="J16" s="31" t="s">
        <v>26</v>
      </c>
      <c r="K16" s="31" t="s">
        <v>27</v>
      </c>
      <c r="L16" s="31" t="s">
        <v>28</v>
      </c>
      <c r="M16" s="31" t="s">
        <v>29</v>
      </c>
      <c r="N16" s="31" t="s">
        <v>30</v>
      </c>
      <c r="O16" s="33" t="s">
        <v>31</v>
      </c>
    </row>
    <row r="17" spans="1:17" x14ac:dyDescent="0.2">
      <c r="A17" s="29"/>
      <c r="B17" s="34" t="s">
        <v>207</v>
      </c>
      <c r="C17" s="35" t="s">
        <v>276</v>
      </c>
      <c r="D17" s="36">
        <f>E17+F17</f>
        <v>5.2681699999999998E-2</v>
      </c>
      <c r="E17" s="36">
        <v>4.4681699999999998E-2</v>
      </c>
      <c r="F17" s="36">
        <v>8.0000000000000002E-3</v>
      </c>
      <c r="G17" s="34"/>
      <c r="H17" s="37">
        <v>297000000</v>
      </c>
      <c r="I17" s="37">
        <v>26657558.870000001</v>
      </c>
      <c r="J17" s="38">
        <v>124834.05</v>
      </c>
      <c r="K17" s="39">
        <v>459550.37</v>
      </c>
      <c r="L17" s="38">
        <f>I17-K17</f>
        <v>26198008.5</v>
      </c>
      <c r="M17" s="40">
        <f>L17/L21</f>
        <v>0.81873871931748499</v>
      </c>
      <c r="N17" s="40" t="s">
        <v>32</v>
      </c>
      <c r="O17" s="41">
        <v>53472</v>
      </c>
      <c r="Q17" s="3"/>
    </row>
    <row r="18" spans="1:17" x14ac:dyDescent="0.2">
      <c r="A18" s="29"/>
      <c r="B18" s="35" t="s">
        <v>208</v>
      </c>
      <c r="C18" s="35" t="s">
        <v>277</v>
      </c>
      <c r="D18" s="42">
        <f>E18+F18</f>
        <v>5.9681699999999997E-2</v>
      </c>
      <c r="E18" s="42">
        <v>4.4681699999999998E-2</v>
      </c>
      <c r="F18" s="42">
        <v>1.4999999999999999E-2</v>
      </c>
      <c r="G18" s="35"/>
      <c r="H18" s="43">
        <v>5800000</v>
      </c>
      <c r="I18" s="43">
        <v>5800000</v>
      </c>
      <c r="J18" s="44">
        <v>30769.62</v>
      </c>
      <c r="K18" s="45">
        <v>0</v>
      </c>
      <c r="L18" s="46">
        <f>I18-K18</f>
        <v>5800000</v>
      </c>
      <c r="M18" s="47">
        <f>L18/L21</f>
        <v>0.18126128068251499</v>
      </c>
      <c r="N18" s="48" t="s">
        <v>32</v>
      </c>
      <c r="O18" s="49">
        <v>54234</v>
      </c>
      <c r="Q18" s="3"/>
    </row>
    <row r="19" spans="1:17" x14ac:dyDescent="0.2">
      <c r="A19" s="29"/>
      <c r="B19" s="35"/>
      <c r="C19" s="35"/>
      <c r="D19" s="42"/>
      <c r="E19" s="42"/>
      <c r="F19" s="42"/>
      <c r="G19" s="35"/>
      <c r="H19" s="43"/>
      <c r="I19" s="43"/>
      <c r="J19" s="44"/>
      <c r="K19" s="45"/>
      <c r="L19" s="44"/>
      <c r="M19" s="47"/>
      <c r="N19" s="47"/>
      <c r="O19" s="49"/>
      <c r="Q19" s="3"/>
    </row>
    <row r="20" spans="1:17" x14ac:dyDescent="0.2">
      <c r="A20" s="50"/>
      <c r="B20" s="51"/>
      <c r="C20" s="51"/>
      <c r="D20" s="52"/>
      <c r="E20" s="51"/>
      <c r="F20" s="51"/>
      <c r="G20" s="51"/>
      <c r="H20" s="53"/>
      <c r="I20" s="54"/>
      <c r="J20" s="54"/>
      <c r="K20" s="55"/>
      <c r="L20" s="54"/>
      <c r="M20" s="56"/>
      <c r="N20" s="56"/>
      <c r="O20" s="57"/>
    </row>
    <row r="21" spans="1:17" x14ac:dyDescent="0.2">
      <c r="A21" s="50"/>
      <c r="B21" s="58" t="s">
        <v>33</v>
      </c>
      <c r="C21" s="59"/>
      <c r="D21" s="60"/>
      <c r="E21" s="51"/>
      <c r="F21" s="51"/>
      <c r="G21" s="51"/>
      <c r="H21" s="61">
        <f>SUM(H17:H20)</f>
        <v>302800000</v>
      </c>
      <c r="I21" s="61">
        <f>SUM(I17:I20)</f>
        <v>32457558.870000001</v>
      </c>
      <c r="J21" s="61">
        <f>SUM(J17:J19)</f>
        <v>155603.67000000001</v>
      </c>
      <c r="K21" s="61">
        <f>SUM(K17:K19)</f>
        <v>459550.37</v>
      </c>
      <c r="L21" s="61">
        <f>ROUND(SUM(L17:L19),2)</f>
        <v>31998008.5</v>
      </c>
      <c r="M21" s="62">
        <f>SUM(M17:M19)</f>
        <v>1</v>
      </c>
      <c r="N21" s="63"/>
      <c r="O21" s="64"/>
    </row>
    <row r="22" spans="1:17" s="67" customFormat="1" ht="11.25" x14ac:dyDescent="0.2">
      <c r="A22" s="65" t="s">
        <v>34</v>
      </c>
      <c r="B22" s="66"/>
      <c r="C22" s="66"/>
      <c r="D22" s="66"/>
      <c r="E22" s="66"/>
      <c r="F22" s="66"/>
      <c r="G22" s="66"/>
      <c r="H22" s="66"/>
      <c r="I22" s="66"/>
      <c r="J22" s="66"/>
      <c r="O22" s="68"/>
    </row>
    <row r="23" spans="1:17" s="67" customFormat="1" ht="13.5" thickBot="1" x14ac:dyDescent="0.25">
      <c r="A23" s="69"/>
      <c r="B23" s="70"/>
      <c r="C23" s="70"/>
      <c r="D23" s="70"/>
      <c r="E23" s="70"/>
      <c r="F23" s="70"/>
      <c r="G23" s="70"/>
      <c r="H23" s="70"/>
      <c r="I23" s="70"/>
      <c r="J23" s="70"/>
      <c r="K23" s="25"/>
      <c r="L23" s="25"/>
      <c r="M23" s="25"/>
      <c r="N23" s="25"/>
      <c r="O23" s="71"/>
    </row>
    <row r="24" spans="1:17" ht="13.5" thickBot="1" x14ac:dyDescent="0.25"/>
    <row r="25" spans="1:17" ht="15.75" x14ac:dyDescent="0.25">
      <c r="A25" s="27" t="s">
        <v>35</v>
      </c>
      <c r="B25" s="28"/>
      <c r="C25" s="7"/>
      <c r="D25" s="7"/>
      <c r="E25" s="7"/>
      <c r="F25" s="7"/>
      <c r="G25" s="7"/>
      <c r="H25" s="8"/>
      <c r="J25" s="27" t="s">
        <v>36</v>
      </c>
      <c r="K25" s="7"/>
      <c r="L25" s="7"/>
      <c r="M25" s="7"/>
      <c r="N25" s="7"/>
      <c r="O25" s="8"/>
    </row>
    <row r="26" spans="1:17" x14ac:dyDescent="0.2">
      <c r="A26" s="29"/>
      <c r="H26" s="12"/>
      <c r="J26" s="29"/>
      <c r="O26" s="12"/>
    </row>
    <row r="27" spans="1:17" s="80" customFormat="1" ht="13.35" customHeight="1" x14ac:dyDescent="0.2">
      <c r="A27" s="72"/>
      <c r="B27" s="73"/>
      <c r="C27" s="73"/>
      <c r="D27" s="73"/>
      <c r="E27" s="73"/>
      <c r="F27" s="73" t="s">
        <v>37</v>
      </c>
      <c r="G27" s="73" t="s">
        <v>38</v>
      </c>
      <c r="H27" s="74" t="s">
        <v>39</v>
      </c>
      <c r="I27" s="2"/>
      <c r="J27" s="75"/>
      <c r="K27" s="76"/>
      <c r="L27" s="77" t="s">
        <v>40</v>
      </c>
      <c r="M27" s="78" t="s">
        <v>41</v>
      </c>
      <c r="N27" s="78"/>
      <c r="O27" s="79"/>
    </row>
    <row r="28" spans="1:17" x14ac:dyDescent="0.2">
      <c r="A28" s="75"/>
      <c r="B28" s="81" t="s">
        <v>42</v>
      </c>
      <c r="C28" s="81"/>
      <c r="D28" s="81"/>
      <c r="E28" s="81"/>
      <c r="F28" s="82">
        <v>32242698.41</v>
      </c>
      <c r="G28" s="82">
        <v>-470026.94</v>
      </c>
      <c r="H28" s="83">
        <v>31772671.469999999</v>
      </c>
      <c r="I28" s="84"/>
      <c r="J28" s="50"/>
      <c r="K28" s="85"/>
      <c r="L28" s="86"/>
      <c r="M28" s="87" t="s">
        <v>43</v>
      </c>
      <c r="N28" s="87"/>
      <c r="O28" s="88"/>
    </row>
    <row r="29" spans="1:17" x14ac:dyDescent="0.2">
      <c r="A29" s="29"/>
      <c r="B29" s="2" t="s">
        <v>44</v>
      </c>
      <c r="F29" s="89">
        <v>491715.63</v>
      </c>
      <c r="G29" s="89">
        <v>18119.66</v>
      </c>
      <c r="H29" s="90">
        <v>509835.29</v>
      </c>
      <c r="I29" s="84"/>
      <c r="J29" s="91" t="s">
        <v>45</v>
      </c>
      <c r="K29" s="92"/>
      <c r="L29" s="93">
        <v>0</v>
      </c>
      <c r="M29" s="94"/>
      <c r="N29" s="95">
        <v>0</v>
      </c>
      <c r="O29" s="96"/>
    </row>
    <row r="30" spans="1:17" x14ac:dyDescent="0.2">
      <c r="A30" s="29"/>
      <c r="B30" s="80" t="s">
        <v>46</v>
      </c>
      <c r="C30" s="80"/>
      <c r="D30" s="80"/>
      <c r="E30" s="80"/>
      <c r="F30" s="97">
        <v>32734414.039999999</v>
      </c>
      <c r="G30" s="97">
        <v>-451907.28</v>
      </c>
      <c r="H30" s="98">
        <v>32282506.760000002</v>
      </c>
      <c r="I30" s="84"/>
      <c r="J30" s="91" t="s">
        <v>47</v>
      </c>
      <c r="K30" s="92"/>
      <c r="L30" s="93">
        <v>0</v>
      </c>
      <c r="M30" s="99"/>
      <c r="N30" s="100">
        <v>0</v>
      </c>
      <c r="O30" s="101"/>
    </row>
    <row r="31" spans="1:17" x14ac:dyDescent="0.2">
      <c r="A31" s="29"/>
      <c r="F31" s="102"/>
      <c r="G31" s="102"/>
      <c r="H31" s="103"/>
      <c r="I31" s="84"/>
      <c r="J31" s="91" t="s">
        <v>48</v>
      </c>
      <c r="K31" s="92"/>
      <c r="L31" s="93">
        <v>6.1699999999999998E-2</v>
      </c>
      <c r="M31" s="99"/>
      <c r="N31" s="100">
        <v>-21.56</v>
      </c>
      <c r="O31" s="101"/>
    </row>
    <row r="32" spans="1:17" x14ac:dyDescent="0.2">
      <c r="A32" s="29"/>
      <c r="F32" s="102"/>
      <c r="G32" s="102"/>
      <c r="H32" s="103"/>
      <c r="I32" s="84"/>
      <c r="J32" s="91" t="s">
        <v>49</v>
      </c>
      <c r="K32" s="92"/>
      <c r="L32" s="93">
        <v>0.1171</v>
      </c>
      <c r="M32" s="104"/>
      <c r="N32" s="105">
        <v>-4.8600000000000003</v>
      </c>
      <c r="O32" s="106"/>
    </row>
    <row r="33" spans="1:15" ht="15.75" customHeight="1" x14ac:dyDescent="0.2">
      <c r="A33" s="29"/>
      <c r="F33" s="107"/>
      <c r="G33" s="107"/>
      <c r="H33" s="108"/>
      <c r="I33" s="84"/>
      <c r="J33" s="109"/>
      <c r="K33" s="110"/>
      <c r="L33" s="111"/>
      <c r="M33" s="112"/>
      <c r="N33" s="113" t="s">
        <v>50</v>
      </c>
      <c r="O33" s="114"/>
    </row>
    <row r="34" spans="1:15" x14ac:dyDescent="0.2">
      <c r="A34" s="29"/>
      <c r="B34" s="2" t="s">
        <v>51</v>
      </c>
      <c r="F34" s="102">
        <v>5.29</v>
      </c>
      <c r="G34" s="102">
        <v>-0.01</v>
      </c>
      <c r="H34" s="103">
        <v>5.28</v>
      </c>
      <c r="I34" s="84"/>
      <c r="J34" s="91" t="s">
        <v>52</v>
      </c>
      <c r="K34" s="92"/>
      <c r="L34" s="93">
        <v>0.81340000000000001</v>
      </c>
      <c r="M34" s="94"/>
      <c r="N34" s="95">
        <v>236.21</v>
      </c>
      <c r="O34" s="96"/>
    </row>
    <row r="35" spans="1:15" x14ac:dyDescent="0.2">
      <c r="A35" s="29"/>
      <c r="B35" s="2" t="s">
        <v>53</v>
      </c>
      <c r="F35" s="102">
        <v>192.15</v>
      </c>
      <c r="G35" s="102">
        <v>0.1</v>
      </c>
      <c r="H35" s="103">
        <v>192.25</v>
      </c>
      <c r="I35" s="84"/>
      <c r="J35" s="91" t="s">
        <v>54</v>
      </c>
      <c r="K35" s="92"/>
      <c r="L35" s="93">
        <v>7.7999999999999996E-3</v>
      </c>
      <c r="M35" s="99"/>
      <c r="N35" s="100">
        <v>246.62</v>
      </c>
      <c r="O35" s="101"/>
    </row>
    <row r="36" spans="1:15" ht="12.75" customHeight="1" x14ac:dyDescent="0.2">
      <c r="A36" s="29"/>
      <c r="B36" s="2" t="s">
        <v>55</v>
      </c>
      <c r="F36" s="115">
        <v>3594</v>
      </c>
      <c r="G36" s="115">
        <v>-78</v>
      </c>
      <c r="H36" s="116">
        <v>3516</v>
      </c>
      <c r="I36" s="84"/>
      <c r="J36" s="91" t="s">
        <v>56</v>
      </c>
      <c r="K36" s="92"/>
      <c r="L36" s="93">
        <v>0</v>
      </c>
      <c r="M36" s="99"/>
      <c r="N36" s="100">
        <v>0</v>
      </c>
      <c r="O36" s="101"/>
    </row>
    <row r="37" spans="1:15" ht="13.5" thickBot="1" x14ac:dyDescent="0.25">
      <c r="A37" s="29"/>
      <c r="B37" s="2" t="s">
        <v>57</v>
      </c>
      <c r="F37" s="115">
        <v>1431</v>
      </c>
      <c r="G37" s="115">
        <v>-29</v>
      </c>
      <c r="H37" s="116">
        <v>1402</v>
      </c>
      <c r="I37" s="84"/>
      <c r="J37" s="117" t="s">
        <v>58</v>
      </c>
      <c r="K37" s="92"/>
      <c r="L37" s="118"/>
      <c r="M37" s="119"/>
      <c r="N37" s="120">
        <v>192.16</v>
      </c>
      <c r="O37" s="121"/>
    </row>
    <row r="38" spans="1:15" ht="13.5" thickBot="1" x14ac:dyDescent="0.25">
      <c r="A38" s="29"/>
      <c r="B38" s="2" t="s">
        <v>59</v>
      </c>
      <c r="F38" s="122">
        <v>9108.07</v>
      </c>
      <c r="G38" s="122">
        <v>73.53</v>
      </c>
      <c r="H38" s="123">
        <v>9181.6</v>
      </c>
      <c r="I38" s="84"/>
      <c r="J38" s="124"/>
      <c r="K38" s="125"/>
      <c r="L38" s="126"/>
      <c r="M38" s="127"/>
      <c r="N38" s="127"/>
      <c r="O38" s="128"/>
    </row>
    <row r="39" spans="1:15" ht="13.35" customHeight="1" x14ac:dyDescent="0.2">
      <c r="A39" s="50"/>
      <c r="B39" s="129" t="s">
        <v>60</v>
      </c>
      <c r="C39" s="129"/>
      <c r="D39" s="129"/>
      <c r="E39" s="129"/>
      <c r="F39" s="130">
        <v>22875.200000000001</v>
      </c>
      <c r="G39" s="130">
        <v>150.84</v>
      </c>
      <c r="H39" s="131">
        <v>23026.04</v>
      </c>
      <c r="I39" s="84"/>
      <c r="J39" s="132" t="s">
        <v>61</v>
      </c>
      <c r="K39" s="133"/>
      <c r="L39" s="133"/>
      <c r="M39" s="133"/>
      <c r="N39" s="133"/>
      <c r="O39" s="134"/>
    </row>
    <row r="40" spans="1:15" s="67" customFormat="1" x14ac:dyDescent="0.2">
      <c r="A40" s="65"/>
      <c r="B40" s="66"/>
      <c r="C40" s="66"/>
      <c r="D40" s="66"/>
      <c r="E40" s="66"/>
      <c r="F40" s="66"/>
      <c r="G40" s="66"/>
      <c r="H40" s="68"/>
      <c r="I40" s="84"/>
      <c r="J40" s="135"/>
      <c r="K40" s="136"/>
      <c r="L40" s="136"/>
      <c r="M40" s="136"/>
      <c r="N40" s="136"/>
      <c r="O40" s="137"/>
    </row>
    <row r="41" spans="1:15" s="67" customFormat="1" ht="13.5" thickBot="1" x14ac:dyDescent="0.25">
      <c r="A41" s="69"/>
      <c r="B41" s="70"/>
      <c r="C41" s="70"/>
      <c r="D41" s="70"/>
      <c r="E41" s="70"/>
      <c r="F41" s="70"/>
      <c r="G41" s="70"/>
      <c r="H41" s="71"/>
      <c r="I41" s="84"/>
      <c r="J41" s="138"/>
      <c r="K41" s="139"/>
      <c r="L41" s="139"/>
      <c r="M41" s="139"/>
      <c r="N41" s="139"/>
      <c r="O41" s="140"/>
    </row>
    <row r="42" spans="1:15" ht="13.5" thickBot="1" x14ac:dyDescent="0.25">
      <c r="I42" s="84"/>
      <c r="J42" s="433"/>
    </row>
    <row r="43" spans="1:15" ht="15.75" x14ac:dyDescent="0.25">
      <c r="A43" s="27" t="s">
        <v>62</v>
      </c>
      <c r="B43" s="7"/>
      <c r="C43" s="7"/>
      <c r="D43" s="7"/>
      <c r="E43" s="7"/>
      <c r="F43" s="7"/>
      <c r="G43" s="7"/>
      <c r="H43" s="8"/>
      <c r="I43" s="84"/>
      <c r="L43" s="141"/>
    </row>
    <row r="44" spans="1:15" x14ac:dyDescent="0.2">
      <c r="A44" s="29"/>
      <c r="H44" s="12"/>
      <c r="I44" s="84"/>
      <c r="L44" s="142"/>
    </row>
    <row r="45" spans="1:15" x14ac:dyDescent="0.2">
      <c r="A45" s="72"/>
      <c r="B45" s="73"/>
      <c r="C45" s="73"/>
      <c r="D45" s="73"/>
      <c r="E45" s="73"/>
      <c r="F45" s="31" t="s">
        <v>63</v>
      </c>
      <c r="G45" s="143" t="s">
        <v>38</v>
      </c>
      <c r="H45" s="144" t="s">
        <v>39</v>
      </c>
      <c r="I45" s="84"/>
      <c r="J45" s="145"/>
      <c r="L45" s="142"/>
    </row>
    <row r="46" spans="1:15" x14ac:dyDescent="0.2">
      <c r="A46" s="29"/>
      <c r="B46" s="2" t="s">
        <v>64</v>
      </c>
      <c r="E46" s="76"/>
      <c r="F46" s="44">
        <v>452028.79</v>
      </c>
      <c r="G46" s="146">
        <f t="shared" ref="G46:G53" si="0">+H46-F46</f>
        <v>0</v>
      </c>
      <c r="H46" s="147">
        <v>452028.79</v>
      </c>
      <c r="I46" s="84"/>
      <c r="J46" s="148"/>
      <c r="L46" s="142"/>
    </row>
    <row r="47" spans="1:15" x14ac:dyDescent="0.2">
      <c r="A47" s="29"/>
      <c r="B47" s="2" t="s">
        <v>65</v>
      </c>
      <c r="E47" s="92"/>
      <c r="F47" s="44">
        <v>452028.79</v>
      </c>
      <c r="G47" s="146">
        <f t="shared" si="0"/>
        <v>0</v>
      </c>
      <c r="H47" s="147">
        <v>452028.79</v>
      </c>
      <c r="I47" s="84"/>
      <c r="J47" s="84"/>
    </row>
    <row r="48" spans="1:15" x14ac:dyDescent="0.2">
      <c r="A48" s="29"/>
      <c r="B48" s="2" t="s">
        <v>66</v>
      </c>
      <c r="E48" s="92"/>
      <c r="F48" s="45">
        <v>0</v>
      </c>
      <c r="G48" s="146">
        <f t="shared" si="0"/>
        <v>0</v>
      </c>
      <c r="H48" s="147">
        <v>0</v>
      </c>
      <c r="I48" s="84"/>
      <c r="J48" s="149"/>
      <c r="L48" s="148"/>
    </row>
    <row r="49" spans="1:14" x14ac:dyDescent="0.2">
      <c r="A49" s="29"/>
      <c r="B49" s="2" t="s">
        <v>67</v>
      </c>
      <c r="E49" s="92"/>
      <c r="F49" s="45">
        <v>0</v>
      </c>
      <c r="G49" s="146">
        <f t="shared" si="0"/>
        <v>0</v>
      </c>
      <c r="H49" s="147">
        <v>0</v>
      </c>
      <c r="I49" s="84"/>
      <c r="J49" s="84"/>
      <c r="L49" s="150"/>
    </row>
    <row r="50" spans="1:14" x14ac:dyDescent="0.2">
      <c r="A50" s="29"/>
      <c r="B50" s="2" t="s">
        <v>68</v>
      </c>
      <c r="E50" s="92"/>
      <c r="F50" s="45">
        <v>649017.69999999995</v>
      </c>
      <c r="G50" s="146">
        <f t="shared" si="0"/>
        <v>116883.25</v>
      </c>
      <c r="H50" s="147">
        <v>765900.95</v>
      </c>
      <c r="I50" s="84"/>
      <c r="J50" s="148"/>
    </row>
    <row r="51" spans="1:14" x14ac:dyDescent="0.2">
      <c r="A51" s="29"/>
      <c r="B51" s="2" t="s">
        <v>69</v>
      </c>
      <c r="E51" s="92"/>
      <c r="F51" s="151">
        <v>0</v>
      </c>
      <c r="G51" s="146">
        <v>0</v>
      </c>
      <c r="H51" s="147">
        <v>0</v>
      </c>
      <c r="I51" s="84"/>
      <c r="J51" s="148"/>
      <c r="K51" s="148"/>
      <c r="L51" s="148"/>
      <c r="M51" s="152"/>
    </row>
    <row r="52" spans="1:14" x14ac:dyDescent="0.2">
      <c r="A52" s="29"/>
      <c r="B52" s="2" t="s">
        <v>70</v>
      </c>
      <c r="E52" s="92"/>
      <c r="F52" s="151"/>
      <c r="G52" s="146"/>
      <c r="H52" s="147"/>
      <c r="I52" s="84"/>
    </row>
    <row r="53" spans="1:14" x14ac:dyDescent="0.2">
      <c r="A53" s="29"/>
      <c r="B53" s="80" t="s">
        <v>71</v>
      </c>
      <c r="E53" s="92"/>
      <c r="F53" s="153">
        <v>1101046.49</v>
      </c>
      <c r="G53" s="154">
        <f t="shared" si="0"/>
        <v>116883.25</v>
      </c>
      <c r="H53" s="155">
        <f>H47+H49+H50+H51</f>
        <v>1217929.74</v>
      </c>
      <c r="I53" s="84"/>
      <c r="J53" s="148"/>
      <c r="K53" s="149"/>
      <c r="L53" s="148"/>
    </row>
    <row r="54" spans="1:14" x14ac:dyDescent="0.2">
      <c r="A54" s="29"/>
      <c r="E54" s="92"/>
      <c r="F54" s="92"/>
      <c r="G54" s="92"/>
      <c r="H54" s="12"/>
      <c r="I54" s="84"/>
    </row>
    <row r="55" spans="1:14" x14ac:dyDescent="0.2">
      <c r="A55" s="65"/>
      <c r="B55" s="67"/>
      <c r="C55" s="67"/>
      <c r="D55" s="67"/>
      <c r="E55" s="67"/>
      <c r="F55" s="156"/>
      <c r="G55" s="157"/>
      <c r="H55" s="158"/>
      <c r="I55" s="84"/>
    </row>
    <row r="56" spans="1:14" x14ac:dyDescent="0.2">
      <c r="A56" s="65"/>
      <c r="B56" s="67"/>
      <c r="C56" s="67"/>
      <c r="D56" s="67"/>
      <c r="E56" s="67"/>
      <c r="F56" s="156"/>
      <c r="G56" s="157"/>
      <c r="H56" s="158"/>
      <c r="I56" s="84"/>
      <c r="L56" s="84"/>
      <c r="M56" s="84"/>
    </row>
    <row r="57" spans="1:14" ht="13.5" thickBot="1" x14ac:dyDescent="0.25">
      <c r="A57" s="159"/>
      <c r="B57" s="25"/>
      <c r="C57" s="25"/>
      <c r="D57" s="25"/>
      <c r="E57" s="25"/>
      <c r="F57" s="160"/>
      <c r="G57" s="161"/>
      <c r="H57" s="26"/>
      <c r="I57" s="84"/>
    </row>
    <row r="58" spans="1:14" x14ac:dyDescent="0.2">
      <c r="I58" s="84"/>
    </row>
    <row r="59" spans="1:14" ht="13.5" thickBot="1" x14ac:dyDescent="0.25">
      <c r="F59" s="25"/>
      <c r="G59" s="25"/>
      <c r="I59" s="84"/>
    </row>
    <row r="60" spans="1:14" ht="16.5" thickBot="1" x14ac:dyDescent="0.3">
      <c r="A60" s="27" t="s">
        <v>72</v>
      </c>
      <c r="B60" s="7"/>
      <c r="C60" s="7"/>
      <c r="D60" s="7"/>
      <c r="E60" s="7"/>
      <c r="H60" s="8"/>
      <c r="I60" s="84"/>
      <c r="J60" s="162" t="s">
        <v>73</v>
      </c>
      <c r="K60" s="163"/>
      <c r="N60" s="152"/>
    </row>
    <row r="61" spans="1:14" ht="6.75" customHeight="1" thickBot="1" x14ac:dyDescent="0.25">
      <c r="A61" s="29"/>
      <c r="H61" s="12"/>
      <c r="I61" s="84"/>
      <c r="J61" s="29"/>
      <c r="K61" s="12"/>
    </row>
    <row r="62" spans="1:14" s="80" customFormat="1" x14ac:dyDescent="0.2">
      <c r="A62" s="72"/>
      <c r="B62" s="73"/>
      <c r="C62" s="73"/>
      <c r="D62" s="73"/>
      <c r="E62" s="73"/>
      <c r="F62" s="31" t="s">
        <v>63</v>
      </c>
      <c r="G62" s="31" t="s">
        <v>38</v>
      </c>
      <c r="H62" s="144" t="s">
        <v>39</v>
      </c>
      <c r="I62" s="84"/>
      <c r="J62" s="164"/>
      <c r="K62" s="165"/>
    </row>
    <row r="63" spans="1:14" x14ac:dyDescent="0.2">
      <c r="A63" s="75"/>
      <c r="B63" s="166" t="s">
        <v>74</v>
      </c>
      <c r="C63" s="81"/>
      <c r="D63" s="81"/>
      <c r="E63" s="81"/>
      <c r="F63" s="167"/>
      <c r="G63" s="76"/>
      <c r="H63" s="168"/>
      <c r="I63" s="84"/>
      <c r="J63" s="29" t="s">
        <v>75</v>
      </c>
      <c r="K63" s="169">
        <v>0.13400000000000001</v>
      </c>
    </row>
    <row r="64" spans="1:14" ht="15" thickBot="1" x14ac:dyDescent="0.25">
      <c r="A64" s="29"/>
      <c r="B64" s="2" t="s">
        <v>76</v>
      </c>
      <c r="E64" s="92"/>
      <c r="F64" s="44">
        <v>33579811.439999998</v>
      </c>
      <c r="G64" s="45">
        <f>-F64+H64</f>
        <v>-453778.58999999613</v>
      </c>
      <c r="H64" s="147">
        <v>33126032.850000001</v>
      </c>
      <c r="I64" s="84"/>
      <c r="J64" s="159"/>
      <c r="K64" s="26"/>
    </row>
    <row r="65" spans="1:16" x14ac:dyDescent="0.2">
      <c r="A65" s="29"/>
      <c r="B65" s="2" t="s">
        <v>77</v>
      </c>
      <c r="F65" s="44">
        <v>0</v>
      </c>
      <c r="G65" s="45">
        <v>0</v>
      </c>
      <c r="H65" s="147">
        <v>0</v>
      </c>
      <c r="I65" s="84"/>
      <c r="J65" s="67"/>
    </row>
    <row r="66" spans="1:16" x14ac:dyDescent="0.2">
      <c r="A66" s="29"/>
      <c r="B66" s="2" t="s">
        <v>78</v>
      </c>
      <c r="F66" s="44">
        <v>452028.79</v>
      </c>
      <c r="G66" s="45">
        <f>(-F66+H66)</f>
        <v>0</v>
      </c>
      <c r="H66" s="147">
        <f>H46+G47</f>
        <v>452028.79</v>
      </c>
      <c r="I66" s="84"/>
    </row>
    <row r="67" spans="1:16" x14ac:dyDescent="0.2">
      <c r="A67" s="29"/>
      <c r="B67" s="2" t="s">
        <v>69</v>
      </c>
      <c r="E67" s="92"/>
      <c r="F67" s="170">
        <v>0</v>
      </c>
      <c r="G67" s="55">
        <v>0</v>
      </c>
      <c r="H67" s="171">
        <v>0</v>
      </c>
      <c r="I67" s="84"/>
    </row>
    <row r="68" spans="1:16" ht="13.5" thickBot="1" x14ac:dyDescent="0.25">
      <c r="A68" s="29"/>
      <c r="B68" s="80" t="s">
        <v>79</v>
      </c>
      <c r="E68" s="92"/>
      <c r="F68" s="153">
        <v>34031840.229999997</v>
      </c>
      <c r="G68" s="172">
        <f>SUM(G64:G67)</f>
        <v>-453778.58999999613</v>
      </c>
      <c r="H68" s="155">
        <f>SUM(H64:H67)</f>
        <v>33578061.640000001</v>
      </c>
      <c r="I68" s="84"/>
      <c r="J68" s="84"/>
    </row>
    <row r="69" spans="1:16" ht="15.75" x14ac:dyDescent="0.25">
      <c r="A69" s="29"/>
      <c r="E69" s="92"/>
      <c r="F69" s="44"/>
      <c r="G69" s="45"/>
      <c r="H69" s="155"/>
      <c r="I69" s="84"/>
      <c r="J69" s="27" t="s">
        <v>80</v>
      </c>
      <c r="K69" s="7"/>
      <c r="L69" s="7"/>
      <c r="M69" s="7"/>
      <c r="N69" s="7"/>
      <c r="O69" s="8"/>
    </row>
    <row r="70" spans="1:16" ht="6.75" customHeight="1" x14ac:dyDescent="0.2">
      <c r="A70" s="29"/>
      <c r="B70" s="80"/>
      <c r="E70" s="92"/>
      <c r="F70" s="44"/>
      <c r="G70" s="45"/>
      <c r="H70" s="147"/>
      <c r="I70" s="84"/>
      <c r="J70" s="29"/>
      <c r="O70" s="12"/>
    </row>
    <row r="71" spans="1:16" x14ac:dyDescent="0.2">
      <c r="A71" s="29"/>
      <c r="B71" s="80" t="s">
        <v>81</v>
      </c>
      <c r="E71" s="92"/>
      <c r="F71" s="44"/>
      <c r="G71" s="45"/>
      <c r="H71" s="147"/>
      <c r="I71" s="84"/>
      <c r="J71" s="30"/>
      <c r="K71" s="173"/>
      <c r="L71" s="31" t="s">
        <v>82</v>
      </c>
      <c r="M71" s="31" t="s">
        <v>83</v>
      </c>
      <c r="N71" s="31" t="s">
        <v>84</v>
      </c>
      <c r="O71" s="144" t="s">
        <v>85</v>
      </c>
    </row>
    <row r="72" spans="1:16" x14ac:dyDescent="0.2">
      <c r="A72" s="29"/>
      <c r="B72" s="2" t="s">
        <v>86</v>
      </c>
      <c r="E72" s="92"/>
      <c r="F72" s="44">
        <v>26657558.870000001</v>
      </c>
      <c r="G72" s="45">
        <f>-K17</f>
        <v>-459550.37</v>
      </c>
      <c r="H72" s="147">
        <f>ROUND(L17,2)</f>
        <v>26198008.5</v>
      </c>
      <c r="I72" s="84"/>
      <c r="J72" s="29" t="s">
        <v>87</v>
      </c>
      <c r="L72" s="174">
        <v>32282506.760000002</v>
      </c>
      <c r="M72" s="175">
        <v>1</v>
      </c>
      <c r="N72" s="176">
        <v>3516</v>
      </c>
      <c r="O72" s="177">
        <v>251911.95</v>
      </c>
    </row>
    <row r="73" spans="1:16" x14ac:dyDescent="0.2">
      <c r="A73" s="29"/>
      <c r="B73" s="2" t="s">
        <v>88</v>
      </c>
      <c r="E73" s="92"/>
      <c r="F73" s="54">
        <v>5800000</v>
      </c>
      <c r="G73" s="55">
        <f>-F73+H73</f>
        <v>0</v>
      </c>
      <c r="H73" s="171">
        <f>L18</f>
        <v>5800000</v>
      </c>
      <c r="I73" s="84"/>
      <c r="J73" s="29" t="s">
        <v>89</v>
      </c>
      <c r="L73" s="174">
        <v>0</v>
      </c>
      <c r="M73" s="175">
        <v>0</v>
      </c>
      <c r="N73" s="176">
        <v>0</v>
      </c>
      <c r="O73" s="177">
        <v>0</v>
      </c>
    </row>
    <row r="74" spans="1:16" x14ac:dyDescent="0.2">
      <c r="A74" s="29"/>
      <c r="B74" s="80" t="s">
        <v>90</v>
      </c>
      <c r="E74" s="92"/>
      <c r="F74" s="153">
        <v>32457558.870000001</v>
      </c>
      <c r="G74" s="172">
        <f>SUM(G72:G73)</f>
        <v>-459550.37</v>
      </c>
      <c r="H74" s="155">
        <f>SUM(H72:H73)</f>
        <v>31998008.5</v>
      </c>
      <c r="I74" s="84"/>
      <c r="J74" s="29" t="s">
        <v>91</v>
      </c>
      <c r="L74" s="174">
        <v>0</v>
      </c>
      <c r="M74" s="175">
        <v>0</v>
      </c>
      <c r="N74" s="176">
        <v>0</v>
      </c>
      <c r="O74" s="177">
        <v>0</v>
      </c>
    </row>
    <row r="75" spans="1:16" x14ac:dyDescent="0.2">
      <c r="A75" s="29"/>
      <c r="E75" s="92"/>
      <c r="F75" s="178"/>
      <c r="G75" s="92"/>
      <c r="H75" s="179"/>
      <c r="I75" s="84"/>
      <c r="J75" s="180" t="s">
        <v>92</v>
      </c>
      <c r="K75" s="129"/>
      <c r="L75" s="181">
        <v>32282506.760000002</v>
      </c>
      <c r="M75" s="182"/>
      <c r="N75" s="183">
        <v>3516</v>
      </c>
      <c r="O75" s="184">
        <v>251911.95</v>
      </c>
      <c r="P75" s="185"/>
    </row>
    <row r="76" spans="1:16" ht="13.5" thickBot="1" x14ac:dyDescent="0.25">
      <c r="A76" s="29"/>
      <c r="C76" s="80"/>
      <c r="D76" s="80"/>
      <c r="E76" s="186"/>
      <c r="F76" s="187"/>
      <c r="G76" s="187"/>
      <c r="H76" s="188"/>
      <c r="I76" s="84"/>
      <c r="J76" s="159"/>
      <c r="K76" s="25"/>
      <c r="L76" s="25"/>
      <c r="M76" s="25"/>
      <c r="N76" s="25"/>
      <c r="O76" s="26"/>
    </row>
    <row r="77" spans="1:16" x14ac:dyDescent="0.2">
      <c r="A77" s="29"/>
      <c r="F77" s="189"/>
      <c r="G77" s="92"/>
      <c r="H77" s="179"/>
      <c r="I77" s="84"/>
      <c r="J77" s="67"/>
    </row>
    <row r="78" spans="1:16" x14ac:dyDescent="0.2">
      <c r="A78" s="29"/>
      <c r="B78" s="2" t="s">
        <v>93</v>
      </c>
      <c r="F78" s="47">
        <v>1.2766</v>
      </c>
      <c r="G78" s="190"/>
      <c r="H78" s="191">
        <f>+H68/H72</f>
        <v>1.2817028301979518</v>
      </c>
      <c r="I78" s="84"/>
    </row>
    <row r="79" spans="1:16" x14ac:dyDescent="0.2">
      <c r="A79" s="29"/>
      <c r="B79" s="2" t="s">
        <v>94</v>
      </c>
      <c r="F79" s="47">
        <v>1.0485</v>
      </c>
      <c r="G79" s="190"/>
      <c r="H79" s="191">
        <f>+H68/H74</f>
        <v>1.0493797337418671</v>
      </c>
      <c r="I79" s="84"/>
    </row>
    <row r="80" spans="1:16" x14ac:dyDescent="0.2">
      <c r="A80" s="50"/>
      <c r="B80" s="129"/>
      <c r="C80" s="129"/>
      <c r="D80" s="129"/>
      <c r="E80" s="129"/>
      <c r="F80" s="192"/>
      <c r="G80" s="193"/>
      <c r="H80" s="194"/>
    </row>
    <row r="81" spans="1:15" s="67" customFormat="1" ht="11.25" x14ac:dyDescent="0.2">
      <c r="A81" s="195" t="s">
        <v>95</v>
      </c>
      <c r="B81" s="66"/>
      <c r="C81" s="66"/>
      <c r="D81" s="66"/>
      <c r="E81" s="66"/>
      <c r="F81" s="66"/>
      <c r="G81" s="66"/>
      <c r="H81" s="68"/>
    </row>
    <row r="82" spans="1:15" s="67" customFormat="1" ht="12" thickBot="1" x14ac:dyDescent="0.25">
      <c r="A82" s="69"/>
      <c r="B82" s="70"/>
      <c r="C82" s="70"/>
      <c r="D82" s="70"/>
      <c r="E82" s="70"/>
      <c r="F82" s="70"/>
      <c r="G82" s="70"/>
      <c r="H82" s="71"/>
    </row>
    <row r="83" spans="1:15" ht="12.75" customHeight="1" x14ac:dyDescent="0.2"/>
    <row r="84" spans="1:15" ht="15.75" x14ac:dyDescent="0.25">
      <c r="A84" s="1" t="str">
        <f>+D4&amp;" - "&amp;D5</f>
        <v>ELFI, Inc. - Indenture No. 8, LLC</v>
      </c>
      <c r="E84" s="3"/>
    </row>
    <row r="85" spans="1:15" ht="12.75" customHeight="1" thickBot="1" x14ac:dyDescent="0.25"/>
    <row r="86" spans="1:15" ht="15.75" x14ac:dyDescent="0.25">
      <c r="A86" s="27" t="s">
        <v>96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8"/>
    </row>
    <row r="87" spans="1:15" ht="6.75" customHeight="1" x14ac:dyDescent="0.2">
      <c r="A87" s="29"/>
      <c r="O87" s="12"/>
    </row>
    <row r="88" spans="1:15" s="80" customFormat="1" x14ac:dyDescent="0.2">
      <c r="A88" s="72"/>
      <c r="B88" s="73"/>
      <c r="C88" s="73"/>
      <c r="D88" s="73"/>
      <c r="E88" s="196"/>
      <c r="F88" s="197" t="s">
        <v>84</v>
      </c>
      <c r="G88" s="197"/>
      <c r="H88" s="198" t="s">
        <v>97</v>
      </c>
      <c r="I88" s="199"/>
      <c r="J88" s="198" t="s">
        <v>98</v>
      </c>
      <c r="K88" s="199"/>
      <c r="L88" s="198" t="s">
        <v>99</v>
      </c>
      <c r="M88" s="199"/>
      <c r="N88" s="198" t="s">
        <v>100</v>
      </c>
      <c r="O88" s="200"/>
    </row>
    <row r="89" spans="1:15" s="80" customFormat="1" x14ac:dyDescent="0.2">
      <c r="A89" s="72"/>
      <c r="B89" s="73"/>
      <c r="C89" s="73"/>
      <c r="D89" s="73"/>
      <c r="E89" s="196"/>
      <c r="F89" s="31" t="s">
        <v>101</v>
      </c>
      <c r="G89" s="31" t="s">
        <v>102</v>
      </c>
      <c r="H89" s="201" t="s">
        <v>101</v>
      </c>
      <c r="I89" s="202" t="s">
        <v>102</v>
      </c>
      <c r="J89" s="31" t="s">
        <v>101</v>
      </c>
      <c r="K89" s="31" t="s">
        <v>102</v>
      </c>
      <c r="L89" s="31" t="s">
        <v>101</v>
      </c>
      <c r="M89" s="31" t="s">
        <v>102</v>
      </c>
      <c r="N89" s="31" t="s">
        <v>101</v>
      </c>
      <c r="O89" s="33" t="s">
        <v>102</v>
      </c>
    </row>
    <row r="90" spans="1:15" x14ac:dyDescent="0.2">
      <c r="A90" s="203" t="s">
        <v>45</v>
      </c>
      <c r="B90" s="2" t="s">
        <v>45</v>
      </c>
      <c r="F90" s="115">
        <v>0</v>
      </c>
      <c r="G90" s="115">
        <v>0</v>
      </c>
      <c r="H90" s="102">
        <v>0</v>
      </c>
      <c r="I90" s="102">
        <v>0</v>
      </c>
      <c r="J90" s="204">
        <v>0</v>
      </c>
      <c r="K90" s="205">
        <v>0</v>
      </c>
      <c r="L90" s="206">
        <v>0</v>
      </c>
      <c r="M90" s="206">
        <v>0</v>
      </c>
      <c r="N90" s="206">
        <v>0</v>
      </c>
      <c r="O90" s="207">
        <v>0</v>
      </c>
    </row>
    <row r="91" spans="1:15" x14ac:dyDescent="0.2">
      <c r="A91" s="203" t="s">
        <v>47</v>
      </c>
      <c r="B91" s="2" t="s">
        <v>47</v>
      </c>
      <c r="F91" s="115">
        <v>0</v>
      </c>
      <c r="G91" s="115">
        <v>0</v>
      </c>
      <c r="H91" s="102">
        <v>0</v>
      </c>
      <c r="I91" s="102">
        <v>0</v>
      </c>
      <c r="J91" s="204">
        <v>0</v>
      </c>
      <c r="K91" s="175">
        <v>0</v>
      </c>
      <c r="L91" s="208">
        <v>0</v>
      </c>
      <c r="M91" s="208">
        <v>0</v>
      </c>
      <c r="N91" s="208">
        <v>0</v>
      </c>
      <c r="O91" s="209">
        <v>0</v>
      </c>
    </row>
    <row r="92" spans="1:15" x14ac:dyDescent="0.2">
      <c r="A92" s="203" t="s">
        <v>52</v>
      </c>
      <c r="B92" s="2" t="s">
        <v>52</v>
      </c>
      <c r="F92" s="115"/>
      <c r="G92" s="115"/>
      <c r="H92" s="102"/>
      <c r="I92" s="102"/>
      <c r="J92" s="175"/>
      <c r="K92" s="175"/>
      <c r="L92" s="208"/>
      <c r="M92" s="208"/>
      <c r="N92" s="208"/>
      <c r="O92" s="209"/>
    </row>
    <row r="93" spans="1:15" x14ac:dyDescent="0.2">
      <c r="A93" s="203" t="s">
        <v>103</v>
      </c>
      <c r="B93" s="2" t="s">
        <v>104</v>
      </c>
      <c r="F93" s="115">
        <v>2606</v>
      </c>
      <c r="G93" s="115">
        <v>2567</v>
      </c>
      <c r="H93" s="102">
        <v>23369001.629999999</v>
      </c>
      <c r="I93" s="102">
        <v>22873466.640000001</v>
      </c>
      <c r="J93" s="204">
        <v>0.71389999999999998</v>
      </c>
      <c r="K93" s="175">
        <v>0.70850000000000002</v>
      </c>
      <c r="L93" s="208">
        <v>5.1100000000000003</v>
      </c>
      <c r="M93" s="208">
        <v>5.16</v>
      </c>
      <c r="N93" s="208">
        <v>185.94</v>
      </c>
      <c r="O93" s="209">
        <v>185.7</v>
      </c>
    </row>
    <row r="94" spans="1:15" x14ac:dyDescent="0.2">
      <c r="A94" s="203" t="s">
        <v>105</v>
      </c>
      <c r="B94" s="210" t="s">
        <v>106</v>
      </c>
      <c r="F94" s="115">
        <v>115</v>
      </c>
      <c r="G94" s="115">
        <v>71</v>
      </c>
      <c r="H94" s="102">
        <v>978836.26</v>
      </c>
      <c r="I94" s="102">
        <v>878582.5</v>
      </c>
      <c r="J94" s="204">
        <v>2.9899999999999999E-2</v>
      </c>
      <c r="K94" s="175">
        <v>2.7199999999999998E-2</v>
      </c>
      <c r="L94" s="208">
        <v>5.81</v>
      </c>
      <c r="M94" s="208">
        <v>5.16</v>
      </c>
      <c r="N94" s="208">
        <v>222.31</v>
      </c>
      <c r="O94" s="209">
        <v>190.01</v>
      </c>
    </row>
    <row r="95" spans="1:15" x14ac:dyDescent="0.2">
      <c r="A95" s="203" t="s">
        <v>107</v>
      </c>
      <c r="B95" s="210" t="s">
        <v>108</v>
      </c>
      <c r="F95" s="115">
        <v>46</v>
      </c>
      <c r="G95" s="115">
        <v>72</v>
      </c>
      <c r="H95" s="102">
        <v>450704.38</v>
      </c>
      <c r="I95" s="102">
        <v>640068.57999999996</v>
      </c>
      <c r="J95" s="204">
        <v>1.38E-2</v>
      </c>
      <c r="K95" s="175">
        <v>1.9800000000000002E-2</v>
      </c>
      <c r="L95" s="208">
        <v>5</v>
      </c>
      <c r="M95" s="208">
        <v>6.08</v>
      </c>
      <c r="N95" s="208">
        <v>144.27000000000001</v>
      </c>
      <c r="O95" s="209">
        <v>243.84</v>
      </c>
    </row>
    <row r="96" spans="1:15" x14ac:dyDescent="0.2">
      <c r="A96" s="203" t="s">
        <v>109</v>
      </c>
      <c r="B96" s="210" t="s">
        <v>110</v>
      </c>
      <c r="F96" s="115">
        <v>48</v>
      </c>
      <c r="G96" s="115">
        <v>32</v>
      </c>
      <c r="H96" s="102">
        <v>371375.94</v>
      </c>
      <c r="I96" s="102">
        <v>296725.07</v>
      </c>
      <c r="J96" s="204">
        <v>1.1299999999999999E-2</v>
      </c>
      <c r="K96" s="175">
        <v>9.1999999999999998E-3</v>
      </c>
      <c r="L96" s="208">
        <v>5.12</v>
      </c>
      <c r="M96" s="208">
        <v>4.82</v>
      </c>
      <c r="N96" s="208">
        <v>158.12</v>
      </c>
      <c r="O96" s="209">
        <v>149.52000000000001</v>
      </c>
    </row>
    <row r="97" spans="1:25" x14ac:dyDescent="0.2">
      <c r="A97" s="203" t="s">
        <v>111</v>
      </c>
      <c r="B97" s="210" t="s">
        <v>112</v>
      </c>
      <c r="F97" s="115">
        <v>86</v>
      </c>
      <c r="G97" s="115">
        <v>61</v>
      </c>
      <c r="H97" s="102">
        <v>726092.65</v>
      </c>
      <c r="I97" s="102">
        <v>583773.6</v>
      </c>
      <c r="J97" s="204">
        <v>2.2200000000000001E-2</v>
      </c>
      <c r="K97" s="175">
        <v>1.8100000000000002E-2</v>
      </c>
      <c r="L97" s="208">
        <v>5.6</v>
      </c>
      <c r="M97" s="208">
        <v>5.03</v>
      </c>
      <c r="N97" s="208">
        <v>222.56</v>
      </c>
      <c r="O97" s="209">
        <v>162.02000000000001</v>
      </c>
    </row>
    <row r="98" spans="1:25" x14ac:dyDescent="0.2">
      <c r="A98" s="203" t="s">
        <v>113</v>
      </c>
      <c r="B98" s="210" t="s">
        <v>114</v>
      </c>
      <c r="F98" s="115">
        <v>79</v>
      </c>
      <c r="G98" s="115">
        <v>86</v>
      </c>
      <c r="H98" s="102">
        <v>746592.43</v>
      </c>
      <c r="I98" s="102">
        <v>626257.5</v>
      </c>
      <c r="J98" s="204">
        <v>2.2800000000000001E-2</v>
      </c>
      <c r="K98" s="175">
        <v>1.9400000000000001E-2</v>
      </c>
      <c r="L98" s="208">
        <v>4.5199999999999996</v>
      </c>
      <c r="M98" s="208">
        <v>4.91</v>
      </c>
      <c r="N98" s="208">
        <v>212.3</v>
      </c>
      <c r="O98" s="209">
        <v>204.04</v>
      </c>
    </row>
    <row r="99" spans="1:25" x14ac:dyDescent="0.2">
      <c r="A99" s="203" t="s">
        <v>115</v>
      </c>
      <c r="B99" s="210" t="s">
        <v>116</v>
      </c>
      <c r="F99" s="115">
        <v>53</v>
      </c>
      <c r="G99" s="115">
        <v>38</v>
      </c>
      <c r="H99" s="102">
        <v>405953.82</v>
      </c>
      <c r="I99" s="102">
        <v>360788.42</v>
      </c>
      <c r="J99" s="204">
        <v>1.24E-2</v>
      </c>
      <c r="K99" s="175">
        <v>1.12E-2</v>
      </c>
      <c r="L99" s="208">
        <v>7.52</v>
      </c>
      <c r="M99" s="208">
        <v>7.11</v>
      </c>
      <c r="N99" s="208">
        <v>241.57</v>
      </c>
      <c r="O99" s="209">
        <v>232.93</v>
      </c>
    </row>
    <row r="100" spans="1:25" ht="12" customHeight="1" x14ac:dyDescent="0.2">
      <c r="A100" s="211" t="s">
        <v>117</v>
      </c>
      <c r="B100" s="212" t="s">
        <v>117</v>
      </c>
      <c r="C100" s="212"/>
      <c r="D100" s="212"/>
      <c r="E100" s="212"/>
      <c r="F100" s="213">
        <v>3033</v>
      </c>
      <c r="G100" s="213">
        <v>2927</v>
      </c>
      <c r="H100" s="214">
        <v>27048557.109999999</v>
      </c>
      <c r="I100" s="214">
        <v>26259662.309999999</v>
      </c>
      <c r="J100" s="215">
        <v>0.82630000000000003</v>
      </c>
      <c r="K100" s="216">
        <v>0.81340000000000001</v>
      </c>
      <c r="L100" s="217">
        <v>5.17</v>
      </c>
      <c r="M100" s="217">
        <v>5.19</v>
      </c>
      <c r="N100" s="217">
        <v>188.73</v>
      </c>
      <c r="O100" s="218">
        <v>187.41</v>
      </c>
    </row>
    <row r="101" spans="1:25" x14ac:dyDescent="0.2">
      <c r="A101" s="203" t="s">
        <v>49</v>
      </c>
      <c r="B101" s="2" t="s">
        <v>49</v>
      </c>
      <c r="F101" s="115">
        <v>334</v>
      </c>
      <c r="G101" s="115">
        <v>363</v>
      </c>
      <c r="H101" s="102">
        <v>3456041.67</v>
      </c>
      <c r="I101" s="102">
        <v>3779243.79</v>
      </c>
      <c r="J101" s="204">
        <v>0.1056</v>
      </c>
      <c r="K101" s="175">
        <v>0.1171</v>
      </c>
      <c r="L101" s="208">
        <v>6.21</v>
      </c>
      <c r="M101" s="208">
        <v>5.95</v>
      </c>
      <c r="N101" s="208">
        <v>203.39</v>
      </c>
      <c r="O101" s="209">
        <v>211.08</v>
      </c>
    </row>
    <row r="102" spans="1:25" x14ac:dyDescent="0.2">
      <c r="A102" s="203" t="s">
        <v>48</v>
      </c>
      <c r="B102" s="2" t="s">
        <v>48</v>
      </c>
      <c r="F102" s="115">
        <v>169</v>
      </c>
      <c r="G102" s="115">
        <v>179</v>
      </c>
      <c r="H102" s="102">
        <v>1859558.13</v>
      </c>
      <c r="I102" s="102">
        <v>1991688.71</v>
      </c>
      <c r="J102" s="204">
        <v>5.6800000000000003E-2</v>
      </c>
      <c r="K102" s="175">
        <v>6.1699999999999998E-2</v>
      </c>
      <c r="L102" s="208">
        <v>5.0999999999999996</v>
      </c>
      <c r="M102" s="208">
        <v>5</v>
      </c>
      <c r="N102" s="208">
        <v>216.06</v>
      </c>
      <c r="O102" s="209">
        <v>219.22</v>
      </c>
    </row>
    <row r="103" spans="1:25" x14ac:dyDescent="0.2">
      <c r="A103" s="203" t="s">
        <v>54</v>
      </c>
      <c r="B103" s="2" t="s">
        <v>54</v>
      </c>
      <c r="F103" s="115">
        <v>58</v>
      </c>
      <c r="G103" s="115">
        <v>47</v>
      </c>
      <c r="H103" s="102">
        <v>370257.13</v>
      </c>
      <c r="I103" s="102">
        <v>251911.95</v>
      </c>
      <c r="J103" s="219">
        <v>1.1299999999999999E-2</v>
      </c>
      <c r="K103" s="175">
        <v>7.7999999999999996E-3</v>
      </c>
      <c r="L103" s="208">
        <v>6.25</v>
      </c>
      <c r="M103" s="208">
        <v>6.49</v>
      </c>
      <c r="N103" s="208">
        <v>217.16</v>
      </c>
      <c r="O103" s="209">
        <v>200.72</v>
      </c>
      <c r="Q103" s="220"/>
      <c r="R103" s="220"/>
      <c r="S103" s="220"/>
      <c r="T103" s="221"/>
      <c r="U103" s="221"/>
      <c r="V103" s="185"/>
      <c r="W103" s="185"/>
      <c r="X103" s="185"/>
      <c r="Y103" s="185"/>
    </row>
    <row r="104" spans="1:25" x14ac:dyDescent="0.2">
      <c r="A104" s="203" t="s">
        <v>56</v>
      </c>
      <c r="B104" s="2" t="s">
        <v>56</v>
      </c>
      <c r="F104" s="115">
        <v>0</v>
      </c>
      <c r="G104" s="115">
        <v>0</v>
      </c>
      <c r="H104" s="102">
        <v>0</v>
      </c>
      <c r="I104" s="102">
        <v>0</v>
      </c>
      <c r="J104" s="219">
        <v>0</v>
      </c>
      <c r="K104" s="175">
        <v>0</v>
      </c>
      <c r="L104" s="208">
        <v>0</v>
      </c>
      <c r="M104" s="208">
        <v>0</v>
      </c>
      <c r="N104" s="208">
        <v>0</v>
      </c>
      <c r="O104" s="209">
        <v>0</v>
      </c>
    </row>
    <row r="105" spans="1:25" x14ac:dyDescent="0.2">
      <c r="A105" s="50"/>
      <c r="B105" s="58" t="s">
        <v>92</v>
      </c>
      <c r="C105" s="129"/>
      <c r="D105" s="129"/>
      <c r="E105" s="85"/>
      <c r="F105" s="222">
        <v>3594</v>
      </c>
      <c r="G105" s="222">
        <v>3516</v>
      </c>
      <c r="H105" s="181">
        <v>32734414.039999999</v>
      </c>
      <c r="I105" s="181">
        <v>32282506.760000002</v>
      </c>
      <c r="J105" s="223"/>
      <c r="K105" s="223"/>
      <c r="L105" s="224">
        <v>5.29</v>
      </c>
      <c r="M105" s="224">
        <v>5.28</v>
      </c>
      <c r="N105" s="224">
        <v>192.15</v>
      </c>
      <c r="O105" s="225">
        <v>192.25</v>
      </c>
    </row>
    <row r="106" spans="1:25" s="67" customFormat="1" ht="11.25" x14ac:dyDescent="0.2">
      <c r="A106" s="195"/>
      <c r="B106" s="66"/>
      <c r="C106" s="66"/>
      <c r="D106" s="66"/>
      <c r="E106" s="66"/>
      <c r="F106" s="66"/>
      <c r="G106" s="66"/>
      <c r="H106" s="66"/>
      <c r="I106" s="66"/>
      <c r="J106" s="226"/>
      <c r="K106" s="226"/>
      <c r="L106" s="66"/>
      <c r="M106" s="66"/>
      <c r="N106" s="66"/>
      <c r="O106" s="227"/>
    </row>
    <row r="107" spans="1:25" s="67" customFormat="1" ht="12" thickBot="1" x14ac:dyDescent="0.25">
      <c r="A107" s="69"/>
      <c r="B107" s="70"/>
      <c r="C107" s="70"/>
      <c r="D107" s="70"/>
      <c r="E107" s="70"/>
      <c r="F107" s="70"/>
      <c r="G107" s="70"/>
      <c r="H107" s="70"/>
      <c r="I107" s="70"/>
      <c r="J107" s="228"/>
      <c r="K107" s="228"/>
      <c r="L107" s="70"/>
      <c r="M107" s="70"/>
      <c r="N107" s="70"/>
      <c r="O107" s="229"/>
    </row>
    <row r="108" spans="1:25" ht="12.75" customHeight="1" thickBot="1" x14ac:dyDescent="0.25">
      <c r="A108" s="25"/>
    </row>
    <row r="109" spans="1:25" ht="15.75" x14ac:dyDescent="0.25">
      <c r="A109" s="27" t="s">
        <v>118</v>
      </c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8"/>
    </row>
    <row r="110" spans="1:25" ht="6.75" customHeight="1" x14ac:dyDescent="0.2">
      <c r="A110" s="29"/>
      <c r="O110" s="12"/>
    </row>
    <row r="111" spans="1:25" s="80" customFormat="1" x14ac:dyDescent="0.2">
      <c r="A111" s="72"/>
      <c r="B111" s="73"/>
      <c r="C111" s="73"/>
      <c r="D111" s="73"/>
      <c r="E111" s="196"/>
      <c r="F111" s="197" t="s">
        <v>84</v>
      </c>
      <c r="G111" s="197"/>
      <c r="H111" s="230" t="s">
        <v>97</v>
      </c>
      <c r="I111" s="231"/>
      <c r="J111" s="197" t="s">
        <v>98</v>
      </c>
      <c r="K111" s="197"/>
      <c r="L111" s="197" t="s">
        <v>99</v>
      </c>
      <c r="M111" s="197"/>
      <c r="N111" s="197" t="s">
        <v>100</v>
      </c>
      <c r="O111" s="232"/>
    </row>
    <row r="112" spans="1:25" s="80" customFormat="1" x14ac:dyDescent="0.2">
      <c r="A112" s="72"/>
      <c r="B112" s="73"/>
      <c r="C112" s="73"/>
      <c r="D112" s="73"/>
      <c r="E112" s="196"/>
      <c r="F112" s="31" t="s">
        <v>101</v>
      </c>
      <c r="G112" s="31" t="s">
        <v>102</v>
      </c>
      <c r="H112" s="233" t="s">
        <v>101</v>
      </c>
      <c r="I112" s="234" t="s">
        <v>102</v>
      </c>
      <c r="J112" s="31" t="s">
        <v>101</v>
      </c>
      <c r="K112" s="31" t="s">
        <v>102</v>
      </c>
      <c r="L112" s="31" t="s">
        <v>101</v>
      </c>
      <c r="M112" s="31" t="s">
        <v>102</v>
      </c>
      <c r="N112" s="31" t="s">
        <v>101</v>
      </c>
      <c r="O112" s="33" t="s">
        <v>102</v>
      </c>
    </row>
    <row r="113" spans="1:15" x14ac:dyDescent="0.2">
      <c r="A113" s="29"/>
      <c r="B113" s="2" t="s">
        <v>119</v>
      </c>
      <c r="F113" s="235">
        <v>2606</v>
      </c>
      <c r="G113" s="235">
        <v>2567</v>
      </c>
      <c r="H113" s="236">
        <v>23369001.629999999</v>
      </c>
      <c r="I113" s="237">
        <v>22873466.640000001</v>
      </c>
      <c r="J113" s="175">
        <v>0.86399999999999999</v>
      </c>
      <c r="K113" s="175">
        <v>0.871</v>
      </c>
      <c r="L113" s="238">
        <v>5.1100000000000003</v>
      </c>
      <c r="M113" s="238">
        <v>5.16</v>
      </c>
      <c r="N113" s="236">
        <v>185.94</v>
      </c>
      <c r="O113" s="239">
        <v>185.7</v>
      </c>
    </row>
    <row r="114" spans="1:15" x14ac:dyDescent="0.2">
      <c r="A114" s="29"/>
      <c r="B114" s="2" t="s">
        <v>120</v>
      </c>
      <c r="F114" s="235">
        <v>115</v>
      </c>
      <c r="G114" s="235">
        <v>71</v>
      </c>
      <c r="H114" s="236">
        <v>978836.26</v>
      </c>
      <c r="I114" s="240">
        <v>878582.5</v>
      </c>
      <c r="J114" s="175">
        <v>3.6200000000000003E-2</v>
      </c>
      <c r="K114" s="175">
        <v>3.3500000000000002E-2</v>
      </c>
      <c r="L114" s="238">
        <v>5.81</v>
      </c>
      <c r="M114" s="238">
        <v>5.16</v>
      </c>
      <c r="N114" s="236">
        <v>222.31</v>
      </c>
      <c r="O114" s="241">
        <v>190.01</v>
      </c>
    </row>
    <row r="115" spans="1:15" x14ac:dyDescent="0.2">
      <c r="A115" s="29"/>
      <c r="B115" s="2" t="s">
        <v>121</v>
      </c>
      <c r="F115" s="235">
        <v>46</v>
      </c>
      <c r="G115" s="235">
        <v>72</v>
      </c>
      <c r="H115" s="236">
        <v>450704.38</v>
      </c>
      <c r="I115" s="240">
        <v>640068.57999999996</v>
      </c>
      <c r="J115" s="175">
        <v>1.67E-2</v>
      </c>
      <c r="K115" s="175">
        <v>2.4400000000000002E-2</v>
      </c>
      <c r="L115" s="238">
        <v>5</v>
      </c>
      <c r="M115" s="238">
        <v>6.08</v>
      </c>
      <c r="N115" s="236">
        <v>144.27000000000001</v>
      </c>
      <c r="O115" s="241">
        <v>243.84</v>
      </c>
    </row>
    <row r="116" spans="1:15" x14ac:dyDescent="0.2">
      <c r="A116" s="29"/>
      <c r="B116" s="2" t="s">
        <v>122</v>
      </c>
      <c r="F116" s="235">
        <v>48</v>
      </c>
      <c r="G116" s="235">
        <v>32</v>
      </c>
      <c r="H116" s="236">
        <v>371375.94</v>
      </c>
      <c r="I116" s="240">
        <v>296725.07</v>
      </c>
      <c r="J116" s="175">
        <v>1.37E-2</v>
      </c>
      <c r="K116" s="175">
        <v>1.1299999999999999E-2</v>
      </c>
      <c r="L116" s="238">
        <v>5.12</v>
      </c>
      <c r="M116" s="238">
        <v>4.82</v>
      </c>
      <c r="N116" s="236">
        <v>158.12</v>
      </c>
      <c r="O116" s="241">
        <v>149.52000000000001</v>
      </c>
    </row>
    <row r="117" spans="1:15" x14ac:dyDescent="0.2">
      <c r="A117" s="29"/>
      <c r="B117" s="2" t="s">
        <v>123</v>
      </c>
      <c r="F117" s="235">
        <v>86</v>
      </c>
      <c r="G117" s="235">
        <v>61</v>
      </c>
      <c r="H117" s="236">
        <v>726092.65</v>
      </c>
      <c r="I117" s="240">
        <v>583773.6</v>
      </c>
      <c r="J117" s="175">
        <v>2.6800000000000001E-2</v>
      </c>
      <c r="K117" s="175">
        <v>2.2200000000000001E-2</v>
      </c>
      <c r="L117" s="238">
        <v>5.6</v>
      </c>
      <c r="M117" s="238">
        <v>5.03</v>
      </c>
      <c r="N117" s="236">
        <v>222.56</v>
      </c>
      <c r="O117" s="241">
        <v>162.02000000000001</v>
      </c>
    </row>
    <row r="118" spans="1:15" x14ac:dyDescent="0.2">
      <c r="A118" s="29"/>
      <c r="B118" s="2" t="s">
        <v>124</v>
      </c>
      <c r="F118" s="235">
        <v>79</v>
      </c>
      <c r="G118" s="235">
        <v>86</v>
      </c>
      <c r="H118" s="236">
        <v>746592.43</v>
      </c>
      <c r="I118" s="240">
        <v>626257.5</v>
      </c>
      <c r="J118" s="175">
        <v>2.76E-2</v>
      </c>
      <c r="K118" s="175">
        <v>2.3800000000000002E-2</v>
      </c>
      <c r="L118" s="238">
        <v>4.5199999999999996</v>
      </c>
      <c r="M118" s="242">
        <v>4.91</v>
      </c>
      <c r="N118" s="236">
        <v>212.3</v>
      </c>
      <c r="O118" s="241">
        <v>204.04</v>
      </c>
    </row>
    <row r="119" spans="1:15" x14ac:dyDescent="0.2">
      <c r="A119" s="29"/>
      <c r="B119" s="2" t="s">
        <v>125</v>
      </c>
      <c r="F119" s="235">
        <v>53</v>
      </c>
      <c r="G119" s="235">
        <v>38</v>
      </c>
      <c r="H119" s="236">
        <v>405953.82</v>
      </c>
      <c r="I119" s="240">
        <v>360788.42</v>
      </c>
      <c r="J119" s="175">
        <v>1.4999999999999999E-2</v>
      </c>
      <c r="K119" s="175">
        <v>1.37E-2</v>
      </c>
      <c r="L119" s="238">
        <v>7.52</v>
      </c>
      <c r="M119" s="238">
        <v>7.11</v>
      </c>
      <c r="N119" s="236">
        <v>241.57</v>
      </c>
      <c r="O119" s="241">
        <v>232.93</v>
      </c>
    </row>
    <row r="120" spans="1:15" x14ac:dyDescent="0.2">
      <c r="A120" s="50"/>
      <c r="B120" s="58" t="s">
        <v>126</v>
      </c>
      <c r="C120" s="129"/>
      <c r="D120" s="129"/>
      <c r="E120" s="85"/>
      <c r="F120" s="243">
        <v>3033</v>
      </c>
      <c r="G120" s="243">
        <v>2927</v>
      </c>
      <c r="H120" s="181">
        <v>27048557.109999999</v>
      </c>
      <c r="I120" s="181">
        <v>26259662.309999999</v>
      </c>
      <c r="J120" s="223"/>
      <c r="K120" s="223"/>
      <c r="L120" s="244">
        <v>5.17</v>
      </c>
      <c r="M120" s="245">
        <v>5.19</v>
      </c>
      <c r="N120" s="181">
        <v>188.73</v>
      </c>
      <c r="O120" s="184">
        <v>187.41</v>
      </c>
    </row>
    <row r="121" spans="1:15" s="67" customFormat="1" ht="11.25" x14ac:dyDescent="0.2">
      <c r="A121" s="65"/>
      <c r="J121" s="246"/>
      <c r="K121" s="246"/>
      <c r="O121" s="247"/>
    </row>
    <row r="122" spans="1:15" s="67" customFormat="1" ht="12" thickBot="1" x14ac:dyDescent="0.25">
      <c r="A122" s="69"/>
      <c r="B122" s="70"/>
      <c r="C122" s="70"/>
      <c r="D122" s="70"/>
      <c r="E122" s="70"/>
      <c r="F122" s="70"/>
      <c r="G122" s="70"/>
      <c r="H122" s="70"/>
      <c r="I122" s="70"/>
      <c r="J122" s="228"/>
      <c r="K122" s="228"/>
      <c r="L122" s="70"/>
      <c r="M122" s="70"/>
      <c r="N122" s="70"/>
      <c r="O122" s="229"/>
    </row>
    <row r="123" spans="1:15" ht="12.75" customHeight="1" thickBot="1" x14ac:dyDescent="0.25"/>
    <row r="124" spans="1:15" ht="15.75" x14ac:dyDescent="0.25">
      <c r="A124" s="27" t="s">
        <v>127</v>
      </c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8"/>
    </row>
    <row r="125" spans="1:15" ht="6.75" customHeight="1" x14ac:dyDescent="0.2">
      <c r="A125" s="50"/>
      <c r="O125" s="12"/>
    </row>
    <row r="126" spans="1:15" ht="12.75" customHeight="1" x14ac:dyDescent="0.2">
      <c r="A126" s="50"/>
      <c r="B126" s="173"/>
      <c r="C126" s="173"/>
      <c r="D126" s="173"/>
      <c r="E126" s="173"/>
      <c r="F126" s="198" t="s">
        <v>84</v>
      </c>
      <c r="G126" s="199"/>
      <c r="H126" s="230" t="s">
        <v>97</v>
      </c>
      <c r="I126" s="231"/>
      <c r="J126" s="198" t="s">
        <v>98</v>
      </c>
      <c r="K126" s="199"/>
      <c r="L126" s="198" t="s">
        <v>99</v>
      </c>
      <c r="M126" s="199"/>
      <c r="N126" s="198" t="s">
        <v>100</v>
      </c>
      <c r="O126" s="200"/>
    </row>
    <row r="127" spans="1:15" x14ac:dyDescent="0.2">
      <c r="A127" s="50"/>
      <c r="B127" s="173"/>
      <c r="C127" s="173"/>
      <c r="D127" s="173"/>
      <c r="E127" s="173"/>
      <c r="F127" s="31" t="s">
        <v>101</v>
      </c>
      <c r="G127" s="31" t="s">
        <v>102</v>
      </c>
      <c r="H127" s="31" t="s">
        <v>101</v>
      </c>
      <c r="I127" s="143" t="s">
        <v>102</v>
      </c>
      <c r="J127" s="31" t="s">
        <v>101</v>
      </c>
      <c r="K127" s="31" t="s">
        <v>102</v>
      </c>
      <c r="L127" s="31" t="s">
        <v>101</v>
      </c>
      <c r="M127" s="31" t="s">
        <v>102</v>
      </c>
      <c r="N127" s="31" t="s">
        <v>101</v>
      </c>
      <c r="O127" s="33" t="s">
        <v>102</v>
      </c>
    </row>
    <row r="128" spans="1:15" x14ac:dyDescent="0.2">
      <c r="A128" s="29"/>
      <c r="B128" s="2" t="s">
        <v>128</v>
      </c>
      <c r="F128" s="115">
        <v>715</v>
      </c>
      <c r="G128" s="115">
        <v>705</v>
      </c>
      <c r="H128" s="208">
        <v>11551991.470000001</v>
      </c>
      <c r="I128" s="208">
        <v>11377897.76</v>
      </c>
      <c r="J128" s="175">
        <v>0.35289999999999999</v>
      </c>
      <c r="K128" s="175">
        <v>0.35239999999999999</v>
      </c>
      <c r="L128" s="208">
        <v>4.63</v>
      </c>
      <c r="M128" s="208">
        <v>4.63</v>
      </c>
      <c r="N128" s="208">
        <v>179.29</v>
      </c>
      <c r="O128" s="208">
        <v>179.12</v>
      </c>
    </row>
    <row r="129" spans="1:15" x14ac:dyDescent="0.2">
      <c r="A129" s="29"/>
      <c r="B129" s="2" t="s">
        <v>129</v>
      </c>
      <c r="F129" s="115">
        <v>716</v>
      </c>
      <c r="G129" s="115">
        <v>710</v>
      </c>
      <c r="H129" s="208">
        <v>14012519</v>
      </c>
      <c r="I129" s="208">
        <v>13849640.359999999</v>
      </c>
      <c r="J129" s="175">
        <v>0.42809999999999998</v>
      </c>
      <c r="K129" s="175">
        <v>0.42899999999999999</v>
      </c>
      <c r="L129" s="208">
        <v>4.83</v>
      </c>
      <c r="M129" s="208">
        <v>4.8099999999999996</v>
      </c>
      <c r="N129" s="208">
        <v>199.51</v>
      </c>
      <c r="O129" s="209">
        <v>199.86</v>
      </c>
    </row>
    <row r="130" spans="1:15" x14ac:dyDescent="0.2">
      <c r="A130" s="29"/>
      <c r="B130" s="2" t="s">
        <v>130</v>
      </c>
      <c r="F130" s="115">
        <v>1221</v>
      </c>
      <c r="G130" s="115">
        <v>1182</v>
      </c>
      <c r="H130" s="208">
        <v>3432367.71</v>
      </c>
      <c r="I130" s="208">
        <v>3373726.06</v>
      </c>
      <c r="J130" s="175">
        <v>0.10489999999999999</v>
      </c>
      <c r="K130" s="175">
        <v>0.1045</v>
      </c>
      <c r="L130" s="208">
        <v>7.21</v>
      </c>
      <c r="M130" s="208">
        <v>7.2</v>
      </c>
      <c r="N130" s="208">
        <v>185.94</v>
      </c>
      <c r="O130" s="209">
        <v>185.76</v>
      </c>
    </row>
    <row r="131" spans="1:15" x14ac:dyDescent="0.2">
      <c r="A131" s="29"/>
      <c r="B131" s="2" t="s">
        <v>131</v>
      </c>
      <c r="F131" s="115">
        <v>913</v>
      </c>
      <c r="G131" s="115">
        <v>890</v>
      </c>
      <c r="H131" s="208">
        <v>3426334.5</v>
      </c>
      <c r="I131" s="208">
        <v>3370511.19</v>
      </c>
      <c r="J131" s="175">
        <v>0.1047</v>
      </c>
      <c r="K131" s="175">
        <v>0.10440000000000001</v>
      </c>
      <c r="L131" s="208">
        <v>7.21</v>
      </c>
      <c r="M131" s="208">
        <v>7.21</v>
      </c>
      <c r="N131" s="208">
        <v>213.57</v>
      </c>
      <c r="O131" s="209">
        <v>213.84</v>
      </c>
    </row>
    <row r="132" spans="1:15" x14ac:dyDescent="0.2">
      <c r="A132" s="29"/>
      <c r="B132" s="2" t="s">
        <v>132</v>
      </c>
      <c r="F132" s="115">
        <v>29</v>
      </c>
      <c r="G132" s="115">
        <v>29</v>
      </c>
      <c r="H132" s="208">
        <v>311201.36</v>
      </c>
      <c r="I132" s="208">
        <v>310731.39</v>
      </c>
      <c r="J132" s="175">
        <v>9.4999999999999998E-3</v>
      </c>
      <c r="K132" s="175">
        <v>9.5999999999999992E-3</v>
      </c>
      <c r="L132" s="208">
        <v>8.5</v>
      </c>
      <c r="M132" s="208">
        <v>8.5</v>
      </c>
      <c r="N132" s="208">
        <v>170.75</v>
      </c>
      <c r="O132" s="209">
        <v>170.15</v>
      </c>
    </row>
    <row r="133" spans="1:15" x14ac:dyDescent="0.2">
      <c r="A133" s="29"/>
      <c r="B133" s="2" t="s">
        <v>133</v>
      </c>
      <c r="F133" s="115">
        <v>0</v>
      </c>
      <c r="G133" s="115">
        <v>0</v>
      </c>
      <c r="H133" s="208">
        <v>0</v>
      </c>
      <c r="I133" s="208">
        <v>0</v>
      </c>
      <c r="J133" s="175">
        <v>0</v>
      </c>
      <c r="K133" s="175">
        <v>0</v>
      </c>
      <c r="L133" s="208">
        <v>0</v>
      </c>
      <c r="M133" s="208">
        <v>0</v>
      </c>
      <c r="N133" s="208">
        <v>0</v>
      </c>
      <c r="O133" s="209">
        <v>0</v>
      </c>
    </row>
    <row r="134" spans="1:15" x14ac:dyDescent="0.2">
      <c r="A134" s="50"/>
      <c r="B134" s="58" t="s">
        <v>134</v>
      </c>
      <c r="C134" s="129"/>
      <c r="D134" s="129"/>
      <c r="E134" s="129"/>
      <c r="F134" s="243">
        <v>3594</v>
      </c>
      <c r="G134" s="243">
        <v>3516</v>
      </c>
      <c r="H134" s="181">
        <v>32734414.039999999</v>
      </c>
      <c r="I134" s="181">
        <v>32282506.760000002</v>
      </c>
      <c r="J134" s="223"/>
      <c r="K134" s="223"/>
      <c r="L134" s="244">
        <v>5.29</v>
      </c>
      <c r="M134" s="245">
        <v>5.28</v>
      </c>
      <c r="N134" s="181">
        <v>192.15</v>
      </c>
      <c r="O134" s="184">
        <v>192.25</v>
      </c>
    </row>
    <row r="135" spans="1:15" s="67" customFormat="1" ht="11.25" x14ac:dyDescent="0.2">
      <c r="A135" s="65"/>
      <c r="F135" s="66"/>
      <c r="G135" s="66"/>
      <c r="H135" s="66"/>
      <c r="I135" s="66"/>
      <c r="J135" s="66"/>
      <c r="K135" s="66"/>
      <c r="L135" s="66"/>
      <c r="M135" s="66"/>
      <c r="N135" s="226"/>
      <c r="O135" s="158"/>
    </row>
    <row r="136" spans="1:15" s="67" customFormat="1" ht="12" thickBot="1" x14ac:dyDescent="0.25">
      <c r="A136" s="69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1"/>
    </row>
    <row r="137" spans="1:15" ht="13.5" thickBot="1" x14ac:dyDescent="0.25">
      <c r="D137" s="25"/>
      <c r="E137" s="25"/>
    </row>
    <row r="138" spans="1:15" ht="15.75" x14ac:dyDescent="0.25">
      <c r="A138" s="27" t="s">
        <v>135</v>
      </c>
      <c r="B138" s="7"/>
      <c r="C138" s="7"/>
      <c r="D138" s="248"/>
      <c r="F138" s="7"/>
      <c r="G138" s="7"/>
      <c r="H138" s="7"/>
      <c r="I138" s="7"/>
      <c r="J138" s="7"/>
      <c r="K138" s="7"/>
      <c r="L138" s="7"/>
      <c r="M138" s="7"/>
      <c r="N138" s="7"/>
      <c r="O138" s="8"/>
    </row>
    <row r="139" spans="1:15" ht="6.75" customHeight="1" x14ac:dyDescent="0.2">
      <c r="A139" s="29"/>
      <c r="O139" s="12"/>
    </row>
    <row r="140" spans="1:15" ht="12.75" customHeight="1" x14ac:dyDescent="0.2">
      <c r="A140" s="30"/>
      <c r="B140" s="173"/>
      <c r="C140" s="173"/>
      <c r="D140" s="173"/>
      <c r="E140" s="173"/>
      <c r="F140" s="198" t="s">
        <v>84</v>
      </c>
      <c r="G140" s="199"/>
      <c r="H140" s="230" t="s">
        <v>97</v>
      </c>
      <c r="I140" s="231"/>
      <c r="J140" s="198" t="s">
        <v>136</v>
      </c>
      <c r="K140" s="199"/>
      <c r="L140" s="198" t="s">
        <v>99</v>
      </c>
      <c r="M140" s="199"/>
      <c r="N140" s="198" t="s">
        <v>100</v>
      </c>
      <c r="O140" s="200"/>
    </row>
    <row r="141" spans="1:15" x14ac:dyDescent="0.2">
      <c r="A141" s="30"/>
      <c r="B141" s="173"/>
      <c r="C141" s="173"/>
      <c r="D141" s="173"/>
      <c r="E141" s="173"/>
      <c r="F141" s="31" t="s">
        <v>101</v>
      </c>
      <c r="G141" s="31" t="s">
        <v>102</v>
      </c>
      <c r="H141" s="31" t="s">
        <v>101</v>
      </c>
      <c r="I141" s="143" t="s">
        <v>102</v>
      </c>
      <c r="J141" s="31" t="s">
        <v>101</v>
      </c>
      <c r="K141" s="31" t="s">
        <v>102</v>
      </c>
      <c r="L141" s="31" t="s">
        <v>101</v>
      </c>
      <c r="M141" s="31" t="s">
        <v>102</v>
      </c>
      <c r="N141" s="31" t="s">
        <v>101</v>
      </c>
      <c r="O141" s="33" t="s">
        <v>102</v>
      </c>
    </row>
    <row r="142" spans="1:15" x14ac:dyDescent="0.2">
      <c r="A142" s="29"/>
      <c r="B142" s="2" t="s">
        <v>137</v>
      </c>
      <c r="F142" s="115">
        <v>1404</v>
      </c>
      <c r="G142" s="115">
        <v>1362</v>
      </c>
      <c r="H142" s="208">
        <v>6748917.46</v>
      </c>
      <c r="I142" s="208">
        <v>6613712.5999999996</v>
      </c>
      <c r="J142" s="175">
        <v>0.20619999999999999</v>
      </c>
      <c r="K142" s="175">
        <v>0.2049</v>
      </c>
      <c r="L142" s="208">
        <v>6.64</v>
      </c>
      <c r="M142" s="208">
        <v>6.62</v>
      </c>
      <c r="N142" s="236">
        <v>201.01</v>
      </c>
      <c r="O142" s="239">
        <v>200.93</v>
      </c>
    </row>
    <row r="143" spans="1:15" x14ac:dyDescent="0.2">
      <c r="A143" s="29"/>
      <c r="B143" s="2" t="s">
        <v>138</v>
      </c>
      <c r="F143" s="115">
        <v>458</v>
      </c>
      <c r="G143" s="115">
        <v>450</v>
      </c>
      <c r="H143" s="208">
        <v>1424929.91</v>
      </c>
      <c r="I143" s="208">
        <v>1420824.85</v>
      </c>
      <c r="J143" s="175">
        <v>4.3499999999999997E-2</v>
      </c>
      <c r="K143" s="175">
        <v>4.3999999999999997E-2</v>
      </c>
      <c r="L143" s="208">
        <v>7.08</v>
      </c>
      <c r="M143" s="208">
        <v>7.08</v>
      </c>
      <c r="N143" s="236">
        <v>198.77</v>
      </c>
      <c r="O143" s="241">
        <v>199.91</v>
      </c>
    </row>
    <row r="144" spans="1:15" x14ac:dyDescent="0.2">
      <c r="A144" s="29"/>
      <c r="B144" s="2" t="s">
        <v>139</v>
      </c>
      <c r="F144" s="115">
        <v>448</v>
      </c>
      <c r="G144" s="115">
        <v>435</v>
      </c>
      <c r="H144" s="208">
        <v>1440368.58</v>
      </c>
      <c r="I144" s="208">
        <v>1381620.3</v>
      </c>
      <c r="J144" s="175">
        <v>4.3999999999999997E-2</v>
      </c>
      <c r="K144" s="175">
        <v>4.2799999999999998E-2</v>
      </c>
      <c r="L144" s="208">
        <v>6.94</v>
      </c>
      <c r="M144" s="208">
        <v>7.01</v>
      </c>
      <c r="N144" s="236">
        <v>178.79</v>
      </c>
      <c r="O144" s="241">
        <v>181.16</v>
      </c>
    </row>
    <row r="145" spans="1:15" x14ac:dyDescent="0.2">
      <c r="A145" s="29"/>
      <c r="B145" s="2" t="s">
        <v>140</v>
      </c>
      <c r="F145" s="115">
        <v>1284</v>
      </c>
      <c r="G145" s="115">
        <v>1269</v>
      </c>
      <c r="H145" s="208">
        <v>23120198.09</v>
      </c>
      <c r="I145" s="208">
        <v>22866349.010000002</v>
      </c>
      <c r="J145" s="175">
        <v>0.70630000000000004</v>
      </c>
      <c r="K145" s="175">
        <v>0.70830000000000004</v>
      </c>
      <c r="L145" s="208">
        <v>4.68</v>
      </c>
      <c r="M145" s="208">
        <v>4.68</v>
      </c>
      <c r="N145" s="236">
        <v>189.99</v>
      </c>
      <c r="O145" s="241">
        <v>189.93</v>
      </c>
    </row>
    <row r="146" spans="1:15" x14ac:dyDescent="0.2">
      <c r="A146" s="29"/>
      <c r="B146" s="2" t="s">
        <v>141</v>
      </c>
      <c r="F146" s="115">
        <v>0</v>
      </c>
      <c r="G146" s="115">
        <v>0</v>
      </c>
      <c r="H146" s="208">
        <v>0</v>
      </c>
      <c r="I146" s="208">
        <v>0</v>
      </c>
      <c r="J146" s="175">
        <v>0</v>
      </c>
      <c r="K146" s="175">
        <v>0</v>
      </c>
      <c r="L146" s="208">
        <v>0</v>
      </c>
      <c r="M146" s="208">
        <v>0</v>
      </c>
      <c r="N146" s="236">
        <v>0</v>
      </c>
      <c r="O146" s="241">
        <v>0</v>
      </c>
    </row>
    <row r="147" spans="1:15" x14ac:dyDescent="0.2">
      <c r="A147" s="50"/>
      <c r="B147" s="58" t="s">
        <v>92</v>
      </c>
      <c r="C147" s="129"/>
      <c r="D147" s="129"/>
      <c r="E147" s="129"/>
      <c r="F147" s="243">
        <v>3594</v>
      </c>
      <c r="G147" s="243">
        <v>3516</v>
      </c>
      <c r="H147" s="181">
        <v>32734414.039999999</v>
      </c>
      <c r="I147" s="181">
        <v>32282506.760000002</v>
      </c>
      <c r="J147" s="223"/>
      <c r="K147" s="223"/>
      <c r="L147" s="244">
        <v>5.29</v>
      </c>
      <c r="M147" s="244">
        <v>5.28</v>
      </c>
      <c r="N147" s="181">
        <v>192.15</v>
      </c>
      <c r="O147" s="184">
        <v>192.25</v>
      </c>
    </row>
    <row r="148" spans="1:15" s="67" customFormat="1" ht="11.25" x14ac:dyDescent="0.2">
      <c r="A148" s="195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226"/>
      <c r="O148" s="68"/>
    </row>
    <row r="149" spans="1:15" s="67" customFormat="1" ht="12" thickBot="1" x14ac:dyDescent="0.25">
      <c r="A149" s="69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1"/>
    </row>
    <row r="150" spans="1:15" ht="13.5" thickBot="1" x14ac:dyDescent="0.25"/>
    <row r="151" spans="1:15" ht="15.75" x14ac:dyDescent="0.25">
      <c r="A151" s="27" t="s">
        <v>142</v>
      </c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8"/>
    </row>
    <row r="152" spans="1:15" ht="6.75" customHeight="1" x14ac:dyDescent="0.2">
      <c r="A152" s="29"/>
      <c r="L152" s="12"/>
    </row>
    <row r="153" spans="1:15" x14ac:dyDescent="0.2">
      <c r="A153" s="30"/>
      <c r="B153" s="173"/>
      <c r="C153" s="173"/>
      <c r="D153" s="173"/>
      <c r="E153" s="110"/>
      <c r="F153" s="198" t="s">
        <v>84</v>
      </c>
      <c r="G153" s="199"/>
      <c r="H153" s="230" t="s">
        <v>97</v>
      </c>
      <c r="I153" s="231"/>
      <c r="J153" s="197" t="s">
        <v>143</v>
      </c>
      <c r="K153" s="197"/>
      <c r="L153" s="33" t="s">
        <v>22</v>
      </c>
    </row>
    <row r="154" spans="1:15" x14ac:dyDescent="0.2">
      <c r="A154" s="30"/>
      <c r="B154" s="173"/>
      <c r="C154" s="173"/>
      <c r="D154" s="173"/>
      <c r="E154" s="110"/>
      <c r="F154" s="143" t="s">
        <v>101</v>
      </c>
      <c r="G154" s="143" t="s">
        <v>102</v>
      </c>
      <c r="H154" s="31" t="s">
        <v>101</v>
      </c>
      <c r="I154" s="31" t="s">
        <v>102</v>
      </c>
      <c r="J154" s="31" t="s">
        <v>101</v>
      </c>
      <c r="K154" s="31" t="s">
        <v>102</v>
      </c>
      <c r="L154" s="249"/>
    </row>
    <row r="155" spans="1:15" x14ac:dyDescent="0.2">
      <c r="A155" s="75"/>
      <c r="B155" s="81" t="s">
        <v>144</v>
      </c>
      <c r="C155" s="81"/>
      <c r="D155" s="81"/>
      <c r="E155" s="81"/>
      <c r="F155" s="115">
        <v>200</v>
      </c>
      <c r="G155" s="115">
        <v>191</v>
      </c>
      <c r="H155" s="208">
        <v>748483.93</v>
      </c>
      <c r="I155" s="236">
        <v>684645.39</v>
      </c>
      <c r="J155" s="175">
        <v>2.29E-2</v>
      </c>
      <c r="K155" s="250">
        <v>2.12E-2</v>
      </c>
      <c r="L155" s="251">
        <v>3.0508999999999999</v>
      </c>
    </row>
    <row r="156" spans="1:15" x14ac:dyDescent="0.2">
      <c r="A156" s="29"/>
      <c r="B156" s="2" t="s">
        <v>145</v>
      </c>
      <c r="F156" s="115">
        <v>3394</v>
      </c>
      <c r="G156" s="115">
        <v>3325</v>
      </c>
      <c r="H156" s="208">
        <v>31985930.109999999</v>
      </c>
      <c r="I156" s="236">
        <v>31597861.370000001</v>
      </c>
      <c r="J156" s="175">
        <v>0.97709999999999997</v>
      </c>
      <c r="K156" s="250">
        <v>0.9788</v>
      </c>
      <c r="L156" s="252">
        <v>2.5480999999999998</v>
      </c>
    </row>
    <row r="157" spans="1:15" x14ac:dyDescent="0.2">
      <c r="A157" s="29"/>
      <c r="B157" s="2" t="s">
        <v>146</v>
      </c>
      <c r="F157" s="115">
        <v>0</v>
      </c>
      <c r="G157" s="115">
        <v>0</v>
      </c>
      <c r="H157" s="208">
        <v>0</v>
      </c>
      <c r="I157" s="208">
        <v>0</v>
      </c>
      <c r="J157" s="175">
        <v>0</v>
      </c>
      <c r="K157" s="250">
        <v>0</v>
      </c>
      <c r="L157" s="252">
        <v>0</v>
      </c>
    </row>
    <row r="158" spans="1:15" ht="13.5" thickBot="1" x14ac:dyDescent="0.25">
      <c r="A158" s="159"/>
      <c r="B158" s="253" t="s">
        <v>46</v>
      </c>
      <c r="C158" s="25"/>
      <c r="D158" s="25"/>
      <c r="E158" s="25"/>
      <c r="F158" s="243">
        <v>3594</v>
      </c>
      <c r="G158" s="243">
        <v>3516</v>
      </c>
      <c r="H158" s="181">
        <v>32734414.039999999</v>
      </c>
      <c r="I158" s="181">
        <v>32282506.760000002</v>
      </c>
      <c r="J158" s="223"/>
      <c r="K158" s="254"/>
      <c r="L158" s="255">
        <v>2.5588000000000002</v>
      </c>
    </row>
    <row r="159" spans="1:15" s="256" customFormat="1" ht="11.25" x14ac:dyDescent="0.2">
      <c r="A159" s="67"/>
    </row>
    <row r="160" spans="1:15" s="256" customFormat="1" ht="11.25" x14ac:dyDescent="0.2">
      <c r="A160" s="67"/>
    </row>
    <row r="161" spans="1:16" ht="13.5" thickBot="1" x14ac:dyDescent="0.25"/>
    <row r="162" spans="1:16" ht="15.75" x14ac:dyDescent="0.25">
      <c r="A162" s="27" t="s">
        <v>147</v>
      </c>
      <c r="B162" s="257"/>
      <c r="C162" s="258"/>
      <c r="D162" s="28"/>
      <c r="E162" s="28"/>
      <c r="F162" s="165" t="s">
        <v>148</v>
      </c>
    </row>
    <row r="163" spans="1:16" ht="13.5" thickBot="1" x14ac:dyDescent="0.25">
      <c r="A163" s="159" t="s">
        <v>149</v>
      </c>
      <c r="B163" s="159"/>
      <c r="C163" s="259"/>
      <c r="D163" s="259"/>
      <c r="E163" s="259"/>
      <c r="F163" s="260">
        <v>301461612.00999999</v>
      </c>
    </row>
    <row r="164" spans="1:16" x14ac:dyDescent="0.2">
      <c r="C164" s="261"/>
      <c r="D164" s="261"/>
      <c r="E164" s="261"/>
      <c r="F164" s="262"/>
    </row>
    <row r="165" spans="1:16" x14ac:dyDescent="0.2">
      <c r="C165" s="263"/>
      <c r="D165" s="264"/>
      <c r="E165" s="264"/>
      <c r="F165" s="262"/>
    </row>
    <row r="166" spans="1:16" ht="12.75" customHeight="1" x14ac:dyDescent="0.2">
      <c r="A166" s="265"/>
      <c r="B166" s="265"/>
      <c r="C166" s="265"/>
      <c r="D166" s="265"/>
      <c r="E166" s="265"/>
      <c r="F166" s="265"/>
    </row>
    <row r="167" spans="1:16" x14ac:dyDescent="0.2">
      <c r="A167" s="265"/>
      <c r="B167" s="265"/>
      <c r="C167" s="265"/>
      <c r="D167" s="265"/>
      <c r="E167" s="265"/>
      <c r="F167" s="265"/>
    </row>
    <row r="168" spans="1:16" x14ac:dyDescent="0.2">
      <c r="A168" s="265"/>
      <c r="B168" s="265"/>
      <c r="C168" s="265"/>
      <c r="D168" s="265"/>
      <c r="E168" s="265"/>
      <c r="F168" s="265"/>
    </row>
    <row r="169" spans="1:16" x14ac:dyDescent="0.2">
      <c r="C169" s="263"/>
      <c r="D169" s="264"/>
      <c r="E169" s="264"/>
      <c r="F169" s="262"/>
    </row>
    <row r="170" spans="1:16" x14ac:dyDescent="0.2">
      <c r="A170" s="265"/>
      <c r="B170" s="265"/>
      <c r="C170" s="265"/>
      <c r="D170" s="265"/>
      <c r="E170" s="265"/>
      <c r="F170" s="265"/>
    </row>
    <row r="171" spans="1:16" x14ac:dyDescent="0.2">
      <c r="A171" s="265"/>
      <c r="B171" s="265"/>
      <c r="C171" s="265"/>
      <c r="D171" s="265"/>
      <c r="E171" s="265"/>
      <c r="F171" s="265"/>
    </row>
    <row r="172" spans="1:16" x14ac:dyDescent="0.2">
      <c r="A172" s="265"/>
      <c r="B172" s="265"/>
      <c r="C172" s="265"/>
      <c r="D172" s="265"/>
      <c r="E172" s="265"/>
      <c r="F172" s="265"/>
    </row>
    <row r="173" spans="1:16" x14ac:dyDescent="0.2">
      <c r="F173" s="149"/>
      <c r="G173" s="149"/>
      <c r="H173" s="266"/>
      <c r="I173" s="266"/>
      <c r="J173" s="149"/>
      <c r="K173" s="149"/>
      <c r="L173" s="84"/>
      <c r="M173" s="84"/>
      <c r="N173" s="84"/>
      <c r="O173" s="84"/>
      <c r="P173" s="149"/>
    </row>
    <row r="174" spans="1:16" x14ac:dyDescent="0.2">
      <c r="F174" s="149"/>
      <c r="G174" s="149"/>
      <c r="H174" s="266"/>
      <c r="I174" s="266"/>
      <c r="J174" s="149"/>
      <c r="K174" s="149"/>
      <c r="L174" s="84"/>
      <c r="M174" s="84"/>
      <c r="N174" s="84"/>
      <c r="O174" s="84"/>
      <c r="P174" s="149"/>
    </row>
    <row r="178" spans="6:6" x14ac:dyDescent="0.2">
      <c r="F178" s="84"/>
    </row>
    <row r="180" spans="6:6" x14ac:dyDescent="0.2">
      <c r="F180" s="84"/>
    </row>
  </sheetData>
  <mergeCells count="33">
    <mergeCell ref="F153:G153"/>
    <mergeCell ref="J153:K153"/>
    <mergeCell ref="A166:F168"/>
    <mergeCell ref="A170:F172"/>
    <mergeCell ref="F126:G126"/>
    <mergeCell ref="J126:K126"/>
    <mergeCell ref="L126:M126"/>
    <mergeCell ref="N126:O126"/>
    <mergeCell ref="F140:G140"/>
    <mergeCell ref="J140:K140"/>
    <mergeCell ref="L140:M140"/>
    <mergeCell ref="N140:O140"/>
    <mergeCell ref="F88:G88"/>
    <mergeCell ref="H88:I88"/>
    <mergeCell ref="J88:K88"/>
    <mergeCell ref="L88:M88"/>
    <mergeCell ref="N88:O88"/>
    <mergeCell ref="F111:G111"/>
    <mergeCell ref="J111:K111"/>
    <mergeCell ref="L111:M111"/>
    <mergeCell ref="N111:O111"/>
    <mergeCell ref="B8:C8"/>
    <mergeCell ref="B9:C9"/>
    <mergeCell ref="B11:C11"/>
    <mergeCell ref="M27:O27"/>
    <mergeCell ref="M28:O28"/>
    <mergeCell ref="J39:O41"/>
    <mergeCell ref="B4:C4"/>
    <mergeCell ref="I4:J6"/>
    <mergeCell ref="B5:C5"/>
    <mergeCell ref="L5:M7"/>
    <mergeCell ref="B6:C6"/>
    <mergeCell ref="B7:C7"/>
  </mergeCells>
  <conditionalFormatting sqref="F175:P175">
    <cfRule type="cellIs" dxfId="0" priority="1" operator="equal">
      <formula>TRUE</formula>
    </cfRule>
  </conditionalFormatting>
  <hyperlinks>
    <hyperlink ref="D10" r:id="rId1" xr:uid="{4F0CAEC3-559A-4258-AEB2-52EAB783A289}"/>
    <hyperlink ref="D11" r:id="rId2" xr:uid="{49A22B3C-E883-466C-8A5F-9F67242D368C}"/>
  </hyperlinks>
  <pageMargins left="0.25" right="0.25" top="0.25" bottom="0.75" header="0.3" footer="0.3"/>
  <pageSetup scale="47" fitToHeight="0" orientation="landscape" r:id="rId3"/>
  <headerFooter alignWithMargins="0"/>
  <rowBreaks count="1" manualBreakCount="1">
    <brk id="83" max="16383" man="1"/>
  </rowBreaks>
  <ignoredErrors>
    <ignoredError sqref="L21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36334-AB62-44AD-BC72-A9B2549E53AB}">
  <sheetPr>
    <pageSetUpPr fitToPage="1"/>
  </sheetPr>
  <dimension ref="A1:AD242"/>
  <sheetViews>
    <sheetView zoomScale="80" zoomScaleNormal="80" zoomScalePageLayoutView="55" workbookViewId="0"/>
  </sheetViews>
  <sheetFormatPr defaultColWidth="9.140625" defaultRowHeight="12.75" x14ac:dyDescent="0.2"/>
  <cols>
    <col min="1" max="2" width="3.140625" customWidth="1"/>
    <col min="3" max="3" width="14.42578125" customWidth="1"/>
    <col min="4" max="4" width="13.140625" customWidth="1"/>
    <col min="5" max="5" width="12.85546875" customWidth="1"/>
    <col min="6" max="6" width="11.5703125" customWidth="1"/>
    <col min="7" max="7" width="15.85546875" bestFit="1" customWidth="1"/>
    <col min="8" max="8" width="19.42578125" customWidth="1"/>
    <col min="9" max="9" width="15.140625" bestFit="1" customWidth="1"/>
    <col min="10" max="11" width="14.42578125" customWidth="1"/>
    <col min="12" max="12" width="15.5703125" bestFit="1" customWidth="1"/>
    <col min="13" max="13" width="14.42578125" customWidth="1"/>
    <col min="14" max="14" width="17.140625" customWidth="1"/>
    <col min="15" max="15" width="40.5703125" style="267" bestFit="1" customWidth="1"/>
    <col min="16" max="16" width="24.140625" style="267" customWidth="1"/>
    <col min="17" max="17" width="17.5703125" customWidth="1"/>
    <col min="18" max="18" width="23.42578125" customWidth="1"/>
    <col min="19" max="19" width="8.5703125" customWidth="1"/>
    <col min="20" max="20" width="5.28515625" customWidth="1"/>
    <col min="21" max="21" width="15.5703125" customWidth="1"/>
    <col min="22" max="22" width="48.42578125" customWidth="1"/>
    <col min="23" max="23" width="28.85546875" customWidth="1"/>
    <col min="24" max="24" width="15.5703125" customWidth="1"/>
    <col min="25" max="25" width="18.42578125" customWidth="1"/>
    <col min="26" max="26" width="17.5703125" customWidth="1"/>
    <col min="27" max="27" width="14.42578125" customWidth="1"/>
    <col min="28" max="28" width="13.5703125" customWidth="1"/>
    <col min="29" max="29" width="14.140625" customWidth="1"/>
    <col min="30" max="30" width="13.140625" customWidth="1"/>
    <col min="31" max="44" width="10.85546875" customWidth="1"/>
    <col min="45" max="45" width="2.5703125" customWidth="1"/>
  </cols>
  <sheetData>
    <row r="1" spans="1:27" ht="15.75" x14ac:dyDescent="0.25">
      <c r="A1" s="1" t="s">
        <v>0</v>
      </c>
    </row>
    <row r="2" spans="1:27" ht="15.75" customHeight="1" x14ac:dyDescent="0.25">
      <c r="A2" s="1" t="s">
        <v>150</v>
      </c>
      <c r="Y2" s="268"/>
      <c r="Z2" s="268"/>
      <c r="AA2" s="268"/>
    </row>
    <row r="3" spans="1:27" ht="15.75" x14ac:dyDescent="0.25">
      <c r="A3" s="1" t="s">
        <v>5</v>
      </c>
      <c r="X3" s="268"/>
      <c r="Y3" s="268"/>
      <c r="Z3" s="268"/>
      <c r="AA3" s="268"/>
    </row>
    <row r="4" spans="1:27" ht="13.5" thickBot="1" x14ac:dyDescent="0.25">
      <c r="X4" s="268"/>
      <c r="Y4" s="268"/>
      <c r="Z4" s="268"/>
      <c r="AA4" s="268"/>
    </row>
    <row r="5" spans="1:27" x14ac:dyDescent="0.2">
      <c r="B5" s="5" t="s">
        <v>6</v>
      </c>
      <c r="C5" s="6"/>
      <c r="D5" s="6"/>
      <c r="E5" s="269">
        <v>45804</v>
      </c>
      <c r="F5" s="269"/>
      <c r="G5" s="270"/>
      <c r="X5" s="268"/>
      <c r="Y5" s="268"/>
      <c r="Z5" s="268"/>
      <c r="AA5" s="268"/>
    </row>
    <row r="6" spans="1:27" ht="13.5" thickBot="1" x14ac:dyDescent="0.25">
      <c r="B6" s="22" t="s">
        <v>151</v>
      </c>
      <c r="C6" s="23"/>
      <c r="D6" s="23"/>
      <c r="E6" s="271">
        <v>45777</v>
      </c>
      <c r="F6" s="271"/>
      <c r="G6" s="272"/>
      <c r="X6" s="268"/>
      <c r="Y6" s="268"/>
      <c r="Z6" s="268"/>
      <c r="AA6" s="268"/>
    </row>
    <row r="9" spans="1:27" ht="15.75" thickBot="1" x14ac:dyDescent="0.3">
      <c r="A9" s="273"/>
      <c r="Y9" s="80"/>
    </row>
    <row r="10" spans="1:27" ht="6" customHeight="1" thickBot="1" x14ac:dyDescent="0.25">
      <c r="J10" s="164"/>
      <c r="K10" s="274"/>
      <c r="L10" s="274"/>
      <c r="M10" s="274"/>
      <c r="N10" s="275"/>
    </row>
    <row r="11" spans="1:27" ht="18" thickBot="1" x14ac:dyDescent="0.3">
      <c r="A11" s="276" t="s">
        <v>152</v>
      </c>
      <c r="B11" s="277"/>
      <c r="C11" s="277"/>
      <c r="D11" s="277"/>
      <c r="E11" s="277"/>
      <c r="F11" s="277"/>
      <c r="G11" s="277"/>
      <c r="H11" s="278"/>
      <c r="J11" s="117" t="s">
        <v>153</v>
      </c>
      <c r="N11" s="279">
        <v>45777</v>
      </c>
      <c r="O11" s="280"/>
      <c r="P11" s="280"/>
      <c r="Q11" s="281"/>
    </row>
    <row r="12" spans="1:27" x14ac:dyDescent="0.2">
      <c r="A12" s="117"/>
      <c r="H12" s="282"/>
      <c r="J12" s="283" t="s">
        <v>154</v>
      </c>
      <c r="N12" s="147">
        <v>0</v>
      </c>
      <c r="O12" s="284"/>
      <c r="P12" s="284"/>
      <c r="Q12" s="285"/>
      <c r="R12" s="286"/>
    </row>
    <row r="13" spans="1:27" x14ac:dyDescent="0.2">
      <c r="A13" s="283"/>
      <c r="B13" t="s">
        <v>155</v>
      </c>
      <c r="H13" s="147">
        <v>407145.74999999994</v>
      </c>
      <c r="J13" s="29" t="s">
        <v>156</v>
      </c>
      <c r="N13" s="147">
        <v>5650.06</v>
      </c>
      <c r="O13" s="284"/>
      <c r="P13" s="284"/>
      <c r="Q13" s="287"/>
      <c r="R13" s="288"/>
    </row>
    <row r="14" spans="1:27" x14ac:dyDescent="0.2">
      <c r="A14" s="283"/>
      <c r="B14" t="s">
        <v>157</v>
      </c>
      <c r="F14" s="289"/>
      <c r="H14" s="290"/>
      <c r="J14" s="29" t="s">
        <v>158</v>
      </c>
      <c r="N14" s="147">
        <v>1323.86</v>
      </c>
      <c r="O14" s="284"/>
      <c r="P14" s="291"/>
      <c r="Q14" s="292"/>
      <c r="R14" s="84"/>
    </row>
    <row r="15" spans="1:27" x14ac:dyDescent="0.2">
      <c r="A15" s="283"/>
      <c r="B15" t="s">
        <v>159</v>
      </c>
      <c r="H15" s="290"/>
      <c r="J15" s="29" t="s">
        <v>160</v>
      </c>
      <c r="N15" s="147">
        <v>22532.400000000001</v>
      </c>
      <c r="O15"/>
      <c r="P15" s="291"/>
      <c r="Q15" s="293"/>
      <c r="R15" s="262"/>
    </row>
    <row r="16" spans="1:27" x14ac:dyDescent="0.2">
      <c r="A16" s="283"/>
      <c r="C16" t="s">
        <v>161</v>
      </c>
      <c r="H16" s="147">
        <v>0</v>
      </c>
      <c r="J16" s="29" t="s">
        <v>162</v>
      </c>
      <c r="N16" s="171">
        <v>8001.92</v>
      </c>
      <c r="O16" s="291"/>
      <c r="P16" s="84"/>
      <c r="Q16" s="287"/>
      <c r="R16" s="84"/>
    </row>
    <row r="17" spans="1:27" ht="13.5" thickBot="1" x14ac:dyDescent="0.25">
      <c r="A17" s="283"/>
      <c r="B17" t="s">
        <v>163</v>
      </c>
      <c r="H17" s="290">
        <v>4220.78</v>
      </c>
      <c r="J17" s="294"/>
      <c r="K17" s="253" t="s">
        <v>164</v>
      </c>
      <c r="L17" s="295"/>
      <c r="M17" s="295"/>
      <c r="N17" s="296">
        <v>37508.239999999998</v>
      </c>
      <c r="O17" s="291"/>
      <c r="P17" s="84"/>
      <c r="Q17" s="297"/>
      <c r="R17" s="298"/>
    </row>
    <row r="18" spans="1:27" x14ac:dyDescent="0.2">
      <c r="A18" s="283"/>
      <c r="B18" t="s">
        <v>165</v>
      </c>
      <c r="H18" s="290"/>
      <c r="O18" s="291"/>
      <c r="P18" s="299"/>
      <c r="Q18" s="297"/>
      <c r="R18" s="298"/>
    </row>
    <row r="19" spans="1:27" x14ac:dyDescent="0.2">
      <c r="A19" s="283"/>
      <c r="B19" s="2" t="s">
        <v>166</v>
      </c>
      <c r="H19" s="290"/>
      <c r="P19" s="291"/>
      <c r="Q19" s="297"/>
      <c r="R19" s="298"/>
    </row>
    <row r="20" spans="1:27" x14ac:dyDescent="0.2">
      <c r="A20" s="283"/>
      <c r="B20" t="s">
        <v>167</v>
      </c>
      <c r="H20" s="147">
        <v>354534.42</v>
      </c>
      <c r="P20" s="300"/>
      <c r="Q20" s="301"/>
    </row>
    <row r="21" spans="1:27" x14ac:dyDescent="0.2">
      <c r="A21" s="283"/>
      <c r="B21" s="2" t="s">
        <v>168</v>
      </c>
      <c r="H21" s="290"/>
      <c r="N21" s="302"/>
      <c r="P21" s="303"/>
      <c r="X21" s="148"/>
    </row>
    <row r="22" spans="1:27" ht="13.5" thickBot="1" x14ac:dyDescent="0.25">
      <c r="A22" s="283"/>
      <c r="B22" t="s">
        <v>169</v>
      </c>
      <c r="H22" s="290"/>
      <c r="N22" s="302"/>
    </row>
    <row r="23" spans="1:27" x14ac:dyDescent="0.2">
      <c r="A23" s="283"/>
      <c r="B23" t="s">
        <v>170</v>
      </c>
      <c r="H23" s="290"/>
      <c r="I23" s="304"/>
      <c r="J23" s="164" t="s">
        <v>171</v>
      </c>
      <c r="K23" s="274"/>
      <c r="L23" s="274"/>
      <c r="M23" s="274"/>
      <c r="N23" s="305">
        <v>45777</v>
      </c>
      <c r="O23" s="280"/>
      <c r="P23" s="306"/>
      <c r="Q23" s="281"/>
      <c r="R23" s="2"/>
      <c r="AA23" s="80"/>
    </row>
    <row r="24" spans="1:27" x14ac:dyDescent="0.2">
      <c r="A24" s="283"/>
      <c r="B24" t="s">
        <v>172</v>
      </c>
      <c r="H24" s="290"/>
      <c r="J24" s="283"/>
      <c r="N24" s="290"/>
      <c r="O24" s="280"/>
      <c r="P24" s="280"/>
      <c r="Q24" s="281"/>
    </row>
    <row r="25" spans="1:27" x14ac:dyDescent="0.2">
      <c r="A25" s="283"/>
      <c r="B25" t="s">
        <v>173</v>
      </c>
      <c r="H25" s="147"/>
      <c r="I25" s="307"/>
      <c r="J25" s="308" t="s">
        <v>174</v>
      </c>
      <c r="N25" s="309">
        <v>86556.5</v>
      </c>
      <c r="O25" s="284"/>
      <c r="P25" s="284"/>
      <c r="Q25" s="310"/>
      <c r="W25" s="2"/>
    </row>
    <row r="26" spans="1:27" x14ac:dyDescent="0.2">
      <c r="A26" s="283"/>
      <c r="B26" t="s">
        <v>175</v>
      </c>
      <c r="H26" s="147"/>
      <c r="I26" s="307"/>
      <c r="J26" s="308" t="s">
        <v>176</v>
      </c>
      <c r="N26" s="309">
        <v>119412029.63</v>
      </c>
      <c r="O26" s="284"/>
      <c r="P26" s="284"/>
      <c r="Q26" s="284"/>
      <c r="W26" s="2"/>
    </row>
    <row r="27" spans="1:27" x14ac:dyDescent="0.2">
      <c r="A27" s="283"/>
      <c r="B27" t="s">
        <v>177</v>
      </c>
      <c r="H27" s="290"/>
      <c r="I27" s="311"/>
      <c r="J27" s="308" t="s">
        <v>178</v>
      </c>
      <c r="N27" s="312">
        <v>0.3961102338497377</v>
      </c>
      <c r="O27" s="313"/>
      <c r="P27" s="313"/>
      <c r="Q27" s="310"/>
      <c r="R27" s="314"/>
      <c r="W27" s="2"/>
    </row>
    <row r="28" spans="1:27" x14ac:dyDescent="0.2">
      <c r="A28" s="283"/>
      <c r="H28" s="315"/>
      <c r="I28" s="311"/>
      <c r="J28" s="308" t="s">
        <v>179</v>
      </c>
      <c r="N28" s="316">
        <v>3.698970173467409</v>
      </c>
      <c r="O28" s="313"/>
      <c r="P28" s="313"/>
      <c r="Q28" s="317"/>
      <c r="W28" s="2"/>
      <c r="X28" s="318"/>
    </row>
    <row r="29" spans="1:27" x14ac:dyDescent="0.2">
      <c r="A29" s="283"/>
      <c r="C29" s="80" t="s">
        <v>180</v>
      </c>
      <c r="H29" s="319">
        <v>765900.95</v>
      </c>
      <c r="I29" s="320"/>
      <c r="J29" s="321"/>
      <c r="N29" s="309"/>
      <c r="O29" s="322"/>
      <c r="P29" s="322"/>
      <c r="Q29" s="323"/>
      <c r="R29" s="2"/>
      <c r="S29" s="2"/>
      <c r="T29" s="2"/>
      <c r="U29" s="2"/>
      <c r="V29" s="2"/>
    </row>
    <row r="30" spans="1:27" ht="13.5" thickBot="1" x14ac:dyDescent="0.25">
      <c r="A30" s="283"/>
      <c r="C30" s="80"/>
      <c r="H30" s="315"/>
      <c r="I30" s="307"/>
      <c r="J30" s="308" t="s">
        <v>181</v>
      </c>
      <c r="N30" s="324">
        <v>354534.42</v>
      </c>
      <c r="O30" s="322"/>
      <c r="P30" s="322"/>
      <c r="Q30" s="325"/>
      <c r="R30" s="2"/>
      <c r="S30" s="2"/>
      <c r="T30" s="2"/>
      <c r="U30" s="2"/>
      <c r="V30" s="2"/>
    </row>
    <row r="31" spans="1:27" x14ac:dyDescent="0.2">
      <c r="A31" s="326" t="s">
        <v>182</v>
      </c>
      <c r="B31" s="327"/>
      <c r="C31" s="328"/>
      <c r="D31" s="327"/>
      <c r="E31" s="327"/>
      <c r="F31" s="327"/>
      <c r="G31" s="327"/>
      <c r="H31" s="329"/>
      <c r="I31" s="330"/>
      <c r="J31" s="308" t="s">
        <v>183</v>
      </c>
      <c r="N31" s="309">
        <v>0</v>
      </c>
      <c r="O31" s="322"/>
      <c r="P31" s="322"/>
      <c r="Q31" s="325"/>
      <c r="R31" s="2"/>
      <c r="S31" s="2"/>
      <c r="T31" s="2"/>
      <c r="U31" s="2"/>
      <c r="V31" s="2"/>
    </row>
    <row r="32" spans="1:27" ht="14.25" x14ac:dyDescent="0.2">
      <c r="A32" s="65"/>
      <c r="B32" s="256"/>
      <c r="C32" s="256"/>
      <c r="D32" s="256"/>
      <c r="E32" s="256"/>
      <c r="F32" s="256"/>
      <c r="G32" s="256"/>
      <c r="H32" s="331"/>
      <c r="I32" s="307"/>
      <c r="J32" s="29" t="s">
        <v>184</v>
      </c>
      <c r="N32" s="309">
        <v>111752420.68540001</v>
      </c>
      <c r="O32" s="322"/>
      <c r="P32" s="322"/>
      <c r="Q32" s="325"/>
      <c r="R32" s="2"/>
      <c r="S32" s="332"/>
      <c r="T32" s="332"/>
      <c r="U32" s="332"/>
      <c r="V32" s="332"/>
      <c r="W32" s="2"/>
    </row>
    <row r="33" spans="1:25" ht="15" thickBot="1" x14ac:dyDescent="0.25">
      <c r="A33" s="69"/>
      <c r="B33" s="333"/>
      <c r="C33" s="333"/>
      <c r="D33" s="333"/>
      <c r="E33" s="333"/>
      <c r="F33" s="333"/>
      <c r="G33" s="334"/>
      <c r="H33" s="335"/>
      <c r="I33" s="311"/>
      <c r="J33" s="29" t="s">
        <v>185</v>
      </c>
      <c r="K33" s="2"/>
      <c r="L33" s="2"/>
      <c r="M33" s="2"/>
      <c r="N33" s="316">
        <v>0.93585563390611981</v>
      </c>
      <c r="O33" s="322"/>
      <c r="P33" s="322"/>
      <c r="Q33" s="325"/>
      <c r="R33" s="2"/>
      <c r="S33" s="332"/>
      <c r="T33" s="332"/>
      <c r="U33" s="332"/>
      <c r="V33" s="332"/>
      <c r="W33" s="2"/>
    </row>
    <row r="34" spans="1:25" s="256" customFormat="1" x14ac:dyDescent="0.2">
      <c r="A34" s="67"/>
      <c r="I34" s="264"/>
      <c r="J34" s="29" t="s">
        <v>186</v>
      </c>
      <c r="K34" s="2"/>
      <c r="L34" s="2"/>
      <c r="M34" s="2"/>
      <c r="N34" s="316">
        <v>2.5408239853590062E-2</v>
      </c>
      <c r="O34" s="322"/>
      <c r="P34" s="322"/>
      <c r="Q34" s="325"/>
      <c r="R34" s="2"/>
      <c r="S34" s="336"/>
      <c r="T34" s="336"/>
      <c r="U34" s="336"/>
      <c r="V34" s="336"/>
      <c r="W34" s="2"/>
    </row>
    <row r="35" spans="1:25" s="256" customFormat="1" ht="13.5" thickBot="1" x14ac:dyDescent="0.25">
      <c r="G35" s="337"/>
      <c r="J35" s="338" t="s">
        <v>187</v>
      </c>
      <c r="K35" s="339"/>
      <c r="L35" s="339"/>
      <c r="M35" s="339"/>
      <c r="N35" s="340">
        <v>0</v>
      </c>
      <c r="O35" s="322"/>
      <c r="P35" s="322"/>
      <c r="Q35" s="325"/>
      <c r="R35" s="2"/>
      <c r="S35" s="341"/>
      <c r="T35" s="332"/>
      <c r="U35" s="332"/>
      <c r="V35" s="332"/>
      <c r="W35" s="2"/>
    </row>
    <row r="36" spans="1:25" s="256" customFormat="1" x14ac:dyDescent="0.2">
      <c r="H36" s="342"/>
      <c r="J36" s="343" t="s">
        <v>188</v>
      </c>
      <c r="K36" s="274"/>
      <c r="L36" s="274"/>
      <c r="M36" s="274"/>
      <c r="N36" s="344"/>
      <c r="O36" s="322"/>
      <c r="P36" s="322"/>
      <c r="Q36" s="325"/>
      <c r="R36" s="2"/>
      <c r="S36" s="2"/>
      <c r="T36" s="2"/>
      <c r="U36" s="2"/>
      <c r="V36" s="2"/>
      <c r="W36" s="20"/>
      <c r="Y36" s="337"/>
    </row>
    <row r="37" spans="1:25" s="256" customFormat="1" ht="13.5" thickBot="1" x14ac:dyDescent="0.25">
      <c r="H37" s="337"/>
      <c r="J37" s="138" t="s">
        <v>189</v>
      </c>
      <c r="K37" s="139"/>
      <c r="L37" s="139"/>
      <c r="M37" s="139"/>
      <c r="N37" s="140"/>
      <c r="O37" s="322"/>
      <c r="P37" s="322"/>
      <c r="Q37" s="325"/>
      <c r="R37" s="2"/>
      <c r="S37" s="345"/>
      <c r="T37" s="345"/>
      <c r="U37" s="345"/>
      <c r="V37" s="345"/>
      <c r="W37" s="20"/>
      <c r="Y37" s="337"/>
    </row>
    <row r="38" spans="1:25" s="256" customFormat="1" x14ac:dyDescent="0.2">
      <c r="J38" s="67"/>
      <c r="K38" s="80"/>
      <c r="L38"/>
      <c r="M38"/>
      <c r="N38"/>
      <c r="O38" s="322"/>
      <c r="P38" s="322"/>
      <c r="Q38" s="325"/>
      <c r="R38" s="2"/>
      <c r="S38" s="346"/>
      <c r="T38" s="346"/>
      <c r="U38" s="346"/>
      <c r="V38" s="346"/>
      <c r="W38" s="2"/>
      <c r="X38" s="337"/>
      <c r="Y38" s="337"/>
    </row>
    <row r="39" spans="1:25" ht="13.5" thickBot="1" x14ac:dyDescent="0.25">
      <c r="G39" s="302"/>
      <c r="O39" s="322"/>
      <c r="P39" s="322"/>
      <c r="Q39" s="325"/>
      <c r="R39" s="2"/>
      <c r="S39" s="346"/>
      <c r="T39" s="346"/>
      <c r="U39" s="346"/>
      <c r="V39" s="346"/>
      <c r="W39" s="2"/>
    </row>
    <row r="40" spans="1:25" ht="15.75" thickBot="1" x14ac:dyDescent="0.3">
      <c r="A40" s="276" t="s">
        <v>190</v>
      </c>
      <c r="B40" s="277"/>
      <c r="C40" s="277"/>
      <c r="D40" s="277"/>
      <c r="E40" s="277"/>
      <c r="F40" s="277"/>
      <c r="G40" s="277"/>
      <c r="H40" s="277"/>
      <c r="I40" s="277"/>
      <c r="J40" s="277"/>
      <c r="K40" s="277"/>
      <c r="L40" s="277"/>
      <c r="M40" s="277"/>
      <c r="N40" s="278"/>
      <c r="P40" s="347"/>
      <c r="Q40" s="348"/>
      <c r="R40" s="346"/>
      <c r="S40" s="346"/>
      <c r="T40" s="346"/>
      <c r="U40" s="346"/>
      <c r="V40" s="346"/>
      <c r="W40" s="2"/>
      <c r="X40" s="302"/>
    </row>
    <row r="41" spans="1:25" ht="15.75" thickBot="1" x14ac:dyDescent="0.3">
      <c r="A41" s="349"/>
      <c r="N41" s="315"/>
      <c r="P41" s="350"/>
      <c r="Q41" s="348"/>
      <c r="R41" s="346"/>
      <c r="S41" s="346"/>
      <c r="T41" s="346"/>
      <c r="U41" s="346"/>
      <c r="V41" s="346"/>
      <c r="W41" s="256"/>
      <c r="X41" s="302"/>
    </row>
    <row r="42" spans="1:25" x14ac:dyDescent="0.2">
      <c r="A42" s="351"/>
      <c r="B42" s="274"/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274"/>
      <c r="N42" s="275"/>
      <c r="O42" s="352"/>
      <c r="P42" s="350"/>
      <c r="Q42" s="348"/>
      <c r="R42" s="346"/>
      <c r="S42" s="84"/>
      <c r="T42" s="84"/>
      <c r="U42" s="84"/>
      <c r="V42" s="84"/>
      <c r="Y42" s="302"/>
    </row>
    <row r="43" spans="1:25" x14ac:dyDescent="0.2">
      <c r="A43" s="117" t="s">
        <v>191</v>
      </c>
      <c r="L43" s="353" t="s">
        <v>192</v>
      </c>
      <c r="M43" s="354"/>
      <c r="N43" s="355" t="s">
        <v>193</v>
      </c>
      <c r="P43" s="350"/>
      <c r="Q43" s="356"/>
      <c r="R43" s="346"/>
      <c r="S43" s="84"/>
      <c r="T43" s="84"/>
      <c r="U43" s="84"/>
      <c r="V43" s="84"/>
      <c r="X43" s="302"/>
    </row>
    <row r="44" spans="1:25" x14ac:dyDescent="0.2">
      <c r="A44" s="283"/>
      <c r="N44" s="315"/>
      <c r="O44" s="284"/>
      <c r="P44" s="350"/>
      <c r="Q44" s="348"/>
      <c r="R44" s="346"/>
      <c r="S44" s="84"/>
      <c r="T44" s="84"/>
      <c r="U44" s="84"/>
      <c r="V44" s="84"/>
    </row>
    <row r="45" spans="1:25" x14ac:dyDescent="0.2">
      <c r="A45" s="283"/>
      <c r="B45" s="80" t="s">
        <v>180</v>
      </c>
      <c r="L45" s="302"/>
      <c r="M45" s="302"/>
      <c r="N45" s="290">
        <v>765900.95</v>
      </c>
      <c r="O45" s="284"/>
      <c r="P45" s="350"/>
      <c r="Q45" s="348"/>
      <c r="R45" s="346"/>
      <c r="S45" s="84"/>
      <c r="T45" s="84"/>
      <c r="U45" s="84"/>
      <c r="V45" s="84"/>
      <c r="W45" s="84"/>
    </row>
    <row r="46" spans="1:25" x14ac:dyDescent="0.2">
      <c r="A46" s="283"/>
      <c r="L46" s="302"/>
      <c r="M46" s="302"/>
      <c r="N46" s="290"/>
      <c r="O46" s="284"/>
      <c r="P46" s="350"/>
      <c r="Q46" s="348"/>
      <c r="R46" s="346"/>
      <c r="S46" s="84"/>
      <c r="T46" s="84"/>
      <c r="U46" s="84"/>
      <c r="V46" s="84"/>
    </row>
    <row r="47" spans="1:25" x14ac:dyDescent="0.2">
      <c r="A47" s="283"/>
      <c r="B47" s="80" t="s">
        <v>194</v>
      </c>
      <c r="L47" s="84">
        <v>22532.400000000001</v>
      </c>
      <c r="M47" s="302"/>
      <c r="N47" s="290">
        <v>743368.54999999993</v>
      </c>
      <c r="O47" s="284"/>
      <c r="P47" s="350"/>
      <c r="Q47" s="348"/>
      <c r="R47" s="346"/>
      <c r="S47" s="84"/>
      <c r="T47" s="84"/>
      <c r="U47" s="84"/>
      <c r="V47" s="84"/>
      <c r="W47" s="2"/>
    </row>
    <row r="48" spans="1:25" x14ac:dyDescent="0.2">
      <c r="A48" s="283"/>
      <c r="L48" s="84"/>
      <c r="M48" s="302"/>
      <c r="N48" s="290"/>
      <c r="O48" s="284"/>
      <c r="P48" s="350"/>
      <c r="Q48" s="348"/>
      <c r="R48" s="346"/>
      <c r="S48" s="84"/>
      <c r="T48" s="84"/>
      <c r="U48" s="84"/>
      <c r="V48" s="84"/>
    </row>
    <row r="49" spans="1:30" x14ac:dyDescent="0.2">
      <c r="A49" s="283"/>
      <c r="B49" s="80" t="s">
        <v>195</v>
      </c>
      <c r="L49" s="84">
        <v>0</v>
      </c>
      <c r="M49" s="302"/>
      <c r="N49" s="290">
        <v>743368.54999999993</v>
      </c>
      <c r="O49" s="284"/>
      <c r="P49" s="346"/>
      <c r="Q49" s="84"/>
      <c r="R49" s="2"/>
      <c r="S49" s="2"/>
      <c r="T49" s="2"/>
      <c r="U49" s="2"/>
      <c r="V49" s="2"/>
    </row>
    <row r="50" spans="1:30" x14ac:dyDescent="0.2">
      <c r="A50" s="283"/>
      <c r="L50" s="84"/>
      <c r="M50" s="302"/>
      <c r="N50" s="290"/>
      <c r="O50" s="284"/>
      <c r="P50" s="317"/>
      <c r="Q50" s="357"/>
      <c r="R50" s="20"/>
      <c r="S50" s="2"/>
      <c r="T50" s="2"/>
      <c r="U50" s="2"/>
      <c r="V50" s="2"/>
    </row>
    <row r="51" spans="1:30" x14ac:dyDescent="0.2">
      <c r="A51" s="283"/>
      <c r="B51" s="80" t="s">
        <v>196</v>
      </c>
      <c r="L51" s="84">
        <v>5650.06</v>
      </c>
      <c r="M51" s="302"/>
      <c r="N51" s="290">
        <v>737718.48999999987</v>
      </c>
      <c r="O51" s="284"/>
      <c r="P51" s="358"/>
      <c r="Q51" s="357"/>
      <c r="R51" s="359"/>
      <c r="S51" s="2"/>
      <c r="T51" s="2"/>
      <c r="U51" s="2"/>
      <c r="V51" s="2"/>
    </row>
    <row r="52" spans="1:30" x14ac:dyDescent="0.2">
      <c r="A52" s="283"/>
      <c r="L52" s="84"/>
      <c r="M52" s="302"/>
      <c r="N52" s="290"/>
      <c r="O52" s="284"/>
      <c r="P52" s="358"/>
      <c r="Q52" s="360"/>
      <c r="R52" s="361"/>
    </row>
    <row r="53" spans="1:30" x14ac:dyDescent="0.2">
      <c r="A53" s="283"/>
      <c r="B53" s="80" t="s">
        <v>197</v>
      </c>
      <c r="L53" s="84">
        <v>1323.86</v>
      </c>
      <c r="M53" s="302"/>
      <c r="N53" s="290">
        <v>736394.62999999989</v>
      </c>
      <c r="O53" s="284"/>
      <c r="P53" s="358"/>
      <c r="Q53" s="360"/>
      <c r="R53" s="361"/>
    </row>
    <row r="54" spans="1:30" x14ac:dyDescent="0.2">
      <c r="A54" s="283"/>
      <c r="L54" s="84" t="s">
        <v>8</v>
      </c>
      <c r="M54" s="302"/>
      <c r="N54" s="290"/>
      <c r="O54" s="284"/>
      <c r="P54" s="358"/>
      <c r="Q54" s="360"/>
      <c r="R54" s="361"/>
    </row>
    <row r="55" spans="1:30" x14ac:dyDescent="0.2">
      <c r="A55" s="283"/>
      <c r="B55" s="80" t="s">
        <v>198</v>
      </c>
      <c r="L55" s="84">
        <v>124834.05</v>
      </c>
      <c r="M55" s="302"/>
      <c r="N55" s="290">
        <v>611560.57999999984</v>
      </c>
      <c r="O55" s="284"/>
      <c r="P55" s="358"/>
      <c r="Q55" s="360"/>
      <c r="R55" s="361"/>
    </row>
    <row r="56" spans="1:30" x14ac:dyDescent="0.2">
      <c r="A56" s="283"/>
      <c r="L56" s="84"/>
      <c r="M56" s="302"/>
      <c r="N56" s="290"/>
      <c r="O56" s="284"/>
      <c r="P56" s="358"/>
      <c r="Q56" s="360"/>
      <c r="R56" s="361"/>
    </row>
    <row r="57" spans="1:30" x14ac:dyDescent="0.2">
      <c r="A57" s="283"/>
      <c r="B57" s="80" t="s">
        <v>199</v>
      </c>
      <c r="L57" s="302">
        <v>30769.62</v>
      </c>
      <c r="M57" s="302"/>
      <c r="N57" s="290">
        <v>580790.95999999985</v>
      </c>
      <c r="O57" s="284"/>
      <c r="P57" s="358"/>
      <c r="Q57" s="360"/>
      <c r="R57" s="361"/>
    </row>
    <row r="58" spans="1:30" x14ac:dyDescent="0.2">
      <c r="A58" s="283"/>
      <c r="L58" s="302"/>
      <c r="M58" s="302"/>
      <c r="N58" s="290"/>
      <c r="O58" s="284"/>
      <c r="P58" s="358"/>
      <c r="Q58" s="360"/>
      <c r="R58" s="361"/>
      <c r="W58" s="362"/>
      <c r="Y58" s="363"/>
      <c r="Z58" s="363"/>
    </row>
    <row r="59" spans="1:30" x14ac:dyDescent="0.2">
      <c r="A59" s="283"/>
      <c r="B59" s="80" t="s">
        <v>200</v>
      </c>
      <c r="L59" s="302">
        <v>0</v>
      </c>
      <c r="M59" s="302"/>
      <c r="N59" s="290">
        <v>580790.95999999985</v>
      </c>
      <c r="O59" s="284"/>
      <c r="P59" s="364"/>
      <c r="Q59" s="365"/>
      <c r="Y59" s="2"/>
    </row>
    <row r="60" spans="1:30" x14ac:dyDescent="0.2">
      <c r="A60" s="283"/>
      <c r="B60" s="80"/>
      <c r="L60" s="302"/>
      <c r="M60" s="302"/>
      <c r="N60" s="290"/>
      <c r="O60" s="284"/>
      <c r="P60" s="364"/>
      <c r="Q60" s="365"/>
      <c r="R60" s="366"/>
      <c r="S60" s="366"/>
      <c r="T60" s="366"/>
      <c r="U60" s="366"/>
      <c r="V60" s="366"/>
      <c r="W60" s="2"/>
      <c r="X60" s="2"/>
      <c r="Y60" s="367"/>
      <c r="Z60" s="302"/>
      <c r="AB60" s="302"/>
      <c r="AC60" s="302"/>
      <c r="AD60" s="302"/>
    </row>
    <row r="61" spans="1:30" x14ac:dyDescent="0.2">
      <c r="A61" s="283"/>
      <c r="B61" s="80" t="s">
        <v>201</v>
      </c>
      <c r="L61" s="302">
        <v>459550.37</v>
      </c>
      <c r="M61" s="302"/>
      <c r="N61" s="290">
        <v>121240.58999999985</v>
      </c>
      <c r="O61" s="284"/>
      <c r="P61" s="364"/>
      <c r="Q61" s="365"/>
      <c r="R61" s="366"/>
      <c r="S61" s="366"/>
      <c r="T61" s="366"/>
      <c r="U61" s="366"/>
      <c r="V61" s="366"/>
      <c r="W61" s="2"/>
      <c r="X61" s="2"/>
      <c r="Y61" s="367"/>
      <c r="Z61" s="302"/>
      <c r="AB61" s="302"/>
      <c r="AC61" s="302"/>
      <c r="AD61" s="302"/>
    </row>
    <row r="62" spans="1:30" x14ac:dyDescent="0.2">
      <c r="A62" s="283"/>
      <c r="B62" s="80"/>
      <c r="L62" s="302"/>
      <c r="M62" s="302"/>
      <c r="N62" s="290"/>
      <c r="O62" s="284"/>
      <c r="P62" s="368"/>
      <c r="Q62" s="365"/>
      <c r="R62" s="366"/>
      <c r="S62" s="366"/>
      <c r="T62" s="366"/>
      <c r="U62" s="366"/>
      <c r="V62" s="366"/>
      <c r="W62" s="2"/>
      <c r="X62" s="2"/>
      <c r="Y62" s="367"/>
      <c r="Z62" s="302"/>
      <c r="AB62" s="302"/>
      <c r="AC62" s="302"/>
      <c r="AD62" s="302"/>
    </row>
    <row r="63" spans="1:30" x14ac:dyDescent="0.2">
      <c r="A63" s="283"/>
      <c r="B63" s="80" t="s">
        <v>202</v>
      </c>
      <c r="L63" s="302">
        <v>8001.92</v>
      </c>
      <c r="M63" s="302"/>
      <c r="N63" s="290">
        <v>113238.66999999985</v>
      </c>
      <c r="O63" s="284"/>
      <c r="P63" s="369"/>
      <c r="Q63" s="370"/>
      <c r="R63" s="366"/>
      <c r="S63" s="366"/>
      <c r="T63" s="366"/>
      <c r="U63" s="366"/>
      <c r="V63" s="366"/>
      <c r="W63" s="2"/>
      <c r="X63" s="2"/>
      <c r="Y63" s="367"/>
      <c r="Z63" s="302"/>
      <c r="AB63" s="302"/>
      <c r="AC63" s="302"/>
      <c r="AD63" s="302"/>
    </row>
    <row r="64" spans="1:30" x14ac:dyDescent="0.2">
      <c r="A64" s="283"/>
      <c r="B64" s="80"/>
      <c r="G64" t="s">
        <v>8</v>
      </c>
      <c r="L64" s="302"/>
      <c r="M64" s="302"/>
      <c r="N64" s="290"/>
      <c r="O64" s="284"/>
      <c r="P64" s="369"/>
      <c r="Q64" s="370"/>
      <c r="R64" s="366"/>
      <c r="S64" s="366"/>
      <c r="T64" s="366"/>
      <c r="U64" s="366"/>
      <c r="V64" s="366"/>
      <c r="W64" s="2"/>
      <c r="X64" s="2"/>
      <c r="Y64" s="367"/>
      <c r="Z64" s="302"/>
      <c r="AB64" s="302"/>
      <c r="AC64" s="302"/>
      <c r="AD64" s="302"/>
    </row>
    <row r="65" spans="1:30" x14ac:dyDescent="0.2">
      <c r="A65" s="283"/>
      <c r="B65" s="80" t="s">
        <v>203</v>
      </c>
      <c r="G65" t="s">
        <v>8</v>
      </c>
      <c r="L65" s="302">
        <v>0</v>
      </c>
      <c r="M65" s="302"/>
      <c r="N65" s="290">
        <v>113238.66999999985</v>
      </c>
      <c r="P65" s="369"/>
      <c r="Q65" s="302"/>
      <c r="R65" s="366"/>
      <c r="S65" s="366"/>
      <c r="T65" s="366"/>
      <c r="U65" s="366"/>
      <c r="V65" s="366"/>
      <c r="W65" s="2"/>
      <c r="X65" s="2"/>
      <c r="Y65" s="367"/>
      <c r="Z65" s="302"/>
      <c r="AB65" s="302"/>
      <c r="AC65" s="302"/>
      <c r="AD65" s="302"/>
    </row>
    <row r="66" spans="1:30" x14ac:dyDescent="0.2">
      <c r="A66" s="283"/>
      <c r="B66" s="80"/>
      <c r="G66" t="s">
        <v>8</v>
      </c>
      <c r="N66" s="315"/>
      <c r="P66" s="369"/>
      <c r="R66" s="366"/>
      <c r="S66" s="366"/>
      <c r="T66" s="366"/>
      <c r="U66" s="366"/>
      <c r="V66" s="366"/>
      <c r="W66" s="2"/>
      <c r="X66" s="2"/>
      <c r="Y66" s="367"/>
      <c r="Z66" s="302"/>
      <c r="AB66" s="302"/>
      <c r="AC66" s="302"/>
      <c r="AD66" s="302"/>
    </row>
    <row r="67" spans="1:30" x14ac:dyDescent="0.2">
      <c r="A67" s="283"/>
      <c r="B67" s="80" t="s">
        <v>204</v>
      </c>
      <c r="L67" s="302">
        <v>0</v>
      </c>
      <c r="M67" s="302"/>
      <c r="N67" s="290">
        <v>113238.66999999985</v>
      </c>
      <c r="P67" s="369"/>
      <c r="R67" s="366"/>
      <c r="S67" s="366"/>
      <c r="T67" s="366"/>
      <c r="U67" s="366"/>
      <c r="V67" s="366"/>
      <c r="W67" s="2"/>
      <c r="X67" s="2"/>
      <c r="Y67" s="367"/>
      <c r="Z67" s="302"/>
      <c r="AB67" s="302"/>
      <c r="AC67" s="302"/>
      <c r="AD67" s="302"/>
    </row>
    <row r="68" spans="1:30" x14ac:dyDescent="0.2">
      <c r="A68" s="283"/>
      <c r="B68" s="80"/>
      <c r="N68" s="315"/>
      <c r="P68" s="369"/>
      <c r="R68" s="366"/>
      <c r="S68" s="366"/>
      <c r="T68" s="366"/>
      <c r="U68" s="371"/>
      <c r="V68" s="366"/>
      <c r="W68" s="2"/>
      <c r="X68" s="2"/>
      <c r="Y68" s="367"/>
      <c r="Z68" s="302"/>
      <c r="AB68" s="302"/>
      <c r="AC68" s="302"/>
      <c r="AD68" s="302"/>
    </row>
    <row r="69" spans="1:30" x14ac:dyDescent="0.2">
      <c r="A69" s="283"/>
      <c r="B69" s="80" t="s">
        <v>205</v>
      </c>
      <c r="L69" s="302">
        <v>113238.67</v>
      </c>
      <c r="N69" s="290">
        <v>-1.4551915228366852E-10</v>
      </c>
      <c r="O69" s="372"/>
      <c r="P69" s="369"/>
      <c r="R69" s="366"/>
      <c r="S69" s="366"/>
      <c r="T69" s="366"/>
      <c r="U69" s="371"/>
      <c r="V69" s="366"/>
      <c r="W69" s="2"/>
      <c r="X69" s="2"/>
      <c r="Y69" s="367"/>
      <c r="Z69" s="302"/>
      <c r="AB69" s="302"/>
      <c r="AC69" s="302"/>
      <c r="AD69" s="302"/>
    </row>
    <row r="70" spans="1:30" x14ac:dyDescent="0.2">
      <c r="A70" s="283"/>
      <c r="B70" s="256"/>
      <c r="C70" s="373"/>
      <c r="D70" s="256"/>
      <c r="E70" s="256"/>
      <c r="F70" s="256"/>
      <c r="G70" s="256"/>
      <c r="H70" s="256"/>
      <c r="I70" s="256"/>
      <c r="J70" s="256"/>
      <c r="K70" s="256"/>
      <c r="L70" s="256"/>
      <c r="M70" s="256"/>
      <c r="N70" s="315"/>
      <c r="R70" s="374"/>
      <c r="S70" s="374"/>
      <c r="T70" s="374"/>
      <c r="U70" s="375"/>
      <c r="V70" s="374"/>
      <c r="W70" s="2"/>
      <c r="X70" s="2"/>
      <c r="Y70" s="367"/>
      <c r="Z70" s="302"/>
      <c r="AB70" s="302"/>
    </row>
    <row r="71" spans="1:30" x14ac:dyDescent="0.2">
      <c r="A71" s="65"/>
      <c r="B71" s="256"/>
      <c r="C71" s="256"/>
      <c r="D71" s="256"/>
      <c r="E71" s="256"/>
      <c r="F71" s="256"/>
      <c r="G71" s="256"/>
      <c r="H71" s="256"/>
      <c r="I71" s="256"/>
      <c r="J71" s="256"/>
      <c r="K71" s="256"/>
      <c r="L71" s="256"/>
      <c r="M71" s="256"/>
      <c r="N71" s="315"/>
      <c r="R71" s="366"/>
      <c r="S71" s="366"/>
      <c r="T71" s="366"/>
      <c r="U71" s="371"/>
      <c r="V71" s="366"/>
      <c r="W71" s="2"/>
      <c r="X71" s="2"/>
      <c r="Y71" s="367"/>
      <c r="Z71" s="302"/>
      <c r="AB71" s="302"/>
    </row>
    <row r="72" spans="1:30" ht="13.5" thickBot="1" x14ac:dyDescent="0.25">
      <c r="A72" s="69"/>
      <c r="B72" s="295"/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376"/>
      <c r="R72" s="374"/>
      <c r="S72" s="374"/>
      <c r="T72" s="374"/>
      <c r="U72" s="375"/>
      <c r="V72" s="374"/>
      <c r="W72" s="2"/>
      <c r="X72" s="2"/>
      <c r="Y72" s="377"/>
      <c r="Z72" s="302"/>
      <c r="AB72" s="302"/>
    </row>
    <row r="73" spans="1:30" ht="13.5" thickBot="1" x14ac:dyDescent="0.25">
      <c r="A73" s="283"/>
      <c r="B73" s="80"/>
      <c r="R73" s="2"/>
      <c r="S73" s="2"/>
      <c r="T73" s="2"/>
      <c r="U73" s="287"/>
      <c r="V73" s="2"/>
      <c r="W73" s="80"/>
      <c r="X73" s="80"/>
      <c r="Y73" s="262"/>
      <c r="Z73" s="262"/>
    </row>
    <row r="74" spans="1:30" x14ac:dyDescent="0.2">
      <c r="A74" s="164" t="s">
        <v>206</v>
      </c>
      <c r="B74" s="274"/>
      <c r="C74" s="274"/>
      <c r="D74" s="274"/>
      <c r="E74" s="274"/>
      <c r="F74" s="274"/>
      <c r="G74" s="378" t="s">
        <v>207</v>
      </c>
      <c r="H74" s="378" t="s">
        <v>208</v>
      </c>
      <c r="I74" s="379" t="s">
        <v>209</v>
      </c>
      <c r="R74" s="366"/>
      <c r="S74" s="366"/>
      <c r="T74" s="366"/>
      <c r="U74" s="371"/>
      <c r="V74" s="366"/>
      <c r="W74" s="2"/>
      <c r="X74" s="2"/>
      <c r="Y74" s="377"/>
      <c r="Z74" s="302"/>
    </row>
    <row r="75" spans="1:30" x14ac:dyDescent="0.2">
      <c r="A75" s="283"/>
      <c r="G75" s="380"/>
      <c r="H75" s="380"/>
      <c r="I75" s="315"/>
      <c r="R75" s="374"/>
      <c r="S75" s="374"/>
      <c r="T75" s="374"/>
      <c r="U75" s="375"/>
      <c r="V75" s="374"/>
      <c r="W75" s="2"/>
      <c r="X75" s="2"/>
      <c r="Y75" s="377"/>
      <c r="Z75" s="302"/>
    </row>
    <row r="76" spans="1:30" x14ac:dyDescent="0.2">
      <c r="A76" s="283"/>
      <c r="B76" t="s">
        <v>210</v>
      </c>
      <c r="G76" s="381">
        <v>124834.05</v>
      </c>
      <c r="H76" s="381">
        <v>30769.62</v>
      </c>
      <c r="I76" s="290">
        <v>155603.67000000001</v>
      </c>
      <c r="R76" s="374"/>
      <c r="S76" s="374"/>
      <c r="T76" s="374"/>
      <c r="U76" s="375"/>
      <c r="V76" s="374"/>
      <c r="W76" s="2"/>
      <c r="X76" s="2"/>
      <c r="Y76" s="377"/>
      <c r="Z76" s="302"/>
    </row>
    <row r="77" spans="1:30" x14ac:dyDescent="0.2">
      <c r="A77" s="283"/>
      <c r="B77" t="s">
        <v>211</v>
      </c>
      <c r="G77" s="382">
        <v>124834.05</v>
      </c>
      <c r="H77" s="382">
        <v>30769.62</v>
      </c>
      <c r="I77" s="383">
        <v>155603.67000000001</v>
      </c>
      <c r="U77" s="384"/>
      <c r="W77" s="80"/>
      <c r="X77" s="80"/>
      <c r="Y77" s="262"/>
      <c r="Z77" s="262"/>
    </row>
    <row r="78" spans="1:30" x14ac:dyDescent="0.2">
      <c r="A78" s="283"/>
      <c r="C78" s="2" t="s">
        <v>212</v>
      </c>
      <c r="G78" s="381">
        <v>0</v>
      </c>
      <c r="H78" s="381">
        <v>0</v>
      </c>
      <c r="I78" s="290">
        <v>0</v>
      </c>
      <c r="U78" s="384"/>
      <c r="W78" s="2"/>
      <c r="Y78" s="302"/>
      <c r="Z78" s="302"/>
    </row>
    <row r="79" spans="1:30" x14ac:dyDescent="0.2">
      <c r="A79" s="283"/>
      <c r="G79" s="380"/>
      <c r="H79" s="380"/>
      <c r="I79" s="315"/>
      <c r="U79" s="384"/>
      <c r="W79" s="80"/>
      <c r="X79" s="80"/>
      <c r="Y79" s="262"/>
      <c r="Z79" s="262"/>
      <c r="AA79" s="2"/>
    </row>
    <row r="80" spans="1:30" x14ac:dyDescent="0.2">
      <c r="A80" s="283"/>
      <c r="B80" t="s">
        <v>213</v>
      </c>
      <c r="G80" s="381">
        <v>0</v>
      </c>
      <c r="H80" s="381">
        <v>0</v>
      </c>
      <c r="I80" s="290">
        <v>0</v>
      </c>
      <c r="Z80" s="302"/>
    </row>
    <row r="81" spans="1:27" x14ac:dyDescent="0.2">
      <c r="A81" s="283"/>
      <c r="B81" t="s">
        <v>214</v>
      </c>
      <c r="G81" s="382">
        <v>0</v>
      </c>
      <c r="H81" s="382">
        <v>0</v>
      </c>
      <c r="I81" s="383">
        <v>0</v>
      </c>
      <c r="Z81" s="302"/>
    </row>
    <row r="82" spans="1:27" x14ac:dyDescent="0.2">
      <c r="A82" s="283"/>
      <c r="C82" t="s">
        <v>215</v>
      </c>
      <c r="G82" s="381">
        <v>0</v>
      </c>
      <c r="H82" s="381"/>
      <c r="I82" s="290">
        <v>0</v>
      </c>
    </row>
    <row r="83" spans="1:27" x14ac:dyDescent="0.2">
      <c r="A83" s="283"/>
      <c r="G83" s="380"/>
      <c r="H83" s="380"/>
      <c r="I83" s="315"/>
    </row>
    <row r="84" spans="1:27" x14ac:dyDescent="0.2">
      <c r="A84" s="283"/>
      <c r="B84" t="s">
        <v>216</v>
      </c>
      <c r="G84" s="381">
        <v>459550.37</v>
      </c>
      <c r="H84" s="381">
        <v>0</v>
      </c>
      <c r="I84" s="290">
        <v>459550.37</v>
      </c>
    </row>
    <row r="85" spans="1:27" x14ac:dyDescent="0.2">
      <c r="A85" s="283"/>
      <c r="B85" t="s">
        <v>217</v>
      </c>
      <c r="G85" s="382">
        <v>459550.37</v>
      </c>
      <c r="H85" s="382">
        <v>0</v>
      </c>
      <c r="I85" s="383">
        <v>459550.37</v>
      </c>
      <c r="R85" s="2"/>
      <c r="S85" s="2"/>
      <c r="T85" s="2"/>
      <c r="U85" s="2"/>
      <c r="V85" s="2"/>
    </row>
    <row r="86" spans="1:27" x14ac:dyDescent="0.2">
      <c r="A86" s="283"/>
      <c r="C86" s="2" t="s">
        <v>218</v>
      </c>
      <c r="G86" s="381">
        <v>0</v>
      </c>
      <c r="H86" s="381">
        <v>0</v>
      </c>
      <c r="I86" s="290">
        <v>0</v>
      </c>
      <c r="O86" s="385"/>
      <c r="P86" s="385"/>
    </row>
    <row r="87" spans="1:27" s="256" customFormat="1" x14ac:dyDescent="0.2">
      <c r="A87" s="283"/>
      <c r="B87"/>
      <c r="C87"/>
      <c r="D87"/>
      <c r="E87"/>
      <c r="F87"/>
      <c r="G87" s="380"/>
      <c r="H87" s="380"/>
      <c r="I87" s="315"/>
      <c r="O87" s="267"/>
      <c r="P87" s="267"/>
      <c r="W87"/>
      <c r="X87"/>
      <c r="Y87"/>
      <c r="Z87"/>
      <c r="AA87"/>
    </row>
    <row r="88" spans="1:27" x14ac:dyDescent="0.2">
      <c r="A88" s="283"/>
      <c r="C88" s="80" t="s">
        <v>219</v>
      </c>
      <c r="G88" s="381">
        <v>584384.42000000004</v>
      </c>
      <c r="H88" s="381">
        <v>30769.62</v>
      </c>
      <c r="I88" s="290">
        <v>615154.04</v>
      </c>
      <c r="W88" s="256"/>
      <c r="X88" s="256"/>
      <c r="Y88" s="256"/>
      <c r="Z88" s="256"/>
      <c r="AA88" s="256"/>
    </row>
    <row r="89" spans="1:27" x14ac:dyDescent="0.2">
      <c r="A89" s="283"/>
      <c r="G89" s="380"/>
      <c r="H89" s="380"/>
      <c r="I89" s="315"/>
    </row>
    <row r="90" spans="1:27" ht="13.5" thickBot="1" x14ac:dyDescent="0.25">
      <c r="A90" s="294"/>
      <c r="B90" s="295"/>
      <c r="C90" s="295"/>
      <c r="D90" s="295"/>
      <c r="E90" s="295"/>
      <c r="F90" s="295"/>
      <c r="G90" s="386"/>
      <c r="H90" s="386"/>
      <c r="I90" s="376"/>
    </row>
    <row r="91" spans="1:27" x14ac:dyDescent="0.2">
      <c r="W91" s="145"/>
    </row>
    <row r="92" spans="1:27" x14ac:dyDescent="0.2">
      <c r="R92" s="336"/>
      <c r="S92" s="336"/>
      <c r="T92" s="336"/>
      <c r="U92" s="336"/>
      <c r="V92" s="336"/>
      <c r="W92" s="336"/>
    </row>
    <row r="93" spans="1:27" x14ac:dyDescent="0.2">
      <c r="R93" s="336"/>
      <c r="S93" s="336"/>
      <c r="T93" s="336"/>
      <c r="U93" s="336"/>
      <c r="V93" s="336"/>
      <c r="W93" s="336"/>
    </row>
    <row r="94" spans="1:27" x14ac:dyDescent="0.2">
      <c r="R94" s="336"/>
      <c r="S94" s="336"/>
      <c r="T94" s="336"/>
      <c r="U94" s="336"/>
      <c r="V94" s="336"/>
      <c r="W94" s="336"/>
    </row>
    <row r="95" spans="1:27" x14ac:dyDescent="0.2">
      <c r="R95" s="302"/>
      <c r="S95" s="302"/>
      <c r="T95" s="302"/>
      <c r="U95" s="302"/>
      <c r="V95" s="302"/>
      <c r="W95" s="302"/>
    </row>
    <row r="96" spans="1:27" x14ac:dyDescent="0.2">
      <c r="R96" s="302"/>
      <c r="S96" s="302"/>
      <c r="T96" s="302"/>
      <c r="U96" s="302"/>
      <c r="V96" s="302"/>
      <c r="W96" s="302"/>
      <c r="X96" s="302"/>
    </row>
    <row r="97" customFormat="1" x14ac:dyDescent="0.2"/>
    <row r="98" customFormat="1" x14ac:dyDescent="0.2"/>
    <row r="123" spans="1:15" ht="13.5" thickBot="1" x14ac:dyDescent="0.25"/>
    <row r="124" spans="1:15" x14ac:dyDescent="0.2">
      <c r="A124" s="351"/>
      <c r="B124" s="274"/>
      <c r="C124" s="274"/>
      <c r="D124" s="274"/>
      <c r="E124" s="274"/>
      <c r="F124" s="274"/>
      <c r="G124" s="274"/>
      <c r="H124" s="274"/>
      <c r="I124" s="274"/>
      <c r="J124" s="274"/>
      <c r="K124" s="274"/>
      <c r="L124" s="274"/>
      <c r="M124" s="274"/>
      <c r="N124" s="274"/>
      <c r="O124" s="387"/>
    </row>
    <row r="125" spans="1:15" x14ac:dyDescent="0.2">
      <c r="A125" s="388"/>
      <c r="O125" s="389"/>
    </row>
    <row r="126" spans="1:15" x14ac:dyDescent="0.2">
      <c r="A126" s="388"/>
      <c r="O126" s="389"/>
    </row>
    <row r="127" spans="1:15" x14ac:dyDescent="0.2">
      <c r="A127" s="388"/>
      <c r="O127" s="389"/>
    </row>
    <row r="128" spans="1:15" x14ac:dyDescent="0.2">
      <c r="A128" s="283"/>
      <c r="O128" s="389"/>
    </row>
    <row r="129" spans="1:15" x14ac:dyDescent="0.2">
      <c r="A129" s="283"/>
      <c r="O129" s="389"/>
    </row>
    <row r="130" spans="1:15" x14ac:dyDescent="0.2">
      <c r="A130" s="283"/>
      <c r="O130" s="389"/>
    </row>
    <row r="131" spans="1:15" x14ac:dyDescent="0.2">
      <c r="A131" s="283"/>
      <c r="O131" s="389"/>
    </row>
    <row r="132" spans="1:15" x14ac:dyDescent="0.2">
      <c r="A132" s="283"/>
      <c r="O132" s="389"/>
    </row>
    <row r="133" spans="1:15" x14ac:dyDescent="0.2">
      <c r="A133" s="283"/>
      <c r="O133" s="389"/>
    </row>
    <row r="134" spans="1:15" x14ac:dyDescent="0.2">
      <c r="A134" s="388"/>
      <c r="O134" s="389"/>
    </row>
    <row r="135" spans="1:15" x14ac:dyDescent="0.2">
      <c r="A135" s="283"/>
      <c r="O135" s="389"/>
    </row>
    <row r="136" spans="1:15" ht="13.5" thickBot="1" x14ac:dyDescent="0.25">
      <c r="A136" s="294"/>
      <c r="B136" s="295"/>
      <c r="C136" s="295"/>
      <c r="D136" s="295"/>
      <c r="E136" s="295"/>
      <c r="F136" s="295"/>
      <c r="G136" s="295"/>
      <c r="H136" s="295"/>
      <c r="I136" s="295"/>
      <c r="J136" s="295"/>
      <c r="K136" s="295"/>
      <c r="L136" s="295"/>
      <c r="M136" s="295"/>
      <c r="N136" s="295"/>
      <c r="O136" s="390"/>
    </row>
    <row r="241" customFormat="1" x14ac:dyDescent="0.2"/>
    <row r="242" customFormat="1" x14ac:dyDescent="0.2"/>
  </sheetData>
  <mergeCells count="4">
    <mergeCell ref="B5:D5"/>
    <mergeCell ref="B6:D6"/>
    <mergeCell ref="J37:N37"/>
    <mergeCell ref="Y58:Z58"/>
  </mergeCells>
  <pageMargins left="0.25" right="0.25" top="0.75" bottom="0.75" header="0.3" footer="0.3"/>
  <pageSetup scale="44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4830E-B586-4A1D-93FA-2C5230D17202}">
  <sheetPr>
    <pageSetUpPr fitToPage="1"/>
  </sheetPr>
  <dimension ref="A1:G47"/>
  <sheetViews>
    <sheetView zoomScaleNormal="100" workbookViewId="0"/>
  </sheetViews>
  <sheetFormatPr defaultColWidth="9.140625" defaultRowHeight="12.75" x14ac:dyDescent="0.2"/>
  <cols>
    <col min="1" max="1" width="67.42578125" customWidth="1"/>
    <col min="2" max="2" width="18.5703125" customWidth="1"/>
    <col min="4" max="4" width="39" bestFit="1" customWidth="1"/>
    <col min="5" max="5" width="13.5703125" bestFit="1" customWidth="1"/>
  </cols>
  <sheetData>
    <row r="1" spans="1:4" x14ac:dyDescent="0.2">
      <c r="A1" s="391" t="s">
        <v>220</v>
      </c>
      <c r="B1" s="392"/>
    </row>
    <row r="2" spans="1:4" x14ac:dyDescent="0.2">
      <c r="A2" s="391" t="s">
        <v>221</v>
      </c>
      <c r="B2" s="392"/>
    </row>
    <row r="3" spans="1:4" x14ac:dyDescent="0.2">
      <c r="A3" s="393">
        <f>'Collection and Waterfall'!E6</f>
        <v>45777</v>
      </c>
      <c r="B3" s="392"/>
    </row>
    <row r="4" spans="1:4" x14ac:dyDescent="0.2">
      <c r="A4" s="391" t="s">
        <v>222</v>
      </c>
      <c r="B4" s="392"/>
    </row>
    <row r="6" spans="1:4" x14ac:dyDescent="0.2">
      <c r="C6" s="361"/>
      <c r="D6" s="302"/>
    </row>
    <row r="7" spans="1:4" x14ac:dyDescent="0.2">
      <c r="A7" s="394"/>
      <c r="C7" s="361"/>
      <c r="D7" s="395"/>
    </row>
    <row r="8" spans="1:4" x14ac:dyDescent="0.2">
      <c r="C8" s="361"/>
      <c r="D8" s="395"/>
    </row>
    <row r="9" spans="1:4" x14ac:dyDescent="0.2">
      <c r="A9" s="396" t="s">
        <v>223</v>
      </c>
      <c r="B9" s="397"/>
      <c r="C9" s="361"/>
      <c r="D9" s="395"/>
    </row>
    <row r="10" spans="1:4" x14ac:dyDescent="0.2">
      <c r="A10" s="396" t="s">
        <v>224</v>
      </c>
      <c r="B10" s="149">
        <v>1213708.96</v>
      </c>
      <c r="C10" s="2"/>
      <c r="D10" s="395"/>
    </row>
    <row r="11" spans="1:4" x14ac:dyDescent="0.2">
      <c r="A11" s="396" t="s">
        <v>225</v>
      </c>
      <c r="B11" s="398"/>
      <c r="C11" s="361"/>
      <c r="D11" s="399"/>
    </row>
    <row r="12" spans="1:4" ht="15" x14ac:dyDescent="0.2">
      <c r="A12" s="396" t="s">
        <v>226</v>
      </c>
      <c r="B12" s="398">
        <v>31772671.469999999</v>
      </c>
      <c r="C12" s="400"/>
      <c r="D12" s="401"/>
    </row>
    <row r="13" spans="1:4" x14ac:dyDescent="0.2">
      <c r="A13" s="396" t="s">
        <v>227</v>
      </c>
      <c r="B13" s="402">
        <v>-1307797.42</v>
      </c>
      <c r="C13" s="403"/>
      <c r="D13" s="404"/>
    </row>
    <row r="14" spans="1:4" ht="15" x14ac:dyDescent="0.2">
      <c r="A14" s="396" t="s">
        <v>228</v>
      </c>
      <c r="B14" s="405">
        <f>SUM(B12:B13)</f>
        <v>30464874.049999997</v>
      </c>
      <c r="C14" s="2"/>
      <c r="D14" s="401"/>
    </row>
    <row r="15" spans="1:4" x14ac:dyDescent="0.2">
      <c r="A15" s="396"/>
      <c r="B15" s="398"/>
      <c r="C15" s="361"/>
      <c r="D15" s="302"/>
    </row>
    <row r="16" spans="1:4" x14ac:dyDescent="0.2">
      <c r="A16" s="396" t="s">
        <v>229</v>
      </c>
      <c r="B16" s="398">
        <v>1353361.38</v>
      </c>
      <c r="C16" s="2"/>
      <c r="D16" s="406"/>
    </row>
    <row r="17" spans="1:5" x14ac:dyDescent="0.2">
      <c r="A17" s="396" t="s">
        <v>230</v>
      </c>
      <c r="B17" s="398">
        <v>4798.3100000000004</v>
      </c>
      <c r="C17" s="2"/>
      <c r="D17" s="406"/>
    </row>
    <row r="18" spans="1:5" x14ac:dyDescent="0.2">
      <c r="A18" s="396" t="s">
        <v>231</v>
      </c>
      <c r="B18" s="434">
        <v>9719.9500000000007</v>
      </c>
      <c r="C18" s="20"/>
      <c r="D18" s="302"/>
    </row>
    <row r="19" spans="1:5" ht="15" x14ac:dyDescent="0.2">
      <c r="A19" s="396" t="s">
        <v>232</v>
      </c>
      <c r="B19" s="398">
        <v>0</v>
      </c>
      <c r="C19" s="400"/>
      <c r="D19" s="401"/>
    </row>
    <row r="20" spans="1:5" x14ac:dyDescent="0.2">
      <c r="A20" s="396" t="s">
        <v>233</v>
      </c>
      <c r="B20" s="398"/>
      <c r="C20" s="403"/>
      <c r="D20" s="404"/>
    </row>
    <row r="21" spans="1:5" ht="15" x14ac:dyDescent="0.2">
      <c r="A21" s="2"/>
      <c r="B21" s="407"/>
      <c r="C21" s="400"/>
      <c r="D21" s="401"/>
    </row>
    <row r="22" spans="1:5" ht="13.5" thickBot="1" x14ac:dyDescent="0.25">
      <c r="A22" s="394" t="s">
        <v>79</v>
      </c>
      <c r="B22" s="408">
        <f>B10+B14+B16+B18+B19+B17</f>
        <v>33046462.649999995</v>
      </c>
      <c r="C22" s="20"/>
      <c r="D22" s="399"/>
    </row>
    <row r="23" spans="1:5" ht="13.5" thickTop="1" x14ac:dyDescent="0.2">
      <c r="A23" s="2"/>
      <c r="B23" s="149"/>
      <c r="C23" s="361"/>
      <c r="D23" s="395"/>
    </row>
    <row r="24" spans="1:5" x14ac:dyDescent="0.2">
      <c r="A24" s="2"/>
      <c r="B24" s="149"/>
      <c r="C24" s="361"/>
      <c r="D24" s="395"/>
    </row>
    <row r="25" spans="1:5" x14ac:dyDescent="0.2">
      <c r="A25" s="394" t="s">
        <v>234</v>
      </c>
      <c r="B25" s="149"/>
      <c r="C25" s="361"/>
      <c r="D25" s="395"/>
    </row>
    <row r="26" spans="1:5" x14ac:dyDescent="0.2">
      <c r="A26" s="2"/>
      <c r="B26" s="149"/>
      <c r="D26" s="406"/>
    </row>
    <row r="27" spans="1:5" x14ac:dyDescent="0.2">
      <c r="A27" s="396" t="s">
        <v>235</v>
      </c>
      <c r="B27" s="409"/>
      <c r="C27" s="361"/>
      <c r="D27" s="399"/>
      <c r="E27" s="409"/>
    </row>
    <row r="28" spans="1:5" x14ac:dyDescent="0.2">
      <c r="A28" s="396" t="s">
        <v>236</v>
      </c>
      <c r="B28" s="397">
        <v>30996098.09</v>
      </c>
      <c r="D28" s="406"/>
      <c r="E28" s="397"/>
    </row>
    <row r="29" spans="1:5" x14ac:dyDescent="0.2">
      <c r="A29" s="396" t="s">
        <v>237</v>
      </c>
      <c r="B29" s="410">
        <v>-17121.37</v>
      </c>
      <c r="C29" s="2"/>
      <c r="D29" s="395"/>
      <c r="E29" s="398"/>
    </row>
    <row r="30" spans="1:5" x14ac:dyDescent="0.2">
      <c r="A30" s="396" t="s">
        <v>238</v>
      </c>
      <c r="B30" s="398"/>
      <c r="C30" s="403"/>
      <c r="D30" s="404"/>
      <c r="E30" s="398"/>
    </row>
    <row r="31" spans="1:5" ht="15" x14ac:dyDescent="0.2">
      <c r="A31" s="396" t="s">
        <v>239</v>
      </c>
      <c r="B31" s="398"/>
      <c r="C31" s="400"/>
      <c r="D31" s="401"/>
      <c r="E31" s="398"/>
    </row>
    <row r="32" spans="1:5" x14ac:dyDescent="0.2">
      <c r="A32" s="2"/>
      <c r="B32" s="407"/>
      <c r="C32" s="361"/>
      <c r="D32" s="302"/>
      <c r="E32" s="398"/>
    </row>
    <row r="33" spans="1:7" ht="13.5" thickBot="1" x14ac:dyDescent="0.25">
      <c r="A33" s="396" t="s">
        <v>240</v>
      </c>
      <c r="B33" s="411">
        <f>SUM(B27:B32)</f>
        <v>30978976.719999999</v>
      </c>
      <c r="C33" s="20"/>
      <c r="D33" s="302"/>
      <c r="E33" s="398"/>
    </row>
    <row r="34" spans="1:7" ht="13.5" thickTop="1" x14ac:dyDescent="0.2">
      <c r="A34" s="2"/>
      <c r="B34" s="412"/>
      <c r="C34" s="361"/>
      <c r="D34" s="395"/>
      <c r="E34" s="398"/>
    </row>
    <row r="35" spans="1:7" x14ac:dyDescent="0.2">
      <c r="A35" s="394" t="s">
        <v>241</v>
      </c>
      <c r="B35" s="413">
        <f>B22-B33</f>
        <v>2067485.929999996</v>
      </c>
      <c r="C35" s="20"/>
      <c r="D35" s="395"/>
      <c r="E35" s="398"/>
    </row>
    <row r="36" spans="1:7" x14ac:dyDescent="0.2">
      <c r="A36" s="2"/>
      <c r="B36" s="149"/>
      <c r="C36" s="2"/>
      <c r="D36" s="141"/>
      <c r="E36" s="398"/>
    </row>
    <row r="37" spans="1:7" ht="13.5" thickBot="1" x14ac:dyDescent="0.25">
      <c r="A37" s="394" t="s">
        <v>242</v>
      </c>
      <c r="B37" s="408">
        <f>+B33+B35</f>
        <v>33046462.649999995</v>
      </c>
      <c r="C37" s="20"/>
      <c r="D37" s="414"/>
      <c r="E37" s="398"/>
    </row>
    <row r="38" spans="1:7" ht="13.5" thickTop="1" x14ac:dyDescent="0.2">
      <c r="A38" s="2"/>
      <c r="B38" s="149"/>
      <c r="C38" s="2"/>
      <c r="E38" s="398"/>
    </row>
    <row r="39" spans="1:7" x14ac:dyDescent="0.2">
      <c r="A39" s="2"/>
      <c r="B39" s="149"/>
      <c r="C39" s="2"/>
      <c r="E39" s="398"/>
      <c r="G39" s="302"/>
    </row>
    <row r="40" spans="1:7" x14ac:dyDescent="0.2">
      <c r="B40" s="149"/>
      <c r="E40" s="398"/>
    </row>
    <row r="41" spans="1:7" x14ac:dyDescent="0.2">
      <c r="A41" s="2" t="s">
        <v>243</v>
      </c>
      <c r="B41" s="149"/>
      <c r="C41" s="2"/>
    </row>
    <row r="42" spans="1:7" x14ac:dyDescent="0.2">
      <c r="A42" s="2" t="s">
        <v>244</v>
      </c>
      <c r="B42" s="149"/>
      <c r="C42" s="2"/>
    </row>
    <row r="43" spans="1:7" x14ac:dyDescent="0.2">
      <c r="A43" s="2"/>
      <c r="B43" s="149"/>
      <c r="C43" s="2"/>
    </row>
    <row r="44" spans="1:7" x14ac:dyDescent="0.2">
      <c r="B44" s="149"/>
    </row>
    <row r="45" spans="1:7" x14ac:dyDescent="0.2">
      <c r="B45" s="149"/>
    </row>
    <row r="46" spans="1:7" x14ac:dyDescent="0.2">
      <c r="B46" s="149"/>
    </row>
    <row r="47" spans="1:7" x14ac:dyDescent="0.2">
      <c r="B47" s="149"/>
    </row>
  </sheetData>
  <pageMargins left="0.7" right="0.7" top="0.75" bottom="0.75" header="0.3" footer="0.3"/>
  <pageSetup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256B5-C0F3-4D51-805D-26D9F45E7A46}">
  <sheetPr>
    <pageSetUpPr fitToPage="1"/>
  </sheetPr>
  <dimension ref="A1:G40"/>
  <sheetViews>
    <sheetView zoomScaleNormal="100" workbookViewId="0"/>
  </sheetViews>
  <sheetFormatPr defaultColWidth="9.140625" defaultRowHeight="12.75" x14ac:dyDescent="0.2"/>
  <cols>
    <col min="3" max="3" width="93.28515625" style="415" customWidth="1"/>
    <col min="4" max="4" width="2.42578125" customWidth="1"/>
    <col min="5" max="5" width="19.5703125" bestFit="1" customWidth="1"/>
    <col min="7" max="7" width="13.28515625" bestFit="1" customWidth="1"/>
  </cols>
  <sheetData>
    <row r="1" spans="1:6" x14ac:dyDescent="0.2">
      <c r="A1" s="80" t="s">
        <v>245</v>
      </c>
      <c r="D1" s="416"/>
    </row>
    <row r="2" spans="1:6" x14ac:dyDescent="0.2">
      <c r="A2" s="80" t="s">
        <v>246</v>
      </c>
      <c r="E2" s="2"/>
    </row>
    <row r="4" spans="1:6" x14ac:dyDescent="0.2">
      <c r="B4" s="80" t="s">
        <v>247</v>
      </c>
      <c r="E4" s="2"/>
    </row>
    <row r="5" spans="1:6" x14ac:dyDescent="0.2">
      <c r="C5" s="415" t="s">
        <v>248</v>
      </c>
      <c r="E5" s="417" t="s">
        <v>278</v>
      </c>
    </row>
    <row r="6" spans="1:6" x14ac:dyDescent="0.2">
      <c r="C6" s="415" t="s">
        <v>6</v>
      </c>
      <c r="E6" s="417">
        <v>45804</v>
      </c>
    </row>
    <row r="7" spans="1:6" x14ac:dyDescent="0.2">
      <c r="C7" s="415" t="s">
        <v>249</v>
      </c>
      <c r="E7" s="418">
        <v>32</v>
      </c>
    </row>
    <row r="8" spans="1:6" x14ac:dyDescent="0.2">
      <c r="C8" s="415" t="s">
        <v>250</v>
      </c>
      <c r="E8" s="4">
        <v>360</v>
      </c>
    </row>
    <row r="9" spans="1:6" ht="15" x14ac:dyDescent="0.25">
      <c r="C9" s="415" t="s">
        <v>251</v>
      </c>
      <c r="E9" s="419">
        <v>5800000</v>
      </c>
    </row>
    <row r="10" spans="1:6" ht="15" x14ac:dyDescent="0.25">
      <c r="C10" s="415" t="s">
        <v>252</v>
      </c>
      <c r="E10" s="420">
        <v>5.9681699999999997E-2</v>
      </c>
    </row>
    <row r="11" spans="1:6" ht="15" x14ac:dyDescent="0.25">
      <c r="C11" s="415" t="s">
        <v>253</v>
      </c>
      <c r="E11" s="420">
        <v>4.4681699999999998E-2</v>
      </c>
    </row>
    <row r="12" spans="1:6" x14ac:dyDescent="0.2">
      <c r="C12" s="415" t="s">
        <v>254</v>
      </c>
      <c r="E12" s="417">
        <v>45799</v>
      </c>
      <c r="F12" s="2"/>
    </row>
    <row r="13" spans="1:6" x14ac:dyDescent="0.2">
      <c r="E13" s="129"/>
    </row>
    <row r="14" spans="1:6" x14ac:dyDescent="0.2">
      <c r="B14" s="80" t="s">
        <v>255</v>
      </c>
      <c r="E14" s="421">
        <f>E9*(E10)*(ROUND((E7)/E8,5))</f>
        <v>30769.616615399998</v>
      </c>
    </row>
    <row r="16" spans="1:6" x14ac:dyDescent="0.2">
      <c r="B16" s="80" t="s">
        <v>256</v>
      </c>
      <c r="E16" s="422"/>
    </row>
    <row r="17" spans="2:7" x14ac:dyDescent="0.2">
      <c r="C17" s="415" t="s">
        <v>257</v>
      </c>
      <c r="E17" s="422">
        <v>196101.75</v>
      </c>
      <c r="G17" s="423"/>
    </row>
    <row r="18" spans="2:7" x14ac:dyDescent="0.2">
      <c r="C18" s="415" t="s">
        <v>258</v>
      </c>
      <c r="E18" s="422">
        <v>22845.35</v>
      </c>
    </row>
    <row r="19" spans="2:7" x14ac:dyDescent="0.2">
      <c r="C19" s="415" t="s">
        <v>259</v>
      </c>
      <c r="E19" s="422">
        <v>6973.92</v>
      </c>
    </row>
    <row r="20" spans="2:7" x14ac:dyDescent="0.2">
      <c r="C20" s="415" t="s">
        <v>260</v>
      </c>
      <c r="E20" s="422">
        <v>124834.05</v>
      </c>
    </row>
    <row r="21" spans="2:7" x14ac:dyDescent="0.2">
      <c r="C21" s="424" t="s">
        <v>261</v>
      </c>
      <c r="E21" s="425">
        <v>833.33</v>
      </c>
    </row>
    <row r="22" spans="2:7" x14ac:dyDescent="0.2">
      <c r="E22" s="426"/>
    </row>
    <row r="23" spans="2:7" x14ac:dyDescent="0.2">
      <c r="B23" s="80" t="s">
        <v>262</v>
      </c>
      <c r="E23" s="421">
        <f>SUM(E17-E18-E19-E20-E21)</f>
        <v>40615.099999999977</v>
      </c>
      <c r="G23" s="423"/>
    </row>
    <row r="24" spans="2:7" x14ac:dyDescent="0.2">
      <c r="E24" s="2"/>
    </row>
    <row r="25" spans="2:7" ht="15" x14ac:dyDescent="0.25">
      <c r="B25" s="80" t="s">
        <v>263</v>
      </c>
      <c r="E25" s="427"/>
    </row>
    <row r="26" spans="2:7" x14ac:dyDescent="0.2">
      <c r="C26" s="415" t="s">
        <v>264</v>
      </c>
      <c r="E26" s="428">
        <v>0</v>
      </c>
    </row>
    <row r="27" spans="2:7" ht="15" x14ac:dyDescent="0.25">
      <c r="C27" s="415" t="s">
        <v>265</v>
      </c>
      <c r="E27" s="427">
        <v>0</v>
      </c>
    </row>
    <row r="28" spans="2:7" ht="15" x14ac:dyDescent="0.25">
      <c r="C28" s="415" t="s">
        <v>266</v>
      </c>
      <c r="E28" s="429">
        <v>0</v>
      </c>
    </row>
    <row r="29" spans="2:7" x14ac:dyDescent="0.2">
      <c r="B29" s="80" t="s">
        <v>267</v>
      </c>
      <c r="E29" s="421">
        <v>0</v>
      </c>
    </row>
    <row r="30" spans="2:7" x14ac:dyDescent="0.2">
      <c r="E30" s="2"/>
    </row>
    <row r="31" spans="2:7" ht="15" x14ac:dyDescent="0.25">
      <c r="B31" s="80" t="s">
        <v>268</v>
      </c>
      <c r="E31" s="427"/>
    </row>
    <row r="32" spans="2:7" ht="26.25" x14ac:dyDescent="0.25">
      <c r="C32" s="415" t="s">
        <v>269</v>
      </c>
      <c r="E32" s="427">
        <f>+E14</f>
        <v>30769.616615399998</v>
      </c>
    </row>
    <row r="33" spans="2:7" x14ac:dyDescent="0.2">
      <c r="E33" s="129"/>
    </row>
    <row r="34" spans="2:7" x14ac:dyDescent="0.2">
      <c r="B34" s="80" t="s">
        <v>270</v>
      </c>
      <c r="E34" s="421">
        <f>E32</f>
        <v>30769.616615399998</v>
      </c>
    </row>
    <row r="36" spans="2:7" x14ac:dyDescent="0.2">
      <c r="B36" s="80" t="s">
        <v>271</v>
      </c>
      <c r="E36" s="2"/>
    </row>
    <row r="37" spans="2:7" ht="15" x14ac:dyDescent="0.25">
      <c r="C37" s="415" t="s">
        <v>272</v>
      </c>
      <c r="E37" s="430">
        <v>0</v>
      </c>
    </row>
    <row r="38" spans="2:7" x14ac:dyDescent="0.2">
      <c r="C38" s="415" t="s">
        <v>273</v>
      </c>
      <c r="E38" s="325">
        <v>0</v>
      </c>
    </row>
    <row r="39" spans="2:7" x14ac:dyDescent="0.2">
      <c r="C39" s="415" t="s">
        <v>274</v>
      </c>
      <c r="E39" s="431">
        <v>0</v>
      </c>
      <c r="G39" s="302"/>
    </row>
    <row r="40" spans="2:7" x14ac:dyDescent="0.2">
      <c r="B40" s="80" t="s">
        <v>275</v>
      </c>
      <c r="E40" s="421">
        <v>0</v>
      </c>
    </row>
  </sheetData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FFELP</vt:lpstr>
      <vt:lpstr>Collection and Waterfall</vt:lpstr>
      <vt:lpstr>ESA Balance Sheet</vt:lpstr>
      <vt:lpstr>B note</vt:lpstr>
      <vt:lpstr>'Collection and Waterfall'!Print_Area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Allen</dc:creator>
  <cp:lastModifiedBy>Bradley Allen</cp:lastModifiedBy>
  <dcterms:created xsi:type="dcterms:W3CDTF">2025-05-21T17:53:17Z</dcterms:created>
  <dcterms:modified xsi:type="dcterms:W3CDTF">2025-05-21T17:56:31Z</dcterms:modified>
</cp:coreProperties>
</file>