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4.2025\"/>
    </mc:Choice>
  </mc:AlternateContent>
  <xr:revisionPtr revIDLastSave="0" documentId="13_ncr:1_{DF24EF5E-7F28-476E-A29C-1D3F549EE783}" xr6:coauthVersionLast="47" xr6:coauthVersionMax="47" xr10:uidLastSave="{00000000-0000-0000-0000-000000000000}"/>
  <bookViews>
    <workbookView xWindow="-120" yWindow="-120" windowWidth="29040" windowHeight="15840" xr2:uid="{62C4461C-6F45-43E4-A604-C2FB6A806C2A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B22" i="3"/>
  <c r="A3" i="3"/>
  <c r="A84" i="1"/>
  <c r="G64" i="1"/>
  <c r="G51" i="1"/>
  <c r="G50" i="1"/>
  <c r="G49" i="1"/>
  <c r="L34" i="1"/>
  <c r="J21" i="1"/>
  <c r="H21" i="1"/>
  <c r="L18" i="1"/>
  <c r="D18" i="1"/>
  <c r="L17" i="1"/>
  <c r="D17" i="1"/>
  <c r="D6" i="1"/>
  <c r="H73" i="1" l="1"/>
  <c r="G47" i="1"/>
  <c r="H53" i="1"/>
  <c r="H72" i="1"/>
  <c r="L21" i="1"/>
  <c r="M18" i="1" s="1"/>
  <c r="M17" i="1"/>
  <c r="K21" i="1"/>
  <c r="G72" i="1"/>
  <c r="H66" i="1"/>
  <c r="H68" i="1"/>
  <c r="D7" i="1"/>
  <c r="E23" i="4"/>
  <c r="I21" i="1"/>
  <c r="M21" i="1" l="1"/>
  <c r="H78" i="1"/>
  <c r="G53" i="1"/>
  <c r="G73" i="1"/>
  <c r="G66" i="1"/>
  <c r="G68" i="1" s="1"/>
  <c r="H74" i="1"/>
  <c r="H79" i="1" s="1"/>
  <c r="G74" i="1" l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<sst xmlns="http://schemas.openxmlformats.org/spreadsheetml/2006/main" count="375" uniqueCount="280">
  <si>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</si>
  <si>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</si>
  <si>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</si>
  <si>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</si>
  <si>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</si>
  <si>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</si>
  <si>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</si>
  <si>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</si>
  <si>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</si>
  <si>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</si>
  <si>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</si>
  <si>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</si>
  <si>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</si>
  <si>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</si>
  <si>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</si>
  <si>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</si>
  <si>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</si>
  <si>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</si>
  <si>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</si>
  <si>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</si>
  <si>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</si>
  <si>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</si>
  <si>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</si>
  <si>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</si>
  <si>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</si>
  <si>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</si>
  <si>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</si>
  <si>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</si>
  <si>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</si>
  <si>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</si>
  <si>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</si>
  <si>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</si>
  <si>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</si>
  <si>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</si>
  <si>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</si>
  <si>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</si>
  <si>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</si>
  <si>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</si>
  <si>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</si>
  <si>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</si>
  <si>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</si>
  <si>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</si>
  <si>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</si>
  <si>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</si>
  <si>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</si>
  <si>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</si>
  <si>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</si>
  <si>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</si>
  <si>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</si>
  <si>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</si>
  <si>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</si>
  <si>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</si>
  <si>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</si>
  <si>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</si>
  <si>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</si>
  <si>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</si>
  <si>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</si>
  <si>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</si>
  <si>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</si>
  <si>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</si>
  <si>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</si>
  <si>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</si>
  <si>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</si>
  <si>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</si>
  <si>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</si>
  <si>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</si>
  <si>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</si>
  <si>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</si>
  <si>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</si>
  <si>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</si>
  <si>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</si>
  <si>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</si>
  <si>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</si>
  <si>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</si>
  <si>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</si>
  <si>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</si>
  <si>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</si>
  <si>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</si>
  <si>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</si>
  <si>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</si>
  <si>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</si>
  <si>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</si>
  <si>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</si>
  <si>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</si>
  <si>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</si>
  <si>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</si>
  <si>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</si>
  <si>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</si>
  <si>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</si>
  <si>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</si>
  <si>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</si>
  <si>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</si>
  <si>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</si>
  <si>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</si>
  <si>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</si>
  <si>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</si>
  <si>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</si>
  <si>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</si>
  <si>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</si>
  <si>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</si>
  <si>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</si>
  <si>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</si>
  <si>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</si>
  <si>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</si>
  <si>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</si>
  <si>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</si>
  <si>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</si>
  <si>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</si>
  <si>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</si>
  <si>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</si>
  <si>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</si>
  <si>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</si>
  <si>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</si>
  <si>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</si>
  <si>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</si>
  <si>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</si>
  <si>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</si>
  <si>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</si>
  <si>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</si>
  <si>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</si>
  <si>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</si>
  <si>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</si>
  <si>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</si>
  <si>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</si>
  <si>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</si>
  <si>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</si>
  <si>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</si>
  <si>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</si>
  <si>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</si>
  <si>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</si>
  <si>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</si>
  <si>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</si>
  <si>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</si>
  <si>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</si>
  <si>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</si>
  <si>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</si>
  <si>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</si>
  <si>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</si>
  <si>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</si>
  <si>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</si>
  <si>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</si>
  <si>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</si>
  <si>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</si>
  <si>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</si>
  <si>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</si>
  <si>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</si>
  <si>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</si>
  <si>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</si>
  <si>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</si>
  <si>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</si>
  <si>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</si>
  <si>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</si>
  <si>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</si>
  <si>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</si>
  <si>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</si>
  <si>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</si>
  <si>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</si>
  <si>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</si>
  <si>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</si>
  <si>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</si>
  <si>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</si>
  <si>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</si>
  <si>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</si>
  <si>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</si>
  <si>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</si>
  <si>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</si>
  <si>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</si>
  <si>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</si>
  <si>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</si>
  <si>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</si>
  <si>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</si>
  <si>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</si>
  <si>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</si>
  <si>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</si>
  <si>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</si>
  <si>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</si>
  <si>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</si>
  <si>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</si>
  <si>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</si>
  <si>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</si>
  <si>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</si>
  <si>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</si>
  <si>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</si>
  <si>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</si>
  <si>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</si>
  <si>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</si>
  <si>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</si>
  <si>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</si>
  <si>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</si>
  <si>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</si>
  <si>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</si>
  <si>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</si>
  <si>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</si>
  <si>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</si>
  <si>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</si>
  <si>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</si>
  <si>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</si>
  <si>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</si>
  <si>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</si>
  <si>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</si>
  <si>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</si>
  <si>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</si>
  <si>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</si>
  <si>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</si>
  <si>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</si>
  <si>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</si>
  <si>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</si>
  <si>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</si>
  <si>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</si>
  <si>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</si>
  <si>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</si>
  <si>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</si>
  <si>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</si>
  <si>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</si>
  <si>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</si>
  <si>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</si>
  <si>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</si>
  <si>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</si>
  <si>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</si>
  <si>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</si>
  <si>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</si>
  <si>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</si>
  <si>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</si>
  <si>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</si>
  <si>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</si>
  <si>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</si>
  <si>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</si>
  <si>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</si>
  <si>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</si>
  <si>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</si>
  <si>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</si>
  <si>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</si>
  <si>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</si>
  <si>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</si>
  <si>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</si>
  <si>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</si>
  <si>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</si>
  <si>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</si>
  <si>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</si>
  <si>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</si>
  <si>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</si>
  <si>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</si>
  <si>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</si>
  <si>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</si>
  <si>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</si>
  <si>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</si>
  <si>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</si>
  <si>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</si>
  <si>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</si>
  <si>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</si>
  <si>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</si>
  <si>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</si>
  <si>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</si>
  <si>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</si>
  <si>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</si>
  <si>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</si>
  <si>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</si>
  <si>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</si>
  <si>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</si>
  <si>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</si>
  <si>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</si>
  <si>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</si>
  <si>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</si>
  <si>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</si>
  <si>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</si>
  <si>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</si>
  <si>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</si>
  <si>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</si>
  <si>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</si>
  <si>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</si>
  <si>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</si>
  <si>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</si>
  <si>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</si>
  <si>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</si>
  <si>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</si>
  <si>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</si>
  <si>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</si>
  <si>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</si>
  <si>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</si>
  <si>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4/25/25-5/23/25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</si>
</sst>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i/>
      <sz val="10"/>
      <color rgb="FF002060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1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10" fontId="22" fillId="0" borderId="0" xfId="0" applyNumberFormat="1" applyFont="1" applyAlignment="1">
      <alignment horizontal="left"/>
    </xf>
    <xf numFmtId="43" fontId="22" fillId="0" borderId="0" xfId="0" applyNumberFormat="1" applyFont="1" applyAlignment="1">
      <alignment horizontal="right"/>
    </xf>
    <xf numFmtId="0" fontId="22" fillId="0" borderId="0" xfId="0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23" fillId="0" borderId="0" xfId="0" applyNumberFormat="1" applyFont="1" applyAlignment="1">
      <alignment horizontal="left"/>
    </xf>
    <xf numFmtId="43" fontId="0" fillId="0" borderId="0" xfId="0" applyNumberFormat="1" applyAlignment="1">
      <alignment horizontal="right"/>
    </xf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4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18" fillId="0" borderId="4" xfId="0" applyFont="1" applyBorder="1"/>
    <xf numFmtId="43" fontId="25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5" fillId="0" borderId="0" xfId="0" applyFont="1" applyAlignment="1">
      <alignment horizontal="right"/>
    </xf>
    <xf numFmtId="43" fontId="25" fillId="0" borderId="0" xfId="0" applyNumberFormat="1" applyFont="1"/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6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7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8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8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8" fillId="0" borderId="0" xfId="4" applyFont="1" applyFill="1"/>
    <xf numFmtId="0" fontId="29" fillId="0" borderId="0" xfId="0" applyFont="1"/>
    <xf numFmtId="166" fontId="17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31" fillId="0" borderId="0" xfId="4" applyNumberFormat="1" applyFont="1"/>
    <xf numFmtId="0" fontId="31" fillId="0" borderId="0" xfId="0" applyFont="1"/>
    <xf numFmtId="0" fontId="32" fillId="0" borderId="0" xfId="0" applyFont="1" applyAlignment="1">
      <alignment horizontal="left"/>
    </xf>
    <xf numFmtId="0" fontId="32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3" fillId="0" borderId="0" xfId="0" applyNumberFormat="1" applyFont="1"/>
    <xf numFmtId="44" fontId="34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4" fillId="0" borderId="22" xfId="0" applyNumberFormat="1" applyFont="1" applyBorder="1"/>
    <xf numFmtId="0" fontId="34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3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8">
    <cellStyle name="Comma 10" xfId="4" xr:uid="{62BC81DF-7833-4645-872A-9F1D07CCA12F}"/>
    <cellStyle name="Comma 4 10" xfId="6" xr:uid="{0A340564-C4F0-4B16-B373-6940FFEB2862}"/>
    <cellStyle name="Currency 17" xfId="3" xr:uid="{6A64A596-8CBA-41ED-83FF-D0D1BCCE6EC5}"/>
    <cellStyle name="Hyperlink" xfId="1" builtinId="8"/>
    <cellStyle name="Hyperlink 4 3 2" xfId="2" xr:uid="{FE4B287D-0B3E-4EF5-99EE-538930AEC062}"/>
    <cellStyle name="Normal" xfId="0" builtinId="0"/>
    <cellStyle name="Percent 12" xfId="5" xr:uid="{C44CEB24-E5DF-4C2A-B45F-B583DA128984}"/>
    <cellStyle name="Percent 2 2 2" xfId="7" xr:uid="{6AD0B8FF-7B66-448E-AF84-9D54524B11F5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232FF99-8383-4DDB-A63A-D0B360F58D1E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9CA4F3D4-3FDF-4410-B2FD-ADF5F3C2BDB5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B440FE76-BDB8-41B7-882D-F50B0B2781E3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AA53C8A8-1BBD-4B65-BD77-38D8459537DD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FAF9273A-183D-4B3D-B002-1DB23B5A2930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292C8E7-248D-4876-8BAF-3B0C00015A01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99723961-24F7-4DAA-A621-FCBEE1FEA260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D2208D67-E3A3-4772-998A-6810CAF5FE4F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CF8C1A35-7601-4531-A419-49B249372119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AE165872-2B10-49C7-B22D-5F40FA3ED12F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ABEF70DA-27A6-4BB2-98E7-A2F54B316B64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7FA4125E-F786-4630-A062-99BF49717313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EA10-FE35-4D42-8ED6-B88D665190F2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3"/>
      <c r="J1" s="4"/>
    </row>
    <row r="2" spans="1:15" ht="15.75" x14ac:dyDescent="0.25">
      <c r="A2" s="1" t="s">
        <v>1</v>
      </c>
    </row>
    <row r="3" spans="1:15" ht="13.5" thickBot="1" x14ac:dyDescent="0.25">
      <c r="H3" s="5"/>
    </row>
    <row r="4" spans="1:15" x14ac:dyDescent="0.2">
      <c r="B4" s="416" t="s">
        <v>2</v>
      </c>
      <c r="C4" s="417"/>
      <c r="D4" s="6" t="s">
        <v>3</v>
      </c>
      <c r="E4" s="6"/>
      <c r="F4" s="6"/>
      <c r="G4" s="7"/>
      <c r="I4" s="418"/>
      <c r="J4" s="418"/>
    </row>
    <row r="5" spans="1:15" ht="13.35" customHeight="1" x14ac:dyDescent="0.2">
      <c r="B5" s="399" t="s">
        <v>4</v>
      </c>
      <c r="C5" s="400"/>
      <c r="D5" s="2" t="s">
        <v>5</v>
      </c>
      <c r="G5" s="10"/>
      <c r="I5" s="418"/>
      <c r="J5" s="418"/>
      <c r="L5" s="419"/>
      <c r="M5" s="419"/>
    </row>
    <row r="6" spans="1:15" ht="13.35" customHeight="1" x14ac:dyDescent="0.2">
      <c r="B6" s="399" t="s">
        <v>6</v>
      </c>
      <c r="C6" s="400"/>
      <c r="D6" s="11">
        <f>'Collection and Waterfall'!E5</f>
        <v>45804</v>
      </c>
      <c r="G6" s="10"/>
      <c r="I6" s="418"/>
      <c r="J6" s="418"/>
      <c r="L6" s="419"/>
      <c r="M6" s="419"/>
    </row>
    <row r="7" spans="1:15" ht="13.35" customHeight="1" x14ac:dyDescent="0.2">
      <c r="B7" s="399" t="s">
        <v>7</v>
      </c>
      <c r="C7" s="400"/>
      <c r="D7" s="11">
        <f>'Collection and Waterfall'!E6</f>
        <v>45777</v>
      </c>
      <c r="E7" s="3"/>
      <c r="F7" s="3"/>
      <c r="G7" s="12"/>
      <c r="I7" s="13" t="s">
        <v>8</v>
      </c>
      <c r="J7" s="13"/>
      <c r="L7" s="419"/>
      <c r="M7" s="419"/>
    </row>
    <row r="8" spans="1:15" x14ac:dyDescent="0.2">
      <c r="B8" s="399" t="s">
        <v>9</v>
      </c>
      <c r="C8" s="400"/>
      <c r="D8" s="2" t="s">
        <v>10</v>
      </c>
      <c r="G8" s="10"/>
      <c r="I8" s="13"/>
      <c r="J8" s="13"/>
    </row>
    <row r="9" spans="1:15" x14ac:dyDescent="0.2">
      <c r="B9" s="399" t="s">
        <v>11</v>
      </c>
      <c r="C9" s="400"/>
      <c r="D9" s="2" t="s">
        <v>12</v>
      </c>
      <c r="G9" s="10"/>
      <c r="I9" s="13"/>
      <c r="J9" s="13"/>
    </row>
    <row r="10" spans="1:15" x14ac:dyDescent="0.2">
      <c r="B10" s="8" t="s">
        <v>13</v>
      </c>
      <c r="C10" s="9"/>
      <c r="D10" s="14" t="s">
        <v>14</v>
      </c>
      <c r="E10" s="15"/>
      <c r="F10" s="15"/>
      <c r="G10" s="16"/>
    </row>
    <row r="11" spans="1:15" ht="13.5" thickBot="1" x14ac:dyDescent="0.25">
      <c r="B11" s="401" t="s">
        <v>15</v>
      </c>
      <c r="C11" s="402"/>
      <c r="D11" s="17" t="s">
        <v>16</v>
      </c>
      <c r="E11" s="18"/>
      <c r="F11" s="18"/>
      <c r="G11" s="19"/>
    </row>
    <row r="13" spans="1:15" ht="13.5" thickBot="1" x14ac:dyDescent="0.25"/>
    <row r="14" spans="1:15" ht="15.75" x14ac:dyDescent="0.25">
      <c r="A14" s="20" t="s">
        <v>17</v>
      </c>
      <c r="B14" s="2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ht="6.75" customHeight="1" x14ac:dyDescent="0.2">
      <c r="A15" s="22"/>
      <c r="O15" s="10"/>
    </row>
    <row r="16" spans="1:15" x14ac:dyDescent="0.2">
      <c r="A16" s="23"/>
      <c r="B16" s="24" t="s">
        <v>18</v>
      </c>
      <c r="C16" s="24" t="s">
        <v>19</v>
      </c>
      <c r="D16" s="25" t="s">
        <v>20</v>
      </c>
      <c r="E16" s="24" t="s">
        <v>21</v>
      </c>
      <c r="F16" s="24" t="s">
        <v>22</v>
      </c>
      <c r="G16" s="24" t="s">
        <v>23</v>
      </c>
      <c r="H16" s="24" t="s">
        <v>24</v>
      </c>
      <c r="I16" s="24" t="s">
        <v>25</v>
      </c>
      <c r="J16" s="24" t="s">
        <v>26</v>
      </c>
      <c r="K16" s="24" t="s">
        <v>27</v>
      </c>
      <c r="L16" s="24" t="s">
        <v>28</v>
      </c>
      <c r="M16" s="24" t="s">
        <v>29</v>
      </c>
      <c r="N16" s="24" t="s">
        <v>30</v>
      </c>
      <c r="O16" s="26" t="s">
        <v>31</v>
      </c>
    </row>
    <row r="17" spans="1:17" x14ac:dyDescent="0.2">
      <c r="A17" s="22"/>
      <c r="B17" s="27" t="s">
        <v>32</v>
      </c>
      <c r="C17" s="28" t="s">
        <v>33</v>
      </c>
      <c r="D17" s="29">
        <f>E17+F17</f>
        <v>5.1481699999999998E-2</v>
      </c>
      <c r="E17" s="29">
        <v>4.4681699999999998E-2</v>
      </c>
      <c r="F17" s="29">
        <v>6.7999999999999996E-3</v>
      </c>
      <c r="G17" s="27"/>
      <c r="H17" s="30">
        <v>400100000</v>
      </c>
      <c r="I17" s="30">
        <v>37178162.880000003</v>
      </c>
      <c r="J17" s="31">
        <v>170135.02</v>
      </c>
      <c r="K17" s="32">
        <v>509533.34</v>
      </c>
      <c r="L17" s="31">
        <f>I17-K17</f>
        <v>36668629.539999999</v>
      </c>
      <c r="M17" s="33">
        <f>L17/L21</f>
        <v>0.77085738846366603</v>
      </c>
      <c r="N17" s="33" t="s">
        <v>34</v>
      </c>
      <c r="O17" s="34">
        <v>50915</v>
      </c>
      <c r="Q17" s="3"/>
    </row>
    <row r="18" spans="1:17" x14ac:dyDescent="0.2">
      <c r="A18" s="22"/>
      <c r="B18" s="28" t="s">
        <v>35</v>
      </c>
      <c r="C18" s="28" t="s">
        <v>36</v>
      </c>
      <c r="D18" s="35">
        <f>E18+F18</f>
        <v>5.9681699999999997E-2</v>
      </c>
      <c r="E18" s="35">
        <v>4.4681699999999998E-2</v>
      </c>
      <c r="F18" s="35">
        <v>1.4999999999999999E-2</v>
      </c>
      <c r="G18" s="28"/>
      <c r="H18" s="36">
        <v>10900000</v>
      </c>
      <c r="I18" s="36">
        <v>10900000</v>
      </c>
      <c r="J18" s="37">
        <v>57825.66</v>
      </c>
      <c r="K18" s="38">
        <v>0</v>
      </c>
      <c r="L18" s="39">
        <f>I18-K18</f>
        <v>10900000</v>
      </c>
      <c r="M18" s="40">
        <f>L18/L21</f>
        <v>0.22914261153633395</v>
      </c>
      <c r="N18" s="41" t="s">
        <v>34</v>
      </c>
      <c r="O18" s="42">
        <v>53020</v>
      </c>
      <c r="Q18" s="3"/>
    </row>
    <row r="19" spans="1:17" x14ac:dyDescent="0.2">
      <c r="A19" s="22"/>
      <c r="B19" s="28"/>
      <c r="C19" s="28"/>
      <c r="D19" s="35"/>
      <c r="E19" s="35"/>
      <c r="F19" s="35"/>
      <c r="G19" s="28"/>
      <c r="H19" s="36"/>
      <c r="I19" s="36"/>
      <c r="J19" s="37"/>
      <c r="K19" s="38"/>
      <c r="L19" s="37"/>
      <c r="M19" s="40"/>
      <c r="N19" s="40"/>
      <c r="O19" s="42"/>
      <c r="Q19" s="3"/>
    </row>
    <row r="20" spans="1:17" x14ac:dyDescent="0.2">
      <c r="A20" s="43"/>
      <c r="B20" s="44"/>
      <c r="C20" s="44"/>
      <c r="D20" s="45"/>
      <c r="E20" s="44"/>
      <c r="F20" s="44"/>
      <c r="G20" s="44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3"/>
      <c r="B21" s="51" t="s">
        <v>37</v>
      </c>
      <c r="C21" s="52"/>
      <c r="D21" s="53"/>
      <c r="E21" s="44"/>
      <c r="F21" s="44"/>
      <c r="G21" s="44"/>
      <c r="H21" s="54">
        <f>SUM(H17:H20)</f>
        <v>411000000</v>
      </c>
      <c r="I21" s="54">
        <f>SUM(I17:I20)</f>
        <v>48078162.880000003</v>
      </c>
      <c r="J21" s="54">
        <f>SUM(J17:J19)</f>
        <v>227960.68</v>
      </c>
      <c r="K21" s="54">
        <f>SUM(K17:K19)</f>
        <v>509533.34</v>
      </c>
      <c r="L21" s="54">
        <f>ROUND(SUM(L17:L19),2)</f>
        <v>47568629.539999999</v>
      </c>
      <c r="M21" s="55">
        <f>SUM(M17:M19)</f>
        <v>1</v>
      </c>
      <c r="N21" s="56"/>
      <c r="O21" s="57"/>
    </row>
    <row r="22" spans="1:17" s="60" customFormat="1" ht="11.25" x14ac:dyDescent="0.2">
      <c r="A22" s="58" t="s">
        <v>38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8"/>
      <c r="L23" s="18"/>
      <c r="M23" s="18"/>
      <c r="N23" s="18"/>
      <c r="O23" s="64"/>
    </row>
    <row r="24" spans="1:17" ht="13.5" thickBot="1" x14ac:dyDescent="0.25"/>
    <row r="25" spans="1:17" ht="15.75" x14ac:dyDescent="0.25">
      <c r="A25" s="20" t="s">
        <v>39</v>
      </c>
      <c r="B25" s="21"/>
      <c r="C25" s="6"/>
      <c r="D25" s="6"/>
      <c r="E25" s="6"/>
      <c r="F25" s="6"/>
      <c r="G25" s="6"/>
      <c r="H25" s="7"/>
      <c r="J25" s="20" t="s">
        <v>40</v>
      </c>
      <c r="K25" s="6"/>
      <c r="L25" s="6"/>
      <c r="M25" s="6"/>
      <c r="N25" s="6"/>
      <c r="O25" s="7"/>
    </row>
    <row r="26" spans="1:17" x14ac:dyDescent="0.2">
      <c r="A26" s="22"/>
      <c r="H26" s="10"/>
      <c r="J26" s="22"/>
      <c r="O26" s="10"/>
    </row>
    <row r="27" spans="1:17" s="71" customFormat="1" ht="13.35" customHeight="1" x14ac:dyDescent="0.2">
      <c r="A27" s="65"/>
      <c r="B27" s="66"/>
      <c r="C27" s="66"/>
      <c r="D27" s="66"/>
      <c r="E27" s="66"/>
      <c r="F27" s="66" t="s">
        <v>41</v>
      </c>
      <c r="G27" s="66" t="s">
        <v>42</v>
      </c>
      <c r="H27" s="67" t="s">
        <v>43</v>
      </c>
      <c r="I27" s="2"/>
      <c r="J27" s="68"/>
      <c r="K27" s="69"/>
      <c r="L27" s="70" t="s">
        <v>44</v>
      </c>
      <c r="M27" s="403" t="s">
        <v>45</v>
      </c>
      <c r="N27" s="403"/>
      <c r="O27" s="404"/>
    </row>
    <row r="28" spans="1:17" x14ac:dyDescent="0.2">
      <c r="A28" s="68"/>
      <c r="B28" s="72" t="s">
        <v>46</v>
      </c>
      <c r="C28" s="72"/>
      <c r="D28" s="72"/>
      <c r="E28" s="72"/>
      <c r="F28" s="73">
        <v>47716312.469999999</v>
      </c>
      <c r="G28" s="73">
        <v>-449383.82</v>
      </c>
      <c r="H28" s="74">
        <v>47266928.649999999</v>
      </c>
      <c r="I28" s="75"/>
      <c r="J28" s="43"/>
      <c r="K28" s="76"/>
      <c r="L28" s="77"/>
      <c r="M28" s="405" t="s">
        <v>47</v>
      </c>
      <c r="N28" s="405"/>
      <c r="O28" s="406"/>
    </row>
    <row r="29" spans="1:17" x14ac:dyDescent="0.2">
      <c r="A29" s="22"/>
      <c r="B29" s="2" t="s">
        <v>48</v>
      </c>
      <c r="F29" s="78">
        <v>353822</v>
      </c>
      <c r="G29" s="78">
        <v>45924.05</v>
      </c>
      <c r="H29" s="79">
        <v>399746.05</v>
      </c>
      <c r="I29" s="75"/>
      <c r="J29" s="80" t="s">
        <v>49</v>
      </c>
      <c r="K29" s="81"/>
      <c r="L29" s="82">
        <v>8.9999999999999998E-4</v>
      </c>
      <c r="M29" s="83"/>
      <c r="N29" s="84">
        <v>-25.3</v>
      </c>
      <c r="O29" s="85"/>
    </row>
    <row r="30" spans="1:17" x14ac:dyDescent="0.2">
      <c r="A30" s="22"/>
      <c r="B30" s="71" t="s">
        <v>50</v>
      </c>
      <c r="C30" s="71"/>
      <c r="D30" s="71"/>
      <c r="E30" s="71"/>
      <c r="F30" s="86">
        <v>48070134.469999999</v>
      </c>
      <c r="G30" s="86">
        <v>-403459.77</v>
      </c>
      <c r="H30" s="87">
        <v>47666674.700000003</v>
      </c>
      <c r="I30" s="75"/>
      <c r="J30" s="80" t="s">
        <v>51</v>
      </c>
      <c r="K30" s="81"/>
      <c r="L30" s="82">
        <v>0</v>
      </c>
      <c r="M30" s="88"/>
      <c r="N30" s="89">
        <v>0</v>
      </c>
      <c r="O30" s="90"/>
    </row>
    <row r="31" spans="1:17" x14ac:dyDescent="0.2">
      <c r="A31" s="22"/>
      <c r="F31" s="91"/>
      <c r="G31" s="91"/>
      <c r="H31" s="92"/>
      <c r="I31" s="75"/>
      <c r="J31" s="80" t="s">
        <v>52</v>
      </c>
      <c r="K31" s="81"/>
      <c r="L31" s="82">
        <v>3.8399999999999997E-2</v>
      </c>
      <c r="M31" s="88"/>
      <c r="N31" s="89">
        <v>-13.57</v>
      </c>
      <c r="O31" s="90"/>
    </row>
    <row r="32" spans="1:17" x14ac:dyDescent="0.2">
      <c r="A32" s="22"/>
      <c r="F32" s="91"/>
      <c r="G32" s="91"/>
      <c r="H32" s="92"/>
      <c r="I32" s="75"/>
      <c r="J32" s="80" t="s">
        <v>53</v>
      </c>
      <c r="K32" s="81"/>
      <c r="L32" s="82">
        <v>7.0800000000000002E-2</v>
      </c>
      <c r="M32" s="93"/>
      <c r="N32" s="94">
        <v>-4.1399999999999997</v>
      </c>
      <c r="O32" s="95"/>
    </row>
    <row r="33" spans="1:15" ht="15.75" customHeight="1" x14ac:dyDescent="0.2">
      <c r="A33" s="22"/>
      <c r="F33" s="96"/>
      <c r="G33" s="96"/>
      <c r="H33" s="97"/>
      <c r="I33" s="75"/>
      <c r="J33" s="98"/>
      <c r="K33" s="99"/>
      <c r="L33" s="100"/>
      <c r="M33" s="101"/>
      <c r="N33" s="102" t="s">
        <v>54</v>
      </c>
      <c r="O33" s="103"/>
    </row>
    <row r="34" spans="1:15" x14ac:dyDescent="0.2">
      <c r="A34" s="22"/>
      <c r="B34" s="2" t="s">
        <v>55</v>
      </c>
      <c r="F34" s="91">
        <v>5.13</v>
      </c>
      <c r="G34" s="104">
        <v>0</v>
      </c>
      <c r="H34" s="92">
        <v>5.13</v>
      </c>
      <c r="I34" s="75"/>
      <c r="J34" s="80" t="s">
        <v>56</v>
      </c>
      <c r="K34" s="81"/>
      <c r="L34" s="82">
        <f>88.11%+0.01%</f>
        <v>0.88119999999999998</v>
      </c>
      <c r="M34" s="83"/>
      <c r="N34" s="84">
        <v>239.14</v>
      </c>
      <c r="O34" s="85"/>
    </row>
    <row r="35" spans="1:15" x14ac:dyDescent="0.2">
      <c r="A35" s="22"/>
      <c r="B35" s="2" t="s">
        <v>57</v>
      </c>
      <c r="F35" s="91">
        <v>157.96</v>
      </c>
      <c r="G35" s="104">
        <v>0.34</v>
      </c>
      <c r="H35" s="92">
        <v>158.30000000000001</v>
      </c>
      <c r="I35" s="75"/>
      <c r="J35" s="80" t="s">
        <v>58</v>
      </c>
      <c r="K35" s="81"/>
      <c r="L35" s="82">
        <v>8.6999999999999994E-3</v>
      </c>
      <c r="M35" s="88"/>
      <c r="N35" s="89">
        <v>221.31</v>
      </c>
      <c r="O35" s="90"/>
    </row>
    <row r="36" spans="1:15" ht="12.75" customHeight="1" x14ac:dyDescent="0.2">
      <c r="A36" s="22"/>
      <c r="B36" s="2" t="s">
        <v>59</v>
      </c>
      <c r="F36" s="105">
        <v>5852</v>
      </c>
      <c r="G36" s="105">
        <v>-90</v>
      </c>
      <c r="H36" s="106">
        <v>5762</v>
      </c>
      <c r="I36" s="75"/>
      <c r="J36" s="80" t="s">
        <v>60</v>
      </c>
      <c r="K36" s="81"/>
      <c r="L36" s="82">
        <v>0</v>
      </c>
      <c r="M36" s="88"/>
      <c r="N36" s="89">
        <v>0</v>
      </c>
      <c r="O36" s="90"/>
    </row>
    <row r="37" spans="1:15" ht="13.5" thickBot="1" x14ac:dyDescent="0.25">
      <c r="A37" s="22"/>
      <c r="B37" s="2" t="s">
        <v>61</v>
      </c>
      <c r="F37" s="105">
        <v>3089</v>
      </c>
      <c r="G37" s="105">
        <v>-43</v>
      </c>
      <c r="H37" s="106">
        <v>3046</v>
      </c>
      <c r="I37" s="75"/>
      <c r="J37" s="107" t="s">
        <v>62</v>
      </c>
      <c r="K37" s="81"/>
      <c r="L37" s="108"/>
      <c r="M37" s="109"/>
      <c r="N37" s="110">
        <v>211.79</v>
      </c>
      <c r="O37" s="111"/>
    </row>
    <row r="38" spans="1:15" ht="13.5" thickBot="1" x14ac:dyDescent="0.25">
      <c r="A38" s="22"/>
      <c r="B38" s="2" t="s">
        <v>63</v>
      </c>
      <c r="F38" s="112">
        <v>8214.31</v>
      </c>
      <c r="G38" s="78">
        <v>58.28</v>
      </c>
      <c r="H38" s="113">
        <v>8272.59</v>
      </c>
      <c r="I38" s="75"/>
      <c r="J38" s="114"/>
      <c r="K38" s="115"/>
      <c r="L38" s="116"/>
      <c r="M38" s="117"/>
      <c r="N38" s="117"/>
      <c r="O38" s="118"/>
    </row>
    <row r="39" spans="1:15" ht="13.35" customHeight="1" x14ac:dyDescent="0.2">
      <c r="A39" s="43"/>
      <c r="B39" s="119" t="s">
        <v>64</v>
      </c>
      <c r="C39" s="119"/>
      <c r="D39" s="119"/>
      <c r="E39" s="119"/>
      <c r="F39" s="120">
        <v>15561.71</v>
      </c>
      <c r="G39" s="104">
        <v>87.23</v>
      </c>
      <c r="H39" s="121">
        <v>15648.94</v>
      </c>
      <c r="I39" s="75"/>
      <c r="J39" s="407" t="s">
        <v>65</v>
      </c>
      <c r="K39" s="408"/>
      <c r="L39" s="408"/>
      <c r="M39" s="408"/>
      <c r="N39" s="408"/>
      <c r="O39" s="409"/>
    </row>
    <row r="40" spans="1:15" s="60" customFormat="1" x14ac:dyDescent="0.2">
      <c r="A40" s="58"/>
      <c r="B40" s="59"/>
      <c r="C40" s="59"/>
      <c r="D40" s="59"/>
      <c r="E40" s="59"/>
      <c r="F40" s="59"/>
      <c r="G40" s="59"/>
      <c r="H40" s="61"/>
      <c r="I40" s="75"/>
      <c r="J40" s="410"/>
      <c r="K40" s="411"/>
      <c r="L40" s="411"/>
      <c r="M40" s="411"/>
      <c r="N40" s="411"/>
      <c r="O40" s="412"/>
    </row>
    <row r="41" spans="1:15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75"/>
      <c r="J41" s="413"/>
      <c r="K41" s="414"/>
      <c r="L41" s="414"/>
      <c r="M41" s="414"/>
      <c r="N41" s="414"/>
      <c r="O41" s="415"/>
    </row>
    <row r="42" spans="1:15" ht="13.5" thickBot="1" x14ac:dyDescent="0.25">
      <c r="I42" s="75"/>
    </row>
    <row r="43" spans="1:15" ht="15.75" x14ac:dyDescent="0.25">
      <c r="A43" s="20" t="s">
        <v>66</v>
      </c>
      <c r="B43" s="6"/>
      <c r="C43" s="6"/>
      <c r="D43" s="6"/>
      <c r="E43" s="6"/>
      <c r="F43" s="6"/>
      <c r="G43" s="6"/>
      <c r="H43" s="7"/>
      <c r="I43" s="75"/>
      <c r="L43" s="123"/>
    </row>
    <row r="44" spans="1:15" x14ac:dyDescent="0.2">
      <c r="A44" s="22"/>
      <c r="H44" s="10"/>
      <c r="I44" s="75"/>
      <c r="L44" s="124"/>
    </row>
    <row r="45" spans="1:15" x14ac:dyDescent="0.2">
      <c r="A45" s="65"/>
      <c r="B45" s="66"/>
      <c r="C45" s="66"/>
      <c r="D45" s="66"/>
      <c r="E45" s="66"/>
      <c r="F45" s="24" t="s">
        <v>67</v>
      </c>
      <c r="G45" s="125" t="s">
        <v>42</v>
      </c>
      <c r="H45" s="126" t="s">
        <v>43</v>
      </c>
      <c r="I45" s="75"/>
      <c r="J45" s="127"/>
      <c r="L45" s="128"/>
    </row>
    <row r="46" spans="1:15" x14ac:dyDescent="0.2">
      <c r="A46" s="22"/>
      <c r="B46" s="2" t="s">
        <v>68</v>
      </c>
      <c r="E46" s="69"/>
      <c r="F46" s="37">
        <v>616546.51</v>
      </c>
      <c r="G46" s="129">
        <v>0</v>
      </c>
      <c r="H46" s="130">
        <v>616546.51</v>
      </c>
      <c r="I46" s="75"/>
      <c r="J46" s="131"/>
      <c r="L46" s="124"/>
    </row>
    <row r="47" spans="1:15" x14ac:dyDescent="0.2">
      <c r="A47" s="22"/>
      <c r="B47" s="2" t="s">
        <v>69</v>
      </c>
      <c r="E47" s="81"/>
      <c r="F47" s="37">
        <v>616546.51</v>
      </c>
      <c r="G47" s="129">
        <f t="shared" ref="G47:G53" si="0">+H47-F47</f>
        <v>0</v>
      </c>
      <c r="H47" s="130">
        <v>616546.51</v>
      </c>
      <c r="I47" s="75"/>
      <c r="J47" s="75"/>
    </row>
    <row r="48" spans="1:15" x14ac:dyDescent="0.2">
      <c r="A48" s="22"/>
      <c r="B48" s="2" t="s">
        <v>70</v>
      </c>
      <c r="E48" s="81"/>
      <c r="F48" s="37">
        <v>0</v>
      </c>
      <c r="G48" s="129">
        <v>0</v>
      </c>
      <c r="H48" s="130">
        <v>0</v>
      </c>
      <c r="I48" s="75"/>
      <c r="J48" s="132"/>
      <c r="L48" s="131"/>
    </row>
    <row r="49" spans="1:14" x14ac:dyDescent="0.2">
      <c r="A49" s="22"/>
      <c r="B49" s="2" t="s">
        <v>71</v>
      </c>
      <c r="E49" s="81"/>
      <c r="F49" s="37">
        <v>0</v>
      </c>
      <c r="G49" s="129">
        <f t="shared" si="0"/>
        <v>0</v>
      </c>
      <c r="H49" s="130">
        <v>0</v>
      </c>
      <c r="I49" s="75"/>
      <c r="J49" s="75"/>
      <c r="L49" s="131"/>
    </row>
    <row r="50" spans="1:14" x14ac:dyDescent="0.2">
      <c r="A50" s="22"/>
      <c r="B50" s="2" t="s">
        <v>72</v>
      </c>
      <c r="E50" s="81"/>
      <c r="F50" s="37">
        <v>1037728.22</v>
      </c>
      <c r="G50" s="129">
        <f t="shared" si="0"/>
        <v>-69825.29999999993</v>
      </c>
      <c r="H50" s="130">
        <v>967902.92</v>
      </c>
      <c r="I50" s="75"/>
      <c r="J50" s="131"/>
    </row>
    <row r="51" spans="1:14" x14ac:dyDescent="0.2">
      <c r="A51" s="22"/>
      <c r="B51" s="2" t="s">
        <v>73</v>
      </c>
      <c r="F51" s="36">
        <v>0</v>
      </c>
      <c r="G51" s="129">
        <f t="shared" si="0"/>
        <v>0</v>
      </c>
      <c r="H51" s="130">
        <v>0</v>
      </c>
      <c r="I51" s="75"/>
      <c r="J51" s="131"/>
      <c r="K51" s="131"/>
      <c r="L51" s="131"/>
      <c r="M51" s="133"/>
    </row>
    <row r="52" spans="1:14" x14ac:dyDescent="0.2">
      <c r="A52" s="22"/>
      <c r="B52" s="2" t="s">
        <v>74</v>
      </c>
      <c r="F52" s="37"/>
      <c r="G52" s="129"/>
      <c r="H52" s="130"/>
      <c r="I52" s="75"/>
    </row>
    <row r="53" spans="1:14" x14ac:dyDescent="0.2">
      <c r="A53" s="22"/>
      <c r="B53" s="71" t="s">
        <v>75</v>
      </c>
      <c r="E53" s="81"/>
      <c r="F53" s="134">
        <v>1654274.73</v>
      </c>
      <c r="G53" s="135">
        <f t="shared" si="0"/>
        <v>-69825.299999999814</v>
      </c>
      <c r="H53" s="136">
        <f>H47+H48+H50+H51</f>
        <v>1584449.4300000002</v>
      </c>
      <c r="I53" s="75"/>
      <c r="J53" s="131"/>
      <c r="K53" s="132"/>
      <c r="L53" s="131"/>
    </row>
    <row r="54" spans="1:14" x14ac:dyDescent="0.2">
      <c r="A54" s="22"/>
      <c r="F54" s="137"/>
      <c r="G54" s="81"/>
      <c r="H54" s="10"/>
      <c r="I54" s="75"/>
    </row>
    <row r="55" spans="1:14" x14ac:dyDescent="0.2">
      <c r="A55" s="58"/>
      <c r="B55" s="60"/>
      <c r="C55" s="60"/>
      <c r="D55" s="60"/>
      <c r="E55" s="60"/>
      <c r="F55" s="138"/>
      <c r="G55" s="139"/>
      <c r="H55" s="140"/>
      <c r="I55" s="75"/>
    </row>
    <row r="56" spans="1:14" x14ac:dyDescent="0.2">
      <c r="A56" s="58"/>
      <c r="B56" s="60"/>
      <c r="C56" s="60"/>
      <c r="D56" s="60"/>
      <c r="E56" s="60"/>
      <c r="F56" s="138"/>
      <c r="G56" s="139"/>
      <c r="H56" s="140"/>
      <c r="I56" s="75"/>
      <c r="L56" s="75"/>
      <c r="M56" s="75"/>
    </row>
    <row r="57" spans="1:14" ht="13.5" thickBot="1" x14ac:dyDescent="0.25">
      <c r="A57" s="141"/>
      <c r="B57" s="18"/>
      <c r="C57" s="18"/>
      <c r="D57" s="18"/>
      <c r="E57" s="18"/>
      <c r="F57" s="142"/>
      <c r="G57" s="143"/>
      <c r="H57" s="19"/>
      <c r="I57" s="75"/>
    </row>
    <row r="58" spans="1:14" x14ac:dyDescent="0.2">
      <c r="I58" s="75"/>
    </row>
    <row r="59" spans="1:14" ht="13.5" thickBot="1" x14ac:dyDescent="0.25">
      <c r="F59" s="18"/>
      <c r="G59" s="18"/>
      <c r="I59" s="75"/>
    </row>
    <row r="60" spans="1:14" ht="16.5" thickBot="1" x14ac:dyDescent="0.3">
      <c r="A60" s="20" t="s">
        <v>76</v>
      </c>
      <c r="B60" s="6"/>
      <c r="C60" s="6"/>
      <c r="D60" s="6"/>
      <c r="E60" s="6"/>
      <c r="H60" s="7"/>
      <c r="I60" s="75"/>
      <c r="J60" s="144" t="s">
        <v>77</v>
      </c>
      <c r="K60" s="145"/>
      <c r="N60" s="133"/>
    </row>
    <row r="61" spans="1:14" ht="6.75" customHeight="1" thickBot="1" x14ac:dyDescent="0.25">
      <c r="A61" s="22"/>
      <c r="H61" s="10"/>
      <c r="I61" s="75"/>
      <c r="J61" s="22"/>
      <c r="K61" s="10"/>
    </row>
    <row r="62" spans="1:14" s="71" customFormat="1" x14ac:dyDescent="0.2">
      <c r="A62" s="65"/>
      <c r="B62" s="66"/>
      <c r="C62" s="66"/>
      <c r="D62" s="66"/>
      <c r="E62" s="66"/>
      <c r="F62" s="24" t="s">
        <v>67</v>
      </c>
      <c r="G62" s="24" t="s">
        <v>42</v>
      </c>
      <c r="H62" s="126" t="s">
        <v>43</v>
      </c>
      <c r="I62" s="75"/>
      <c r="J62" s="146"/>
      <c r="K62" s="147"/>
    </row>
    <row r="63" spans="1:14" x14ac:dyDescent="0.2">
      <c r="A63" s="68"/>
      <c r="B63" s="148" t="s">
        <v>78</v>
      </c>
      <c r="C63" s="72"/>
      <c r="D63" s="72"/>
      <c r="E63" s="72"/>
      <c r="F63" s="149"/>
      <c r="G63" s="69"/>
      <c r="H63" s="150"/>
      <c r="I63" s="75"/>
      <c r="J63" s="22" t="s">
        <v>79</v>
      </c>
      <c r="K63" s="151">
        <v>9.5200000000000007E-2</v>
      </c>
    </row>
    <row r="64" spans="1:14" ht="15" thickBot="1" x14ac:dyDescent="0.25">
      <c r="A64" s="22"/>
      <c r="B64" s="2" t="s">
        <v>80</v>
      </c>
      <c r="F64" s="37">
        <v>49609145.25</v>
      </c>
      <c r="G64" s="38">
        <f>-F64+H64</f>
        <v>-504016.18999999762</v>
      </c>
      <c r="H64" s="130">
        <v>49105129.060000002</v>
      </c>
      <c r="I64" s="75"/>
      <c r="J64" s="141"/>
      <c r="K64" s="19"/>
    </row>
    <row r="65" spans="1:16" x14ac:dyDescent="0.2">
      <c r="A65" s="22"/>
      <c r="B65" s="2" t="s">
        <v>81</v>
      </c>
      <c r="F65" s="37">
        <v>0</v>
      </c>
      <c r="G65" s="38">
        <v>0</v>
      </c>
      <c r="H65" s="130">
        <v>0</v>
      </c>
      <c r="I65" s="75"/>
      <c r="J65" s="60"/>
    </row>
    <row r="66" spans="1:16" x14ac:dyDescent="0.2">
      <c r="A66" s="22"/>
      <c r="B66" s="2" t="s">
        <v>82</v>
      </c>
      <c r="F66" s="37">
        <v>616546.51</v>
      </c>
      <c r="G66" s="38">
        <f>(-F66+H66)</f>
        <v>0</v>
      </c>
      <c r="H66" s="130">
        <f>H46+G47</f>
        <v>616546.51</v>
      </c>
      <c r="I66" s="75"/>
    </row>
    <row r="67" spans="1:16" x14ac:dyDescent="0.2">
      <c r="A67" s="22"/>
      <c r="B67" s="2" t="s">
        <v>73</v>
      </c>
      <c r="F67" s="152">
        <v>0</v>
      </c>
      <c r="G67" s="48">
        <v>0</v>
      </c>
      <c r="H67" s="153">
        <v>0</v>
      </c>
      <c r="I67" s="75"/>
    </row>
    <row r="68" spans="1:16" ht="13.5" thickBot="1" x14ac:dyDescent="0.25">
      <c r="A68" s="22"/>
      <c r="B68" s="71" t="s">
        <v>83</v>
      </c>
      <c r="F68" s="154">
        <v>50225691.759999998</v>
      </c>
      <c r="G68" s="155">
        <f>SUM(G64:G67)</f>
        <v>-504016.18999999762</v>
      </c>
      <c r="H68" s="136">
        <f>SUM(H64:H67)</f>
        <v>49721675.57</v>
      </c>
      <c r="I68" s="75"/>
      <c r="J68" s="75"/>
    </row>
    <row r="69" spans="1:16" ht="15.75" x14ac:dyDescent="0.25">
      <c r="A69" s="22"/>
      <c r="F69" s="37"/>
      <c r="G69" s="38"/>
      <c r="H69" s="136"/>
      <c r="I69" s="75"/>
      <c r="J69" s="20" t="s">
        <v>84</v>
      </c>
      <c r="K69" s="6"/>
      <c r="L69" s="6"/>
      <c r="M69" s="6"/>
      <c r="N69" s="6"/>
      <c r="O69" s="7"/>
    </row>
    <row r="70" spans="1:16" ht="6.75" customHeight="1" x14ac:dyDescent="0.2">
      <c r="A70" s="22"/>
      <c r="B70" s="71"/>
      <c r="F70" s="37"/>
      <c r="G70" s="38"/>
      <c r="H70" s="130"/>
      <c r="I70" s="75"/>
      <c r="J70" s="22"/>
      <c r="O70" s="10"/>
    </row>
    <row r="71" spans="1:16" x14ac:dyDescent="0.2">
      <c r="A71" s="22"/>
      <c r="B71" s="71" t="s">
        <v>85</v>
      </c>
      <c r="F71" s="37"/>
      <c r="G71" s="38"/>
      <c r="H71" s="130"/>
      <c r="I71" s="75"/>
      <c r="J71" s="23"/>
      <c r="K71" s="156"/>
      <c r="L71" s="24" t="s">
        <v>86</v>
      </c>
      <c r="M71" s="24" t="s">
        <v>87</v>
      </c>
      <c r="N71" s="24" t="s">
        <v>88</v>
      </c>
      <c r="O71" s="126" t="s">
        <v>89</v>
      </c>
    </row>
    <row r="72" spans="1:16" x14ac:dyDescent="0.2">
      <c r="A72" s="22"/>
      <c r="B72" s="2" t="s">
        <v>90</v>
      </c>
      <c r="F72" s="37">
        <v>37178162.880000003</v>
      </c>
      <c r="G72" s="38">
        <f>-K17</f>
        <v>-509533.34</v>
      </c>
      <c r="H72" s="130">
        <f>ROUND(L17,2)</f>
        <v>36668629.539999999</v>
      </c>
      <c r="I72" s="75"/>
      <c r="J72" s="22" t="s">
        <v>91</v>
      </c>
      <c r="L72" s="157">
        <v>47666674.700000003</v>
      </c>
      <c r="M72" s="158">
        <v>1</v>
      </c>
      <c r="N72" s="159">
        <v>5762</v>
      </c>
      <c r="O72" s="160">
        <v>415197.12</v>
      </c>
    </row>
    <row r="73" spans="1:16" x14ac:dyDescent="0.2">
      <c r="A73" s="22"/>
      <c r="B73" s="2" t="s">
        <v>92</v>
      </c>
      <c r="F73" s="47">
        <v>10900000</v>
      </c>
      <c r="G73" s="48">
        <f>-F73+H73</f>
        <v>0</v>
      </c>
      <c r="H73" s="153">
        <f>L18</f>
        <v>10900000</v>
      </c>
      <c r="I73" s="75"/>
      <c r="J73" s="22"/>
      <c r="L73" s="157">
        <v>0</v>
      </c>
      <c r="M73" s="158">
        <v>0</v>
      </c>
      <c r="N73" s="159">
        <v>0</v>
      </c>
      <c r="O73" s="160">
        <v>0</v>
      </c>
    </row>
    <row r="74" spans="1:16" x14ac:dyDescent="0.2">
      <c r="A74" s="22"/>
      <c r="B74" s="71" t="s">
        <v>93</v>
      </c>
      <c r="F74" s="154">
        <v>48078162.880000003</v>
      </c>
      <c r="G74" s="155">
        <f>SUM(G72:G73)</f>
        <v>-509533.34</v>
      </c>
      <c r="H74" s="136">
        <f>SUM(H72:H73)</f>
        <v>47568629.539999999</v>
      </c>
      <c r="I74" s="75"/>
      <c r="J74" s="22" t="s">
        <v>94</v>
      </c>
      <c r="L74" s="157">
        <v>0</v>
      </c>
      <c r="M74" s="158">
        <v>0</v>
      </c>
      <c r="N74" s="159">
        <v>0</v>
      </c>
      <c r="O74" s="160">
        <v>0</v>
      </c>
    </row>
    <row r="75" spans="1:16" x14ac:dyDescent="0.2">
      <c r="A75" s="22"/>
      <c r="F75" s="28"/>
      <c r="G75" s="81"/>
      <c r="H75" s="161"/>
      <c r="I75" s="75"/>
      <c r="J75" s="162" t="s">
        <v>95</v>
      </c>
      <c r="K75" s="119"/>
      <c r="L75" s="163">
        <v>47666674.700000003</v>
      </c>
      <c r="M75" s="164"/>
      <c r="N75" s="165">
        <v>5762</v>
      </c>
      <c r="O75" s="166">
        <v>415197.12</v>
      </c>
      <c r="P75" s="167"/>
    </row>
    <row r="76" spans="1:16" ht="13.5" thickBot="1" x14ac:dyDescent="0.25">
      <c r="A76" s="22"/>
      <c r="C76" s="71"/>
      <c r="D76" s="71"/>
      <c r="E76" s="71"/>
      <c r="F76" s="168"/>
      <c r="G76" s="169"/>
      <c r="H76" s="170"/>
      <c r="I76" s="75"/>
      <c r="J76" s="141"/>
      <c r="K76" s="18"/>
      <c r="L76" s="18"/>
      <c r="M76" s="18"/>
      <c r="N76" s="18"/>
      <c r="O76" s="19"/>
    </row>
    <row r="77" spans="1:16" x14ac:dyDescent="0.2">
      <c r="A77" s="22"/>
      <c r="F77" s="40"/>
      <c r="G77" s="81"/>
      <c r="H77" s="161"/>
      <c r="I77" s="75"/>
      <c r="J77" s="60"/>
    </row>
    <row r="78" spans="1:16" x14ac:dyDescent="0.2">
      <c r="A78" s="22"/>
      <c r="B78" s="2" t="s">
        <v>96</v>
      </c>
      <c r="F78" s="40">
        <v>1.3509</v>
      </c>
      <c r="G78" s="171"/>
      <c r="H78" s="172">
        <f>+H68/H72</f>
        <v>1.3559731081785065</v>
      </c>
      <c r="I78" s="75"/>
    </row>
    <row r="79" spans="1:16" x14ac:dyDescent="0.2">
      <c r="A79" s="22"/>
      <c r="B79" s="2" t="s">
        <v>97</v>
      </c>
      <c r="F79" s="40">
        <v>1.0447</v>
      </c>
      <c r="G79" s="171"/>
      <c r="H79" s="172">
        <f>+H68/H74</f>
        <v>1.0452618889974437</v>
      </c>
      <c r="I79" s="75"/>
    </row>
    <row r="80" spans="1:16" x14ac:dyDescent="0.2">
      <c r="A80" s="43"/>
      <c r="B80" s="119"/>
      <c r="C80" s="119"/>
      <c r="D80" s="119"/>
      <c r="E80" s="119"/>
      <c r="F80" s="173"/>
      <c r="G80" s="174"/>
      <c r="H80" s="175"/>
      <c r="I80" s="176"/>
    </row>
    <row r="81" spans="1:15" s="60" customFormat="1" ht="11.25" x14ac:dyDescent="0.2">
      <c r="A81" s="177" t="s">
        <v>98</v>
      </c>
      <c r="B81" s="59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63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3"/>
    </row>
    <row r="85" spans="1:15" ht="12.75" customHeight="1" thickBot="1" x14ac:dyDescent="0.25"/>
    <row r="86" spans="1:15" ht="15.75" x14ac:dyDescent="0.25">
      <c r="A86" s="20" t="s">
        <v>99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7"/>
    </row>
    <row r="87" spans="1:15" ht="6.75" customHeight="1" x14ac:dyDescent="0.2">
      <c r="A87" s="22"/>
      <c r="O87" s="10"/>
    </row>
    <row r="88" spans="1:15" s="71" customFormat="1" x14ac:dyDescent="0.2">
      <c r="A88" s="65"/>
      <c r="B88" s="66"/>
      <c r="C88" s="66"/>
      <c r="D88" s="66"/>
      <c r="E88" s="178"/>
      <c r="F88" s="395" t="s">
        <v>88</v>
      </c>
      <c r="G88" s="395"/>
      <c r="H88" s="179" t="s">
        <v>100</v>
      </c>
      <c r="I88" s="180"/>
      <c r="J88" s="395" t="s">
        <v>101</v>
      </c>
      <c r="K88" s="395"/>
      <c r="L88" s="395" t="s">
        <v>102</v>
      </c>
      <c r="M88" s="395"/>
      <c r="N88" s="395" t="s">
        <v>103</v>
      </c>
      <c r="O88" s="398"/>
    </row>
    <row r="89" spans="1:15" s="71" customFormat="1" x14ac:dyDescent="0.2">
      <c r="A89" s="65"/>
      <c r="B89" s="66"/>
      <c r="C89" s="66"/>
      <c r="D89" s="66"/>
      <c r="E89" s="178"/>
      <c r="F89" s="24" t="s">
        <v>104</v>
      </c>
      <c r="G89" s="24" t="s">
        <v>105</v>
      </c>
      <c r="H89" s="181" t="s">
        <v>104</v>
      </c>
      <c r="I89" s="182" t="s">
        <v>105</v>
      </c>
      <c r="J89" s="24" t="s">
        <v>104</v>
      </c>
      <c r="K89" s="24" t="s">
        <v>105</v>
      </c>
      <c r="L89" s="24" t="s">
        <v>104</v>
      </c>
      <c r="M89" s="24" t="s">
        <v>105</v>
      </c>
      <c r="N89" s="24" t="s">
        <v>104</v>
      </c>
      <c r="O89" s="26" t="s">
        <v>105</v>
      </c>
    </row>
    <row r="90" spans="1:15" x14ac:dyDescent="0.2">
      <c r="A90" s="183" t="s">
        <v>49</v>
      </c>
      <c r="B90" s="2" t="s">
        <v>49</v>
      </c>
      <c r="F90" s="105">
        <v>6</v>
      </c>
      <c r="G90" s="105">
        <v>6</v>
      </c>
      <c r="H90" s="91">
        <v>44415.27</v>
      </c>
      <c r="I90" s="91">
        <v>44482.34</v>
      </c>
      <c r="J90" s="184">
        <v>8.9999999999999998E-4</v>
      </c>
      <c r="K90" s="185">
        <v>8.9999999999999998E-4</v>
      </c>
      <c r="L90" s="186">
        <v>6.81</v>
      </c>
      <c r="M90" s="186">
        <v>6.81</v>
      </c>
      <c r="N90" s="186">
        <v>120</v>
      </c>
      <c r="O90" s="187">
        <v>120</v>
      </c>
    </row>
    <row r="91" spans="1:15" x14ac:dyDescent="0.2">
      <c r="A91" s="183" t="s">
        <v>51</v>
      </c>
      <c r="B91" s="2" t="s">
        <v>51</v>
      </c>
      <c r="F91" s="105">
        <v>0</v>
      </c>
      <c r="G91" s="105">
        <v>0</v>
      </c>
      <c r="H91" s="91">
        <v>0</v>
      </c>
      <c r="I91" s="91">
        <v>0</v>
      </c>
      <c r="J91" s="184">
        <v>0</v>
      </c>
      <c r="K91" s="158">
        <v>0</v>
      </c>
      <c r="L91" s="104">
        <v>0</v>
      </c>
      <c r="M91" s="104">
        <v>0</v>
      </c>
      <c r="N91" s="104">
        <v>0</v>
      </c>
      <c r="O91" s="188">
        <v>0</v>
      </c>
    </row>
    <row r="92" spans="1:15" x14ac:dyDescent="0.2">
      <c r="A92" s="183" t="s">
        <v>56</v>
      </c>
      <c r="B92" s="2" t="s">
        <v>56</v>
      </c>
      <c r="F92" s="105"/>
      <c r="G92" s="105"/>
      <c r="H92" s="91"/>
      <c r="I92" s="91"/>
      <c r="J92" s="158"/>
      <c r="K92" s="158"/>
      <c r="L92" s="104"/>
      <c r="M92" s="104"/>
      <c r="N92" s="104"/>
      <c r="O92" s="188"/>
    </row>
    <row r="93" spans="1:15" x14ac:dyDescent="0.2">
      <c r="A93" s="183" t="s">
        <v>106</v>
      </c>
      <c r="B93" s="2" t="s">
        <v>107</v>
      </c>
      <c r="F93" s="105">
        <v>4578</v>
      </c>
      <c r="G93" s="105">
        <v>4505</v>
      </c>
      <c r="H93" s="91">
        <v>39076623.450000003</v>
      </c>
      <c r="I93" s="91">
        <v>38960051.420000002</v>
      </c>
      <c r="J93" s="184">
        <v>0.81289999999999996</v>
      </c>
      <c r="K93" s="158">
        <v>0.81730000000000003</v>
      </c>
      <c r="L93" s="104">
        <v>4.96</v>
      </c>
      <c r="M93" s="104">
        <v>4.9400000000000004</v>
      </c>
      <c r="N93" s="104">
        <v>153.01</v>
      </c>
      <c r="O93" s="188">
        <v>151.54</v>
      </c>
    </row>
    <row r="94" spans="1:15" x14ac:dyDescent="0.2">
      <c r="A94" s="183" t="s">
        <v>108</v>
      </c>
      <c r="B94" s="189" t="s">
        <v>109</v>
      </c>
      <c r="F94" s="105">
        <v>126</v>
      </c>
      <c r="G94" s="105">
        <v>143</v>
      </c>
      <c r="H94" s="91">
        <v>969899.97</v>
      </c>
      <c r="I94" s="91">
        <v>770545.5</v>
      </c>
      <c r="J94" s="184">
        <v>2.0199999999999999E-2</v>
      </c>
      <c r="K94" s="158">
        <v>1.6199999999999999E-2</v>
      </c>
      <c r="L94" s="104">
        <v>5.14</v>
      </c>
      <c r="M94" s="104">
        <v>6.35</v>
      </c>
      <c r="N94" s="104">
        <v>192.37</v>
      </c>
      <c r="O94" s="188">
        <v>201.38</v>
      </c>
    </row>
    <row r="95" spans="1:15" x14ac:dyDescent="0.2">
      <c r="A95" s="183" t="s">
        <v>110</v>
      </c>
      <c r="B95" s="189" t="s">
        <v>111</v>
      </c>
      <c r="F95" s="105">
        <v>89</v>
      </c>
      <c r="G95" s="105">
        <v>70</v>
      </c>
      <c r="H95" s="91">
        <v>626555.11</v>
      </c>
      <c r="I95" s="91">
        <v>559811.59</v>
      </c>
      <c r="J95" s="184">
        <v>1.2999999999999999E-2</v>
      </c>
      <c r="K95" s="158">
        <v>1.17E-2</v>
      </c>
      <c r="L95" s="104">
        <v>5.66</v>
      </c>
      <c r="M95" s="104">
        <v>5.42</v>
      </c>
      <c r="N95" s="104">
        <v>170.31</v>
      </c>
      <c r="O95" s="188">
        <v>214.32</v>
      </c>
    </row>
    <row r="96" spans="1:15" x14ac:dyDescent="0.2">
      <c r="A96" s="183" t="s">
        <v>112</v>
      </c>
      <c r="B96" s="189" t="s">
        <v>113</v>
      </c>
      <c r="F96" s="105">
        <v>51</v>
      </c>
      <c r="G96" s="105">
        <v>68</v>
      </c>
      <c r="H96" s="91">
        <v>235422.07</v>
      </c>
      <c r="I96" s="91">
        <v>422821.88</v>
      </c>
      <c r="J96" s="184">
        <v>4.8999999999999998E-3</v>
      </c>
      <c r="K96" s="158">
        <v>8.8999999999999999E-3</v>
      </c>
      <c r="L96" s="104">
        <v>5.72</v>
      </c>
      <c r="M96" s="104">
        <v>5.69</v>
      </c>
      <c r="N96" s="104">
        <v>136.13</v>
      </c>
      <c r="O96" s="188">
        <v>174.42</v>
      </c>
    </row>
    <row r="97" spans="1:25" x14ac:dyDescent="0.2">
      <c r="A97" s="183" t="s">
        <v>114</v>
      </c>
      <c r="B97" s="189" t="s">
        <v>115</v>
      </c>
      <c r="F97" s="105">
        <v>92</v>
      </c>
      <c r="G97" s="105">
        <v>73</v>
      </c>
      <c r="H97" s="91">
        <v>666520.03</v>
      </c>
      <c r="I97" s="91">
        <v>600279.68000000005</v>
      </c>
      <c r="J97" s="184">
        <v>1.3899999999999999E-2</v>
      </c>
      <c r="K97" s="158">
        <v>1.26E-2</v>
      </c>
      <c r="L97" s="104">
        <v>5.67</v>
      </c>
      <c r="M97" s="104">
        <v>5.61</v>
      </c>
      <c r="N97" s="104">
        <v>217.33</v>
      </c>
      <c r="O97" s="188">
        <v>216.28</v>
      </c>
    </row>
    <row r="98" spans="1:25" x14ac:dyDescent="0.2">
      <c r="A98" s="183" t="s">
        <v>116</v>
      </c>
      <c r="B98" s="189" t="s">
        <v>117</v>
      </c>
      <c r="F98" s="105">
        <v>86</v>
      </c>
      <c r="G98" s="105">
        <v>84</v>
      </c>
      <c r="H98" s="91">
        <v>643396.93999999994</v>
      </c>
      <c r="I98" s="91">
        <v>608697.26</v>
      </c>
      <c r="J98" s="184">
        <v>1.34E-2</v>
      </c>
      <c r="K98" s="158">
        <v>1.2800000000000001E-2</v>
      </c>
      <c r="L98" s="104">
        <v>5.72</v>
      </c>
      <c r="M98" s="104">
        <v>5.58</v>
      </c>
      <c r="N98" s="104">
        <v>164.07</v>
      </c>
      <c r="O98" s="188">
        <v>162.25</v>
      </c>
    </row>
    <row r="99" spans="1:25" x14ac:dyDescent="0.2">
      <c r="A99" s="183" t="s">
        <v>118</v>
      </c>
      <c r="B99" s="189" t="s">
        <v>119</v>
      </c>
      <c r="F99" s="105">
        <v>30</v>
      </c>
      <c r="G99" s="105">
        <v>18</v>
      </c>
      <c r="H99" s="91">
        <v>120865.48</v>
      </c>
      <c r="I99" s="91">
        <v>76003.28</v>
      </c>
      <c r="J99" s="184">
        <v>2.5000000000000001E-3</v>
      </c>
      <c r="K99" s="158">
        <v>1.6000000000000001E-3</v>
      </c>
      <c r="L99" s="104">
        <v>6.31</v>
      </c>
      <c r="M99" s="104">
        <v>6.17</v>
      </c>
      <c r="N99" s="104">
        <v>150.22999999999999</v>
      </c>
      <c r="O99" s="188">
        <v>180.76</v>
      </c>
    </row>
    <row r="100" spans="1:25" x14ac:dyDescent="0.2">
      <c r="A100" s="190" t="s">
        <v>120</v>
      </c>
      <c r="B100" s="191" t="s">
        <v>120</v>
      </c>
      <c r="C100" s="191"/>
      <c r="D100" s="191"/>
      <c r="E100" s="191"/>
      <c r="F100" s="192">
        <v>5052</v>
      </c>
      <c r="G100" s="192">
        <v>4961</v>
      </c>
      <c r="H100" s="193">
        <v>42339283.049999997</v>
      </c>
      <c r="I100" s="193">
        <v>41998210.609999999</v>
      </c>
      <c r="J100" s="194">
        <v>0.88080000000000003</v>
      </c>
      <c r="K100" s="195">
        <v>0.88109999999999999</v>
      </c>
      <c r="L100" s="196">
        <v>5</v>
      </c>
      <c r="M100" s="196">
        <v>5</v>
      </c>
      <c r="N100" s="196">
        <v>155.25</v>
      </c>
      <c r="O100" s="197">
        <v>154.65</v>
      </c>
    </row>
    <row r="101" spans="1:25" x14ac:dyDescent="0.2">
      <c r="A101" s="183" t="s">
        <v>53</v>
      </c>
      <c r="B101" s="2" t="s">
        <v>53</v>
      </c>
      <c r="F101" s="105">
        <v>344</v>
      </c>
      <c r="G101" s="105">
        <v>347</v>
      </c>
      <c r="H101" s="91">
        <v>3285408.18</v>
      </c>
      <c r="I101" s="91">
        <v>3376376.5</v>
      </c>
      <c r="J101" s="184">
        <v>6.83E-2</v>
      </c>
      <c r="K101" s="158">
        <v>7.0800000000000002E-2</v>
      </c>
      <c r="L101" s="104">
        <v>6.08</v>
      </c>
      <c r="M101" s="104">
        <v>6.09</v>
      </c>
      <c r="N101" s="104">
        <v>192.51</v>
      </c>
      <c r="O101" s="188">
        <v>201.44</v>
      </c>
    </row>
    <row r="102" spans="1:25" x14ac:dyDescent="0.2">
      <c r="A102" s="183" t="s">
        <v>52</v>
      </c>
      <c r="B102" s="2" t="s">
        <v>52</v>
      </c>
      <c r="F102" s="105">
        <v>392</v>
      </c>
      <c r="G102" s="105">
        <v>396</v>
      </c>
      <c r="H102" s="91">
        <v>1879403.26</v>
      </c>
      <c r="I102" s="91">
        <v>1832408.13</v>
      </c>
      <c r="J102" s="184">
        <v>3.9100000000000003E-2</v>
      </c>
      <c r="K102" s="158">
        <v>3.8399999999999997E-2</v>
      </c>
      <c r="L102" s="104">
        <v>6.2</v>
      </c>
      <c r="M102" s="104">
        <v>6.2</v>
      </c>
      <c r="N102" s="104">
        <v>155.55000000000001</v>
      </c>
      <c r="O102" s="188">
        <v>158.30000000000001</v>
      </c>
    </row>
    <row r="103" spans="1:25" x14ac:dyDescent="0.2">
      <c r="A103" s="183" t="s">
        <v>58</v>
      </c>
      <c r="B103" s="2" t="s">
        <v>58</v>
      </c>
      <c r="F103" s="105">
        <v>58</v>
      </c>
      <c r="G103" s="105">
        <v>52</v>
      </c>
      <c r="H103" s="91">
        <v>521624.71</v>
      </c>
      <c r="I103" s="91">
        <v>415197.12</v>
      </c>
      <c r="J103" s="198">
        <v>1.09E-2</v>
      </c>
      <c r="K103" s="158">
        <v>8.6999999999999994E-3</v>
      </c>
      <c r="L103" s="104">
        <v>5.32</v>
      </c>
      <c r="M103" s="104">
        <v>5.0199999999999996</v>
      </c>
      <c r="N103" s="104">
        <v>172.52</v>
      </c>
      <c r="O103" s="188">
        <v>181.13</v>
      </c>
      <c r="Q103" s="199"/>
      <c r="R103" s="199"/>
      <c r="S103" s="199"/>
      <c r="T103" s="176"/>
      <c r="U103" s="176"/>
      <c r="V103" s="167"/>
      <c r="W103" s="167"/>
      <c r="X103" s="167"/>
      <c r="Y103" s="167"/>
    </row>
    <row r="104" spans="1:25" x14ac:dyDescent="0.2">
      <c r="A104" s="183" t="s">
        <v>60</v>
      </c>
      <c r="B104" s="2" t="s">
        <v>60</v>
      </c>
      <c r="F104" s="105">
        <v>0</v>
      </c>
      <c r="G104" s="105">
        <v>0</v>
      </c>
      <c r="H104" s="91">
        <v>0</v>
      </c>
      <c r="I104" s="91">
        <v>0</v>
      </c>
      <c r="J104" s="198">
        <v>0</v>
      </c>
      <c r="K104" s="158">
        <v>0</v>
      </c>
      <c r="L104" s="104">
        <v>0</v>
      </c>
      <c r="M104" s="104">
        <v>0</v>
      </c>
      <c r="N104" s="104">
        <v>0</v>
      </c>
      <c r="O104" s="188">
        <v>0</v>
      </c>
    </row>
    <row r="105" spans="1:25" x14ac:dyDescent="0.2">
      <c r="A105" s="43"/>
      <c r="B105" s="51" t="s">
        <v>95</v>
      </c>
      <c r="C105" s="119"/>
      <c r="D105" s="119"/>
      <c r="E105" s="76"/>
      <c r="F105" s="200">
        <v>5852</v>
      </c>
      <c r="G105" s="200">
        <v>5762</v>
      </c>
      <c r="H105" s="163">
        <v>48070134.469999999</v>
      </c>
      <c r="I105" s="163">
        <v>47666674.700000003</v>
      </c>
      <c r="J105" s="201"/>
      <c r="K105" s="201"/>
      <c r="L105" s="202">
        <v>5.13</v>
      </c>
      <c r="M105" s="202">
        <v>5.13</v>
      </c>
      <c r="N105" s="202">
        <v>157.96</v>
      </c>
      <c r="O105" s="203">
        <v>158.30000000000001</v>
      </c>
    </row>
    <row r="106" spans="1:25" s="60" customFormat="1" ht="11.25" x14ac:dyDescent="0.2">
      <c r="A106" s="177"/>
      <c r="B106" s="59"/>
      <c r="C106" s="59"/>
      <c r="D106" s="59"/>
      <c r="E106" s="59"/>
      <c r="F106" s="59"/>
      <c r="G106" s="59"/>
      <c r="H106" s="59"/>
      <c r="I106" s="59"/>
      <c r="J106" s="204"/>
      <c r="K106" s="204"/>
      <c r="L106" s="59"/>
      <c r="M106" s="59"/>
      <c r="N106" s="59"/>
      <c r="O106" s="205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06"/>
      <c r="K107" s="206"/>
      <c r="L107" s="63"/>
      <c r="M107" s="63"/>
      <c r="N107" s="63"/>
      <c r="O107" s="207"/>
    </row>
    <row r="108" spans="1:25" ht="12.75" customHeight="1" thickBot="1" x14ac:dyDescent="0.25">
      <c r="A108" s="18"/>
    </row>
    <row r="109" spans="1:25" ht="15.75" x14ac:dyDescent="0.25">
      <c r="A109" s="20" t="s">
        <v>121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</row>
    <row r="110" spans="1:25" ht="6.75" customHeight="1" x14ac:dyDescent="0.2">
      <c r="A110" s="22"/>
      <c r="O110" s="10"/>
    </row>
    <row r="111" spans="1:25" s="71" customFormat="1" x14ac:dyDescent="0.2">
      <c r="A111" s="65"/>
      <c r="B111" s="66"/>
      <c r="C111" s="66"/>
      <c r="D111" s="66"/>
      <c r="E111" s="178"/>
      <c r="F111" s="395" t="s">
        <v>88</v>
      </c>
      <c r="G111" s="395"/>
      <c r="H111" s="180" t="s">
        <v>100</v>
      </c>
      <c r="I111" s="180"/>
      <c r="J111" s="395" t="s">
        <v>101</v>
      </c>
      <c r="K111" s="395"/>
      <c r="L111" s="395" t="s">
        <v>102</v>
      </c>
      <c r="M111" s="395"/>
      <c r="N111" s="395" t="s">
        <v>103</v>
      </c>
      <c r="O111" s="398"/>
    </row>
    <row r="112" spans="1:25" s="71" customFormat="1" x14ac:dyDescent="0.2">
      <c r="A112" s="65"/>
      <c r="B112" s="66"/>
      <c r="C112" s="66"/>
      <c r="D112" s="66"/>
      <c r="E112" s="178"/>
      <c r="F112" s="24" t="s">
        <v>104</v>
      </c>
      <c r="G112" s="24" t="s">
        <v>105</v>
      </c>
      <c r="H112" s="208" t="s">
        <v>104</v>
      </c>
      <c r="I112" s="209" t="s">
        <v>105</v>
      </c>
      <c r="J112" s="24" t="s">
        <v>104</v>
      </c>
      <c r="K112" s="24" t="s">
        <v>105</v>
      </c>
      <c r="L112" s="24" t="s">
        <v>104</v>
      </c>
      <c r="M112" s="24" t="s">
        <v>105</v>
      </c>
      <c r="N112" s="24" t="s">
        <v>104</v>
      </c>
      <c r="O112" s="26" t="s">
        <v>105</v>
      </c>
    </row>
    <row r="113" spans="1:15" x14ac:dyDescent="0.2">
      <c r="A113" s="22"/>
      <c r="B113" s="2" t="s">
        <v>122</v>
      </c>
      <c r="F113" s="210">
        <v>4578</v>
      </c>
      <c r="G113" s="210">
        <v>4505</v>
      </c>
      <c r="H113" s="211">
        <v>39076623.450000003</v>
      </c>
      <c r="I113" s="212">
        <v>38960051.420000002</v>
      </c>
      <c r="J113" s="158">
        <v>0.92290000000000005</v>
      </c>
      <c r="K113" s="158">
        <v>0.92769999999999997</v>
      </c>
      <c r="L113" s="213">
        <v>4.96</v>
      </c>
      <c r="M113" s="213">
        <v>4.9400000000000004</v>
      </c>
      <c r="N113" s="211">
        <v>153.01</v>
      </c>
      <c r="O113" s="214">
        <v>151.54</v>
      </c>
    </row>
    <row r="114" spans="1:15" x14ac:dyDescent="0.2">
      <c r="A114" s="22"/>
      <c r="B114" s="2" t="s">
        <v>123</v>
      </c>
      <c r="F114" s="210">
        <v>126</v>
      </c>
      <c r="G114" s="210">
        <v>143</v>
      </c>
      <c r="H114" s="211">
        <v>969899.97</v>
      </c>
      <c r="I114" s="215">
        <v>770545.5</v>
      </c>
      <c r="J114" s="158">
        <v>2.29E-2</v>
      </c>
      <c r="K114" s="158">
        <v>1.83E-2</v>
      </c>
      <c r="L114" s="213">
        <v>5.14</v>
      </c>
      <c r="M114" s="213">
        <v>6.35</v>
      </c>
      <c r="N114" s="211">
        <v>192.37</v>
      </c>
      <c r="O114" s="216">
        <v>201.38</v>
      </c>
    </row>
    <row r="115" spans="1:15" x14ac:dyDescent="0.2">
      <c r="A115" s="22"/>
      <c r="B115" s="2" t="s">
        <v>124</v>
      </c>
      <c r="F115" s="210">
        <v>89</v>
      </c>
      <c r="G115" s="210">
        <v>70</v>
      </c>
      <c r="H115" s="211">
        <v>626555.11</v>
      </c>
      <c r="I115" s="215">
        <v>559811.59</v>
      </c>
      <c r="J115" s="158">
        <v>1.4800000000000001E-2</v>
      </c>
      <c r="K115" s="158">
        <v>1.3299999999999999E-2</v>
      </c>
      <c r="L115" s="213">
        <v>5.66</v>
      </c>
      <c r="M115" s="213">
        <v>5.42</v>
      </c>
      <c r="N115" s="211">
        <v>170.31</v>
      </c>
      <c r="O115" s="216">
        <v>214.32</v>
      </c>
    </row>
    <row r="116" spans="1:15" x14ac:dyDescent="0.2">
      <c r="A116" s="22"/>
      <c r="B116" s="2" t="s">
        <v>125</v>
      </c>
      <c r="F116" s="210">
        <v>51</v>
      </c>
      <c r="G116" s="210">
        <v>68</v>
      </c>
      <c r="H116" s="211">
        <v>235422.07</v>
      </c>
      <c r="I116" s="215">
        <v>422821.88</v>
      </c>
      <c r="J116" s="158">
        <v>5.5999999999999999E-3</v>
      </c>
      <c r="K116" s="158">
        <v>1.01E-2</v>
      </c>
      <c r="L116" s="213">
        <v>5.72</v>
      </c>
      <c r="M116" s="213">
        <v>5.69</v>
      </c>
      <c r="N116" s="211">
        <v>136.13</v>
      </c>
      <c r="O116" s="216">
        <v>174.42</v>
      </c>
    </row>
    <row r="117" spans="1:15" x14ac:dyDescent="0.2">
      <c r="A117" s="22"/>
      <c r="B117" s="2" t="s">
        <v>126</v>
      </c>
      <c r="F117" s="210">
        <v>92</v>
      </c>
      <c r="G117" s="210">
        <v>73</v>
      </c>
      <c r="H117" s="211">
        <v>666520.03</v>
      </c>
      <c r="I117" s="215">
        <v>600279.68000000005</v>
      </c>
      <c r="J117" s="158">
        <v>1.5699999999999999E-2</v>
      </c>
      <c r="K117" s="158">
        <v>1.43E-2</v>
      </c>
      <c r="L117" s="213">
        <v>5.67</v>
      </c>
      <c r="M117" s="213">
        <v>5.61</v>
      </c>
      <c r="N117" s="211">
        <v>217.33</v>
      </c>
      <c r="O117" s="216">
        <v>216.28</v>
      </c>
    </row>
    <row r="118" spans="1:15" x14ac:dyDescent="0.2">
      <c r="A118" s="22"/>
      <c r="B118" s="2" t="s">
        <v>127</v>
      </c>
      <c r="F118" s="210">
        <v>86</v>
      </c>
      <c r="G118" s="210">
        <v>84</v>
      </c>
      <c r="H118" s="211">
        <v>643396.93999999994</v>
      </c>
      <c r="I118" s="215">
        <v>608697.26</v>
      </c>
      <c r="J118" s="158">
        <v>1.52E-2</v>
      </c>
      <c r="K118" s="158">
        <v>1.4500000000000001E-2</v>
      </c>
      <c r="L118" s="213">
        <v>5.72</v>
      </c>
      <c r="M118" s="217">
        <v>5.58</v>
      </c>
      <c r="N118" s="211">
        <v>164.07</v>
      </c>
      <c r="O118" s="216">
        <v>162.25</v>
      </c>
    </row>
    <row r="119" spans="1:15" x14ac:dyDescent="0.2">
      <c r="A119" s="22"/>
      <c r="B119" s="2" t="s">
        <v>128</v>
      </c>
      <c r="F119" s="210">
        <v>30</v>
      </c>
      <c r="G119" s="210">
        <v>18</v>
      </c>
      <c r="H119" s="211">
        <v>120865.48</v>
      </c>
      <c r="I119" s="215">
        <v>76003.28</v>
      </c>
      <c r="J119" s="158">
        <v>2.8999999999999998E-3</v>
      </c>
      <c r="K119" s="158">
        <v>1.8E-3</v>
      </c>
      <c r="L119" s="213">
        <v>6.31</v>
      </c>
      <c r="M119" s="213">
        <v>6.17</v>
      </c>
      <c r="N119" s="211">
        <v>150.22999999999999</v>
      </c>
      <c r="O119" s="216">
        <v>180.76</v>
      </c>
    </row>
    <row r="120" spans="1:15" x14ac:dyDescent="0.2">
      <c r="A120" s="43"/>
      <c r="B120" s="51" t="s">
        <v>129</v>
      </c>
      <c r="C120" s="119"/>
      <c r="D120" s="119"/>
      <c r="E120" s="76"/>
      <c r="F120" s="218">
        <v>5052</v>
      </c>
      <c r="G120" s="218">
        <v>4961</v>
      </c>
      <c r="H120" s="163">
        <v>42339283.049999997</v>
      </c>
      <c r="I120" s="163">
        <v>41998210.609999999</v>
      </c>
      <c r="J120" s="201"/>
      <c r="K120" s="201"/>
      <c r="L120" s="219">
        <v>5</v>
      </c>
      <c r="M120" s="220">
        <v>5</v>
      </c>
      <c r="N120" s="163">
        <v>155.25</v>
      </c>
      <c r="O120" s="166">
        <v>154.65</v>
      </c>
    </row>
    <row r="121" spans="1:15" s="60" customFormat="1" ht="11.25" x14ac:dyDescent="0.2">
      <c r="A121" s="58"/>
      <c r="J121" s="221"/>
      <c r="K121" s="221"/>
      <c r="O121" s="222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06"/>
      <c r="K122" s="206"/>
      <c r="L122" s="63"/>
      <c r="M122" s="63"/>
      <c r="N122" s="63"/>
      <c r="O122" s="207"/>
    </row>
    <row r="123" spans="1:15" ht="12.75" customHeight="1" thickBot="1" x14ac:dyDescent="0.25">
      <c r="A123" s="223"/>
      <c r="B123" s="6"/>
      <c r="C123" s="6"/>
      <c r="D123" s="6"/>
      <c r="E123" s="6"/>
    </row>
    <row r="124" spans="1:15" ht="15.75" x14ac:dyDescent="0.25">
      <c r="A124" s="20" t="s">
        <v>130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</row>
    <row r="125" spans="1:15" ht="6.75" customHeight="1" x14ac:dyDescent="0.2">
      <c r="A125" s="22"/>
      <c r="O125" s="10"/>
    </row>
    <row r="126" spans="1:15" ht="12.75" customHeight="1" x14ac:dyDescent="0.2">
      <c r="A126" s="23"/>
      <c r="B126" s="156"/>
      <c r="C126" s="156"/>
      <c r="D126" s="156"/>
      <c r="E126" s="156"/>
      <c r="F126" s="393" t="s">
        <v>88</v>
      </c>
      <c r="G126" s="394"/>
      <c r="H126" s="179" t="s">
        <v>100</v>
      </c>
      <c r="I126" s="180"/>
      <c r="J126" s="393" t="s">
        <v>101</v>
      </c>
      <c r="K126" s="394"/>
      <c r="L126" s="393" t="s">
        <v>102</v>
      </c>
      <c r="M126" s="394"/>
      <c r="N126" s="393" t="s">
        <v>103</v>
      </c>
      <c r="O126" s="397"/>
    </row>
    <row r="127" spans="1:15" x14ac:dyDescent="0.2">
      <c r="A127" s="23"/>
      <c r="B127" s="156"/>
      <c r="C127" s="156"/>
      <c r="D127" s="156"/>
      <c r="E127" s="156"/>
      <c r="F127" s="24" t="s">
        <v>104</v>
      </c>
      <c r="G127" s="24" t="s">
        <v>105</v>
      </c>
      <c r="H127" s="24" t="s">
        <v>104</v>
      </c>
      <c r="I127" s="125" t="s">
        <v>105</v>
      </c>
      <c r="J127" s="24" t="s">
        <v>104</v>
      </c>
      <c r="K127" s="24" t="s">
        <v>105</v>
      </c>
      <c r="L127" s="24" t="s">
        <v>104</v>
      </c>
      <c r="M127" s="24" t="s">
        <v>105</v>
      </c>
      <c r="N127" s="24" t="s">
        <v>104</v>
      </c>
      <c r="O127" s="26" t="s">
        <v>105</v>
      </c>
    </row>
    <row r="128" spans="1:15" x14ac:dyDescent="0.2">
      <c r="A128" s="22"/>
      <c r="B128" s="2" t="s">
        <v>131</v>
      </c>
      <c r="F128" s="105">
        <v>1179</v>
      </c>
      <c r="G128" s="105">
        <v>1156</v>
      </c>
      <c r="H128" s="104">
        <v>15016404.92</v>
      </c>
      <c r="I128" s="104">
        <v>14911684.109999999</v>
      </c>
      <c r="J128" s="158">
        <v>0.31240000000000001</v>
      </c>
      <c r="K128" s="158">
        <v>0.31280000000000002</v>
      </c>
      <c r="L128" s="104">
        <v>4.5199999999999996</v>
      </c>
      <c r="M128" s="104">
        <v>4.5199999999999996</v>
      </c>
      <c r="N128" s="104">
        <v>140.82</v>
      </c>
      <c r="O128" s="188">
        <v>140.71</v>
      </c>
    </row>
    <row r="129" spans="1:15" x14ac:dyDescent="0.2">
      <c r="A129" s="22"/>
      <c r="B129" s="2" t="s">
        <v>132</v>
      </c>
      <c r="F129" s="105">
        <v>1157</v>
      </c>
      <c r="G129" s="105">
        <v>1138</v>
      </c>
      <c r="H129" s="104">
        <v>21045976.059999999</v>
      </c>
      <c r="I129" s="104">
        <v>20893081.190000001</v>
      </c>
      <c r="J129" s="158">
        <v>0.43780000000000002</v>
      </c>
      <c r="K129" s="158">
        <v>0.43830000000000002</v>
      </c>
      <c r="L129" s="104">
        <v>4.5999999999999996</v>
      </c>
      <c r="M129" s="104">
        <v>4.5999999999999996</v>
      </c>
      <c r="N129" s="104">
        <v>151.6</v>
      </c>
      <c r="O129" s="188">
        <v>151.81</v>
      </c>
    </row>
    <row r="130" spans="1:15" x14ac:dyDescent="0.2">
      <c r="A130" s="22"/>
      <c r="B130" s="2" t="s">
        <v>133</v>
      </c>
      <c r="F130" s="105">
        <v>2703</v>
      </c>
      <c r="G130" s="105">
        <v>2668</v>
      </c>
      <c r="H130" s="104">
        <v>7506966.3600000003</v>
      </c>
      <c r="I130" s="104">
        <v>7416739.9500000002</v>
      </c>
      <c r="J130" s="158">
        <v>0.15620000000000001</v>
      </c>
      <c r="K130" s="158">
        <v>0.15559999999999999</v>
      </c>
      <c r="L130" s="104">
        <v>6.8</v>
      </c>
      <c r="M130" s="104">
        <v>6.8</v>
      </c>
      <c r="N130" s="104">
        <v>165.28</v>
      </c>
      <c r="O130" s="188">
        <v>166.91</v>
      </c>
    </row>
    <row r="131" spans="1:15" x14ac:dyDescent="0.2">
      <c r="A131" s="22"/>
      <c r="B131" s="2" t="s">
        <v>134</v>
      </c>
      <c r="F131" s="105">
        <v>784</v>
      </c>
      <c r="G131" s="105">
        <v>771</v>
      </c>
      <c r="H131" s="104">
        <v>3986673.33</v>
      </c>
      <c r="I131" s="104">
        <v>3939018.1</v>
      </c>
      <c r="J131" s="158">
        <v>8.2900000000000001E-2</v>
      </c>
      <c r="K131" s="158">
        <v>8.2600000000000007E-2</v>
      </c>
      <c r="L131" s="104">
        <v>6.66</v>
      </c>
      <c r="M131" s="104">
        <v>6.66</v>
      </c>
      <c r="N131" s="104">
        <v>234.18</v>
      </c>
      <c r="O131" s="188">
        <v>234.44</v>
      </c>
    </row>
    <row r="132" spans="1:15" x14ac:dyDescent="0.2">
      <c r="A132" s="22"/>
      <c r="B132" s="2" t="s">
        <v>135</v>
      </c>
      <c r="F132" s="105">
        <v>28</v>
      </c>
      <c r="G132" s="105">
        <v>28</v>
      </c>
      <c r="H132" s="104">
        <v>506494.52</v>
      </c>
      <c r="I132" s="104">
        <v>498556.22</v>
      </c>
      <c r="J132" s="158">
        <v>1.0500000000000001E-2</v>
      </c>
      <c r="K132" s="158">
        <v>1.0500000000000001E-2</v>
      </c>
      <c r="L132" s="104">
        <v>8.2100000000000009</v>
      </c>
      <c r="M132" s="104">
        <v>8.2100000000000009</v>
      </c>
      <c r="N132" s="104">
        <v>221.68</v>
      </c>
      <c r="O132" s="188">
        <v>226.62</v>
      </c>
    </row>
    <row r="133" spans="1:15" x14ac:dyDescent="0.2">
      <c r="A133" s="22"/>
      <c r="B133" s="2" t="s">
        <v>136</v>
      </c>
      <c r="F133" s="105">
        <v>1</v>
      </c>
      <c r="G133" s="105">
        <v>1</v>
      </c>
      <c r="H133" s="104">
        <v>7619.28</v>
      </c>
      <c r="I133" s="104">
        <v>7595.13</v>
      </c>
      <c r="J133" s="158">
        <v>2.0000000000000001E-4</v>
      </c>
      <c r="K133" s="158">
        <v>2.0000000000000001E-4</v>
      </c>
      <c r="L133" s="104">
        <v>8.1999999999999993</v>
      </c>
      <c r="M133" s="104">
        <v>8.1999999999999993</v>
      </c>
      <c r="N133" s="104">
        <v>205</v>
      </c>
      <c r="O133" s="188">
        <v>204</v>
      </c>
    </row>
    <row r="134" spans="1:15" x14ac:dyDescent="0.2">
      <c r="A134" s="43"/>
      <c r="B134" s="51" t="s">
        <v>137</v>
      </c>
      <c r="C134" s="119"/>
      <c r="D134" s="119"/>
      <c r="E134" s="119"/>
      <c r="F134" s="218">
        <v>5852</v>
      </c>
      <c r="G134" s="218">
        <v>5762</v>
      </c>
      <c r="H134" s="163">
        <v>48070134.469999999</v>
      </c>
      <c r="I134" s="163">
        <v>47666674.700000003</v>
      </c>
      <c r="J134" s="201"/>
      <c r="K134" s="201"/>
      <c r="L134" s="219">
        <v>5.13</v>
      </c>
      <c r="M134" s="220">
        <v>5.13</v>
      </c>
      <c r="N134" s="163">
        <v>157.96</v>
      </c>
      <c r="O134" s="166">
        <v>158.30000000000001</v>
      </c>
    </row>
    <row r="135" spans="1:15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204"/>
      <c r="O135" s="140"/>
    </row>
    <row r="136" spans="1:15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5" ht="13.5" thickBot="1" x14ac:dyDescent="0.25">
      <c r="D137" s="224"/>
      <c r="E137" s="224"/>
    </row>
    <row r="138" spans="1:15" ht="15.75" x14ac:dyDescent="0.25">
      <c r="A138" s="20" t="s">
        <v>138</v>
      </c>
      <c r="B138" s="6"/>
      <c r="C138" s="6"/>
      <c r="D138" s="225"/>
      <c r="F138" s="6"/>
      <c r="G138" s="6"/>
      <c r="H138" s="6"/>
      <c r="I138" s="6"/>
      <c r="J138" s="6"/>
      <c r="K138" s="6"/>
      <c r="L138" s="6"/>
      <c r="M138" s="6"/>
      <c r="N138" s="6"/>
      <c r="O138" s="7"/>
    </row>
    <row r="139" spans="1:15" ht="6.75" customHeight="1" x14ac:dyDescent="0.2">
      <c r="A139" s="22"/>
      <c r="O139" s="10"/>
    </row>
    <row r="140" spans="1:15" ht="12.75" customHeight="1" x14ac:dyDescent="0.2">
      <c r="A140" s="23"/>
      <c r="B140" s="156"/>
      <c r="C140" s="156"/>
      <c r="D140" s="156"/>
      <c r="E140" s="156"/>
      <c r="F140" s="393" t="s">
        <v>88</v>
      </c>
      <c r="G140" s="394"/>
      <c r="H140" s="179" t="s">
        <v>100</v>
      </c>
      <c r="I140" s="180"/>
      <c r="J140" s="393" t="s">
        <v>139</v>
      </c>
      <c r="K140" s="394"/>
      <c r="L140" s="393" t="s">
        <v>102</v>
      </c>
      <c r="M140" s="394"/>
      <c r="N140" s="393" t="s">
        <v>103</v>
      </c>
      <c r="O140" s="397"/>
    </row>
    <row r="141" spans="1:15" x14ac:dyDescent="0.2">
      <c r="A141" s="23"/>
      <c r="B141" s="156"/>
      <c r="C141" s="156"/>
      <c r="D141" s="156"/>
      <c r="E141" s="156"/>
      <c r="F141" s="24" t="s">
        <v>104</v>
      </c>
      <c r="G141" s="24" t="s">
        <v>105</v>
      </c>
      <c r="H141" s="24" t="s">
        <v>104</v>
      </c>
      <c r="I141" s="125" t="s">
        <v>105</v>
      </c>
      <c r="J141" s="24" t="s">
        <v>104</v>
      </c>
      <c r="K141" s="24" t="s">
        <v>105</v>
      </c>
      <c r="L141" s="24" t="s">
        <v>104</v>
      </c>
      <c r="M141" s="24" t="s">
        <v>105</v>
      </c>
      <c r="N141" s="24" t="s">
        <v>104</v>
      </c>
      <c r="O141" s="26" t="s">
        <v>105</v>
      </c>
    </row>
    <row r="142" spans="1:15" x14ac:dyDescent="0.2">
      <c r="A142" s="22"/>
      <c r="B142" s="2" t="s">
        <v>140</v>
      </c>
      <c r="F142" s="105">
        <v>4330</v>
      </c>
      <c r="G142" s="105">
        <v>4272</v>
      </c>
      <c r="H142" s="104">
        <v>33766620.109999999</v>
      </c>
      <c r="I142" s="104">
        <v>33483936.18</v>
      </c>
      <c r="J142" s="158">
        <v>0.70240000000000002</v>
      </c>
      <c r="K142" s="158">
        <v>0.70250000000000001</v>
      </c>
      <c r="L142" s="104">
        <v>5.21</v>
      </c>
      <c r="M142" s="104">
        <v>5.21</v>
      </c>
      <c r="N142" s="211">
        <v>150.46</v>
      </c>
      <c r="O142" s="214">
        <v>150.63</v>
      </c>
    </row>
    <row r="143" spans="1:15" x14ac:dyDescent="0.2">
      <c r="A143" s="22"/>
      <c r="B143" s="2" t="s">
        <v>141</v>
      </c>
      <c r="F143" s="105">
        <v>281</v>
      </c>
      <c r="G143" s="105">
        <v>278</v>
      </c>
      <c r="H143" s="104">
        <v>1109851.5900000001</v>
      </c>
      <c r="I143" s="104">
        <v>1088343.27</v>
      </c>
      <c r="J143" s="158">
        <v>2.3099999999999999E-2</v>
      </c>
      <c r="K143" s="158">
        <v>2.2800000000000001E-2</v>
      </c>
      <c r="L143" s="104">
        <v>6.75</v>
      </c>
      <c r="M143" s="104">
        <v>6.75</v>
      </c>
      <c r="N143" s="211">
        <v>224.33</v>
      </c>
      <c r="O143" s="216">
        <v>223.13</v>
      </c>
    </row>
    <row r="144" spans="1:15" x14ac:dyDescent="0.2">
      <c r="A144" s="22"/>
      <c r="B144" s="2" t="s">
        <v>142</v>
      </c>
      <c r="F144" s="105">
        <v>266</v>
      </c>
      <c r="G144" s="105">
        <v>259</v>
      </c>
      <c r="H144" s="104">
        <v>1156004.67</v>
      </c>
      <c r="I144" s="104">
        <v>1121458.4099999999</v>
      </c>
      <c r="J144" s="158">
        <v>2.4E-2</v>
      </c>
      <c r="K144" s="158">
        <v>2.35E-2</v>
      </c>
      <c r="L144" s="104">
        <v>6.57</v>
      </c>
      <c r="M144" s="104">
        <v>6.63</v>
      </c>
      <c r="N144" s="211">
        <v>224.22</v>
      </c>
      <c r="O144" s="216">
        <v>229.2</v>
      </c>
    </row>
    <row r="145" spans="1:15" x14ac:dyDescent="0.2">
      <c r="A145" s="22"/>
      <c r="B145" s="2" t="s">
        <v>143</v>
      </c>
      <c r="F145" s="105">
        <v>975</v>
      </c>
      <c r="G145" s="105">
        <v>953</v>
      </c>
      <c r="H145" s="104">
        <v>12037658.1</v>
      </c>
      <c r="I145" s="104">
        <v>11972936.84</v>
      </c>
      <c r="J145" s="158">
        <v>0.25040000000000001</v>
      </c>
      <c r="K145" s="158">
        <v>0.25119999999999998</v>
      </c>
      <c r="L145" s="104">
        <v>4.5999999999999996</v>
      </c>
      <c r="M145" s="104">
        <v>4.5999999999999996</v>
      </c>
      <c r="N145" s="211">
        <v>166.52</v>
      </c>
      <c r="O145" s="216">
        <v>167.23</v>
      </c>
    </row>
    <row r="146" spans="1:15" x14ac:dyDescent="0.2">
      <c r="A146" s="22"/>
      <c r="B146" s="2" t="s">
        <v>144</v>
      </c>
      <c r="F146" s="105">
        <v>0</v>
      </c>
      <c r="G146" s="105">
        <v>0</v>
      </c>
      <c r="H146" s="104">
        <v>0</v>
      </c>
      <c r="I146" s="104">
        <v>0</v>
      </c>
      <c r="J146" s="158">
        <v>0</v>
      </c>
      <c r="K146" s="158">
        <v>0</v>
      </c>
      <c r="L146" s="104">
        <v>0</v>
      </c>
      <c r="M146" s="104">
        <v>0</v>
      </c>
      <c r="N146" s="211">
        <v>0</v>
      </c>
      <c r="O146" s="216">
        <v>0</v>
      </c>
    </row>
    <row r="147" spans="1:15" x14ac:dyDescent="0.2">
      <c r="A147" s="43"/>
      <c r="B147" s="51" t="s">
        <v>95</v>
      </c>
      <c r="C147" s="119"/>
      <c r="D147" s="119"/>
      <c r="E147" s="119"/>
      <c r="F147" s="218">
        <v>5852</v>
      </c>
      <c r="G147" s="218">
        <v>5762</v>
      </c>
      <c r="H147" s="163">
        <v>48070134.469999999</v>
      </c>
      <c r="I147" s="163">
        <v>47666674.700000003</v>
      </c>
      <c r="J147" s="201"/>
      <c r="K147" s="201"/>
      <c r="L147" s="219">
        <v>5.13</v>
      </c>
      <c r="M147" s="219">
        <v>5.13</v>
      </c>
      <c r="N147" s="163">
        <v>157.96</v>
      </c>
      <c r="O147" s="166">
        <v>158.30000000000001</v>
      </c>
    </row>
    <row r="148" spans="1:15" s="60" customFormat="1" ht="11.25" x14ac:dyDescent="0.2">
      <c r="A148" s="177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204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20" t="s">
        <v>145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7"/>
    </row>
    <row r="152" spans="1:15" ht="6.75" customHeight="1" x14ac:dyDescent="0.2">
      <c r="A152" s="22"/>
      <c r="L152" s="10"/>
    </row>
    <row r="153" spans="1:15" x14ac:dyDescent="0.2">
      <c r="A153" s="23"/>
      <c r="B153" s="156"/>
      <c r="C153" s="156"/>
      <c r="D153" s="156"/>
      <c r="E153" s="99"/>
      <c r="F153" s="393" t="s">
        <v>88</v>
      </c>
      <c r="G153" s="394"/>
      <c r="H153" s="179" t="s">
        <v>100</v>
      </c>
      <c r="I153" s="180"/>
      <c r="J153" s="395" t="s">
        <v>146</v>
      </c>
      <c r="K153" s="395"/>
      <c r="L153" s="26" t="s">
        <v>22</v>
      </c>
    </row>
    <row r="154" spans="1:15" x14ac:dyDescent="0.2">
      <c r="A154" s="23"/>
      <c r="B154" s="156"/>
      <c r="C154" s="156"/>
      <c r="D154" s="156"/>
      <c r="E154" s="99"/>
      <c r="F154" s="125" t="s">
        <v>104</v>
      </c>
      <c r="G154" s="125" t="s">
        <v>105</v>
      </c>
      <c r="H154" s="24" t="s">
        <v>104</v>
      </c>
      <c r="I154" s="24" t="s">
        <v>105</v>
      </c>
      <c r="J154" s="24" t="s">
        <v>104</v>
      </c>
      <c r="K154" s="24" t="s">
        <v>105</v>
      </c>
      <c r="L154" s="226"/>
    </row>
    <row r="155" spans="1:15" x14ac:dyDescent="0.2">
      <c r="A155" s="68"/>
      <c r="B155" s="72" t="s">
        <v>147</v>
      </c>
      <c r="C155" s="72"/>
      <c r="D155" s="72"/>
      <c r="E155" s="72"/>
      <c r="F155" s="105">
        <v>114</v>
      </c>
      <c r="G155" s="105">
        <v>111</v>
      </c>
      <c r="H155" s="104">
        <v>696033.47</v>
      </c>
      <c r="I155" s="211">
        <v>687978.34</v>
      </c>
      <c r="J155" s="158">
        <v>1.4500000000000001E-2</v>
      </c>
      <c r="K155" s="227">
        <v>1.44E-2</v>
      </c>
      <c r="L155" s="228">
        <v>3.0526</v>
      </c>
    </row>
    <row r="156" spans="1:15" x14ac:dyDescent="0.2">
      <c r="A156" s="22"/>
      <c r="B156" s="2" t="s">
        <v>148</v>
      </c>
      <c r="F156" s="105">
        <v>5738</v>
      </c>
      <c r="G156" s="105">
        <v>5651</v>
      </c>
      <c r="H156" s="104">
        <v>47374101</v>
      </c>
      <c r="I156" s="211">
        <v>46978696.359999999</v>
      </c>
      <c r="J156" s="158">
        <v>0.98550000000000004</v>
      </c>
      <c r="K156" s="198">
        <v>0.98560000000000003</v>
      </c>
      <c r="L156" s="229">
        <v>2.5104000000000002</v>
      </c>
    </row>
    <row r="157" spans="1:15" x14ac:dyDescent="0.2">
      <c r="A157" s="22"/>
      <c r="B157" s="2" t="s">
        <v>149</v>
      </c>
      <c r="F157" s="105">
        <v>0</v>
      </c>
      <c r="G157" s="105">
        <v>0</v>
      </c>
      <c r="H157" s="104">
        <v>0</v>
      </c>
      <c r="I157" s="104">
        <v>0</v>
      </c>
      <c r="J157" s="158">
        <v>0</v>
      </c>
      <c r="K157" s="198">
        <v>0</v>
      </c>
      <c r="L157" s="229">
        <v>0</v>
      </c>
    </row>
    <row r="158" spans="1:15" ht="13.5" thickBot="1" x14ac:dyDescent="0.25">
      <c r="A158" s="141"/>
      <c r="B158" s="230" t="s">
        <v>50</v>
      </c>
      <c r="C158" s="18"/>
      <c r="D158" s="18"/>
      <c r="E158" s="18"/>
      <c r="F158" s="231">
        <v>5852</v>
      </c>
      <c r="G158" s="231">
        <v>5762</v>
      </c>
      <c r="H158" s="232">
        <v>48070134.469999999</v>
      </c>
      <c r="I158" s="232">
        <v>47666674.700000003</v>
      </c>
      <c r="J158" s="233"/>
      <c r="K158" s="234"/>
      <c r="L158" s="235">
        <v>2.5182000000000002</v>
      </c>
    </row>
    <row r="159" spans="1:15" s="236" customFormat="1" ht="11.25" x14ac:dyDescent="0.2">
      <c r="A159" s="60"/>
    </row>
    <row r="160" spans="1:15" s="236" customFormat="1" ht="11.25" x14ac:dyDescent="0.2">
      <c r="A160" s="60"/>
    </row>
    <row r="161" spans="1:16" ht="13.5" thickBot="1" x14ac:dyDescent="0.25"/>
    <row r="162" spans="1:16" ht="15.75" x14ac:dyDescent="0.25">
      <c r="A162" s="20" t="s">
        <v>150</v>
      </c>
      <c r="B162" s="237"/>
      <c r="C162" s="238"/>
      <c r="D162" s="21"/>
      <c r="E162" s="21"/>
      <c r="F162" s="147" t="s">
        <v>151</v>
      </c>
    </row>
    <row r="163" spans="1:16" ht="13.5" thickBot="1" x14ac:dyDescent="0.25">
      <c r="A163" s="141" t="s">
        <v>152</v>
      </c>
      <c r="B163" s="141"/>
      <c r="C163" s="239"/>
      <c r="D163" s="239"/>
      <c r="E163" s="239"/>
      <c r="F163" s="240">
        <v>411029602.91000003</v>
      </c>
    </row>
    <row r="164" spans="1:16" x14ac:dyDescent="0.2">
      <c r="C164" s="241"/>
      <c r="D164" s="241"/>
      <c r="E164" s="241"/>
      <c r="F164" s="242"/>
      <c r="N164" s="243"/>
      <c r="O164" s="243"/>
    </row>
    <row r="165" spans="1:16" x14ac:dyDescent="0.2">
      <c r="C165" s="244"/>
      <c r="D165" s="245"/>
      <c r="E165" s="245"/>
      <c r="F165" s="242"/>
    </row>
    <row r="166" spans="1:16" ht="12.75" customHeight="1" x14ac:dyDescent="0.2">
      <c r="A166" s="396"/>
      <c r="B166" s="396"/>
      <c r="C166" s="396"/>
      <c r="D166" s="396"/>
      <c r="E166" s="396"/>
      <c r="F166" s="396"/>
    </row>
    <row r="167" spans="1:16" x14ac:dyDescent="0.2">
      <c r="A167" s="396"/>
      <c r="B167" s="396"/>
      <c r="C167" s="396"/>
      <c r="D167" s="396"/>
      <c r="E167" s="396"/>
      <c r="F167" s="396"/>
    </row>
    <row r="168" spans="1:16" x14ac:dyDescent="0.2">
      <c r="A168" s="396"/>
      <c r="B168" s="396"/>
      <c r="C168" s="396"/>
      <c r="D168" s="396"/>
      <c r="E168" s="396"/>
      <c r="F168" s="396"/>
    </row>
    <row r="169" spans="1:16" x14ac:dyDescent="0.2">
      <c r="C169" s="244"/>
      <c r="D169" s="245"/>
      <c r="E169" s="245"/>
      <c r="F169" s="242"/>
    </row>
    <row r="170" spans="1:16" x14ac:dyDescent="0.2">
      <c r="A170" s="396"/>
      <c r="B170" s="396"/>
      <c r="C170" s="396"/>
      <c r="D170" s="396"/>
      <c r="E170" s="396"/>
      <c r="F170" s="396"/>
    </row>
    <row r="171" spans="1:16" x14ac:dyDescent="0.2">
      <c r="A171" s="396"/>
      <c r="B171" s="396"/>
      <c r="C171" s="396"/>
      <c r="D171" s="396"/>
      <c r="E171" s="396"/>
      <c r="F171" s="396"/>
    </row>
    <row r="172" spans="1:16" x14ac:dyDescent="0.2">
      <c r="A172" s="396"/>
      <c r="B172" s="396"/>
      <c r="C172" s="396"/>
      <c r="D172" s="396"/>
      <c r="E172" s="396"/>
      <c r="F172" s="396"/>
    </row>
    <row r="173" spans="1:16" x14ac:dyDescent="0.2">
      <c r="F173" s="132"/>
      <c r="G173" s="132"/>
      <c r="H173" s="246"/>
      <c r="I173" s="246"/>
      <c r="J173" s="132"/>
      <c r="K173" s="132"/>
      <c r="L173" s="75"/>
      <c r="M173" s="75"/>
      <c r="N173" s="75"/>
      <c r="O173" s="75"/>
      <c r="P173" s="132"/>
    </row>
    <row r="174" spans="1:16" x14ac:dyDescent="0.2">
      <c r="F174" s="132"/>
      <c r="G174" s="132"/>
      <c r="H174" s="75"/>
      <c r="I174" s="75"/>
      <c r="J174" s="132"/>
      <c r="K174" s="132"/>
      <c r="L174" s="75"/>
      <c r="M174" s="75"/>
      <c r="N174" s="75"/>
      <c r="O174" s="75"/>
      <c r="P174" s="132"/>
    </row>
    <row r="178" spans="6:6" x14ac:dyDescent="0.2">
      <c r="F178" s="75"/>
    </row>
    <row r="180" spans="6:6" x14ac:dyDescent="0.2">
      <c r="F180" s="75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O175">
    <cfRule type="cellIs" dxfId="0" priority="1" operator="equal">
      <formula>TRUE</formula>
    </cfRule>
  </conditionalFormatting>
  <hyperlinks>
    <hyperlink ref="D10" r:id="rId1" xr:uid="{410CAB50-6374-4DFA-9426-2D56D330C7D4}"/>
    <hyperlink ref="D11" r:id="rId2" xr:uid="{9B0F14C9-0ABE-4FBC-A29B-7AD5B36322B6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2EEB-8E4C-45F0-A285-92928ED474EA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15.5703125" style="247" customWidth="1"/>
    <col min="16" max="16" width="16.85546875" style="247" bestFit="1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48"/>
      <c r="Z2" s="248"/>
      <c r="AA2" s="248"/>
    </row>
    <row r="3" spans="1:27" ht="15.75" x14ac:dyDescent="0.25">
      <c r="A3" s="1" t="s">
        <v>5</v>
      </c>
      <c r="O3"/>
      <c r="X3" s="248"/>
      <c r="Y3" s="248"/>
      <c r="Z3" s="248"/>
      <c r="AA3" s="248"/>
    </row>
    <row r="4" spans="1:27" ht="13.5" thickBot="1" x14ac:dyDescent="0.25">
      <c r="X4" s="248"/>
      <c r="Y4" s="248"/>
      <c r="Z4" s="248"/>
      <c r="AA4" s="248"/>
    </row>
    <row r="5" spans="1:27" x14ac:dyDescent="0.2">
      <c r="B5" s="416" t="s">
        <v>6</v>
      </c>
      <c r="C5" s="417"/>
      <c r="D5" s="417"/>
      <c r="E5" s="249">
        <v>45804</v>
      </c>
      <c r="F5" s="249"/>
      <c r="G5" s="250"/>
      <c r="X5" s="248"/>
      <c r="Y5" s="248"/>
      <c r="Z5" s="248"/>
      <c r="AA5" s="248"/>
    </row>
    <row r="6" spans="1:27" ht="13.5" thickBot="1" x14ac:dyDescent="0.25">
      <c r="B6" s="401" t="s">
        <v>154</v>
      </c>
      <c r="C6" s="402"/>
      <c r="D6" s="402"/>
      <c r="E6" s="251">
        <v>45777</v>
      </c>
      <c r="F6" s="251"/>
      <c r="G6" s="252"/>
      <c r="X6" s="248"/>
      <c r="Y6" s="248"/>
      <c r="Z6" s="248"/>
      <c r="AA6" s="248"/>
    </row>
    <row r="9" spans="1:27" ht="15.75" thickBot="1" x14ac:dyDescent="0.3">
      <c r="A9" s="253"/>
      <c r="Y9" s="71"/>
    </row>
    <row r="10" spans="1:27" ht="6" customHeight="1" thickBot="1" x14ac:dyDescent="0.25">
      <c r="J10" s="146"/>
      <c r="K10" s="254"/>
      <c r="L10" s="254"/>
      <c r="M10" s="254"/>
      <c r="N10" s="255"/>
    </row>
    <row r="11" spans="1:27" ht="18" thickBot="1" x14ac:dyDescent="0.3">
      <c r="A11" s="256" t="s">
        <v>155</v>
      </c>
      <c r="B11" s="257"/>
      <c r="C11" s="257"/>
      <c r="D11" s="257"/>
      <c r="E11" s="257"/>
      <c r="F11" s="257"/>
      <c r="G11" s="257"/>
      <c r="H11" s="258"/>
      <c r="J11" s="107" t="s">
        <v>156</v>
      </c>
      <c r="N11" s="259">
        <v>45777</v>
      </c>
      <c r="O11" s="260"/>
      <c r="P11" s="260"/>
      <c r="Q11" s="261"/>
    </row>
    <row r="12" spans="1:27" x14ac:dyDescent="0.2">
      <c r="A12" s="107"/>
      <c r="H12" s="262"/>
      <c r="J12" s="263" t="s">
        <v>157</v>
      </c>
      <c r="N12" s="130">
        <v>0</v>
      </c>
      <c r="O12" s="264"/>
      <c r="P12" s="264"/>
      <c r="Q12" s="75"/>
    </row>
    <row r="13" spans="1:27" x14ac:dyDescent="0.2">
      <c r="A13" s="263"/>
      <c r="B13" t="s">
        <v>158</v>
      </c>
      <c r="H13" s="130">
        <v>794623.8</v>
      </c>
      <c r="J13" s="22" t="s">
        <v>159</v>
      </c>
      <c r="N13" s="130">
        <v>12275.38</v>
      </c>
      <c r="O13" s="264"/>
      <c r="P13" s="264"/>
      <c r="Q13" s="75"/>
    </row>
    <row r="14" spans="1:27" x14ac:dyDescent="0.2">
      <c r="A14" s="263"/>
      <c r="B14" t="s">
        <v>160</v>
      </c>
      <c r="F14" s="265"/>
      <c r="H14" s="266">
        <v>0</v>
      </c>
      <c r="J14" s="22" t="s">
        <v>161</v>
      </c>
      <c r="N14" s="130">
        <v>7877.82</v>
      </c>
      <c r="O14" s="264"/>
      <c r="P14" s="264"/>
      <c r="Q14" s="75"/>
    </row>
    <row r="15" spans="1:27" x14ac:dyDescent="0.2">
      <c r="A15" s="263"/>
      <c r="B15" s="2" t="s">
        <v>162</v>
      </c>
      <c r="H15" s="266"/>
      <c r="J15" s="22" t="s">
        <v>163</v>
      </c>
      <c r="N15" s="130">
        <v>32038.7</v>
      </c>
      <c r="O15" s="264"/>
      <c r="P15" s="264"/>
      <c r="Q15" s="75"/>
    </row>
    <row r="16" spans="1:27" x14ac:dyDescent="0.2">
      <c r="A16" s="263"/>
      <c r="C16" s="2" t="s">
        <v>164</v>
      </c>
      <c r="H16" s="130">
        <v>0</v>
      </c>
      <c r="J16" s="22" t="s">
        <v>165</v>
      </c>
      <c r="N16" s="153">
        <v>0</v>
      </c>
      <c r="O16" s="264"/>
      <c r="P16" s="264"/>
      <c r="Q16" s="75"/>
    </row>
    <row r="17" spans="1:27" ht="13.5" thickBot="1" x14ac:dyDescent="0.25">
      <c r="A17" s="263"/>
      <c r="B17" t="s">
        <v>166</v>
      </c>
      <c r="H17" s="266">
        <v>6050.41</v>
      </c>
      <c r="J17" s="267"/>
      <c r="K17" s="230" t="s">
        <v>167</v>
      </c>
      <c r="L17" s="268"/>
      <c r="M17" s="268"/>
      <c r="N17" s="269">
        <v>52191.899999999994</v>
      </c>
      <c r="O17" s="270"/>
      <c r="P17" s="270"/>
      <c r="Q17" s="271"/>
    </row>
    <row r="18" spans="1:27" x14ac:dyDescent="0.2">
      <c r="A18" s="263"/>
      <c r="B18" t="s">
        <v>168</v>
      </c>
      <c r="H18" s="266">
        <v>0</v>
      </c>
    </row>
    <row r="19" spans="1:27" x14ac:dyDescent="0.2">
      <c r="A19" s="263"/>
      <c r="B19" s="2" t="s">
        <v>169</v>
      </c>
      <c r="H19" s="266">
        <v>0</v>
      </c>
    </row>
    <row r="20" spans="1:27" x14ac:dyDescent="0.2">
      <c r="A20" s="263"/>
      <c r="B20" t="s">
        <v>170</v>
      </c>
      <c r="H20" s="130">
        <v>167228.71</v>
      </c>
      <c r="P20" s="272"/>
      <c r="Q20" s="273"/>
    </row>
    <row r="21" spans="1:27" x14ac:dyDescent="0.2">
      <c r="A21" s="263"/>
      <c r="B21" s="2" t="s">
        <v>171</v>
      </c>
      <c r="H21" s="266"/>
      <c r="P21" s="274"/>
      <c r="X21" s="131"/>
    </row>
    <row r="22" spans="1:27" ht="13.5" thickBot="1" x14ac:dyDescent="0.25">
      <c r="A22" s="263"/>
      <c r="B22" t="s">
        <v>172</v>
      </c>
      <c r="H22" s="266">
        <v>0</v>
      </c>
      <c r="N22" s="275"/>
    </row>
    <row r="23" spans="1:27" x14ac:dyDescent="0.2">
      <c r="A23" s="263"/>
      <c r="B23" t="s">
        <v>173</v>
      </c>
      <c r="H23" s="266"/>
      <c r="I23" s="276"/>
      <c r="J23" s="146" t="s">
        <v>174</v>
      </c>
      <c r="K23" s="254"/>
      <c r="L23" s="254"/>
      <c r="M23" s="254"/>
      <c r="N23" s="277">
        <v>45777</v>
      </c>
      <c r="O23" s="260"/>
      <c r="P23" s="260"/>
      <c r="Q23" s="261"/>
      <c r="AA23" s="71"/>
    </row>
    <row r="24" spans="1:27" x14ac:dyDescent="0.2">
      <c r="A24" s="263"/>
      <c r="B24" t="s">
        <v>175</v>
      </c>
      <c r="H24" s="266"/>
      <c r="J24" s="263"/>
      <c r="N24" s="266"/>
      <c r="O24" s="260"/>
      <c r="P24" s="260"/>
      <c r="Q24" s="261"/>
    </row>
    <row r="25" spans="1:27" x14ac:dyDescent="0.2">
      <c r="A25" s="263"/>
      <c r="B25" t="s">
        <v>176</v>
      </c>
      <c r="H25" s="130"/>
      <c r="I25" s="278"/>
      <c r="J25" s="279" t="s">
        <v>177</v>
      </c>
      <c r="N25" s="280">
        <v>47430.5</v>
      </c>
      <c r="O25" s="264"/>
      <c r="P25" s="264"/>
      <c r="Q25" s="264"/>
      <c r="W25" s="2"/>
    </row>
    <row r="26" spans="1:27" x14ac:dyDescent="0.2">
      <c r="A26" s="263"/>
      <c r="B26" t="s">
        <v>178</v>
      </c>
      <c r="H26" s="130">
        <v>0</v>
      </c>
      <c r="I26" s="278"/>
      <c r="J26" s="279" t="s">
        <v>179</v>
      </c>
      <c r="N26" s="280">
        <v>99701488.930000007</v>
      </c>
      <c r="O26" s="264"/>
      <c r="P26" s="264"/>
      <c r="Q26" s="264"/>
      <c r="W26" s="2"/>
    </row>
    <row r="27" spans="1:27" x14ac:dyDescent="0.2">
      <c r="A27" s="263"/>
      <c r="B27" t="s">
        <v>180</v>
      </c>
      <c r="H27" s="266">
        <v>0</v>
      </c>
      <c r="I27" s="281"/>
      <c r="J27" s="279" t="s">
        <v>181</v>
      </c>
      <c r="N27" s="282">
        <v>0.24256522699128041</v>
      </c>
      <c r="O27" s="283"/>
      <c r="P27" s="283"/>
      <c r="Q27" s="284"/>
      <c r="R27" s="285"/>
      <c r="W27" s="2"/>
    </row>
    <row r="28" spans="1:27" x14ac:dyDescent="0.2">
      <c r="A28" s="263"/>
      <c r="H28" s="286"/>
      <c r="I28" s="281"/>
      <c r="J28" s="279" t="s">
        <v>182</v>
      </c>
      <c r="N28" s="287">
        <v>2.0935930075689613</v>
      </c>
      <c r="O28" s="283"/>
      <c r="P28" s="283"/>
      <c r="Q28" s="288"/>
      <c r="W28" s="2"/>
      <c r="X28" s="289"/>
    </row>
    <row r="29" spans="1:27" x14ac:dyDescent="0.2">
      <c r="A29" s="263"/>
      <c r="C29" s="71" t="s">
        <v>183</v>
      </c>
      <c r="H29" s="290">
        <v>967902.92</v>
      </c>
      <c r="I29" s="291"/>
      <c r="J29" s="292"/>
      <c r="N29" s="280"/>
      <c r="O29" s="293"/>
      <c r="P29" s="293"/>
      <c r="Q29" s="294"/>
      <c r="R29" s="2"/>
      <c r="S29" s="2"/>
      <c r="T29" s="2"/>
      <c r="U29" s="2"/>
      <c r="V29" s="2"/>
    </row>
    <row r="30" spans="1:27" ht="13.5" thickBot="1" x14ac:dyDescent="0.25">
      <c r="A30" s="263"/>
      <c r="C30" s="71"/>
      <c r="H30" s="286"/>
      <c r="I30" s="278"/>
      <c r="J30" s="279" t="s">
        <v>184</v>
      </c>
      <c r="N30" s="295">
        <v>167228.71</v>
      </c>
      <c r="O30" s="293"/>
      <c r="P30" s="293"/>
      <c r="Q30" s="296"/>
      <c r="R30" s="2"/>
      <c r="S30" s="2"/>
      <c r="T30" s="2"/>
      <c r="U30" s="2"/>
      <c r="V30" s="2"/>
    </row>
    <row r="31" spans="1:27" x14ac:dyDescent="0.2">
      <c r="A31" s="297" t="s">
        <v>185</v>
      </c>
      <c r="B31" s="298"/>
      <c r="C31" s="299"/>
      <c r="D31" s="298"/>
      <c r="E31" s="298"/>
      <c r="F31" s="298"/>
      <c r="G31" s="298"/>
      <c r="H31" s="300"/>
      <c r="I31" s="301"/>
      <c r="J31" s="279" t="s">
        <v>186</v>
      </c>
      <c r="N31" s="280">
        <v>0</v>
      </c>
      <c r="O31" s="293"/>
      <c r="P31" s="293"/>
      <c r="Q31" s="294"/>
      <c r="R31" s="2"/>
      <c r="S31" s="2"/>
      <c r="T31" s="2"/>
      <c r="U31" s="2"/>
      <c r="V31" s="2"/>
    </row>
    <row r="32" spans="1:27" ht="14.25" x14ac:dyDescent="0.2">
      <c r="A32" s="58"/>
      <c r="B32" s="236"/>
      <c r="C32" s="236"/>
      <c r="D32" s="236"/>
      <c r="E32" s="236"/>
      <c r="F32" s="236"/>
      <c r="G32" s="236"/>
      <c r="H32" s="302"/>
      <c r="I32" s="278"/>
      <c r="J32" s="22" t="s">
        <v>187</v>
      </c>
      <c r="N32" s="280">
        <v>100451857.33769999</v>
      </c>
      <c r="O32" s="293"/>
      <c r="P32" s="293"/>
      <c r="Q32" s="296"/>
      <c r="R32" s="2"/>
      <c r="S32" s="303"/>
      <c r="T32" s="303"/>
      <c r="U32" s="303"/>
      <c r="V32" s="303"/>
      <c r="W32" s="2"/>
    </row>
    <row r="33" spans="1:25" ht="15" thickBot="1" x14ac:dyDescent="0.25">
      <c r="A33" s="62"/>
      <c r="B33" s="304"/>
      <c r="C33" s="304"/>
      <c r="D33" s="304"/>
      <c r="E33" s="304"/>
      <c r="F33" s="304"/>
      <c r="G33" s="305"/>
      <c r="H33" s="306"/>
      <c r="I33" s="281"/>
      <c r="J33" s="22" t="s">
        <v>188</v>
      </c>
      <c r="K33" s="2"/>
      <c r="L33" s="2"/>
      <c r="M33" s="2"/>
      <c r="N33" s="287">
        <v>1.0075261504692956</v>
      </c>
      <c r="O33" s="293"/>
      <c r="P33" s="293"/>
      <c r="Q33" s="294"/>
      <c r="R33" s="2"/>
      <c r="S33" s="303"/>
      <c r="T33" s="303"/>
      <c r="U33" s="303"/>
      <c r="V33" s="303"/>
      <c r="W33" s="2"/>
    </row>
    <row r="34" spans="1:25" s="236" customFormat="1" x14ac:dyDescent="0.2">
      <c r="A34" s="60"/>
      <c r="I34" s="245"/>
      <c r="J34" s="22" t="s">
        <v>189</v>
      </c>
      <c r="K34" s="2"/>
      <c r="L34" s="2"/>
      <c r="M34" s="2"/>
      <c r="N34" s="287">
        <v>-1.8255823969552131E-3</v>
      </c>
      <c r="O34" s="293"/>
      <c r="P34" s="293"/>
      <c r="Q34" s="296"/>
      <c r="R34" s="2"/>
      <c r="S34" s="307"/>
      <c r="T34" s="307"/>
      <c r="U34" s="307"/>
      <c r="V34" s="307"/>
      <c r="W34" s="2"/>
    </row>
    <row r="35" spans="1:25" s="236" customFormat="1" ht="13.5" thickBot="1" x14ac:dyDescent="0.25">
      <c r="G35" s="308"/>
      <c r="J35" s="309" t="s">
        <v>190</v>
      </c>
      <c r="K35" s="310"/>
      <c r="L35" s="310"/>
      <c r="M35" s="310"/>
      <c r="N35" s="311">
        <v>0</v>
      </c>
      <c r="O35" s="293"/>
      <c r="P35" s="293"/>
      <c r="Q35" s="294"/>
      <c r="R35" s="2"/>
      <c r="S35" s="312"/>
      <c r="T35" s="303"/>
      <c r="U35" s="303"/>
      <c r="V35" s="303"/>
      <c r="W35" s="2"/>
    </row>
    <row r="36" spans="1:25" s="236" customFormat="1" x14ac:dyDescent="0.2">
      <c r="H36" s="313"/>
      <c r="J36" s="314" t="s">
        <v>191</v>
      </c>
      <c r="K36" s="254"/>
      <c r="L36" s="254"/>
      <c r="M36" s="254"/>
      <c r="N36" s="315"/>
      <c r="O36" s="293"/>
      <c r="P36" s="293"/>
      <c r="Q36" s="296"/>
      <c r="R36" s="2"/>
      <c r="S36" s="2"/>
      <c r="T36" s="2"/>
      <c r="U36" s="2"/>
      <c r="V36" s="2"/>
      <c r="W36" s="15"/>
      <c r="Y36" s="308"/>
    </row>
    <row r="37" spans="1:25" s="236" customFormat="1" ht="13.5" thickBot="1" x14ac:dyDescent="0.25">
      <c r="H37" s="308"/>
      <c r="J37" s="413" t="s">
        <v>192</v>
      </c>
      <c r="K37" s="414"/>
      <c r="L37" s="414"/>
      <c r="M37" s="414"/>
      <c r="N37" s="415"/>
      <c r="O37" s="293"/>
      <c r="P37" s="293"/>
      <c r="Q37" s="294"/>
      <c r="R37" s="2"/>
      <c r="S37" s="122"/>
      <c r="T37" s="122"/>
      <c r="U37" s="122"/>
      <c r="V37" s="122"/>
      <c r="W37" s="15"/>
      <c r="Y37" s="308"/>
    </row>
    <row r="38" spans="1:25" s="236" customFormat="1" x14ac:dyDescent="0.2">
      <c r="J38" s="60"/>
      <c r="K38" s="71"/>
      <c r="L38"/>
      <c r="M38"/>
      <c r="N38"/>
      <c r="O38" s="247"/>
      <c r="P38" s="247"/>
      <c r="Q38"/>
      <c r="R38" s="316"/>
      <c r="S38" s="316"/>
      <c r="T38" s="316"/>
      <c r="U38" s="316"/>
      <c r="V38" s="316"/>
      <c r="W38" s="2"/>
      <c r="X38" s="308"/>
      <c r="Y38" s="308"/>
    </row>
    <row r="39" spans="1:25" ht="13.5" thickBot="1" x14ac:dyDescent="0.25">
      <c r="Q39" s="2"/>
      <c r="R39" s="316"/>
      <c r="S39" s="316"/>
      <c r="T39" s="316"/>
      <c r="U39" s="316"/>
      <c r="V39" s="316"/>
      <c r="W39" s="2"/>
    </row>
    <row r="40" spans="1:25" ht="15.75" thickBot="1" x14ac:dyDescent="0.3">
      <c r="A40" s="256" t="s">
        <v>193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8"/>
      <c r="P40" s="317"/>
      <c r="Q40" s="318"/>
      <c r="R40" s="316"/>
      <c r="S40" s="316"/>
      <c r="T40" s="316"/>
      <c r="U40" s="316"/>
      <c r="V40" s="316"/>
      <c r="W40" s="2"/>
      <c r="X40" s="275"/>
    </row>
    <row r="41" spans="1:25" ht="15.75" thickBot="1" x14ac:dyDescent="0.3">
      <c r="A41" s="319"/>
      <c r="N41" s="286"/>
      <c r="P41" s="320"/>
      <c r="Q41" s="318"/>
      <c r="R41" s="316"/>
      <c r="S41" s="316"/>
      <c r="T41" s="316"/>
      <c r="U41" s="316"/>
      <c r="V41" s="316"/>
      <c r="W41" s="236"/>
      <c r="X41" s="275"/>
    </row>
    <row r="42" spans="1:25" x14ac:dyDescent="0.2">
      <c r="A42" s="321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5"/>
      <c r="O42" s="322"/>
      <c r="P42" s="320"/>
      <c r="Q42" s="318"/>
      <c r="R42" s="316"/>
      <c r="S42" s="75"/>
      <c r="T42" s="75"/>
      <c r="U42" s="75"/>
      <c r="V42" s="75"/>
      <c r="Y42" s="275"/>
    </row>
    <row r="43" spans="1:25" x14ac:dyDescent="0.2">
      <c r="A43" s="107" t="s">
        <v>194</v>
      </c>
      <c r="L43" s="323" t="s">
        <v>195</v>
      </c>
      <c r="M43" s="324"/>
      <c r="N43" s="325" t="s">
        <v>196</v>
      </c>
      <c r="P43" s="320"/>
      <c r="Q43" s="326"/>
      <c r="R43" s="316"/>
      <c r="S43" s="75"/>
      <c r="T43" s="75"/>
      <c r="U43" s="75"/>
      <c r="V43" s="75"/>
      <c r="X43" s="275"/>
    </row>
    <row r="44" spans="1:25" x14ac:dyDescent="0.2">
      <c r="A44" s="263"/>
      <c r="N44" s="286"/>
      <c r="O44" s="264"/>
      <c r="P44" s="320"/>
      <c r="Q44" s="318"/>
      <c r="R44" s="316"/>
      <c r="S44" s="75"/>
      <c r="T44" s="75"/>
      <c r="U44" s="75"/>
      <c r="V44" s="75"/>
    </row>
    <row r="45" spans="1:25" x14ac:dyDescent="0.2">
      <c r="A45" s="263"/>
      <c r="B45" s="71" t="s">
        <v>183</v>
      </c>
      <c r="L45" s="275"/>
      <c r="M45" s="275"/>
      <c r="N45" s="266">
        <v>967902.92</v>
      </c>
      <c r="O45" s="264"/>
      <c r="P45" s="320"/>
      <c r="Q45" s="327"/>
      <c r="R45" s="316"/>
      <c r="S45" s="75"/>
      <c r="T45" s="75"/>
      <c r="U45" s="75"/>
      <c r="V45" s="75"/>
      <c r="W45" s="75"/>
    </row>
    <row r="46" spans="1:25" x14ac:dyDescent="0.2">
      <c r="A46" s="263"/>
      <c r="L46" s="275"/>
      <c r="M46" s="275"/>
      <c r="N46" s="266"/>
      <c r="O46" s="264"/>
      <c r="P46" s="320"/>
      <c r="Q46" s="327"/>
      <c r="R46" s="316"/>
      <c r="S46" s="75"/>
      <c r="T46" s="75"/>
      <c r="U46" s="75"/>
      <c r="V46" s="75"/>
    </row>
    <row r="47" spans="1:25" x14ac:dyDescent="0.2">
      <c r="A47" s="263"/>
      <c r="B47" s="71" t="s">
        <v>197</v>
      </c>
      <c r="L47" s="75">
        <v>32038.7</v>
      </c>
      <c r="M47" s="275"/>
      <c r="N47" s="266">
        <v>935864.22000000009</v>
      </c>
      <c r="O47" s="264"/>
      <c r="P47" s="320"/>
      <c r="Q47" s="327"/>
      <c r="R47" s="316"/>
      <c r="S47" s="75"/>
      <c r="T47" s="75"/>
      <c r="U47" s="75"/>
      <c r="V47" s="75"/>
      <c r="W47" s="2"/>
    </row>
    <row r="48" spans="1:25" x14ac:dyDescent="0.2">
      <c r="A48" s="263"/>
      <c r="L48" s="75"/>
      <c r="M48" s="275"/>
      <c r="N48" s="266"/>
      <c r="O48" s="264"/>
      <c r="P48" s="320"/>
      <c r="Q48" s="327"/>
      <c r="R48" s="316"/>
      <c r="S48" s="75"/>
      <c r="T48" s="75"/>
      <c r="U48" s="75"/>
      <c r="V48" s="75"/>
    </row>
    <row r="49" spans="1:30" x14ac:dyDescent="0.2">
      <c r="A49" s="263"/>
      <c r="B49" s="71" t="s">
        <v>198</v>
      </c>
      <c r="L49" s="75">
        <v>0</v>
      </c>
      <c r="M49" s="275"/>
      <c r="N49" s="266">
        <v>935864.22000000009</v>
      </c>
      <c r="O49" s="264"/>
      <c r="P49" s="316"/>
      <c r="Q49" s="75"/>
      <c r="R49" s="2"/>
      <c r="S49" s="2"/>
      <c r="T49" s="2"/>
      <c r="U49" s="2"/>
      <c r="V49" s="2"/>
    </row>
    <row r="50" spans="1:30" x14ac:dyDescent="0.2">
      <c r="A50" s="263"/>
      <c r="L50" s="75"/>
      <c r="M50" s="275"/>
      <c r="N50" s="266"/>
      <c r="O50" s="264"/>
      <c r="P50" s="288"/>
      <c r="Q50" s="328"/>
      <c r="R50" s="15"/>
      <c r="S50" s="2"/>
      <c r="T50" s="2"/>
      <c r="U50" s="2"/>
      <c r="V50" s="2"/>
    </row>
    <row r="51" spans="1:30" x14ac:dyDescent="0.2">
      <c r="A51" s="263"/>
      <c r="B51" s="71" t="s">
        <v>199</v>
      </c>
      <c r="L51" s="75">
        <v>12275.38</v>
      </c>
      <c r="M51" s="275"/>
      <c r="N51" s="266">
        <v>923588.84000000008</v>
      </c>
      <c r="O51" s="264"/>
      <c r="P51" s="329"/>
      <c r="Q51" s="328"/>
      <c r="R51" s="330"/>
      <c r="S51" s="2"/>
      <c r="T51" s="2"/>
      <c r="U51" s="2"/>
      <c r="V51" s="2"/>
    </row>
    <row r="52" spans="1:30" x14ac:dyDescent="0.2">
      <c r="A52" s="263"/>
      <c r="L52" s="75"/>
      <c r="M52" s="275"/>
      <c r="N52" s="266"/>
      <c r="O52" s="264"/>
      <c r="P52" s="329"/>
      <c r="Q52" s="331"/>
      <c r="R52" s="332"/>
    </row>
    <row r="53" spans="1:30" x14ac:dyDescent="0.2">
      <c r="A53" s="263"/>
      <c r="B53" s="71" t="s">
        <v>200</v>
      </c>
      <c r="L53" s="75">
        <v>7877.82</v>
      </c>
      <c r="M53" s="275"/>
      <c r="N53" s="266">
        <v>915711.02000000014</v>
      </c>
      <c r="O53" s="264"/>
      <c r="P53" s="329"/>
      <c r="Q53" s="331"/>
      <c r="R53" s="332"/>
    </row>
    <row r="54" spans="1:30" x14ac:dyDescent="0.2">
      <c r="A54" s="263"/>
      <c r="L54" s="75" t="s">
        <v>8</v>
      </c>
      <c r="M54" s="275"/>
      <c r="N54" s="266"/>
      <c r="O54" s="264"/>
      <c r="P54" s="329"/>
      <c r="Q54" s="331"/>
      <c r="R54" s="332"/>
    </row>
    <row r="55" spans="1:30" x14ac:dyDescent="0.2">
      <c r="A55" s="263"/>
      <c r="B55" s="71" t="s">
        <v>201</v>
      </c>
      <c r="L55" s="75">
        <v>170135.02</v>
      </c>
      <c r="M55" s="275"/>
      <c r="N55" s="266">
        <v>745576.00000000012</v>
      </c>
      <c r="O55" s="264"/>
      <c r="P55" s="329"/>
      <c r="Q55" s="331"/>
      <c r="R55" s="332"/>
    </row>
    <row r="56" spans="1:30" x14ac:dyDescent="0.2">
      <c r="A56" s="263"/>
      <c r="L56" s="75"/>
      <c r="M56" s="275"/>
      <c r="N56" s="266"/>
      <c r="O56" s="264"/>
      <c r="P56" s="329"/>
      <c r="Q56" s="331"/>
      <c r="R56" s="332"/>
    </row>
    <row r="57" spans="1:30" x14ac:dyDescent="0.2">
      <c r="A57" s="263"/>
      <c r="B57" s="71" t="s">
        <v>202</v>
      </c>
      <c r="L57" s="275">
        <v>57825.66</v>
      </c>
      <c r="M57" s="275"/>
      <c r="N57" s="266">
        <v>687750.34000000008</v>
      </c>
      <c r="O57" s="264"/>
      <c r="P57" s="329"/>
      <c r="Q57" s="331"/>
      <c r="R57" s="332"/>
    </row>
    <row r="58" spans="1:30" x14ac:dyDescent="0.2">
      <c r="A58" s="263"/>
      <c r="L58" s="275"/>
      <c r="M58" s="275"/>
      <c r="N58" s="266"/>
      <c r="O58" s="264"/>
      <c r="P58" s="329"/>
      <c r="Q58" s="331"/>
      <c r="R58" s="332"/>
      <c r="W58" s="333"/>
      <c r="Y58" s="420"/>
      <c r="Z58" s="420"/>
    </row>
    <row r="59" spans="1:30" x14ac:dyDescent="0.2">
      <c r="A59" s="263"/>
      <c r="B59" s="71" t="s">
        <v>203</v>
      </c>
      <c r="L59" s="275">
        <v>0</v>
      </c>
      <c r="M59" s="275"/>
      <c r="N59" s="266">
        <v>687750.34000000008</v>
      </c>
      <c r="O59" s="264"/>
      <c r="P59" s="334"/>
      <c r="Q59" s="335"/>
      <c r="Y59" s="2"/>
    </row>
    <row r="60" spans="1:30" x14ac:dyDescent="0.2">
      <c r="A60" s="263"/>
      <c r="B60" s="71"/>
      <c r="L60" s="275"/>
      <c r="M60" s="275"/>
      <c r="N60" s="266"/>
      <c r="O60" s="264"/>
      <c r="P60" s="334"/>
      <c r="Q60" s="335"/>
      <c r="R60" s="336"/>
      <c r="S60" s="336"/>
      <c r="T60" s="336"/>
      <c r="U60" s="336"/>
      <c r="V60" s="336"/>
      <c r="W60" s="2"/>
      <c r="X60" s="2"/>
      <c r="Y60" s="337"/>
      <c r="Z60" s="275"/>
      <c r="AB60" s="275"/>
      <c r="AC60" s="275"/>
      <c r="AD60" s="275"/>
    </row>
    <row r="61" spans="1:30" x14ac:dyDescent="0.2">
      <c r="A61" s="263"/>
      <c r="B61" s="71" t="s">
        <v>204</v>
      </c>
      <c r="L61" s="275">
        <v>509533.34</v>
      </c>
      <c r="M61" s="275"/>
      <c r="N61" s="266">
        <v>178217.00000000006</v>
      </c>
      <c r="O61" s="264"/>
      <c r="P61" s="334"/>
      <c r="Q61" s="335"/>
      <c r="R61" s="336"/>
      <c r="S61" s="336"/>
      <c r="T61" s="336"/>
      <c r="U61" s="336"/>
      <c r="V61" s="336"/>
      <c r="W61" s="2"/>
      <c r="X61" s="2"/>
      <c r="Y61" s="337"/>
      <c r="Z61" s="275"/>
      <c r="AB61" s="275"/>
      <c r="AC61" s="275"/>
      <c r="AD61" s="275"/>
    </row>
    <row r="62" spans="1:30" x14ac:dyDescent="0.2">
      <c r="A62" s="263"/>
      <c r="B62" s="71"/>
      <c r="L62" s="275"/>
      <c r="M62" s="275"/>
      <c r="N62" s="266"/>
      <c r="O62" s="264"/>
      <c r="P62" s="334"/>
      <c r="Q62" s="335"/>
      <c r="R62" s="336"/>
      <c r="S62" s="336"/>
      <c r="T62" s="336"/>
      <c r="U62" s="336"/>
      <c r="V62" s="336"/>
      <c r="W62" s="2"/>
      <c r="X62" s="2"/>
      <c r="Y62" s="337"/>
      <c r="Z62" s="275"/>
      <c r="AB62" s="275"/>
      <c r="AC62" s="275"/>
      <c r="AD62" s="275"/>
    </row>
    <row r="63" spans="1:30" x14ac:dyDescent="0.2">
      <c r="A63" s="263"/>
      <c r="B63" s="71" t="s">
        <v>205</v>
      </c>
      <c r="L63" s="275">
        <v>0</v>
      </c>
      <c r="M63" s="275"/>
      <c r="N63" s="266">
        <v>178217.00000000006</v>
      </c>
      <c r="O63" s="264"/>
      <c r="P63" s="334"/>
      <c r="Q63" s="335"/>
      <c r="R63" s="336"/>
      <c r="S63" s="336"/>
      <c r="T63" s="336"/>
      <c r="U63" s="336"/>
      <c r="V63" s="336"/>
      <c r="W63" s="2"/>
      <c r="X63" s="2"/>
      <c r="Y63" s="337"/>
      <c r="Z63" s="275"/>
      <c r="AB63" s="275"/>
      <c r="AC63" s="275"/>
      <c r="AD63" s="275"/>
    </row>
    <row r="64" spans="1:30" x14ac:dyDescent="0.2">
      <c r="A64" s="263"/>
      <c r="B64" s="71"/>
      <c r="G64" t="s">
        <v>8</v>
      </c>
      <c r="L64" s="275"/>
      <c r="M64" s="275"/>
      <c r="N64" s="266"/>
      <c r="O64" s="264"/>
      <c r="P64" s="334"/>
      <c r="Q64" s="335"/>
      <c r="R64" s="336"/>
      <c r="S64" s="336"/>
      <c r="T64" s="336"/>
      <c r="U64" s="336"/>
      <c r="V64" s="336"/>
      <c r="W64" s="2"/>
      <c r="X64" s="2"/>
      <c r="Y64" s="337"/>
      <c r="Z64" s="275"/>
      <c r="AB64" s="275"/>
      <c r="AC64" s="275"/>
      <c r="AD64" s="275"/>
    </row>
    <row r="65" spans="1:30" x14ac:dyDescent="0.2">
      <c r="A65" s="263"/>
      <c r="B65" s="71" t="s">
        <v>206</v>
      </c>
      <c r="L65" s="275">
        <v>0</v>
      </c>
      <c r="M65" s="275"/>
      <c r="N65" s="266">
        <v>178217.00000000006</v>
      </c>
      <c r="Q65" s="275"/>
      <c r="R65" s="336"/>
      <c r="S65" s="336"/>
      <c r="T65" s="336"/>
      <c r="U65" s="336"/>
      <c r="V65" s="336"/>
      <c r="W65" s="2"/>
      <c r="X65" s="2"/>
      <c r="Y65" s="337"/>
      <c r="Z65" s="275"/>
      <c r="AB65" s="275"/>
      <c r="AC65" s="275"/>
      <c r="AD65" s="275"/>
    </row>
    <row r="66" spans="1:30" x14ac:dyDescent="0.2">
      <c r="A66" s="263"/>
      <c r="B66" s="71"/>
      <c r="N66" s="286"/>
      <c r="R66" s="336"/>
      <c r="S66" s="336"/>
      <c r="T66" s="336"/>
      <c r="U66" s="336"/>
      <c r="V66" s="336"/>
      <c r="W66" s="2"/>
      <c r="X66" s="2"/>
      <c r="Y66" s="337"/>
      <c r="Z66" s="275"/>
      <c r="AB66" s="275"/>
      <c r="AC66" s="275"/>
      <c r="AD66" s="275"/>
    </row>
    <row r="67" spans="1:30" x14ac:dyDescent="0.2">
      <c r="A67" s="263"/>
      <c r="B67" s="71" t="s">
        <v>207</v>
      </c>
      <c r="L67" s="275">
        <v>0</v>
      </c>
      <c r="M67" s="275"/>
      <c r="N67" s="266">
        <v>178217.00000000006</v>
      </c>
      <c r="R67" s="336"/>
      <c r="S67" s="336"/>
      <c r="T67" s="336"/>
      <c r="U67" s="336"/>
      <c r="V67" s="336"/>
      <c r="W67" s="2"/>
      <c r="X67" s="2"/>
      <c r="Y67" s="337"/>
      <c r="Z67" s="275"/>
      <c r="AB67" s="275"/>
      <c r="AC67" s="275"/>
      <c r="AD67" s="275"/>
    </row>
    <row r="68" spans="1:30" x14ac:dyDescent="0.2">
      <c r="A68" s="263"/>
      <c r="B68" s="71"/>
      <c r="N68" s="286"/>
      <c r="R68" s="336"/>
      <c r="S68" s="336"/>
      <c r="T68" s="336"/>
      <c r="U68" s="336"/>
      <c r="V68" s="336"/>
      <c r="W68" s="2"/>
      <c r="X68" s="2"/>
      <c r="Y68" s="337"/>
      <c r="Z68" s="275"/>
      <c r="AB68" s="275"/>
      <c r="AC68" s="275"/>
      <c r="AD68" s="275"/>
    </row>
    <row r="69" spans="1:30" x14ac:dyDescent="0.2">
      <c r="A69" s="263"/>
      <c r="B69" s="71" t="s">
        <v>208</v>
      </c>
      <c r="L69" s="275">
        <v>178217</v>
      </c>
      <c r="N69" s="266">
        <v>0</v>
      </c>
      <c r="R69" s="336"/>
      <c r="S69" s="336"/>
      <c r="T69" s="336"/>
      <c r="U69" s="336"/>
      <c r="V69" s="336"/>
      <c r="W69" s="2"/>
      <c r="X69" s="2"/>
      <c r="Y69" s="337"/>
      <c r="Z69" s="275"/>
      <c r="AB69" s="275"/>
      <c r="AC69" s="275"/>
      <c r="AD69" s="275"/>
    </row>
    <row r="70" spans="1:30" x14ac:dyDescent="0.2">
      <c r="A70" s="263"/>
      <c r="B70" s="236"/>
      <c r="C70" s="338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86"/>
      <c r="R70" s="339"/>
      <c r="S70" s="339"/>
      <c r="T70" s="339"/>
      <c r="U70" s="339"/>
      <c r="V70" s="339"/>
      <c r="W70" s="2"/>
      <c r="X70" s="2"/>
      <c r="Y70" s="337"/>
      <c r="Z70" s="275"/>
      <c r="AB70" s="275"/>
    </row>
    <row r="71" spans="1:30" x14ac:dyDescent="0.2">
      <c r="A71" s="58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86"/>
      <c r="R71" s="336"/>
      <c r="S71" s="336"/>
      <c r="T71" s="336"/>
      <c r="U71" s="336"/>
      <c r="V71" s="336"/>
      <c r="W71" s="2"/>
      <c r="X71" s="2"/>
      <c r="Y71" s="337"/>
      <c r="Z71" s="275"/>
      <c r="AB71" s="275"/>
    </row>
    <row r="72" spans="1:30" ht="13.5" thickBot="1" x14ac:dyDescent="0.25">
      <c r="A72" s="62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340"/>
      <c r="R72" s="339"/>
      <c r="S72" s="339"/>
      <c r="T72" s="339"/>
      <c r="U72" s="339"/>
      <c r="V72" s="339"/>
      <c r="W72" s="2"/>
      <c r="X72" s="2"/>
      <c r="Y72" s="341"/>
      <c r="Z72" s="275"/>
      <c r="AB72" s="275"/>
    </row>
    <row r="73" spans="1:30" ht="13.5" thickBot="1" x14ac:dyDescent="0.25">
      <c r="A73" s="263"/>
      <c r="B73" s="71"/>
      <c r="R73" s="2"/>
      <c r="S73" s="2"/>
      <c r="T73" s="2"/>
      <c r="U73" s="2"/>
      <c r="V73" s="2"/>
      <c r="W73" s="71"/>
      <c r="X73" s="71"/>
      <c r="Y73" s="242"/>
      <c r="Z73" s="242"/>
    </row>
    <row r="74" spans="1:30" x14ac:dyDescent="0.2">
      <c r="A74" s="146" t="s">
        <v>209</v>
      </c>
      <c r="B74" s="254"/>
      <c r="C74" s="254"/>
      <c r="D74" s="254"/>
      <c r="E74" s="254"/>
      <c r="F74" s="254"/>
      <c r="G74" s="342" t="s">
        <v>210</v>
      </c>
      <c r="H74" s="342" t="s">
        <v>211</v>
      </c>
      <c r="I74" s="343" t="s">
        <v>212</v>
      </c>
      <c r="R74" s="336"/>
      <c r="S74" s="336"/>
      <c r="T74" s="336"/>
      <c r="U74" s="336"/>
      <c r="V74" s="336"/>
      <c r="W74" s="2"/>
      <c r="X74" s="2"/>
      <c r="Y74" s="341"/>
      <c r="Z74" s="275"/>
    </row>
    <row r="75" spans="1:30" x14ac:dyDescent="0.2">
      <c r="A75" s="263"/>
      <c r="G75" s="344"/>
      <c r="H75" s="344"/>
      <c r="I75" s="286"/>
      <c r="R75" s="339"/>
      <c r="S75" s="339"/>
      <c r="T75" s="339"/>
      <c r="U75" s="339"/>
      <c r="V75" s="339"/>
      <c r="W75" s="2"/>
      <c r="X75" s="2"/>
      <c r="Y75" s="341"/>
      <c r="Z75" s="275"/>
    </row>
    <row r="76" spans="1:30" x14ac:dyDescent="0.2">
      <c r="A76" s="263"/>
      <c r="B76" t="s">
        <v>213</v>
      </c>
      <c r="G76" s="345">
        <v>170135.02</v>
      </c>
      <c r="H76" s="345">
        <v>57825.66</v>
      </c>
      <c r="I76" s="266">
        <v>227960.68</v>
      </c>
      <c r="R76" s="339"/>
      <c r="S76" s="339"/>
      <c r="T76" s="339"/>
      <c r="U76" s="339"/>
      <c r="V76" s="339"/>
      <c r="W76" s="2"/>
      <c r="X76" s="2"/>
      <c r="Y76" s="341"/>
      <c r="Z76" s="275"/>
    </row>
    <row r="77" spans="1:30" x14ac:dyDescent="0.2">
      <c r="A77" s="263"/>
      <c r="B77" t="s">
        <v>214</v>
      </c>
      <c r="G77" s="346">
        <v>170135.02</v>
      </c>
      <c r="H77" s="346">
        <v>57825.66</v>
      </c>
      <c r="I77" s="347">
        <v>227960.68</v>
      </c>
      <c r="W77" s="71"/>
      <c r="X77" s="71"/>
      <c r="Y77" s="242"/>
      <c r="Z77" s="242"/>
    </row>
    <row r="78" spans="1:30" x14ac:dyDescent="0.2">
      <c r="A78" s="263"/>
      <c r="C78" s="2" t="s">
        <v>215</v>
      </c>
      <c r="G78" s="345">
        <v>0</v>
      </c>
      <c r="H78" s="345">
        <v>0</v>
      </c>
      <c r="I78" s="266">
        <v>0</v>
      </c>
      <c r="W78" s="2"/>
      <c r="Y78" s="275"/>
      <c r="Z78" s="275"/>
    </row>
    <row r="79" spans="1:30" x14ac:dyDescent="0.2">
      <c r="A79" s="263"/>
      <c r="G79" s="344"/>
      <c r="H79" s="344"/>
      <c r="I79" s="286"/>
      <c r="W79" s="71"/>
      <c r="X79" s="71"/>
      <c r="Y79" s="242"/>
      <c r="Z79" s="242"/>
      <c r="AA79" s="2"/>
    </row>
    <row r="80" spans="1:30" x14ac:dyDescent="0.2">
      <c r="A80" s="263"/>
      <c r="B80" t="s">
        <v>216</v>
      </c>
      <c r="G80" s="345">
        <v>0</v>
      </c>
      <c r="H80" s="345">
        <v>0</v>
      </c>
      <c r="I80" s="266">
        <v>0</v>
      </c>
      <c r="Z80" s="275"/>
    </row>
    <row r="81" spans="1:27" x14ac:dyDescent="0.2">
      <c r="A81" s="263"/>
      <c r="B81" t="s">
        <v>217</v>
      </c>
      <c r="G81" s="346">
        <v>0</v>
      </c>
      <c r="H81" s="346">
        <v>0</v>
      </c>
      <c r="I81" s="347">
        <v>0</v>
      </c>
      <c r="Z81" s="275"/>
    </row>
    <row r="82" spans="1:27" x14ac:dyDescent="0.2">
      <c r="A82" s="263"/>
      <c r="C82" t="s">
        <v>218</v>
      </c>
      <c r="G82" s="345">
        <v>0</v>
      </c>
      <c r="H82" s="345"/>
      <c r="I82" s="266">
        <v>0</v>
      </c>
    </row>
    <row r="83" spans="1:27" x14ac:dyDescent="0.2">
      <c r="A83" s="263"/>
      <c r="G83" s="344"/>
      <c r="H83" s="344"/>
      <c r="I83" s="286"/>
    </row>
    <row r="84" spans="1:27" x14ac:dyDescent="0.2">
      <c r="A84" s="263"/>
      <c r="B84" t="s">
        <v>219</v>
      </c>
      <c r="G84" s="345">
        <v>509533.34</v>
      </c>
      <c r="H84" s="345">
        <v>0</v>
      </c>
      <c r="I84" s="266">
        <v>509533.34</v>
      </c>
    </row>
    <row r="85" spans="1:27" x14ac:dyDescent="0.2">
      <c r="A85" s="263"/>
      <c r="B85" t="s">
        <v>220</v>
      </c>
      <c r="G85" s="346">
        <v>509533.34</v>
      </c>
      <c r="H85" s="346">
        <v>0</v>
      </c>
      <c r="I85" s="347">
        <v>509533.34</v>
      </c>
      <c r="R85" s="2"/>
      <c r="S85" s="2"/>
      <c r="T85" s="2"/>
      <c r="U85" s="2"/>
      <c r="V85" s="2"/>
    </row>
    <row r="86" spans="1:27" x14ac:dyDescent="0.2">
      <c r="A86" s="263"/>
      <c r="C86" s="2" t="s">
        <v>221</v>
      </c>
      <c r="G86" s="345">
        <v>0</v>
      </c>
      <c r="H86" s="345">
        <v>0</v>
      </c>
      <c r="I86" s="266">
        <v>0</v>
      </c>
      <c r="O86" s="348"/>
      <c r="P86" s="348"/>
    </row>
    <row r="87" spans="1:27" s="236" customFormat="1" x14ac:dyDescent="0.2">
      <c r="A87" s="263"/>
      <c r="B87"/>
      <c r="C87"/>
      <c r="D87"/>
      <c r="E87"/>
      <c r="F87"/>
      <c r="G87" s="344"/>
      <c r="H87" s="344"/>
      <c r="I87" s="286"/>
      <c r="O87" s="247"/>
      <c r="P87" s="247"/>
      <c r="W87"/>
      <c r="X87"/>
      <c r="Y87"/>
      <c r="Z87"/>
      <c r="AA87"/>
    </row>
    <row r="88" spans="1:27" x14ac:dyDescent="0.2">
      <c r="A88" s="263"/>
      <c r="C88" s="71" t="s">
        <v>222</v>
      </c>
      <c r="G88" s="345">
        <v>679668.36</v>
      </c>
      <c r="H88" s="345">
        <v>57825.66</v>
      </c>
      <c r="I88" s="266">
        <v>737494.02</v>
      </c>
      <c r="W88" s="236"/>
      <c r="X88" s="236"/>
      <c r="Y88" s="236"/>
      <c r="Z88" s="236"/>
      <c r="AA88" s="236"/>
    </row>
    <row r="89" spans="1:27" x14ac:dyDescent="0.2">
      <c r="A89" s="263"/>
      <c r="G89" s="344"/>
      <c r="H89" s="344"/>
      <c r="I89" s="286"/>
    </row>
    <row r="90" spans="1:27" ht="13.5" thickBot="1" x14ac:dyDescent="0.25">
      <c r="A90" s="267"/>
      <c r="B90" s="268"/>
      <c r="C90" s="268"/>
      <c r="D90" s="268"/>
      <c r="E90" s="268"/>
      <c r="F90" s="268"/>
      <c r="G90" s="349"/>
      <c r="H90" s="349"/>
      <c r="I90" s="340"/>
    </row>
    <row r="91" spans="1:27" x14ac:dyDescent="0.2">
      <c r="W91" s="127"/>
    </row>
    <row r="92" spans="1:27" x14ac:dyDescent="0.2">
      <c r="R92" s="307"/>
      <c r="S92" s="307"/>
      <c r="T92" s="307"/>
      <c r="U92" s="307"/>
      <c r="V92" s="307"/>
      <c r="W92" s="307"/>
    </row>
    <row r="93" spans="1:27" x14ac:dyDescent="0.2">
      <c r="R93" s="307"/>
      <c r="S93" s="307"/>
      <c r="T93" s="307"/>
      <c r="U93" s="307"/>
      <c r="V93" s="307"/>
      <c r="W93" s="307"/>
    </row>
    <row r="94" spans="1:27" x14ac:dyDescent="0.2">
      <c r="R94" s="307"/>
      <c r="S94" s="307"/>
      <c r="T94" s="307"/>
      <c r="U94" s="307"/>
      <c r="V94" s="307"/>
      <c r="W94" s="307"/>
    </row>
    <row r="95" spans="1:27" x14ac:dyDescent="0.2">
      <c r="R95" s="275"/>
      <c r="S95" s="275"/>
      <c r="T95" s="275"/>
      <c r="U95" s="275"/>
      <c r="V95" s="275"/>
      <c r="W95" s="275"/>
    </row>
    <row r="96" spans="1:27" x14ac:dyDescent="0.2">
      <c r="R96" s="275"/>
      <c r="S96" s="275"/>
      <c r="T96" s="275"/>
      <c r="U96" s="275"/>
      <c r="V96" s="275"/>
      <c r="W96" s="275"/>
      <c r="X96" s="275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DC42-4851-447B-B174-7A4990FE7881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43" t="s">
        <v>223</v>
      </c>
      <c r="B1" s="350"/>
    </row>
    <row r="2" spans="1:5" x14ac:dyDescent="0.2">
      <c r="A2" s="243" t="s">
        <v>224</v>
      </c>
      <c r="B2" s="350"/>
    </row>
    <row r="3" spans="1:5" x14ac:dyDescent="0.2">
      <c r="A3" s="351">
        <f>'Collection and Waterfall'!E6</f>
        <v>45777</v>
      </c>
      <c r="B3" s="350"/>
    </row>
    <row r="4" spans="1:5" x14ac:dyDescent="0.2">
      <c r="A4" s="243" t="s">
        <v>225</v>
      </c>
      <c r="B4" s="350"/>
    </row>
    <row r="6" spans="1:5" x14ac:dyDescent="0.2">
      <c r="C6" s="332"/>
    </row>
    <row r="7" spans="1:5" x14ac:dyDescent="0.2">
      <c r="A7" s="352"/>
      <c r="C7" s="332"/>
      <c r="D7" s="353"/>
    </row>
    <row r="8" spans="1:5" x14ac:dyDescent="0.2">
      <c r="C8" s="332"/>
    </row>
    <row r="9" spans="1:5" x14ac:dyDescent="0.2">
      <c r="A9" s="354" t="s">
        <v>226</v>
      </c>
      <c r="B9" s="355"/>
      <c r="C9" s="332"/>
    </row>
    <row r="10" spans="1:5" x14ac:dyDescent="0.2">
      <c r="A10" s="354" t="s">
        <v>227</v>
      </c>
      <c r="B10" s="132">
        <v>1578399.02</v>
      </c>
      <c r="D10" s="356"/>
      <c r="E10" s="356"/>
    </row>
    <row r="11" spans="1:5" x14ac:dyDescent="0.2">
      <c r="A11" s="354" t="s">
        <v>228</v>
      </c>
      <c r="B11" s="357"/>
      <c r="C11" s="332"/>
      <c r="D11" s="358"/>
    </row>
    <row r="12" spans="1:5" x14ac:dyDescent="0.2">
      <c r="A12" s="354" t="s">
        <v>229</v>
      </c>
      <c r="B12" s="357">
        <v>47266928.649999999</v>
      </c>
      <c r="C12" s="359"/>
    </row>
    <row r="13" spans="1:5" x14ac:dyDescent="0.2">
      <c r="A13" s="354" t="s">
        <v>230</v>
      </c>
      <c r="B13" s="360">
        <v>-612790.43000000005</v>
      </c>
      <c r="C13" s="361"/>
      <c r="D13" s="356"/>
    </row>
    <row r="14" spans="1:5" ht="15" x14ac:dyDescent="0.2">
      <c r="A14" s="354" t="s">
        <v>231</v>
      </c>
      <c r="B14" s="362">
        <f>SUM(B12:B13)</f>
        <v>46654138.219999999</v>
      </c>
      <c r="C14" s="359"/>
      <c r="D14" s="363"/>
    </row>
    <row r="15" spans="1:5" x14ac:dyDescent="0.2">
      <c r="A15" s="354"/>
      <c r="B15" s="357"/>
      <c r="C15" s="332"/>
    </row>
    <row r="16" spans="1:5" x14ac:dyDescent="0.2">
      <c r="A16" s="354" t="s">
        <v>232</v>
      </c>
      <c r="B16" s="357">
        <v>1838200.41</v>
      </c>
      <c r="D16" s="356"/>
    </row>
    <row r="17" spans="1:5" x14ac:dyDescent="0.2">
      <c r="A17" s="354" t="s">
        <v>233</v>
      </c>
      <c r="B17" s="132">
        <v>5680.07</v>
      </c>
      <c r="D17" s="356"/>
    </row>
    <row r="18" spans="1:5" x14ac:dyDescent="0.2">
      <c r="A18" s="354" t="s">
        <v>234</v>
      </c>
      <c r="B18" s="357">
        <v>18186.37</v>
      </c>
      <c r="C18" s="359"/>
      <c r="D18" s="123"/>
    </row>
    <row r="19" spans="1:5" ht="15" x14ac:dyDescent="0.2">
      <c r="A19" s="354" t="s">
        <v>235</v>
      </c>
      <c r="B19" s="357">
        <v>0</v>
      </c>
      <c r="C19" s="364"/>
      <c r="D19" s="364"/>
    </row>
    <row r="20" spans="1:5" x14ac:dyDescent="0.2">
      <c r="A20" s="354" t="s">
        <v>236</v>
      </c>
      <c r="B20" s="357"/>
      <c r="C20" s="365"/>
      <c r="D20" s="366"/>
    </row>
    <row r="21" spans="1:5" ht="15" x14ac:dyDescent="0.2">
      <c r="A21" s="2"/>
      <c r="B21" s="367"/>
      <c r="C21" s="364"/>
      <c r="D21" s="364"/>
    </row>
    <row r="22" spans="1:5" ht="13.5" thickBot="1" x14ac:dyDescent="0.25">
      <c r="A22" s="352" t="s">
        <v>83</v>
      </c>
      <c r="B22" s="368">
        <f>B10+B14+B16+B17+B18+B19</f>
        <v>50094604.089999996</v>
      </c>
      <c r="C22" s="15"/>
      <c r="D22" s="358"/>
    </row>
    <row r="23" spans="1:5" ht="13.5" thickTop="1" x14ac:dyDescent="0.2">
      <c r="A23" s="2"/>
      <c r="B23" s="132"/>
      <c r="C23" s="332"/>
      <c r="D23" s="353"/>
    </row>
    <row r="24" spans="1:5" x14ac:dyDescent="0.2">
      <c r="A24" s="2"/>
      <c r="B24" s="132"/>
      <c r="C24" s="332"/>
      <c r="D24" s="353"/>
    </row>
    <row r="25" spans="1:5" x14ac:dyDescent="0.2">
      <c r="A25" s="352" t="s">
        <v>237</v>
      </c>
      <c r="B25" s="132"/>
      <c r="C25" s="332"/>
      <c r="D25" s="353"/>
    </row>
    <row r="26" spans="1:5" x14ac:dyDescent="0.2">
      <c r="A26" s="2"/>
      <c r="B26" s="132"/>
      <c r="D26" s="356"/>
    </row>
    <row r="27" spans="1:5" x14ac:dyDescent="0.2">
      <c r="A27" s="354" t="s">
        <v>238</v>
      </c>
      <c r="B27" s="357"/>
      <c r="C27" s="332"/>
      <c r="D27" s="353"/>
      <c r="E27" s="4"/>
    </row>
    <row r="28" spans="1:5" x14ac:dyDescent="0.2">
      <c r="A28" s="354" t="s">
        <v>239</v>
      </c>
      <c r="B28" s="357">
        <v>47063618.25</v>
      </c>
      <c r="C28" s="15"/>
      <c r="E28" s="4"/>
    </row>
    <row r="29" spans="1:5" x14ac:dyDescent="0.2">
      <c r="A29" s="354" t="s">
        <v>240</v>
      </c>
      <c r="B29" s="360">
        <v>-26321.27</v>
      </c>
      <c r="C29" s="2"/>
      <c r="D29" s="353"/>
      <c r="E29" s="4"/>
    </row>
    <row r="30" spans="1:5" x14ac:dyDescent="0.2">
      <c r="A30" s="354" t="s">
        <v>241</v>
      </c>
      <c r="B30" s="357"/>
      <c r="C30" s="365"/>
      <c r="D30" s="366"/>
      <c r="E30" s="4"/>
    </row>
    <row r="31" spans="1:5" ht="15" x14ac:dyDescent="0.2">
      <c r="A31" s="354" t="s">
        <v>242</v>
      </c>
      <c r="B31" s="357"/>
      <c r="C31" s="364"/>
      <c r="D31" s="364"/>
      <c r="E31" s="4"/>
    </row>
    <row r="32" spans="1:5" x14ac:dyDescent="0.2">
      <c r="A32" s="2"/>
      <c r="B32" s="367"/>
      <c r="C32" s="332"/>
      <c r="E32" s="4"/>
    </row>
    <row r="33" spans="1:5" ht="13.5" thickBot="1" x14ac:dyDescent="0.25">
      <c r="A33" s="354" t="s">
        <v>243</v>
      </c>
      <c r="B33" s="369">
        <f>SUM(B27:B32)</f>
        <v>47037296.979999997</v>
      </c>
      <c r="E33" s="4"/>
    </row>
    <row r="34" spans="1:5" ht="13.5" thickTop="1" x14ac:dyDescent="0.2">
      <c r="A34" s="2"/>
      <c r="B34" s="370"/>
      <c r="C34" s="332"/>
      <c r="D34" s="353"/>
      <c r="E34" s="4"/>
    </row>
    <row r="35" spans="1:5" x14ac:dyDescent="0.2">
      <c r="A35" s="352" t="s">
        <v>244</v>
      </c>
      <c r="B35" s="371">
        <v>3057307.11</v>
      </c>
      <c r="C35" s="15"/>
      <c r="D35" s="353"/>
      <c r="E35" s="4"/>
    </row>
    <row r="36" spans="1:5" x14ac:dyDescent="0.2">
      <c r="A36" s="2"/>
      <c r="B36" s="132"/>
      <c r="C36" s="2"/>
      <c r="D36" s="2"/>
      <c r="E36" s="4"/>
    </row>
    <row r="37" spans="1:5" ht="13.5" thickBot="1" x14ac:dyDescent="0.25">
      <c r="A37" s="352" t="s">
        <v>245</v>
      </c>
      <c r="B37" s="368">
        <f>+B33+B35</f>
        <v>50094604.089999996</v>
      </c>
      <c r="C37" s="2"/>
      <c r="D37" s="358"/>
      <c r="E37" s="4"/>
    </row>
    <row r="38" spans="1:5" ht="13.5" thickTop="1" x14ac:dyDescent="0.2">
      <c r="A38" s="2"/>
      <c r="B38" s="132"/>
      <c r="C38" s="2"/>
      <c r="D38" s="372"/>
      <c r="E38" s="4"/>
    </row>
    <row r="39" spans="1:5" x14ac:dyDescent="0.2">
      <c r="A39" s="2"/>
      <c r="B39" s="132"/>
      <c r="C39" s="2"/>
      <c r="E39" s="4"/>
    </row>
    <row r="40" spans="1:5" x14ac:dyDescent="0.2">
      <c r="B40" s="132"/>
      <c r="E40" s="4"/>
    </row>
    <row r="41" spans="1:5" x14ac:dyDescent="0.2">
      <c r="A41" s="2" t="s">
        <v>246</v>
      </c>
      <c r="B41" s="132"/>
      <c r="C41" s="2"/>
    </row>
    <row r="42" spans="1:5" x14ac:dyDescent="0.2">
      <c r="A42" s="2" t="s">
        <v>247</v>
      </c>
      <c r="B42" s="132"/>
      <c r="C42" s="2"/>
    </row>
    <row r="43" spans="1:5" x14ac:dyDescent="0.2">
      <c r="A43" s="2"/>
      <c r="B43" s="132"/>
      <c r="C43" s="2"/>
    </row>
    <row r="44" spans="1:5" x14ac:dyDescent="0.2">
      <c r="B44" s="132"/>
    </row>
    <row r="45" spans="1:5" x14ac:dyDescent="0.2">
      <c r="B45" s="132"/>
    </row>
    <row r="46" spans="1:5" x14ac:dyDescent="0.2">
      <c r="B46" s="132"/>
    </row>
    <row r="47" spans="1:5" x14ac:dyDescent="0.2">
      <c r="B47" s="13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E4A1-4609-457B-AEC2-EB0F62340857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71" t="s">
        <v>248</v>
      </c>
      <c r="D1" s="373"/>
    </row>
    <row r="2" spans="1:6" x14ac:dyDescent="0.2">
      <c r="A2" s="71" t="s">
        <v>249</v>
      </c>
      <c r="E2" s="2"/>
    </row>
    <row r="4" spans="1:6" x14ac:dyDescent="0.2">
      <c r="B4" s="71" t="s">
        <v>250</v>
      </c>
      <c r="E4" s="2"/>
    </row>
    <row r="5" spans="1:6" x14ac:dyDescent="0.2">
      <c r="C5" t="s">
        <v>251</v>
      </c>
      <c r="E5" s="374" t="s">
        <v>279</v>
      </c>
    </row>
    <row r="6" spans="1:6" x14ac:dyDescent="0.2">
      <c r="C6" t="s">
        <v>6</v>
      </c>
      <c r="E6" s="374">
        <v>45804</v>
      </c>
    </row>
    <row r="7" spans="1:6" x14ac:dyDescent="0.2">
      <c r="C7" t="s">
        <v>252</v>
      </c>
      <c r="E7" s="375">
        <v>32</v>
      </c>
      <c r="F7" s="2"/>
    </row>
    <row r="8" spans="1:6" x14ac:dyDescent="0.2">
      <c r="C8" t="s">
        <v>253</v>
      </c>
      <c r="E8" s="4">
        <v>360</v>
      </c>
    </row>
    <row r="9" spans="1:6" ht="15" x14ac:dyDescent="0.25">
      <c r="C9" t="s">
        <v>254</v>
      </c>
      <c r="E9" s="376">
        <v>10900000</v>
      </c>
    </row>
    <row r="10" spans="1:6" ht="15" x14ac:dyDescent="0.25">
      <c r="C10" t="s">
        <v>255</v>
      </c>
      <c r="E10" s="377">
        <v>5.9681699999999997E-2</v>
      </c>
    </row>
    <row r="11" spans="1:6" ht="15" x14ac:dyDescent="0.25">
      <c r="C11" t="s">
        <v>256</v>
      </c>
      <c r="E11" s="377">
        <v>4.4681699999999998E-2</v>
      </c>
    </row>
    <row r="12" spans="1:6" x14ac:dyDescent="0.2">
      <c r="C12" t="s">
        <v>257</v>
      </c>
      <c r="E12" s="374">
        <v>45799</v>
      </c>
      <c r="F12" s="3"/>
    </row>
    <row r="13" spans="1:6" x14ac:dyDescent="0.2">
      <c r="E13" s="119"/>
    </row>
    <row r="14" spans="1:6" x14ac:dyDescent="0.2">
      <c r="B14" s="71" t="s">
        <v>258</v>
      </c>
      <c r="E14" s="378">
        <f>E9*(E10)*(ROUND((E7)/E8,5))</f>
        <v>57825.658811699999</v>
      </c>
    </row>
    <row r="16" spans="1:6" x14ac:dyDescent="0.2">
      <c r="B16" s="71" t="s">
        <v>259</v>
      </c>
      <c r="E16" s="379"/>
    </row>
    <row r="17" spans="2:12" x14ac:dyDescent="0.2">
      <c r="C17" t="s">
        <v>260</v>
      </c>
      <c r="E17" s="379">
        <v>282261.02</v>
      </c>
      <c r="J17" s="271"/>
    </row>
    <row r="18" spans="2:12" x14ac:dyDescent="0.2">
      <c r="C18" t="s">
        <v>261</v>
      </c>
      <c r="E18" s="379">
        <v>32483.68</v>
      </c>
      <c r="J18" s="380"/>
      <c r="K18" s="381"/>
    </row>
    <row r="19" spans="2:12" x14ac:dyDescent="0.2">
      <c r="C19" t="s">
        <v>262</v>
      </c>
      <c r="E19" s="379">
        <v>20153.2</v>
      </c>
      <c r="J19" s="382"/>
    </row>
    <row r="20" spans="2:12" x14ac:dyDescent="0.2">
      <c r="C20" t="s">
        <v>263</v>
      </c>
      <c r="E20" s="379">
        <v>170135.02</v>
      </c>
      <c r="J20" s="383"/>
      <c r="L20" s="384"/>
    </row>
    <row r="21" spans="2:12" x14ac:dyDescent="0.2">
      <c r="C21" s="324" t="s">
        <v>264</v>
      </c>
      <c r="E21" s="385">
        <v>833.33</v>
      </c>
    </row>
    <row r="22" spans="2:12" x14ac:dyDescent="0.2">
      <c r="E22" s="386"/>
    </row>
    <row r="23" spans="2:12" x14ac:dyDescent="0.2">
      <c r="B23" s="71" t="s">
        <v>265</v>
      </c>
      <c r="E23" s="378">
        <f>SUM(E17-E18-E19-E20-E21)</f>
        <v>58655.790000000023</v>
      </c>
    </row>
    <row r="24" spans="2:12" x14ac:dyDescent="0.2">
      <c r="E24" s="2"/>
      <c r="H24" s="271"/>
    </row>
    <row r="25" spans="2:12" ht="15" x14ac:dyDescent="0.25">
      <c r="B25" s="71" t="s">
        <v>266</v>
      </c>
      <c r="E25" s="387"/>
    </row>
    <row r="26" spans="2:12" x14ac:dyDescent="0.2">
      <c r="C26" t="s">
        <v>267</v>
      </c>
      <c r="E26" s="388">
        <v>0</v>
      </c>
    </row>
    <row r="27" spans="2:12" ht="15" x14ac:dyDescent="0.25">
      <c r="C27" t="s">
        <v>268</v>
      </c>
      <c r="E27" s="387">
        <v>0</v>
      </c>
    </row>
    <row r="28" spans="2:12" ht="15" x14ac:dyDescent="0.25">
      <c r="C28" t="s">
        <v>269</v>
      </c>
      <c r="E28" s="389">
        <v>0</v>
      </c>
    </row>
    <row r="29" spans="2:12" x14ac:dyDescent="0.2">
      <c r="B29" s="71" t="s">
        <v>270</v>
      </c>
      <c r="E29" s="378">
        <v>0</v>
      </c>
    </row>
    <row r="30" spans="2:12" x14ac:dyDescent="0.2">
      <c r="E30" s="2"/>
    </row>
    <row r="31" spans="2:12" ht="15" x14ac:dyDescent="0.25">
      <c r="B31" s="71" t="s">
        <v>271</v>
      </c>
      <c r="E31" s="387"/>
    </row>
    <row r="32" spans="2:12" ht="26.25" x14ac:dyDescent="0.25">
      <c r="C32" s="390" t="s">
        <v>272</v>
      </c>
      <c r="E32" s="387">
        <f>+E14</f>
        <v>57825.658811699999</v>
      </c>
    </row>
    <row r="33" spans="2:5" x14ac:dyDescent="0.2">
      <c r="E33" s="119"/>
    </row>
    <row r="34" spans="2:5" x14ac:dyDescent="0.2">
      <c r="B34" s="71" t="s">
        <v>273</v>
      </c>
      <c r="E34" s="378">
        <f>E32</f>
        <v>57825.658811699999</v>
      </c>
    </row>
    <row r="36" spans="2:5" x14ac:dyDescent="0.2">
      <c r="B36" s="71" t="s">
        <v>274</v>
      </c>
      <c r="E36" s="2"/>
    </row>
    <row r="37" spans="2:5" ht="15" x14ac:dyDescent="0.25">
      <c r="C37" t="s">
        <v>275</v>
      </c>
      <c r="E37" s="391">
        <v>0</v>
      </c>
    </row>
    <row r="38" spans="2:5" x14ac:dyDescent="0.2">
      <c r="C38" t="s">
        <v>276</v>
      </c>
      <c r="E38" s="296">
        <v>0</v>
      </c>
    </row>
    <row r="39" spans="2:5" x14ac:dyDescent="0.2">
      <c r="C39" t="s">
        <v>277</v>
      </c>
      <c r="E39" s="392">
        <v>0</v>
      </c>
    </row>
    <row r="40" spans="2:5" x14ac:dyDescent="0.2">
      <c r="B40" s="71" t="s">
        <v>278</v>
      </c>
      <c r="E40" s="378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2025-05-21T17:37:45Z</dcterms:created>
  <dcterms:modified xsi:type="dcterms:W3CDTF">2025-05-21T18:05:15Z</dcterms:modified>
</cp:coreProperties>
</file>