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3.2025\"/>
    </mc:Choice>
  </mc:AlternateContent>
  <xr:revisionPtr revIDLastSave="0" documentId="13_ncr:1_{60BEEBC8-DC82-4593-842A-1DAEA9EDEF4A}" xr6:coauthVersionLast="47" xr6:coauthVersionMax="47" xr10:uidLastSave="{00000000-0000-0000-0000-000000000000}"/>
  <bookViews>
    <workbookView xWindow="-120" yWindow="-120" windowWidth="29040" windowHeight="15840" xr2:uid="{899FFA6B-1AB1-4D7B-A00A-F0D7CBDDB8AD}"/>
  </bookViews>
  <sheets>
    <sheet name="FFELP" sheetId="1" r:id="rId1"/>
    <sheet name="Collection and Waterfall" sheetId="2" r:id="rId2"/>
    <sheet name="ESA Balance Sheet" sheetId="3" r:id="rId3"/>
    <sheet name="class B note" sheetId="4" r:id="rId4"/>
  </sheets>
  <definedNames>
    <definedName name="_xlnm.Print_Area" localSheetId="3">'class B note'!$A$1:$E$40</definedName>
    <definedName name="_xlnm.Print_Area" localSheetId="1">'Collection and Waterfall'!$A$1:$P$90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2" i="3"/>
  <c r="B36" i="3" s="1"/>
  <c r="B14" i="3"/>
  <c r="B21" i="3"/>
  <c r="A3" i="3"/>
  <c r="A99" i="1"/>
  <c r="A98" i="1"/>
  <c r="A97" i="1"/>
  <c r="A96" i="1"/>
  <c r="A95" i="1"/>
  <c r="A94" i="1"/>
  <c r="A93" i="1"/>
  <c r="A84" i="1"/>
  <c r="G64" i="1"/>
  <c r="G47" i="1"/>
  <c r="H66" i="1"/>
  <c r="G39" i="1"/>
  <c r="G35" i="1"/>
  <c r="G34" i="1"/>
  <c r="H21" i="1"/>
  <c r="L18" i="1"/>
  <c r="H73" i="1" s="1"/>
  <c r="D18" i="1"/>
  <c r="K21" i="1"/>
  <c r="J21" i="1"/>
  <c r="I21" i="1"/>
  <c r="D17" i="1"/>
  <c r="G73" i="1" l="1"/>
  <c r="G66" i="1"/>
  <c r="G68" i="1" s="1"/>
  <c r="H53" i="1"/>
  <c r="H68" i="1"/>
  <c r="L17" i="1"/>
  <c r="G38" i="1"/>
  <c r="G46" i="1"/>
  <c r="G50" i="1"/>
  <c r="G53" i="1" l="1"/>
  <c r="H78" i="1"/>
  <c r="H72" i="1"/>
  <c r="L21" i="1"/>
  <c r="M18" i="1" s="1"/>
  <c r="M17" i="1" l="1"/>
  <c r="M21" i="1" s="1"/>
  <c r="H74" i="1"/>
  <c r="G72" i="1"/>
  <c r="G74" i="1" s="1"/>
  <c r="H79" i="1" l="1"/>
</calcChain>
</file>

<file path=xl/sharedStrings.xml><?xml version="1.0" encoding="utf-8"?>
<sst xmlns="http://schemas.openxmlformats.org/spreadsheetml/2006/main" count="366" uniqueCount="272">
  <si>
    <t>Student Loan Backed Reporting - FFELP</t>
  </si>
  <si>
    <t>Monthly Distribution Report</t>
  </si>
  <si>
    <t>Issuer</t>
  </si>
  <si>
    <t>ELFI, Inc</t>
  </si>
  <si>
    <t>Deal Name</t>
  </si>
  <si>
    <t>Indenture No. 9, LLC</t>
  </si>
  <si>
    <t>Distribution Date</t>
  </si>
  <si>
    <t xml:space="preserve">Collection Period </t>
  </si>
  <si>
    <t xml:space="preserve"> </t>
  </si>
  <si>
    <t>Contact Name</t>
  </si>
  <si>
    <t>Brent Starling</t>
  </si>
  <si>
    <t>Contact Number</t>
  </si>
  <si>
    <t>865-824-3066</t>
  </si>
  <si>
    <t>Contact Email</t>
  </si>
  <si>
    <t>bstarling@elfi.com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</si>
  <si>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</si>
  <si>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</si>
  <si>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</si>
  <si>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</si>
  <si>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</si>
  <si>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</si>
  <si>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</si>
  <si>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</si>
  <si>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</si>
  <si>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</si>
  <si>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</si>
  <si>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</si>
  <si>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</si>
  <si>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</si>
  <si>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</si>
  <si>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</si>
  <si>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</si>
  <si>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2015-1 A</t>
  </si>
  <si>
    <t>281378 AA7</t>
  </si>
  <si>
    <t>monthly</t>
  </si>
  <si>
    <t>2015-1 B</t>
  </si>
  <si>
    <t>281378 AB5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</si>
  <si>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</si>
  <si>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</si>
  <si>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</si>
  <si>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</si>
  <si>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</si>
  <si>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</si>
  <si>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</si>
  <si>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</si>
  <si>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</si>
  <si>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</si>
  <si>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</si>
  <si>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</si>
  <si>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</si>
  <si>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</si>
  <si>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</si>
  <si>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</si>
  <si>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</si>
  <si>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</si>
  <si>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</si>
  <si>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</si>
  <si>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</si>
  <si>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</si>
  <si>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</si>
  <si>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</si>
  <si>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</si>
  <si>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</si>
  <si>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</si>
  <si>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</si>
  <si>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</si>
  <si>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</si>
  <si>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</si>
  <si>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</si>
  <si>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</si>
  <si>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</si>
  <si>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</si>
  <si>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</si>
  <si>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</si>
  <si>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</si>
  <si>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</si>
  <si>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</si>
  <si>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</si>
  <si>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</si>
  <si>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</si>
  <si>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</si>
  <si>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</si>
  <si>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</si>
  <si>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</si>
  <si>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</si>
  <si>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</si>
  <si>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</si>
  <si>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</si>
  <si>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</si>
  <si>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</si>
  <si>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</si>
  <si>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</si>
  <si>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</si>
  <si>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</si>
  <si>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</si>
  <si>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</si>
  <si>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</si>
  <si>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</si>
  <si>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</si>
  <si>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</si>
  <si>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</si>
  <si>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</si>
  <si>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</si>
  <si>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</si>
  <si>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</si>
  <si>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</si>
  <si>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</si>
  <si>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Current</t>
  </si>
  <si>
    <t>31-60 Days Delinquent</t>
  </si>
  <si>
    <t>61-90 Days Delinquent</t>
  </si>
  <si>
    <t>91-120 Days Delinquent</t>
  </si>
  <si>
    <t>121-180 Days Delinquent</t>
  </si>
  <si>
    <t>181-270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</si>
  <si>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</si>
  <si>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</si>
  <si>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</si>
  <si>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</si>
  <si>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</si>
  <si>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</si>
  <si>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</si>
  <si>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</si>
  <si>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</si>
  <si>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</si>
  <si>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</si>
  <si>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</si>
  <si>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</si>
  <si>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</si>
  <si>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</si>
  <si>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</si>
  <si>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</si>
  <si>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</si>
  <si>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</si>
  <si>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</si>
  <si>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</si>
  <si>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</si>
  <si>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</si>
  <si>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</si>
  <si>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</si>
  <si>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</si>
  <si>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</si>
  <si>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</si>
  <si>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</si>
  <si>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</si>
  <si>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</si>
  <si>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</si>
  <si>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</si>
  <si>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</si>
  <si>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</si>
  <si>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</si>
  <si>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</si>
  <si>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</si>
  <si>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</si>
  <si>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</si>
  <si>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</si>
  <si>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</si>
  <si>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</si>
  <si>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</si>
  <si>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</si>
  <si>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</si>
  <si>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</si>
  <si>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</si>
  <si>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</si>
  <si>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</si>
  <si>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</si>
  <si>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</si>
  <si>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</si>
  <si>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</si>
  <si>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</si>
  <si>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</si>
  <si>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</si>
  <si>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</si>
  <si>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</si>
  <si>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</si>
  <si>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</si>
  <si>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</si>
  <si>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</si>
  <si>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</si>
  <si>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</si>
  <si>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</si>
  <si>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</si>
  <si>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</si>
  <si>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</si>
  <si>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</si>
  <si>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</si>
  <si>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</si>
  <si>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</si>
  <si>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</si>
  <si>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</si>
  <si>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</si>
  <si>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</si>
  <si>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</si>
  <si>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</si>
  <si>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</si>
  <si>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</si>
  <si>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</si>
  <si>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</si>
  <si>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</si>
  <si>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</si>
  <si>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</si>
  <si>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Accelerated Payments to Noteholders</t>
  </si>
  <si>
    <t>Tenth: Class B Noteholders Carry-Over</t>
  </si>
  <si>
    <t>Eleventh: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</si>
  <si>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</si>
  <si>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</si>
  <si>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</si>
  <si>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</si>
  <si>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</si>
  <si>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</si>
  <si>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</si>
  <si>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</si>
  <si>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</si>
  <si>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</si>
  <si>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</si>
  <si>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</si>
  <si>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</si>
  <si>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</si>
  <si>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9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</si>
  <si>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</si>
  <si>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</si>
  <si>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</si>
  <si>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</si>
  <si>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</si>
  <si>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</si>
  <si>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</si>
  <si>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</si>
  <si>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</si>
  <si>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</si>
  <si>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</si>
  <si>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</si>
  <si>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</si>
  <si>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</si>
  <si>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</si>
  <si>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</si>
  <si>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</si>
  <si>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</si>
  <si>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</si>
  <si>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</si>
  <si>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</si>
  <si>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</si>
  <si>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</si>
  <si>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</si>
  <si>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</si>
  <si>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</si>
  <si>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</si>
  <si>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</si>
  <si>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</si>
  <si>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</si>
  <si>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</si>
  <si>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</si>
  <si>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</si>
  <si>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</si>
  <si>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</si>
  <si>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</si>
  <si>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</si>
  <si>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</si>
  <si>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</si>
  <si>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</si>
  <si>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</si>
  <si>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</si>
  <si>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</si>
  <si>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</si>
  <si>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</si>
  <si>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</si>
  <si>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</si>
  <si>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</si>
  <si>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</si>
  <si>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</si>
  <si>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</si>
  <si>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</si>
  <si>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</si>
  <si>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</si>
  <si>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3/25/25-4/24/25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</si>
</sst>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0.0"/>
    <numFmt numFmtId="166" formatCode="_(* #,##0_);_(* \(#,##0\);_(* &quot;-&quot;??_);_(@_)"/>
    <numFmt numFmtId="167" formatCode="0.000000"/>
    <numFmt numFmtId="168" formatCode="_(* #,##0.00_);_(* \(#,##0.00\);_(* &quot;-&quot;_);_(@_)"/>
    <numFmt numFmtId="169" formatCode="_(* #,##0.0_);_(* \(#,##0.0\);_(* &quot;-&quot;??_);_(@_)"/>
    <numFmt numFmtId="170" formatCode="_(* #,##0.0000_);_(* \(#,##0.0000\);_(* &quot;-&quot;??_);_(@_)"/>
    <numFmt numFmtId="171" formatCode="_(* #,##0.0000_);_(* \(#,##0.0000\);_(* &quot;-&quot;????_);_(@_)"/>
    <numFmt numFmtId="172" formatCode="0.000%"/>
    <numFmt numFmtId="173" formatCode="mmmm\ d\,\ yyyy"/>
    <numFmt numFmtId="174" formatCode="_(&quot;$&quot;* #,##0_);_(&quot;$&quot;* \(#,##0\);_(&quot;$&quot;* &quot;-&quot;??_);_(@_)"/>
    <numFmt numFmtId="175" formatCode="0.000000%"/>
  </numFmts>
  <fonts count="28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8"/>
      <name val="Tahom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8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7" fillId="0" borderId="7" xfId="3" applyFill="1" applyBorder="1" applyAlignment="1" applyProtection="1"/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/>
    <xf numFmtId="43" fontId="3" fillId="0" borderId="15" xfId="0" applyNumberFormat="1" applyFont="1" applyBorder="1"/>
    <xf numFmtId="10" fontId="3" fillId="0" borderId="12" xfId="0" applyNumberFormat="1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43" fontId="3" fillId="0" borderId="18" xfId="0" applyNumberFormat="1" applyFont="1" applyBorder="1"/>
    <xf numFmtId="43" fontId="3" fillId="0" borderId="17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3" fontId="3" fillId="0" borderId="20" xfId="0" applyNumberFormat="1" applyFont="1" applyBorder="1" applyAlignment="1">
      <alignment horizontal="center"/>
    </xf>
    <xf numFmtId="43" fontId="3" fillId="0" borderId="20" xfId="0" applyNumberFormat="1" applyFont="1" applyBorder="1"/>
    <xf numFmtId="43" fontId="3" fillId="0" borderId="22" xfId="0" applyNumberFormat="1" applyFont="1" applyBorder="1"/>
    <xf numFmtId="10" fontId="8" fillId="0" borderId="20" xfId="0" applyNumberFormat="1" applyFont="1" applyBorder="1" applyAlignment="1">
      <alignment horizontal="center"/>
    </xf>
    <xf numFmtId="10" fontId="3" fillId="0" borderId="23" xfId="0" applyNumberFormat="1" applyFont="1" applyBorder="1"/>
    <xf numFmtId="0" fontId="4" fillId="0" borderId="24" xfId="0" applyFont="1" applyBorder="1"/>
    <xf numFmtId="0" fontId="3" fillId="0" borderId="20" xfId="0" applyFont="1" applyBorder="1"/>
    <xf numFmtId="10" fontId="3" fillId="0" borderId="20" xfId="0" applyNumberFormat="1" applyFont="1" applyBorder="1"/>
    <xf numFmtId="43" fontId="4" fillId="0" borderId="20" xfId="0" applyNumberFormat="1" applyFont="1" applyBorder="1"/>
    <xf numFmtId="9" fontId="4" fillId="0" borderId="20" xfId="0" applyNumberFormat="1" applyFont="1" applyBorder="1" applyAlignment="1">
      <alignment horizontal="center"/>
    </xf>
    <xf numFmtId="10" fontId="4" fillId="0" borderId="20" xfId="0" applyNumberFormat="1" applyFont="1" applyBorder="1" applyAlignment="1">
      <alignment horizontal="center"/>
    </xf>
    <xf numFmtId="10" fontId="4" fillId="0" borderId="23" xfId="0" applyNumberFormat="1" applyFont="1" applyBorder="1" applyAlignment="1">
      <alignment horizontal="center"/>
    </xf>
    <xf numFmtId="0" fontId="9" fillId="0" borderId="4" xfId="0" applyFont="1" applyBorder="1"/>
    <xf numFmtId="0" fontId="9" fillId="0" borderId="25" xfId="0" applyFont="1" applyBorder="1"/>
    <xf numFmtId="0" fontId="9" fillId="0" borderId="0" xfId="0" applyFont="1"/>
    <xf numFmtId="0" fontId="9" fillId="0" borderId="16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4" fillId="0" borderId="9" xfId="0" applyFont="1" applyBorder="1"/>
    <xf numFmtId="0" fontId="4" fillId="0" borderId="26" xfId="0" applyFont="1" applyBorder="1"/>
    <xf numFmtId="0" fontId="4" fillId="0" borderId="11" xfId="0" applyFont="1" applyBorder="1"/>
    <xf numFmtId="0" fontId="3" fillId="0" borderId="27" xfId="0" applyFont="1" applyBorder="1"/>
    <xf numFmtId="0" fontId="3" fillId="0" borderId="15" xfId="0" applyFont="1" applyBorder="1"/>
    <xf numFmtId="0" fontId="4" fillId="0" borderId="12" xfId="0" applyFont="1" applyBorder="1" applyAlignment="1">
      <alignment horizontal="center"/>
    </xf>
    <xf numFmtId="0" fontId="4" fillId="0" borderId="0" xfId="0" applyFont="1"/>
    <xf numFmtId="0" fontId="3" fillId="0" borderId="25" xfId="0" applyFont="1" applyBorder="1"/>
    <xf numFmtId="43" fontId="3" fillId="0" borderId="12" xfId="0" applyNumberFormat="1" applyFont="1" applyBorder="1" applyAlignment="1">
      <alignment horizontal="right"/>
    </xf>
    <xf numFmtId="43" fontId="3" fillId="0" borderId="28" xfId="0" applyNumberFormat="1" applyFont="1" applyBorder="1" applyAlignment="1">
      <alignment horizontal="right"/>
    </xf>
    <xf numFmtId="43" fontId="3" fillId="0" borderId="0" xfId="0" applyNumberFormat="1" applyFont="1"/>
    <xf numFmtId="0" fontId="3" fillId="0" borderId="22" xfId="0" applyFont="1" applyBorder="1"/>
    <xf numFmtId="0" fontId="4" fillId="0" borderId="20" xfId="0" applyFont="1" applyBorder="1" applyAlignment="1">
      <alignment horizontal="center"/>
    </xf>
    <xf numFmtId="43" fontId="3" fillId="0" borderId="13" xfId="0" applyNumberFormat="1" applyFont="1" applyBorder="1" applyAlignment="1">
      <alignment horizontal="right"/>
    </xf>
    <xf numFmtId="43" fontId="3" fillId="0" borderId="29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8" xfId="0" applyFont="1" applyBorder="1"/>
    <xf numFmtId="10" fontId="3" fillId="0" borderId="17" xfId="0" applyNumberFormat="1" applyFont="1" applyBorder="1" applyAlignment="1">
      <alignment horizontal="center"/>
    </xf>
    <xf numFmtId="2" fontId="3" fillId="0" borderId="14" xfId="0" applyNumberFormat="1" applyFont="1" applyBorder="1"/>
    <xf numFmtId="2" fontId="3" fillId="0" borderId="25" xfId="0" applyNumberFormat="1" applyFont="1" applyBorder="1" applyAlignment="1">
      <alignment horizontal="center"/>
    </xf>
    <xf numFmtId="2" fontId="3" fillId="0" borderId="16" xfId="0" applyNumberFormat="1" applyFont="1" applyBorder="1"/>
    <xf numFmtId="2" fontId="3" fillId="0" borderId="17" xfId="0" applyNumberFormat="1" applyFont="1" applyBorder="1"/>
    <xf numFmtId="2" fontId="3" fillId="0" borderId="0" xfId="0" applyNumberFormat="1" applyFont="1" applyAlignment="1">
      <alignment horizontal="center"/>
    </xf>
    <xf numFmtId="2" fontId="3" fillId="0" borderId="5" xfId="0" applyNumberFormat="1" applyFont="1" applyBorder="1"/>
    <xf numFmtId="2" fontId="3" fillId="0" borderId="21" xfId="0" applyNumberFormat="1" applyFont="1" applyBorder="1"/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/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0" applyNumberFormat="1" applyFont="1" applyBorder="1" applyAlignment="1">
      <alignment horizontal="center"/>
    </xf>
    <xf numFmtId="10" fontId="4" fillId="0" borderId="31" xfId="0" applyNumberFormat="1" applyFont="1" applyBorder="1"/>
    <xf numFmtId="10" fontId="4" fillId="0" borderId="26" xfId="0" applyNumberFormat="1" applyFont="1" applyBorder="1" applyAlignment="1">
      <alignment horizontal="center"/>
    </xf>
    <xf numFmtId="10" fontId="4" fillId="0" borderId="32" xfId="0" applyNumberFormat="1" applyFont="1" applyBorder="1"/>
    <xf numFmtId="37" fontId="3" fillId="0" borderId="13" xfId="0" applyNumberFormat="1" applyFont="1" applyBorder="1" applyAlignment="1">
      <alignment horizontal="right"/>
    </xf>
    <xf numFmtId="37" fontId="3" fillId="0" borderId="29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left"/>
    </xf>
    <xf numFmtId="0" fontId="4" fillId="0" borderId="4" xfId="0" applyFont="1" applyBorder="1"/>
    <xf numFmtId="10" fontId="4" fillId="0" borderId="17" xfId="0" applyNumberFormat="1" applyFont="1" applyBorder="1"/>
    <xf numFmtId="2" fontId="4" fillId="0" borderId="33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/>
    <xf numFmtId="0" fontId="4" fillId="0" borderId="34" xfId="0" applyFont="1" applyBorder="1"/>
    <xf numFmtId="0" fontId="3" fillId="0" borderId="35" xfId="0" applyFont="1" applyBorder="1"/>
    <xf numFmtId="10" fontId="4" fillId="0" borderId="36" xfId="0" applyNumberFormat="1" applyFont="1" applyBorder="1"/>
    <xf numFmtId="2" fontId="4" fillId="0" borderId="0" xfId="0" applyNumberFormat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24" xfId="0" applyFont="1" applyBorder="1"/>
    <xf numFmtId="4" fontId="3" fillId="0" borderId="20" xfId="0" applyNumberFormat="1" applyFont="1" applyBorder="1" applyAlignment="1">
      <alignment horizontal="right"/>
    </xf>
    <xf numFmtId="4" fontId="3" fillId="0" borderId="37" xfId="0" applyNumberFormat="1" applyFont="1" applyBorder="1" applyAlignment="1">
      <alignment horizontal="right"/>
    </xf>
    <xf numFmtId="0" fontId="11" fillId="0" borderId="0" xfId="0" applyFont="1"/>
    <xf numFmtId="43" fontId="0" fillId="0" borderId="0" xfId="1" applyFont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43" fontId="3" fillId="0" borderId="18" xfId="0" applyNumberFormat="1" applyFont="1" applyBorder="1" applyAlignment="1">
      <alignment horizontal="right"/>
    </xf>
    <xf numFmtId="43" fontId="3" fillId="0" borderId="5" xfId="0" applyNumberFormat="1" applyFont="1" applyBorder="1"/>
    <xf numFmtId="44" fontId="3" fillId="0" borderId="0" xfId="0" applyNumberFormat="1" applyFont="1"/>
    <xf numFmtId="9" fontId="3" fillId="0" borderId="0" xfId="2" applyFont="1" applyFill="1"/>
    <xf numFmtId="166" fontId="3" fillId="0" borderId="0" xfId="0" applyNumberFormat="1" applyFont="1"/>
    <xf numFmtId="167" fontId="3" fillId="0" borderId="0" xfId="0" applyNumberFormat="1" applyFont="1"/>
    <xf numFmtId="43" fontId="4" fillId="0" borderId="13" xfId="0" applyNumberFormat="1" applyFont="1" applyBorder="1" applyAlignment="1">
      <alignment horizontal="center"/>
    </xf>
    <xf numFmtId="43" fontId="4" fillId="0" borderId="18" xfId="0" applyNumberFormat="1" applyFont="1" applyBorder="1" applyAlignment="1">
      <alignment horizontal="right"/>
    </xf>
    <xf numFmtId="43" fontId="4" fillId="0" borderId="5" xfId="0" applyNumberFormat="1" applyFont="1" applyBorder="1"/>
    <xf numFmtId="0" fontId="3" fillId="0" borderId="13" xfId="0" applyFont="1" applyBorder="1"/>
    <xf numFmtId="0" fontId="9" fillId="0" borderId="13" xfId="0" applyFont="1" applyBorder="1"/>
    <xf numFmtId="0" fontId="9" fillId="0" borderId="18" xfId="0" applyFont="1" applyBorder="1"/>
    <xf numFmtId="0" fontId="9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25" xfId="0" applyFont="1" applyBorder="1"/>
    <xf numFmtId="0" fontId="3" fillId="0" borderId="12" xfId="0" applyFont="1" applyBorder="1"/>
    <xf numFmtId="166" fontId="3" fillId="0" borderId="16" xfId="0" applyNumberFormat="1" applyFont="1" applyBorder="1"/>
    <xf numFmtId="10" fontId="3" fillId="0" borderId="5" xfId="0" applyNumberFormat="1" applyFont="1" applyBorder="1" applyAlignment="1">
      <alignment horizontal="center"/>
    </xf>
    <xf numFmtId="8" fontId="3" fillId="0" borderId="13" xfId="0" applyNumberFormat="1" applyFont="1" applyBorder="1"/>
    <xf numFmtId="43" fontId="3" fillId="0" borderId="20" xfId="0" applyNumberFormat="1" applyFont="1" applyBorder="1" applyAlignment="1">
      <alignment horizontal="right"/>
    </xf>
    <xf numFmtId="43" fontId="3" fillId="0" borderId="23" xfId="0" applyNumberFormat="1" applyFont="1" applyBorder="1"/>
    <xf numFmtId="43" fontId="4" fillId="0" borderId="13" xfId="0" applyNumberFormat="1" applyFont="1" applyBorder="1"/>
    <xf numFmtId="43" fontId="4" fillId="0" borderId="18" xfId="0" applyNumberFormat="1" applyFont="1" applyBorder="1"/>
    <xf numFmtId="0" fontId="3" fillId="0" borderId="26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6" fontId="3" fillId="0" borderId="13" xfId="4" quotePrefix="1" applyNumberFormat="1" applyFont="1" applyFill="1" applyBorder="1" applyAlignment="1">
      <alignment horizontal="right"/>
    </xf>
    <xf numFmtId="43" fontId="3" fillId="0" borderId="29" xfId="4" quotePrefix="1" applyFont="1" applyFill="1" applyBorder="1" applyAlignment="1">
      <alignment horizontal="right"/>
    </xf>
    <xf numFmtId="43" fontId="4" fillId="0" borderId="12" xfId="0" applyNumberFormat="1" applyFont="1" applyBorder="1" applyAlignment="1">
      <alignment horizontal="center"/>
    </xf>
    <xf numFmtId="166" fontId="3" fillId="0" borderId="5" xfId="0" applyNumberFormat="1" applyFont="1" applyBorder="1"/>
    <xf numFmtId="0" fontId="4" fillId="0" borderId="19" xfId="0" applyFont="1" applyBorder="1"/>
    <xf numFmtId="43" fontId="4" fillId="0" borderId="20" xfId="4" applyFont="1" applyFill="1" applyBorder="1" applyAlignment="1">
      <alignment horizontal="right"/>
    </xf>
    <xf numFmtId="10" fontId="3" fillId="0" borderId="20" xfId="5" applyNumberFormat="1" applyFont="1" applyFill="1" applyBorder="1" applyAlignment="1">
      <alignment horizontal="right"/>
    </xf>
    <xf numFmtId="166" fontId="4" fillId="0" borderId="20" xfId="4" applyNumberFormat="1" applyFont="1" applyFill="1" applyBorder="1" applyAlignment="1">
      <alignment horizontal="right"/>
    </xf>
    <xf numFmtId="43" fontId="4" fillId="0" borderId="37" xfId="4" applyFont="1" applyFill="1" applyBorder="1" applyAlignment="1">
      <alignment horizontal="right"/>
    </xf>
    <xf numFmtId="43" fontId="3" fillId="0" borderId="0" xfId="1" applyFont="1" applyFill="1"/>
    <xf numFmtId="166" fontId="4" fillId="0" borderId="13" xfId="0" applyNumberFormat="1" applyFont="1" applyBorder="1"/>
    <xf numFmtId="166" fontId="4" fillId="0" borderId="18" xfId="0" applyNumberFormat="1" applyFont="1" applyBorder="1"/>
    <xf numFmtId="166" fontId="4" fillId="0" borderId="5" xfId="0" applyNumberFormat="1" applyFont="1" applyBorder="1"/>
    <xf numFmtId="10" fontId="3" fillId="0" borderId="18" xfId="0" applyNumberFormat="1" applyFont="1" applyBorder="1"/>
    <xf numFmtId="10" fontId="3" fillId="0" borderId="29" xfId="0" applyNumberFormat="1" applyFont="1" applyBorder="1" applyAlignment="1">
      <alignment horizontal="center"/>
    </xf>
    <xf numFmtId="10" fontId="3" fillId="0" borderId="22" xfId="0" applyNumberFormat="1" applyFont="1" applyBorder="1"/>
    <xf numFmtId="0" fontId="9" fillId="0" borderId="27" xfId="0" applyFont="1" applyBorder="1"/>
    <xf numFmtId="0" fontId="4" fillId="0" borderId="30" xfId="0" applyFont="1" applyBorder="1"/>
    <xf numFmtId="0" fontId="4" fillId="0" borderId="31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43" fontId="4" fillId="0" borderId="10" xfId="0" applyNumberFormat="1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0" fontId="13" fillId="0" borderId="4" xfId="0" applyFont="1" applyBorder="1"/>
    <xf numFmtId="41" fontId="3" fillId="0" borderId="13" xfId="0" applyNumberFormat="1" applyFont="1" applyBorder="1" applyAlignment="1">
      <alignment horizontal="right"/>
    </xf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8" fontId="3" fillId="0" borderId="12" xfId="0" applyNumberFormat="1" applyFont="1" applyBorder="1" applyAlignment="1">
      <alignment horizontal="right"/>
    </xf>
    <xf numFmtId="168" fontId="3" fillId="0" borderId="28" xfId="0" applyNumberFormat="1" applyFont="1" applyBorder="1" applyAlignment="1">
      <alignment horizontal="right"/>
    </xf>
    <xf numFmtId="168" fontId="3" fillId="0" borderId="13" xfId="0" applyNumberFormat="1" applyFont="1" applyBorder="1" applyAlignment="1">
      <alignment horizontal="right"/>
    </xf>
    <xf numFmtId="168" fontId="3" fillId="0" borderId="29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4" fillId="0" borderId="4" xfId="0" applyFont="1" applyBorder="1"/>
    <xf numFmtId="0" fontId="8" fillId="0" borderId="0" xfId="0" applyFont="1"/>
    <xf numFmtId="41" fontId="8" fillId="0" borderId="13" xfId="0" applyNumberFormat="1" applyFont="1" applyBorder="1" applyAlignment="1">
      <alignment horizontal="right"/>
    </xf>
    <xf numFmtId="43" fontId="8" fillId="0" borderId="13" xfId="0" applyNumberFormat="1" applyFont="1" applyBorder="1" applyAlignment="1">
      <alignment horizontal="right"/>
    </xf>
    <xf numFmtId="10" fontId="8" fillId="0" borderId="13" xfId="0" applyNumberFormat="1" applyFont="1" applyBorder="1" applyAlignment="1">
      <alignment horizontal="right"/>
    </xf>
    <xf numFmtId="10" fontId="8" fillId="0" borderId="13" xfId="5" applyNumberFormat="1" applyFont="1" applyFill="1" applyBorder="1" applyAlignment="1">
      <alignment horizontal="right"/>
    </xf>
    <xf numFmtId="168" fontId="8" fillId="0" borderId="13" xfId="0" applyNumberFormat="1" applyFont="1" applyBorder="1" applyAlignment="1">
      <alignment horizontal="right"/>
    </xf>
    <xf numFmtId="168" fontId="8" fillId="0" borderId="29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10" fontId="3" fillId="0" borderId="0" xfId="0" applyNumberFormat="1" applyFont="1"/>
    <xf numFmtId="41" fontId="4" fillId="0" borderId="22" xfId="4" applyNumberFormat="1" applyFont="1" applyFill="1" applyBorder="1" applyAlignment="1">
      <alignment horizontal="right"/>
    </xf>
    <xf numFmtId="10" fontId="4" fillId="0" borderId="20" xfId="5" applyNumberFormat="1" applyFont="1" applyFill="1" applyBorder="1" applyAlignment="1">
      <alignment horizontal="right"/>
    </xf>
    <xf numFmtId="168" fontId="4" fillId="0" borderId="20" xfId="0" applyNumberFormat="1" applyFont="1" applyBorder="1" applyAlignment="1">
      <alignment horizontal="right"/>
    </xf>
    <xf numFmtId="168" fontId="4" fillId="0" borderId="37" xfId="0" applyNumberFormat="1" applyFont="1" applyBorder="1" applyAlignment="1">
      <alignment horizontal="right"/>
    </xf>
    <xf numFmtId="10" fontId="9" fillId="0" borderId="25" xfId="5" applyNumberFormat="1" applyFont="1" applyFill="1" applyBorder="1"/>
    <xf numFmtId="169" fontId="9" fillId="0" borderId="16" xfId="4" applyNumberFormat="1" applyFont="1" applyFill="1" applyBorder="1"/>
    <xf numFmtId="10" fontId="9" fillId="0" borderId="7" xfId="5" applyNumberFormat="1" applyFont="1" applyFill="1" applyBorder="1"/>
    <xf numFmtId="169" fontId="9" fillId="0" borderId="8" xfId="4" applyNumberFormat="1" applyFont="1" applyFill="1" applyBorder="1"/>
    <xf numFmtId="43" fontId="4" fillId="0" borderId="10" xfId="4" applyFont="1" applyFill="1" applyBorder="1" applyAlignment="1">
      <alignment horizontal="center"/>
    </xf>
    <xf numFmtId="43" fontId="4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5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8" xfId="4" applyFont="1" applyFill="1" applyBorder="1" applyAlignment="1">
      <alignment horizontal="right"/>
    </xf>
    <xf numFmtId="43" fontId="3" fillId="0" borderId="18" xfId="4" applyFont="1" applyFill="1" applyBorder="1" applyAlignment="1">
      <alignment horizontal="right"/>
    </xf>
    <xf numFmtId="43" fontId="3" fillId="0" borderId="29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4" fillId="0" borderId="20" xfId="4" applyNumberFormat="1" applyFont="1" applyFill="1" applyBorder="1" applyAlignment="1">
      <alignment horizontal="right"/>
    </xf>
    <xf numFmtId="43" fontId="4" fillId="0" borderId="20" xfId="5" applyNumberFormat="1" applyFont="1" applyFill="1" applyBorder="1" applyAlignment="1">
      <alignment horizontal="right"/>
    </xf>
    <xf numFmtId="43" fontId="4" fillId="0" borderId="21" xfId="5" applyNumberFormat="1" applyFont="1" applyFill="1" applyBorder="1" applyAlignment="1">
      <alignment horizontal="right"/>
    </xf>
    <xf numFmtId="10" fontId="9" fillId="0" borderId="0" xfId="5" applyNumberFormat="1" applyFont="1" applyFill="1" applyBorder="1"/>
    <xf numFmtId="169" fontId="9" fillId="0" borderId="5" xfId="4" applyNumberFormat="1" applyFont="1" applyFill="1" applyBorder="1"/>
    <xf numFmtId="0" fontId="3" fillId="0" borderId="1" xfId="0" applyFont="1" applyBorder="1"/>
    <xf numFmtId="0" fontId="15" fillId="0" borderId="0" xfId="0" applyFont="1"/>
    <xf numFmtId="0" fontId="3" fillId="0" borderId="11" xfId="0" applyFont="1" applyBorder="1"/>
    <xf numFmtId="10" fontId="3" fillId="0" borderId="12" xfId="4" applyNumberFormat="1" applyFont="1" applyFill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171" fontId="3" fillId="0" borderId="5" xfId="0" applyNumberFormat="1" applyFont="1" applyBorder="1" applyAlignment="1">
      <alignment horizontal="right"/>
    </xf>
    <xf numFmtId="0" fontId="4" fillId="0" borderId="7" xfId="0" applyFont="1" applyBorder="1"/>
    <xf numFmtId="41" fontId="4" fillId="0" borderId="38" xfId="4" applyNumberFormat="1" applyFont="1" applyFill="1" applyBorder="1" applyAlignment="1">
      <alignment horizontal="right"/>
    </xf>
    <xf numFmtId="43" fontId="4" fillId="0" borderId="38" xfId="4" applyFont="1" applyFill="1" applyBorder="1" applyAlignment="1">
      <alignment horizontal="right"/>
    </xf>
    <xf numFmtId="10" fontId="4" fillId="0" borderId="38" xfId="5" applyNumberFormat="1" applyFont="1" applyFill="1" applyBorder="1" applyAlignment="1">
      <alignment horizontal="right"/>
    </xf>
    <xf numFmtId="10" fontId="4" fillId="0" borderId="38" xfId="4" applyNumberFormat="1" applyFont="1" applyFill="1" applyBorder="1" applyAlignment="1">
      <alignment horizontal="right"/>
    </xf>
    <xf numFmtId="170" fontId="4" fillId="0" borderId="8" xfId="0" applyNumberFormat="1" applyFont="1" applyBorder="1" applyAlignment="1">
      <alignment horizontal="right"/>
    </xf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8" xfId="0" applyNumberFormat="1" applyFont="1" applyBorder="1"/>
    <xf numFmtId="0" fontId="4" fillId="0" borderId="0" xfId="0" applyFont="1" applyAlignment="1">
      <alignment horizontal="center"/>
    </xf>
    <xf numFmtId="43" fontId="4" fillId="0" borderId="0" xfId="0" applyNumberFormat="1" applyFont="1"/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1" fontId="3" fillId="0" borderId="0" xfId="0" applyNumberFormat="1" applyFont="1" applyAlignment="1">
      <alignment vertical="top"/>
    </xf>
    <xf numFmtId="43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 wrapText="1"/>
    </xf>
    <xf numFmtId="43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16" fillId="0" borderId="0" xfId="0" applyFont="1"/>
    <xf numFmtId="0" fontId="0" fillId="0" borderId="2" xfId="0" applyBorder="1"/>
    <xf numFmtId="0" fontId="0" fillId="0" borderId="3" xfId="0" applyBorder="1"/>
    <xf numFmtId="0" fontId="16" fillId="0" borderId="34" xfId="0" applyFont="1" applyBorder="1"/>
    <xf numFmtId="0" fontId="0" fillId="0" borderId="41" xfId="0" applyBorder="1"/>
    <xf numFmtId="0" fontId="0" fillId="0" borderId="40" xfId="0" applyBorder="1"/>
    <xf numFmtId="14" fontId="4" fillId="0" borderId="23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43" fontId="0" fillId="0" borderId="0" xfId="0" applyNumberFormat="1"/>
    <xf numFmtId="0" fontId="18" fillId="0" borderId="0" xfId="0" applyFont="1"/>
    <xf numFmtId="43" fontId="0" fillId="0" borderId="5" xfId="0" applyNumberFormat="1" applyBorder="1"/>
    <xf numFmtId="8" fontId="0" fillId="0" borderId="0" xfId="0" applyNumberFormat="1"/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49" fontId="19" fillId="0" borderId="0" xfId="0" applyNumberFormat="1" applyFont="1" applyAlignment="1">
      <alignment horizontal="center"/>
    </xf>
    <xf numFmtId="14" fontId="4" fillId="0" borderId="42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43" fontId="20" fillId="0" borderId="0" xfId="0" applyNumberFormat="1" applyFont="1" applyAlignment="1">
      <alignment horizontal="center"/>
    </xf>
    <xf numFmtId="49" fontId="3" fillId="0" borderId="4" xfId="0" applyNumberFormat="1" applyFont="1" applyBorder="1"/>
    <xf numFmtId="43" fontId="3" fillId="0" borderId="5" xfId="0" applyNumberFormat="1" applyFont="1" applyBorder="1" applyAlignment="1">
      <alignment horizontal="right"/>
    </xf>
    <xf numFmtId="43" fontId="0" fillId="0" borderId="5" xfId="0" applyNumberFormat="1" applyBorder="1" applyAlignment="1">
      <alignment horizontal="right"/>
    </xf>
    <xf numFmtId="10" fontId="20" fillId="0" borderId="0" xfId="0" applyNumberFormat="1" applyFont="1" applyAlignment="1">
      <alignment horizontal="center"/>
    </xf>
    <xf numFmtId="10" fontId="0" fillId="0" borderId="5" xfId="0" applyNumberFormat="1" applyBorder="1" applyAlignment="1">
      <alignment horizontal="right"/>
    </xf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72" fontId="0" fillId="0" borderId="0" xfId="0" applyNumberFormat="1"/>
    <xf numFmtId="44" fontId="0" fillId="0" borderId="5" xfId="0" applyNumberFormat="1" applyBorder="1"/>
    <xf numFmtId="49" fontId="0" fillId="0" borderId="4" xfId="0" applyNumberFormat="1" applyBorder="1"/>
    <xf numFmtId="0" fontId="9" fillId="0" borderId="1" xfId="0" applyFont="1" applyBorder="1"/>
    <xf numFmtId="0" fontId="5" fillId="0" borderId="2" xfId="0" applyFont="1" applyBorder="1"/>
    <xf numFmtId="0" fontId="22" fillId="0" borderId="2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7" xfId="0" applyFont="1" applyBorder="1"/>
    <xf numFmtId="43" fontId="5" fillId="0" borderId="7" xfId="0" applyNumberFormat="1" applyFont="1" applyBorder="1"/>
    <xf numFmtId="0" fontId="5" fillId="0" borderId="8" xfId="0" applyFont="1" applyBorder="1"/>
    <xf numFmtId="43" fontId="5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44" fontId="5" fillId="0" borderId="0" xfId="0" applyNumberFormat="1" applyFont="1"/>
    <xf numFmtId="0" fontId="9" fillId="0" borderId="27" xfId="0" applyFont="1" applyBorder="1" applyAlignment="1">
      <alignment vertical="top"/>
    </xf>
    <xf numFmtId="0" fontId="0" fillId="0" borderId="25" xfId="0" applyBorder="1"/>
    <xf numFmtId="0" fontId="0" fillId="0" borderId="16" xfId="0" applyBorder="1" applyAlignment="1">
      <alignment horizontal="right"/>
    </xf>
    <xf numFmtId="43" fontId="0" fillId="0" borderId="0" xfId="1" applyFont="1" applyFill="1"/>
    <xf numFmtId="0" fontId="16" fillId="0" borderId="4" xfId="0" applyFont="1" applyBorder="1"/>
    <xf numFmtId="0" fontId="0" fillId="0" borderId="1" xfId="0" applyBorder="1"/>
    <xf numFmtId="0" fontId="4" fillId="0" borderId="24" xfId="0" applyFont="1" applyBorder="1" applyAlignment="1">
      <alignment horizontal="right"/>
    </xf>
    <xf numFmtId="0" fontId="0" fillId="0" borderId="24" xfId="0" applyBorder="1"/>
    <xf numFmtId="0" fontId="4" fillId="0" borderId="23" xfId="0" applyFont="1" applyBorder="1" applyAlignment="1">
      <alignment horizontal="right"/>
    </xf>
    <xf numFmtId="0" fontId="4" fillId="0" borderId="0" xfId="0" applyFont="1" applyAlignment="1">
      <alignment horizontal="right"/>
    </xf>
    <xf numFmtId="40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3" fontId="23" fillId="0" borderId="0" xfId="0" applyNumberFormat="1" applyFont="1"/>
    <xf numFmtId="0" fontId="21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43" fontId="24" fillId="0" borderId="0" xfId="0" applyNumberFormat="1" applyFont="1"/>
    <xf numFmtId="0" fontId="3" fillId="0" borderId="4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20" xfId="0" applyNumberFormat="1" applyBorder="1"/>
    <xf numFmtId="43" fontId="0" fillId="0" borderId="23" xfId="0" applyNumberFormat="1" applyBorder="1"/>
    <xf numFmtId="0" fontId="0" fillId="0" borderId="38" xfId="0" applyBorder="1"/>
    <xf numFmtId="43" fontId="11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73" fontId="4" fillId="0" borderId="0" xfId="0" applyNumberFormat="1" applyFont="1" applyAlignment="1">
      <alignment horizontal="centerContinuous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6" fontId="3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6" fontId="3" fillId="0" borderId="0" xfId="1" applyNumberFormat="1" applyFont="1"/>
    <xf numFmtId="166" fontId="3" fillId="0" borderId="25" xfId="0" applyNumberFormat="1" applyFont="1" applyBorder="1" applyAlignment="1">
      <alignment horizontal="right"/>
    </xf>
    <xf numFmtId="43" fontId="3" fillId="0" borderId="0" xfId="1" applyFont="1"/>
    <xf numFmtId="0" fontId="25" fillId="0" borderId="0" xfId="0" applyFont="1" applyAlignment="1">
      <alignment horizontal="left"/>
    </xf>
    <xf numFmtId="40" fontId="3" fillId="0" borderId="0" xfId="0" applyNumberFormat="1" applyFont="1"/>
    <xf numFmtId="166" fontId="3" fillId="0" borderId="25" xfId="0" applyNumberFormat="1" applyFont="1" applyBorder="1" applyAlignment="1" applyProtection="1">
      <alignment horizontal="fill"/>
      <protection locked="0"/>
    </xf>
    <xf numFmtId="174" fontId="4" fillId="0" borderId="44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174" fontId="3" fillId="0" borderId="44" xfId="0" applyNumberFormat="1" applyFont="1" applyBorder="1" applyAlignment="1">
      <alignment horizontal="right"/>
    </xf>
    <xf numFmtId="166" fontId="3" fillId="0" borderId="0" xfId="0" applyNumberFormat="1" applyFont="1" applyAlignment="1" applyProtection="1">
      <alignment horizontal="fill"/>
      <protection locked="0"/>
    </xf>
    <xf numFmtId="174" fontId="4" fillId="0" borderId="24" xfId="0" applyNumberFormat="1" applyFont="1" applyBorder="1" applyAlignment="1">
      <alignment horizontal="right"/>
    </xf>
    <xf numFmtId="0" fontId="23" fillId="0" borderId="0" xfId="0" applyFont="1"/>
    <xf numFmtId="14" fontId="0" fillId="0" borderId="0" xfId="0" applyNumberFormat="1"/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75" fontId="1" fillId="0" borderId="0" xfId="0" applyNumberFormat="1" applyFont="1" applyAlignment="1">
      <alignment horizontal="right"/>
    </xf>
    <xf numFmtId="44" fontId="26" fillId="0" borderId="0" xfId="0" applyNumberFormat="1" applyFont="1"/>
    <xf numFmtId="44" fontId="27" fillId="0" borderId="0" xfId="0" applyNumberFormat="1" applyFont="1"/>
    <xf numFmtId="44" fontId="27" fillId="0" borderId="24" xfId="0" applyNumberFormat="1" applyFont="1" applyBorder="1"/>
    <xf numFmtId="0" fontId="27" fillId="0" borderId="0" xfId="0" applyFont="1"/>
    <xf numFmtId="44" fontId="0" fillId="0" borderId="0" xfId="0" applyNumberFormat="1"/>
    <xf numFmtId="43" fontId="1" fillId="0" borderId="0" xfId="0" applyNumberFormat="1" applyFont="1"/>
    <xf numFmtId="43" fontId="1" fillId="0" borderId="24" xfId="0" applyNumberFormat="1" applyFont="1" applyBorder="1"/>
    <xf numFmtId="43" fontId="1" fillId="0" borderId="0" xfId="0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43" fontId="3" fillId="0" borderId="24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3" applyFill="1" applyAlignment="1">
      <alignment horizontal="left"/>
    </xf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</cellXfs>
  <cellStyles count="6">
    <cellStyle name="Comma" xfId="1" builtinId="3"/>
    <cellStyle name="Comma 10" xfId="4" xr:uid="{D2F5CCD3-1AAC-4429-8983-712AD1EC2F20}"/>
    <cellStyle name="Hyperlink" xfId="3" builtinId="8"/>
    <cellStyle name="Normal" xfId="0" builtinId="0"/>
    <cellStyle name="Percent" xfId="2" builtinId="5"/>
    <cellStyle name="Percent 10 2" xfId="5" xr:uid="{E112F939-8245-46FF-863D-5E60D7E2232F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088643E-29D1-42C1-9907-E64EE2988EEC}"/>
            </a:ext>
          </a:extLst>
        </xdr:cNvPr>
        <xdr:cNvSpPr>
          <a:spLocks noChangeArrowheads="1"/>
        </xdr:cNvSpPr>
      </xdr:nvSpPr>
      <xdr:spPr bwMode="auto">
        <a:xfrm rot="-5400000">
          <a:off x="8810625" y="6296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281516</xdr:colOff>
      <xdr:row>28</xdr:row>
      <xdr:rowOff>134938</xdr:rowOff>
    </xdr:from>
    <xdr:to>
      <xdr:col>8</xdr:col>
      <xdr:colOff>662516</xdr:colOff>
      <xdr:row>28</xdr:row>
      <xdr:rowOff>134938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56DA77EE-B7DC-4077-97D3-62DD668518C1}"/>
            </a:ext>
          </a:extLst>
        </xdr:cNvPr>
        <xdr:cNvSpPr>
          <a:spLocks noChangeArrowheads="1"/>
        </xdr:cNvSpPr>
      </xdr:nvSpPr>
      <xdr:spPr bwMode="auto">
        <a:xfrm rot="-5400000">
          <a:off x="9054041" y="4592638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26194</xdr:colOff>
      <xdr:row>30</xdr:row>
      <xdr:rowOff>35719</xdr:rowOff>
    </xdr:from>
    <xdr:to>
      <xdr:col>8</xdr:col>
      <xdr:colOff>407194</xdr:colOff>
      <xdr:row>30</xdr:row>
      <xdr:rowOff>35719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3DDE6795-8B2C-4B78-8B6A-8889D27072C7}"/>
            </a:ext>
          </a:extLst>
        </xdr:cNvPr>
        <xdr:cNvSpPr>
          <a:spLocks noChangeArrowheads="1"/>
        </xdr:cNvSpPr>
      </xdr:nvSpPr>
      <xdr:spPr bwMode="auto">
        <a:xfrm rot="-5400000">
          <a:off x="8798719" y="4817269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2B1518EB-E27D-4387-99BC-EED34FF69F47}"/>
            </a:ext>
          </a:extLst>
        </xdr:cNvPr>
        <xdr:cNvSpPr>
          <a:spLocks noChangeArrowheads="1"/>
        </xdr:cNvSpPr>
      </xdr:nvSpPr>
      <xdr:spPr bwMode="auto">
        <a:xfrm rot="-5400000">
          <a:off x="12915900" y="258508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F8AEC0B8-CDFD-4C08-80D0-359CA61182F2}"/>
            </a:ext>
          </a:extLst>
        </xdr:cNvPr>
        <xdr:cNvSpPr>
          <a:spLocks noChangeArrowheads="1"/>
        </xdr:cNvSpPr>
      </xdr:nvSpPr>
      <xdr:spPr bwMode="auto">
        <a:xfrm rot="-5400000">
          <a:off x="12915900" y="258508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1C4DE249-C61A-4044-BFBC-8BCCD23C3DD3}"/>
            </a:ext>
          </a:extLst>
        </xdr:cNvPr>
        <xdr:cNvSpPr>
          <a:spLocks noChangeArrowheads="1"/>
        </xdr:cNvSpPr>
      </xdr:nvSpPr>
      <xdr:spPr bwMode="auto">
        <a:xfrm rot="-5400000">
          <a:off x="18221325" y="198310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bstarling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7221A-182D-43C8-8672-AC9DD06B2A35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  <c r="H1" s="7"/>
    </row>
    <row r="2" spans="1:15" ht="15.75" x14ac:dyDescent="0.25">
      <c r="A2" s="1" t="s">
        <v>1</v>
      </c>
    </row>
    <row r="3" spans="1:15" ht="13.5" thickBot="1" x14ac:dyDescent="0.25"/>
    <row r="4" spans="1:15" x14ac:dyDescent="0.2">
      <c r="B4" s="371" t="s">
        <v>2</v>
      </c>
      <c r="C4" s="372"/>
      <c r="D4" s="3" t="s">
        <v>3</v>
      </c>
      <c r="E4" s="3"/>
      <c r="F4" s="3"/>
      <c r="G4" s="4"/>
      <c r="I4" s="373"/>
      <c r="J4" s="373"/>
    </row>
    <row r="5" spans="1:15" x14ac:dyDescent="0.2">
      <c r="B5" s="374" t="s">
        <v>4</v>
      </c>
      <c r="C5" s="375"/>
      <c r="D5" s="2" t="s">
        <v>5</v>
      </c>
      <c r="G5" s="5"/>
      <c r="I5" s="373"/>
      <c r="J5" s="373"/>
      <c r="L5" s="376"/>
      <c r="M5" s="376"/>
    </row>
    <row r="6" spans="1:15" ht="13.9" customHeight="1" x14ac:dyDescent="0.2">
      <c r="B6" s="374" t="s">
        <v>6</v>
      </c>
      <c r="C6" s="375"/>
      <c r="D6" s="6">
        <v>45772</v>
      </c>
      <c r="F6" s="7"/>
      <c r="G6" s="5"/>
      <c r="I6" s="373"/>
      <c r="J6" s="373"/>
      <c r="L6" s="376"/>
      <c r="M6" s="376"/>
    </row>
    <row r="7" spans="1:15" x14ac:dyDescent="0.2">
      <c r="B7" s="374" t="s">
        <v>7</v>
      </c>
      <c r="C7" s="375"/>
      <c r="D7" s="6">
        <v>45747</v>
      </c>
      <c r="E7" s="7"/>
      <c r="F7" s="7"/>
      <c r="G7" s="8"/>
      <c r="I7" s="9" t="s">
        <v>8</v>
      </c>
      <c r="J7" s="9"/>
      <c r="L7" s="376"/>
      <c r="M7" s="376"/>
    </row>
    <row r="8" spans="1:15" x14ac:dyDescent="0.2">
      <c r="B8" s="374" t="s">
        <v>9</v>
      </c>
      <c r="C8" s="375"/>
      <c r="D8" s="2" t="s">
        <v>10</v>
      </c>
      <c r="G8" s="5"/>
      <c r="I8" s="9"/>
      <c r="J8" s="9"/>
    </row>
    <row r="9" spans="1:15" x14ac:dyDescent="0.2">
      <c r="B9" s="374" t="s">
        <v>11</v>
      </c>
      <c r="C9" s="375"/>
      <c r="D9" s="2" t="s">
        <v>12</v>
      </c>
      <c r="G9" s="5"/>
      <c r="I9" s="9"/>
      <c r="J9" s="9"/>
    </row>
    <row r="10" spans="1:15" x14ac:dyDescent="0.2">
      <c r="B10" s="354" t="s">
        <v>13</v>
      </c>
      <c r="C10" s="355"/>
      <c r="D10" s="356" t="s">
        <v>14</v>
      </c>
      <c r="E10" s="10"/>
      <c r="F10" s="10"/>
      <c r="G10" s="11"/>
    </row>
    <row r="11" spans="1:15" ht="13.5" thickBot="1" x14ac:dyDescent="0.25">
      <c r="B11" s="377" t="s">
        <v>15</v>
      </c>
      <c r="C11" s="378"/>
      <c r="D11" s="12" t="s">
        <v>16</v>
      </c>
      <c r="E11" s="13"/>
      <c r="F11" s="13"/>
      <c r="G11" s="14"/>
    </row>
    <row r="13" spans="1:15" ht="13.5" thickBot="1" x14ac:dyDescent="0.25"/>
    <row r="14" spans="1:15" ht="15.75" x14ac:dyDescent="0.25">
      <c r="A14" s="15" t="s">
        <v>17</v>
      </c>
      <c r="B14" s="1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1:15" ht="6.75" customHeight="1" x14ac:dyDescent="0.2">
      <c r="A15" s="17"/>
      <c r="O15" s="5"/>
    </row>
    <row r="16" spans="1:15" x14ac:dyDescent="0.2">
      <c r="A16" s="18"/>
      <c r="B16" s="19" t="s">
        <v>18</v>
      </c>
      <c r="C16" s="19" t="s">
        <v>19</v>
      </c>
      <c r="D16" s="20" t="s">
        <v>20</v>
      </c>
      <c r="E16" s="19" t="s">
        <v>21</v>
      </c>
      <c r="F16" s="19" t="s">
        <v>22</v>
      </c>
      <c r="G16" s="19" t="s">
        <v>23</v>
      </c>
      <c r="H16" s="19" t="s">
        <v>24</v>
      </c>
      <c r="I16" s="19" t="s">
        <v>25</v>
      </c>
      <c r="J16" s="19" t="s">
        <v>26</v>
      </c>
      <c r="K16" s="19" t="s">
        <v>27</v>
      </c>
      <c r="L16" s="19" t="s">
        <v>28</v>
      </c>
      <c r="M16" s="19" t="s">
        <v>29</v>
      </c>
      <c r="N16" s="19" t="s">
        <v>30</v>
      </c>
      <c r="O16" s="21" t="s">
        <v>31</v>
      </c>
    </row>
    <row r="17" spans="1:17" x14ac:dyDescent="0.2">
      <c r="A17" s="17"/>
      <c r="B17" s="22" t="s">
        <v>32</v>
      </c>
      <c r="C17" s="23" t="s">
        <v>33</v>
      </c>
      <c r="D17" s="24">
        <f>E17+F17</f>
        <v>5.2541699999999997E-2</v>
      </c>
      <c r="E17" s="25">
        <v>4.4541699999999997E-2</v>
      </c>
      <c r="F17" s="26">
        <v>8.0000000000000002E-3</v>
      </c>
      <c r="G17" s="22"/>
      <c r="H17" s="27">
        <v>496500000</v>
      </c>
      <c r="I17" s="27">
        <v>57082413.649999999</v>
      </c>
      <c r="J17" s="28">
        <v>258261.72</v>
      </c>
      <c r="K17" s="29">
        <v>486669.37</v>
      </c>
      <c r="L17" s="28">
        <f>I17-K17</f>
        <v>56595744.280000001</v>
      </c>
      <c r="M17" s="30">
        <f>L17/L21</f>
        <v>0.8460290693995699</v>
      </c>
      <c r="N17" s="30" t="s">
        <v>34</v>
      </c>
      <c r="O17" s="31">
        <v>57278</v>
      </c>
      <c r="Q17" s="7"/>
    </row>
    <row r="18" spans="1:17" x14ac:dyDescent="0.2">
      <c r="A18" s="17"/>
      <c r="B18" s="23" t="s">
        <v>35</v>
      </c>
      <c r="C18" s="23" t="s">
        <v>36</v>
      </c>
      <c r="D18" s="32">
        <f>E18+F18</f>
        <v>5.9541699999999996E-2</v>
      </c>
      <c r="E18" s="33">
        <v>4.4541699999999997E-2</v>
      </c>
      <c r="F18" s="34">
        <v>1.4999999999999999E-2</v>
      </c>
      <c r="G18" s="23"/>
      <c r="H18" s="35">
        <v>10300000</v>
      </c>
      <c r="I18" s="35">
        <v>10300000</v>
      </c>
      <c r="J18" s="36">
        <v>52809.5</v>
      </c>
      <c r="K18" s="37">
        <v>0</v>
      </c>
      <c r="L18" s="38">
        <f>I18-K18</f>
        <v>10300000</v>
      </c>
      <c r="M18" s="39">
        <f>L18/L21</f>
        <v>0.15397093060043013</v>
      </c>
      <c r="N18" s="40" t="s">
        <v>34</v>
      </c>
      <c r="O18" s="41">
        <v>57278</v>
      </c>
      <c r="Q18" s="7"/>
    </row>
    <row r="19" spans="1:17" x14ac:dyDescent="0.2">
      <c r="A19" s="17"/>
      <c r="B19" s="23"/>
      <c r="C19" s="23"/>
      <c r="D19" s="32"/>
      <c r="E19" s="33"/>
      <c r="F19" s="34"/>
      <c r="G19" s="23"/>
      <c r="H19" s="35"/>
      <c r="I19" s="35"/>
      <c r="J19" s="36"/>
      <c r="K19" s="37"/>
      <c r="L19" s="36"/>
      <c r="M19" s="39"/>
      <c r="N19" s="39"/>
      <c r="O19" s="41"/>
      <c r="Q19" s="7"/>
    </row>
    <row r="20" spans="1:17" x14ac:dyDescent="0.2">
      <c r="A20" s="42"/>
      <c r="B20" s="43"/>
      <c r="C20" s="43"/>
      <c r="D20" s="44"/>
      <c r="E20" s="43"/>
      <c r="F20" s="45"/>
      <c r="G20" s="43"/>
      <c r="H20" s="46"/>
      <c r="I20" s="47"/>
      <c r="J20" s="47"/>
      <c r="K20" s="48"/>
      <c r="L20" s="47"/>
      <c r="M20" s="49"/>
      <c r="N20" s="49"/>
      <c r="O20" s="50"/>
    </row>
    <row r="21" spans="1:17" x14ac:dyDescent="0.2">
      <c r="A21" s="42"/>
      <c r="B21" s="51" t="s">
        <v>37</v>
      </c>
      <c r="C21" s="52"/>
      <c r="D21" s="53"/>
      <c r="E21" s="43"/>
      <c r="F21" s="43"/>
      <c r="G21" s="43"/>
      <c r="H21" s="54">
        <f>SUM(H17:H20)</f>
        <v>506800000</v>
      </c>
      <c r="I21" s="54">
        <f>SUM(I17:I20)</f>
        <v>67382413.650000006</v>
      </c>
      <c r="J21" s="54">
        <f>SUM(J17:J19)</f>
        <v>311071.21999999997</v>
      </c>
      <c r="K21" s="54">
        <f>SUM(K17:K19)</f>
        <v>486669.37</v>
      </c>
      <c r="L21" s="54">
        <f>SUM(L17:L19)</f>
        <v>66895744.280000001</v>
      </c>
      <c r="M21" s="55">
        <f>SUM(M17:M19)</f>
        <v>1</v>
      </c>
      <c r="N21" s="56"/>
      <c r="O21" s="57"/>
    </row>
    <row r="22" spans="1:17" s="60" customFormat="1" ht="11.25" x14ac:dyDescent="0.2">
      <c r="A22" s="58" t="s">
        <v>38</v>
      </c>
      <c r="B22" s="59"/>
      <c r="C22" s="59"/>
      <c r="D22" s="59"/>
      <c r="E22" s="59"/>
      <c r="F22" s="59"/>
      <c r="G22" s="59"/>
      <c r="H22" s="59"/>
      <c r="I22" s="59"/>
      <c r="J22" s="59"/>
      <c r="O22" s="61"/>
    </row>
    <row r="23" spans="1:17" s="60" customFormat="1" ht="13.5" thickBot="1" x14ac:dyDescent="0.25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13"/>
      <c r="L23" s="13"/>
      <c r="M23" s="13"/>
      <c r="N23" s="13"/>
      <c r="O23" s="64"/>
    </row>
    <row r="24" spans="1:17" ht="13.5" thickBot="1" x14ac:dyDescent="0.25"/>
    <row r="25" spans="1:17" ht="15.75" x14ac:dyDescent="0.25">
      <c r="A25" s="15" t="s">
        <v>39</v>
      </c>
      <c r="B25" s="16"/>
      <c r="C25" s="3"/>
      <c r="D25" s="3"/>
      <c r="E25" s="3"/>
      <c r="F25" s="3"/>
      <c r="G25" s="3"/>
      <c r="H25" s="4"/>
      <c r="J25" s="15" t="s">
        <v>40</v>
      </c>
      <c r="K25" s="3"/>
      <c r="L25" s="3"/>
      <c r="M25" s="3"/>
      <c r="N25" s="3"/>
      <c r="O25" s="4"/>
    </row>
    <row r="26" spans="1:17" x14ac:dyDescent="0.2">
      <c r="A26" s="17"/>
      <c r="H26" s="5"/>
      <c r="J26" s="17"/>
      <c r="O26" s="5"/>
    </row>
    <row r="27" spans="1:17" s="71" customFormat="1" x14ac:dyDescent="0.2">
      <c r="A27" s="65"/>
      <c r="B27" s="66"/>
      <c r="C27" s="66"/>
      <c r="D27" s="66"/>
      <c r="E27" s="66"/>
      <c r="F27" s="66" t="s">
        <v>41</v>
      </c>
      <c r="G27" s="66" t="s">
        <v>42</v>
      </c>
      <c r="H27" s="67" t="s">
        <v>43</v>
      </c>
      <c r="I27" s="2"/>
      <c r="J27" s="68"/>
      <c r="K27" s="69"/>
      <c r="L27" s="70" t="s">
        <v>44</v>
      </c>
      <c r="M27" s="379" t="s">
        <v>45</v>
      </c>
      <c r="N27" s="379"/>
      <c r="O27" s="380"/>
    </row>
    <row r="28" spans="1:17" x14ac:dyDescent="0.2">
      <c r="A28" s="68"/>
      <c r="B28" s="72" t="s">
        <v>46</v>
      </c>
      <c r="C28" s="72"/>
      <c r="D28" s="72"/>
      <c r="E28" s="72"/>
      <c r="F28" s="73">
        <v>67407165.129999995</v>
      </c>
      <c r="G28" s="73">
        <v>-673936.23</v>
      </c>
      <c r="H28" s="74">
        <v>66733228.899999999</v>
      </c>
      <c r="I28" s="75"/>
      <c r="J28" s="42"/>
      <c r="K28" s="76"/>
      <c r="L28" s="77"/>
      <c r="M28" s="381" t="s">
        <v>47</v>
      </c>
      <c r="N28" s="382"/>
      <c r="O28" s="383"/>
    </row>
    <row r="29" spans="1:17" x14ac:dyDescent="0.2">
      <c r="A29" s="17"/>
      <c r="B29" s="2" t="s">
        <v>48</v>
      </c>
      <c r="F29" s="78">
        <v>733619.46</v>
      </c>
      <c r="G29" s="78">
        <v>96053.18</v>
      </c>
      <c r="H29" s="79">
        <v>829672.64</v>
      </c>
      <c r="I29" s="75"/>
      <c r="J29" s="80" t="s">
        <v>49</v>
      </c>
      <c r="K29" s="81"/>
      <c r="L29" s="82">
        <v>0</v>
      </c>
      <c r="M29" s="83"/>
      <c r="N29" s="84">
        <v>0</v>
      </c>
      <c r="O29" s="85"/>
    </row>
    <row r="30" spans="1:17" x14ac:dyDescent="0.2">
      <c r="A30" s="17"/>
      <c r="B30" s="71" t="s">
        <v>50</v>
      </c>
      <c r="C30" s="71"/>
      <c r="D30" s="71"/>
      <c r="E30" s="71"/>
      <c r="F30" s="78">
        <v>68140784.590000004</v>
      </c>
      <c r="G30" s="78">
        <v>-577883.05000000005</v>
      </c>
      <c r="H30" s="79">
        <v>67562901.540000007</v>
      </c>
      <c r="I30" s="75"/>
      <c r="J30" s="80" t="s">
        <v>51</v>
      </c>
      <c r="K30" s="81"/>
      <c r="L30" s="82">
        <v>1E-3</v>
      </c>
      <c r="M30" s="86"/>
      <c r="N30" s="87">
        <v>-3</v>
      </c>
      <c r="O30" s="88"/>
    </row>
    <row r="31" spans="1:17" x14ac:dyDescent="0.2">
      <c r="A31" s="17"/>
      <c r="F31" s="78">
        <v>0</v>
      </c>
      <c r="G31" s="78">
        <v>0</v>
      </c>
      <c r="H31" s="79">
        <v>0</v>
      </c>
      <c r="I31" s="75"/>
      <c r="J31" s="80" t="s">
        <v>52</v>
      </c>
      <c r="K31" s="81"/>
      <c r="L31" s="82">
        <v>5.0500000000000003E-2</v>
      </c>
      <c r="M31" s="86"/>
      <c r="N31" s="87">
        <v>-18.079999999999998</v>
      </c>
      <c r="O31" s="88"/>
    </row>
    <row r="32" spans="1:17" x14ac:dyDescent="0.2">
      <c r="A32" s="17"/>
      <c r="F32" s="78">
        <v>0</v>
      </c>
      <c r="G32" s="78">
        <v>0</v>
      </c>
      <c r="H32" s="79">
        <v>0</v>
      </c>
      <c r="I32" s="75"/>
      <c r="J32" s="80" t="s">
        <v>53</v>
      </c>
      <c r="K32" s="81"/>
      <c r="L32" s="82">
        <v>0.10050000000000001</v>
      </c>
      <c r="M32" s="89"/>
      <c r="N32" s="90">
        <v>-7.17</v>
      </c>
      <c r="O32" s="91"/>
    </row>
    <row r="33" spans="1:16" ht="15.75" customHeight="1" x14ac:dyDescent="0.2">
      <c r="A33" s="17"/>
      <c r="F33" s="78">
        <v>0</v>
      </c>
      <c r="G33" s="78">
        <v>0</v>
      </c>
      <c r="H33" s="79">
        <v>0</v>
      </c>
      <c r="I33" s="75"/>
      <c r="J33" s="92"/>
      <c r="K33" s="93"/>
      <c r="L33" s="94"/>
      <c r="M33" s="95"/>
      <c r="N33" s="96" t="s">
        <v>54</v>
      </c>
      <c r="O33" s="97"/>
    </row>
    <row r="34" spans="1:16" x14ac:dyDescent="0.2">
      <c r="A34" s="17"/>
      <c r="B34" s="2" t="s">
        <v>55</v>
      </c>
      <c r="F34" s="78">
        <v>5.27</v>
      </c>
      <c r="G34" s="78">
        <f>H34-F34</f>
        <v>-9.9999999999997868E-3</v>
      </c>
      <c r="H34" s="79">
        <v>5.26</v>
      </c>
      <c r="I34" s="75"/>
      <c r="J34" s="80" t="s">
        <v>56</v>
      </c>
      <c r="K34" s="81"/>
      <c r="L34" s="82">
        <v>0.83419999999999994</v>
      </c>
      <c r="M34" s="83"/>
      <c r="N34" s="84">
        <v>220.54</v>
      </c>
      <c r="O34" s="85"/>
    </row>
    <row r="35" spans="1:16" x14ac:dyDescent="0.2">
      <c r="A35" s="17"/>
      <c r="B35" s="2" t="s">
        <v>57</v>
      </c>
      <c r="F35" s="78">
        <v>193.96</v>
      </c>
      <c r="G35" s="78">
        <f>H35-F35</f>
        <v>-9.9999999999994316E-2</v>
      </c>
      <c r="H35" s="79">
        <v>193.86</v>
      </c>
      <c r="I35" s="75"/>
      <c r="J35" s="80" t="s">
        <v>58</v>
      </c>
      <c r="K35" s="81"/>
      <c r="L35" s="82">
        <v>1.38E-2</v>
      </c>
      <c r="M35" s="86"/>
      <c r="N35" s="87">
        <v>206.71</v>
      </c>
      <c r="O35" s="88"/>
    </row>
    <row r="36" spans="1:16" ht="12.75" customHeight="1" x14ac:dyDescent="0.2">
      <c r="A36" s="17"/>
      <c r="B36" s="2" t="s">
        <v>59</v>
      </c>
      <c r="F36" s="98">
        <v>6882</v>
      </c>
      <c r="G36" s="98">
        <v>-120</v>
      </c>
      <c r="H36" s="99">
        <v>6762</v>
      </c>
      <c r="I36" s="75"/>
      <c r="J36" s="80" t="s">
        <v>60</v>
      </c>
      <c r="K36" s="81"/>
      <c r="L36" s="82">
        <v>0</v>
      </c>
      <c r="M36" s="86"/>
      <c r="N36" s="87">
        <v>0</v>
      </c>
      <c r="O36" s="88"/>
      <c r="P36" s="100"/>
    </row>
    <row r="37" spans="1:16" ht="13.5" thickBot="1" x14ac:dyDescent="0.25">
      <c r="A37" s="17"/>
      <c r="B37" s="2" t="s">
        <v>61</v>
      </c>
      <c r="F37" s="98">
        <v>2668</v>
      </c>
      <c r="G37" s="98">
        <v>-48</v>
      </c>
      <c r="H37" s="99">
        <v>2620</v>
      </c>
      <c r="I37" s="75"/>
      <c r="J37" s="101" t="s">
        <v>62</v>
      </c>
      <c r="K37" s="81"/>
      <c r="L37" s="102"/>
      <c r="M37" s="103"/>
      <c r="N37" s="104">
        <v>188.67</v>
      </c>
      <c r="O37" s="105"/>
    </row>
    <row r="38" spans="1:16" ht="13.5" thickBot="1" x14ac:dyDescent="0.25">
      <c r="A38" s="17"/>
      <c r="B38" s="2" t="s">
        <v>63</v>
      </c>
      <c r="F38" s="78">
        <v>9901.31</v>
      </c>
      <c r="G38" s="78">
        <f>H38-F38</f>
        <v>90.25</v>
      </c>
      <c r="H38" s="79">
        <v>9991.56</v>
      </c>
      <c r="I38" s="75"/>
      <c r="J38" s="106"/>
      <c r="K38" s="107"/>
      <c r="L38" s="108"/>
      <c r="M38" s="109"/>
      <c r="N38" s="109"/>
      <c r="O38" s="110"/>
    </row>
    <row r="39" spans="1:16" ht="12.75" customHeight="1" x14ac:dyDescent="0.2">
      <c r="A39" s="42"/>
      <c r="B39" s="111" t="s">
        <v>64</v>
      </c>
      <c r="C39" s="111"/>
      <c r="D39" s="111"/>
      <c r="E39" s="111"/>
      <c r="F39" s="112">
        <v>25540.02</v>
      </c>
      <c r="G39" s="78">
        <f>H39-F39</f>
        <v>247.34999999999854</v>
      </c>
      <c r="H39" s="113">
        <v>25787.37</v>
      </c>
      <c r="I39" s="75"/>
      <c r="J39" s="362" t="s">
        <v>65</v>
      </c>
      <c r="K39" s="363"/>
      <c r="L39" s="363"/>
      <c r="M39" s="363"/>
      <c r="N39" s="363"/>
      <c r="O39" s="364"/>
    </row>
    <row r="40" spans="1:16" s="60" customFormat="1" x14ac:dyDescent="0.2">
      <c r="A40" s="58"/>
      <c r="B40" s="59"/>
      <c r="C40" s="59"/>
      <c r="D40" s="59"/>
      <c r="E40" s="59"/>
      <c r="F40" s="59"/>
      <c r="G40" s="59"/>
      <c r="H40" s="61"/>
      <c r="I40" s="75"/>
      <c r="J40" s="365"/>
      <c r="K40" s="366"/>
      <c r="L40" s="366"/>
      <c r="M40" s="366"/>
      <c r="N40" s="366"/>
      <c r="O40" s="367"/>
    </row>
    <row r="41" spans="1:16" s="60" customFormat="1" ht="13.5" thickBot="1" x14ac:dyDescent="0.25">
      <c r="A41" s="62"/>
      <c r="B41" s="63"/>
      <c r="C41" s="63"/>
      <c r="D41" s="63"/>
      <c r="E41" s="63"/>
      <c r="F41" s="63"/>
      <c r="G41" s="63"/>
      <c r="H41" s="64"/>
      <c r="I41" s="75"/>
      <c r="J41" s="368"/>
      <c r="K41" s="369"/>
      <c r="L41" s="369"/>
      <c r="M41" s="369"/>
      <c r="N41" s="369"/>
      <c r="O41" s="370"/>
    </row>
    <row r="42" spans="1:16" ht="13.5" thickBot="1" x14ac:dyDescent="0.25">
      <c r="I42" s="75"/>
      <c r="K42" s="114"/>
    </row>
    <row r="43" spans="1:16" ht="15.75" x14ac:dyDescent="0.25">
      <c r="A43" s="15" t="s">
        <v>66</v>
      </c>
      <c r="B43" s="3"/>
      <c r="C43" s="3"/>
      <c r="D43" s="3"/>
      <c r="E43" s="3"/>
      <c r="F43" s="3"/>
      <c r="G43" s="3"/>
      <c r="H43" s="4"/>
      <c r="I43" s="75"/>
    </row>
    <row r="44" spans="1:16" x14ac:dyDescent="0.2">
      <c r="A44" s="17"/>
      <c r="H44" s="5"/>
      <c r="I44" s="75"/>
      <c r="L44" s="115"/>
    </row>
    <row r="45" spans="1:16" x14ac:dyDescent="0.2">
      <c r="A45" s="65"/>
      <c r="B45" s="66"/>
      <c r="C45" s="66"/>
      <c r="D45" s="66"/>
      <c r="E45" s="66"/>
      <c r="F45" s="19" t="s">
        <v>67</v>
      </c>
      <c r="G45" s="116" t="s">
        <v>42</v>
      </c>
      <c r="H45" s="117" t="s">
        <v>43</v>
      </c>
      <c r="I45" s="75"/>
      <c r="J45" s="118"/>
      <c r="L45" s="119"/>
    </row>
    <row r="46" spans="1:16" x14ac:dyDescent="0.2">
      <c r="A46" s="17"/>
      <c r="B46" s="2" t="s">
        <v>68</v>
      </c>
      <c r="E46" s="69"/>
      <c r="F46" s="36">
        <v>752265.7</v>
      </c>
      <c r="G46" s="120">
        <f>+H46-F46</f>
        <v>0</v>
      </c>
      <c r="H46" s="121">
        <v>752265.7</v>
      </c>
      <c r="I46" s="75"/>
      <c r="J46" s="122"/>
      <c r="L46" s="119"/>
    </row>
    <row r="47" spans="1:16" x14ac:dyDescent="0.2">
      <c r="A47" s="17"/>
      <c r="B47" s="2" t="s">
        <v>69</v>
      </c>
      <c r="E47" s="81"/>
      <c r="F47" s="36">
        <v>752265.7</v>
      </c>
      <c r="G47" s="120">
        <f>+H47-F47</f>
        <v>0</v>
      </c>
      <c r="H47" s="121">
        <v>752265.7</v>
      </c>
      <c r="I47" s="75"/>
      <c r="J47" s="75"/>
      <c r="N47" s="123"/>
    </row>
    <row r="48" spans="1:16" x14ac:dyDescent="0.2">
      <c r="A48" s="17"/>
      <c r="B48" s="2" t="s">
        <v>70</v>
      </c>
      <c r="E48" s="81"/>
      <c r="F48" s="36"/>
      <c r="G48" s="120">
        <v>0</v>
      </c>
      <c r="H48" s="121"/>
      <c r="I48" s="75"/>
      <c r="J48" s="124"/>
      <c r="L48" s="122"/>
    </row>
    <row r="49" spans="1:13" x14ac:dyDescent="0.2">
      <c r="A49" s="17"/>
      <c r="B49" s="2" t="s">
        <v>71</v>
      </c>
      <c r="E49" s="81"/>
      <c r="F49" s="36">
        <v>0</v>
      </c>
      <c r="G49" s="120">
        <v>0</v>
      </c>
      <c r="H49" s="121">
        <v>0</v>
      </c>
      <c r="I49" s="75"/>
      <c r="J49" s="75"/>
      <c r="L49" s="122"/>
    </row>
    <row r="50" spans="1:13" x14ac:dyDescent="0.2">
      <c r="A50" s="17"/>
      <c r="B50" s="2" t="s">
        <v>72</v>
      </c>
      <c r="E50" s="81"/>
      <c r="F50" s="36">
        <v>623502.5</v>
      </c>
      <c r="G50" s="120">
        <f>+H50-F50</f>
        <v>237920.16000000003</v>
      </c>
      <c r="H50" s="121">
        <v>861422.66</v>
      </c>
      <c r="I50" s="75"/>
      <c r="J50" s="122"/>
    </row>
    <row r="51" spans="1:13" x14ac:dyDescent="0.2">
      <c r="A51" s="17"/>
      <c r="B51" s="2" t="s">
        <v>73</v>
      </c>
      <c r="F51" s="35">
        <v>0</v>
      </c>
      <c r="G51" s="120">
        <v>0</v>
      </c>
      <c r="H51" s="121">
        <v>0</v>
      </c>
      <c r="I51" s="75"/>
      <c r="J51" s="122"/>
      <c r="K51" s="122"/>
      <c r="L51" s="122"/>
      <c r="M51" s="125"/>
    </row>
    <row r="52" spans="1:13" x14ac:dyDescent="0.2">
      <c r="A52" s="17"/>
      <c r="B52" s="2" t="s">
        <v>74</v>
      </c>
      <c r="F52" s="35"/>
      <c r="G52" s="120"/>
      <c r="H52" s="121"/>
      <c r="I52" s="75"/>
    </row>
    <row r="53" spans="1:13" x14ac:dyDescent="0.2">
      <c r="A53" s="17"/>
      <c r="B53" s="71" t="s">
        <v>75</v>
      </c>
      <c r="F53" s="126">
        <v>1375768.2</v>
      </c>
      <c r="G53" s="127">
        <f>+H53-F53</f>
        <v>237920.15999999992</v>
      </c>
      <c r="H53" s="128">
        <f>H47+H49+H50+H51</f>
        <v>1613688.3599999999</v>
      </c>
      <c r="I53" s="75"/>
      <c r="J53" s="122"/>
      <c r="K53" s="124"/>
      <c r="L53" s="122"/>
    </row>
    <row r="54" spans="1:13" x14ac:dyDescent="0.2">
      <c r="A54" s="17"/>
      <c r="F54" s="129"/>
      <c r="G54" s="81"/>
      <c r="H54" s="5"/>
      <c r="I54" s="75"/>
    </row>
    <row r="55" spans="1:13" x14ac:dyDescent="0.2">
      <c r="A55" s="58"/>
      <c r="B55" s="60"/>
      <c r="C55" s="60"/>
      <c r="D55" s="60"/>
      <c r="E55" s="60"/>
      <c r="F55" s="130"/>
      <c r="G55" s="131"/>
      <c r="H55" s="132"/>
      <c r="I55" s="75"/>
    </row>
    <row r="56" spans="1:13" x14ac:dyDescent="0.2">
      <c r="A56" s="58"/>
      <c r="B56" s="60"/>
      <c r="C56" s="60"/>
      <c r="D56" s="60"/>
      <c r="E56" s="60"/>
      <c r="F56" s="130"/>
      <c r="G56" s="131"/>
      <c r="H56" s="132"/>
      <c r="I56" s="75"/>
      <c r="L56" s="75"/>
      <c r="M56" s="75"/>
    </row>
    <row r="57" spans="1:13" ht="13.5" thickBot="1" x14ac:dyDescent="0.25">
      <c r="A57" s="133"/>
      <c r="B57" s="13"/>
      <c r="C57" s="13"/>
      <c r="D57" s="13"/>
      <c r="E57" s="13"/>
      <c r="F57" s="134"/>
      <c r="G57" s="135"/>
      <c r="H57" s="14"/>
      <c r="I57" s="75"/>
    </row>
    <row r="58" spans="1:13" x14ac:dyDescent="0.2">
      <c r="I58" s="75"/>
    </row>
    <row r="59" spans="1:13" ht="13.5" thickBot="1" x14ac:dyDescent="0.25">
      <c r="F59" s="13"/>
      <c r="G59" s="13"/>
      <c r="I59" s="75"/>
    </row>
    <row r="60" spans="1:13" ht="16.5" thickBot="1" x14ac:dyDescent="0.3">
      <c r="A60" s="15" t="s">
        <v>76</v>
      </c>
      <c r="B60" s="3"/>
      <c r="C60" s="3"/>
      <c r="D60" s="3"/>
      <c r="E60" s="3"/>
      <c r="H60" s="4"/>
      <c r="I60" s="75"/>
      <c r="J60" s="136" t="s">
        <v>77</v>
      </c>
      <c r="K60" s="137"/>
    </row>
    <row r="61" spans="1:13" ht="6.75" customHeight="1" thickBot="1" x14ac:dyDescent="0.25">
      <c r="A61" s="17"/>
      <c r="H61" s="5"/>
      <c r="I61" s="75"/>
      <c r="J61" s="17"/>
      <c r="K61" s="5"/>
    </row>
    <row r="62" spans="1:13" s="71" customFormat="1" x14ac:dyDescent="0.2">
      <c r="A62" s="65"/>
      <c r="B62" s="66"/>
      <c r="C62" s="66"/>
      <c r="D62" s="66"/>
      <c r="E62" s="66"/>
      <c r="F62" s="19" t="s">
        <v>67</v>
      </c>
      <c r="G62" s="19" t="s">
        <v>42</v>
      </c>
      <c r="H62" s="117" t="s">
        <v>43</v>
      </c>
      <c r="I62" s="75"/>
      <c r="J62" s="138"/>
      <c r="K62" s="139"/>
    </row>
    <row r="63" spans="1:13" x14ac:dyDescent="0.2">
      <c r="A63" s="68"/>
      <c r="B63" s="140" t="s">
        <v>78</v>
      </c>
      <c r="C63" s="72"/>
      <c r="D63" s="72"/>
      <c r="E63" s="72"/>
      <c r="F63" s="141"/>
      <c r="G63" s="69"/>
      <c r="H63" s="142"/>
      <c r="I63" s="75"/>
      <c r="J63" s="17" t="s">
        <v>79</v>
      </c>
      <c r="K63" s="143">
        <v>0.1014</v>
      </c>
      <c r="M63" s="71"/>
    </row>
    <row r="64" spans="1:13" ht="15" thickBot="1" x14ac:dyDescent="0.25">
      <c r="A64" s="17"/>
      <c r="B64" s="2" t="s">
        <v>80</v>
      </c>
      <c r="E64" s="81"/>
      <c r="F64" s="144">
        <v>72168608.939999998</v>
      </c>
      <c r="G64" s="37">
        <f>-F64+H64</f>
        <v>-570469.37000000477</v>
      </c>
      <c r="H64" s="121">
        <v>71598139.569999993</v>
      </c>
      <c r="I64" s="75"/>
      <c r="J64" s="133"/>
      <c r="K64" s="14"/>
      <c r="M64" s="71"/>
    </row>
    <row r="65" spans="1:16" x14ac:dyDescent="0.2">
      <c r="A65" s="17"/>
      <c r="B65" s="2" t="s">
        <v>81</v>
      </c>
      <c r="F65" s="36">
        <v>0</v>
      </c>
      <c r="G65" s="37">
        <v>0</v>
      </c>
      <c r="H65" s="121">
        <v>0</v>
      </c>
      <c r="I65" s="75"/>
      <c r="J65" s="60"/>
    </row>
    <row r="66" spans="1:16" x14ac:dyDescent="0.2">
      <c r="A66" s="17"/>
      <c r="B66" s="2" t="s">
        <v>82</v>
      </c>
      <c r="F66" s="36">
        <v>752265.7</v>
      </c>
      <c r="G66" s="37">
        <f>(-F66+H66)</f>
        <v>0</v>
      </c>
      <c r="H66" s="121">
        <f>H46+G47</f>
        <v>752265.7</v>
      </c>
      <c r="I66" s="75"/>
    </row>
    <row r="67" spans="1:16" x14ac:dyDescent="0.2">
      <c r="A67" s="17"/>
      <c r="B67" s="2" t="s">
        <v>73</v>
      </c>
      <c r="F67" s="145">
        <v>0</v>
      </c>
      <c r="G67" s="48"/>
      <c r="H67" s="146">
        <v>0</v>
      </c>
      <c r="I67" s="75"/>
    </row>
    <row r="68" spans="1:16" ht="13.5" thickBot="1" x14ac:dyDescent="0.25">
      <c r="A68" s="17"/>
      <c r="B68" s="71" t="s">
        <v>83</v>
      </c>
      <c r="F68" s="147">
        <v>72920874.640000001</v>
      </c>
      <c r="G68" s="148">
        <f>SUM(G64:G67)</f>
        <v>-570469.37000000477</v>
      </c>
      <c r="H68" s="128">
        <f>SUM(H64:H67)</f>
        <v>72350405.269999996</v>
      </c>
      <c r="I68" s="75"/>
      <c r="J68" s="75"/>
    </row>
    <row r="69" spans="1:16" ht="15.75" x14ac:dyDescent="0.25">
      <c r="A69" s="17"/>
      <c r="F69" s="36"/>
      <c r="G69" s="37"/>
      <c r="H69" s="128"/>
      <c r="I69" s="75"/>
      <c r="J69" s="15" t="s">
        <v>84</v>
      </c>
      <c r="K69" s="3"/>
      <c r="L69" s="3"/>
      <c r="M69" s="3"/>
      <c r="N69" s="3"/>
      <c r="O69" s="4"/>
    </row>
    <row r="70" spans="1:16" ht="6.75" customHeight="1" x14ac:dyDescent="0.2">
      <c r="A70" s="17"/>
      <c r="B70" s="71"/>
      <c r="F70" s="36"/>
      <c r="G70" s="37"/>
      <c r="H70" s="121"/>
      <c r="I70" s="75"/>
      <c r="J70" s="17"/>
      <c r="O70" s="5"/>
    </row>
    <row r="71" spans="1:16" x14ac:dyDescent="0.2">
      <c r="A71" s="17"/>
      <c r="B71" s="71" t="s">
        <v>85</v>
      </c>
      <c r="F71" s="36"/>
      <c r="G71" s="37"/>
      <c r="H71" s="121"/>
      <c r="I71" s="75"/>
      <c r="J71" s="18"/>
      <c r="K71" s="149"/>
      <c r="L71" s="19" t="s">
        <v>86</v>
      </c>
      <c r="M71" s="19" t="s">
        <v>87</v>
      </c>
      <c r="N71" s="19" t="s">
        <v>88</v>
      </c>
      <c r="O71" s="117" t="s">
        <v>89</v>
      </c>
    </row>
    <row r="72" spans="1:16" x14ac:dyDescent="0.2">
      <c r="A72" s="17"/>
      <c r="B72" s="2" t="s">
        <v>90</v>
      </c>
      <c r="F72" s="36">
        <v>57082413.649999999</v>
      </c>
      <c r="G72" s="37">
        <f>(-F72+H72)</f>
        <v>-486669.36999999732</v>
      </c>
      <c r="H72" s="121">
        <f>L17</f>
        <v>56595744.280000001</v>
      </c>
      <c r="I72" s="75"/>
      <c r="J72" s="17" t="s">
        <v>91</v>
      </c>
      <c r="L72" s="150">
        <v>67562901.540000007</v>
      </c>
      <c r="M72" s="151">
        <v>1</v>
      </c>
      <c r="N72" s="152">
        <v>6762</v>
      </c>
      <c r="O72" s="153">
        <v>932344.43</v>
      </c>
    </row>
    <row r="73" spans="1:16" x14ac:dyDescent="0.2">
      <c r="A73" s="17"/>
      <c r="B73" s="2" t="s">
        <v>92</v>
      </c>
      <c r="F73" s="47">
        <v>10300000</v>
      </c>
      <c r="G73" s="48">
        <f>-F73+H73</f>
        <v>0</v>
      </c>
      <c r="H73" s="146">
        <f>L18</f>
        <v>10300000</v>
      </c>
      <c r="I73" s="75"/>
      <c r="J73" s="17" t="s">
        <v>93</v>
      </c>
      <c r="L73" s="150">
        <v>0</v>
      </c>
      <c r="M73" s="151">
        <v>0</v>
      </c>
      <c r="N73" s="152">
        <v>0</v>
      </c>
      <c r="O73" s="153">
        <v>0</v>
      </c>
    </row>
    <row r="74" spans="1:16" x14ac:dyDescent="0.2">
      <c r="A74" s="17"/>
      <c r="B74" s="71" t="s">
        <v>94</v>
      </c>
      <c r="F74" s="154">
        <v>67382413.650000006</v>
      </c>
      <c r="G74" s="148">
        <f>SUM(G72:G73)</f>
        <v>-486669.36999999732</v>
      </c>
      <c r="H74" s="128">
        <f>SUM(H72:H73)</f>
        <v>66895744.280000001</v>
      </c>
      <c r="I74" s="75"/>
      <c r="J74" s="17" t="s">
        <v>95</v>
      </c>
      <c r="L74" s="150">
        <v>0</v>
      </c>
      <c r="M74" s="151">
        <v>0</v>
      </c>
      <c r="N74" s="152">
        <v>0</v>
      </c>
      <c r="O74" s="153">
        <v>0</v>
      </c>
    </row>
    <row r="75" spans="1:16" x14ac:dyDescent="0.2">
      <c r="A75" s="17"/>
      <c r="F75" s="23"/>
      <c r="G75" s="81"/>
      <c r="H75" s="155"/>
      <c r="I75" s="75"/>
      <c r="J75" s="156" t="s">
        <v>96</v>
      </c>
      <c r="K75" s="111"/>
      <c r="L75" s="157">
        <v>67562901.540000007</v>
      </c>
      <c r="M75" s="158"/>
      <c r="N75" s="159">
        <v>6762</v>
      </c>
      <c r="O75" s="160">
        <v>932344.43</v>
      </c>
      <c r="P75" s="161"/>
    </row>
    <row r="76" spans="1:16" ht="13.5" thickBot="1" x14ac:dyDescent="0.25">
      <c r="A76" s="17"/>
      <c r="C76" s="71"/>
      <c r="D76" s="71"/>
      <c r="E76" s="71"/>
      <c r="F76" s="162"/>
      <c r="G76" s="163"/>
      <c r="H76" s="164"/>
      <c r="I76" s="75"/>
      <c r="J76" s="133"/>
      <c r="K76" s="13"/>
      <c r="L76" s="13"/>
      <c r="M76" s="13"/>
      <c r="N76" s="13"/>
      <c r="O76" s="14"/>
    </row>
    <row r="77" spans="1:16" x14ac:dyDescent="0.2">
      <c r="A77" s="17"/>
      <c r="F77" s="129"/>
      <c r="G77" s="81"/>
      <c r="H77" s="155"/>
      <c r="I77" s="75"/>
      <c r="J77" s="60"/>
    </row>
    <row r="78" spans="1:16" x14ac:dyDescent="0.2">
      <c r="A78" s="17"/>
      <c r="B78" s="2" t="s">
        <v>97</v>
      </c>
      <c r="F78" s="39">
        <v>1.2775000000000001</v>
      </c>
      <c r="G78" s="165"/>
      <c r="H78" s="166">
        <f>+H68/H72</f>
        <v>1.2783718314941823</v>
      </c>
      <c r="I78" s="75"/>
    </row>
    <row r="79" spans="1:16" x14ac:dyDescent="0.2">
      <c r="A79" s="17"/>
      <c r="B79" s="2" t="s">
        <v>98</v>
      </c>
      <c r="F79" s="39">
        <v>1.0822000000000001</v>
      </c>
      <c r="G79" s="165"/>
      <c r="H79" s="166">
        <f>+H68/H74</f>
        <v>1.0815397309456469</v>
      </c>
      <c r="I79" s="75"/>
    </row>
    <row r="80" spans="1:16" x14ac:dyDescent="0.2">
      <c r="A80" s="42"/>
      <c r="B80" s="111"/>
      <c r="C80" s="111"/>
      <c r="D80" s="111"/>
      <c r="E80" s="111"/>
      <c r="F80" s="43"/>
      <c r="G80" s="167"/>
      <c r="H80" s="50"/>
    </row>
    <row r="81" spans="1:15" s="60" customFormat="1" ht="11.25" x14ac:dyDescent="0.2">
      <c r="A81" s="168" t="s">
        <v>99</v>
      </c>
      <c r="B81" s="59"/>
      <c r="C81" s="59"/>
      <c r="D81" s="59"/>
      <c r="E81" s="59"/>
      <c r="F81" s="59"/>
      <c r="G81" s="59"/>
      <c r="H81" s="61"/>
    </row>
    <row r="82" spans="1:15" s="60" customFormat="1" ht="12" thickBot="1" x14ac:dyDescent="0.25">
      <c r="A82" s="62"/>
      <c r="B82" s="63"/>
      <c r="C82" s="63"/>
      <c r="D82" s="63"/>
      <c r="E82" s="63"/>
      <c r="F82" s="63"/>
      <c r="G82" s="63"/>
      <c r="H82" s="64"/>
    </row>
    <row r="83" spans="1:15" ht="12.75" customHeight="1" x14ac:dyDescent="0.2"/>
    <row r="84" spans="1:15" ht="15.75" x14ac:dyDescent="0.25">
      <c r="A84" s="1" t="str">
        <f>+D4&amp;" - "&amp;D5</f>
        <v>ELFI, Inc - Indenture No. 9, LLC</v>
      </c>
      <c r="E84" s="7"/>
    </row>
    <row r="85" spans="1:15" ht="12.75" customHeight="1" thickBot="1" x14ac:dyDescent="0.25"/>
    <row r="86" spans="1:15" ht="15.75" x14ac:dyDescent="0.25">
      <c r="A86" s="15" t="s">
        <v>100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4"/>
    </row>
    <row r="87" spans="1:15" ht="6.75" customHeight="1" x14ac:dyDescent="0.2">
      <c r="A87" s="17"/>
      <c r="O87" s="5"/>
    </row>
    <row r="88" spans="1:15" s="71" customFormat="1" x14ac:dyDescent="0.2">
      <c r="A88" s="65"/>
      <c r="B88" s="66"/>
      <c r="C88" s="66"/>
      <c r="D88" s="66"/>
      <c r="E88" s="169"/>
      <c r="F88" s="359" t="s">
        <v>88</v>
      </c>
      <c r="G88" s="359"/>
      <c r="H88" s="170" t="s">
        <v>101</v>
      </c>
      <c r="I88" s="171"/>
      <c r="J88" s="359" t="s">
        <v>102</v>
      </c>
      <c r="K88" s="359"/>
      <c r="L88" s="359" t="s">
        <v>103</v>
      </c>
      <c r="M88" s="359"/>
      <c r="N88" s="359" t="s">
        <v>104</v>
      </c>
      <c r="O88" s="361"/>
    </row>
    <row r="89" spans="1:15" s="71" customFormat="1" x14ac:dyDescent="0.2">
      <c r="A89" s="65"/>
      <c r="B89" s="66"/>
      <c r="C89" s="66"/>
      <c r="D89" s="66"/>
      <c r="E89" s="169"/>
      <c r="F89" s="19" t="s">
        <v>105</v>
      </c>
      <c r="G89" s="19" t="s">
        <v>106</v>
      </c>
      <c r="H89" s="172" t="s">
        <v>105</v>
      </c>
      <c r="I89" s="173" t="s">
        <v>106</v>
      </c>
      <c r="J89" s="19" t="s">
        <v>105</v>
      </c>
      <c r="K89" s="19" t="s">
        <v>106</v>
      </c>
      <c r="L89" s="19" t="s">
        <v>105</v>
      </c>
      <c r="M89" s="19" t="s">
        <v>106</v>
      </c>
      <c r="N89" s="19" t="s">
        <v>105</v>
      </c>
      <c r="O89" s="21" t="s">
        <v>106</v>
      </c>
    </row>
    <row r="90" spans="1:15" x14ac:dyDescent="0.2">
      <c r="A90" s="174" t="s">
        <v>49</v>
      </c>
      <c r="B90" s="2" t="s">
        <v>49</v>
      </c>
      <c r="F90" s="175">
        <v>0</v>
      </c>
      <c r="G90" s="175">
        <v>0</v>
      </c>
      <c r="H90" s="78">
        <v>0</v>
      </c>
      <c r="I90" s="78">
        <v>0</v>
      </c>
      <c r="J90" s="176">
        <v>0</v>
      </c>
      <c r="K90" s="177">
        <v>0</v>
      </c>
      <c r="L90" s="178">
        <v>0</v>
      </c>
      <c r="M90" s="178">
        <v>0</v>
      </c>
      <c r="N90" s="178">
        <v>0</v>
      </c>
      <c r="O90" s="179">
        <v>0</v>
      </c>
    </row>
    <row r="91" spans="1:15" x14ac:dyDescent="0.2">
      <c r="A91" s="174" t="s">
        <v>51</v>
      </c>
      <c r="B91" s="2" t="s">
        <v>51</v>
      </c>
      <c r="F91" s="175">
        <v>5</v>
      </c>
      <c r="G91" s="175">
        <v>5</v>
      </c>
      <c r="H91" s="78">
        <v>69938.649999999994</v>
      </c>
      <c r="I91" s="78">
        <v>70087.08</v>
      </c>
      <c r="J91" s="176">
        <v>1E-3</v>
      </c>
      <c r="K91" s="151">
        <v>1E-3</v>
      </c>
      <c r="L91" s="180">
        <v>6.8</v>
      </c>
      <c r="M91" s="180">
        <v>6.8</v>
      </c>
      <c r="N91" s="180">
        <v>120</v>
      </c>
      <c r="O91" s="181">
        <v>120</v>
      </c>
    </row>
    <row r="92" spans="1:15" x14ac:dyDescent="0.2">
      <c r="A92" s="174" t="s">
        <v>56</v>
      </c>
      <c r="B92" s="2" t="s">
        <v>56</v>
      </c>
      <c r="F92" s="175"/>
      <c r="G92" s="175"/>
      <c r="H92" s="78"/>
      <c r="I92" s="78"/>
      <c r="J92" s="151"/>
      <c r="K92" s="151"/>
      <c r="L92" s="180"/>
      <c r="M92" s="180"/>
      <c r="N92" s="180"/>
      <c r="O92" s="181"/>
    </row>
    <row r="93" spans="1:15" x14ac:dyDescent="0.2">
      <c r="A93" s="174" t="str">
        <f t="shared" ref="A93:A99" si="0">+$B$92&amp;B93</f>
        <v>RepaymentCurrent</v>
      </c>
      <c r="B93" s="2" t="s">
        <v>107</v>
      </c>
      <c r="F93" s="175">
        <v>5283</v>
      </c>
      <c r="G93" s="175">
        <v>5141</v>
      </c>
      <c r="H93" s="78">
        <v>52921861.880000003</v>
      </c>
      <c r="I93" s="78">
        <v>51017550.380000003</v>
      </c>
      <c r="J93" s="176">
        <v>0.77669999999999995</v>
      </c>
      <c r="K93" s="151">
        <v>0.75509999999999999</v>
      </c>
      <c r="L93" s="180">
        <v>5.1100000000000003</v>
      </c>
      <c r="M93" s="180">
        <v>5.12</v>
      </c>
      <c r="N93" s="180">
        <v>190.62</v>
      </c>
      <c r="O93" s="181">
        <v>189.1</v>
      </c>
    </row>
    <row r="94" spans="1:15" x14ac:dyDescent="0.2">
      <c r="A94" s="174" t="str">
        <f t="shared" si="0"/>
        <v>Repayment31-60 Days Delinquent</v>
      </c>
      <c r="B94" s="182" t="s">
        <v>108</v>
      </c>
      <c r="F94" s="175">
        <v>176</v>
      </c>
      <c r="G94" s="175">
        <v>190</v>
      </c>
      <c r="H94" s="78">
        <v>1354805.49</v>
      </c>
      <c r="I94" s="78">
        <v>1690683.73</v>
      </c>
      <c r="J94" s="176">
        <v>1.9900000000000001E-2</v>
      </c>
      <c r="K94" s="151">
        <v>2.5000000000000001E-2</v>
      </c>
      <c r="L94" s="180">
        <v>6.01</v>
      </c>
      <c r="M94" s="180">
        <v>5.5</v>
      </c>
      <c r="N94" s="180">
        <v>195.99</v>
      </c>
      <c r="O94" s="181">
        <v>214.89</v>
      </c>
    </row>
    <row r="95" spans="1:15" x14ac:dyDescent="0.2">
      <c r="A95" s="174" t="str">
        <f t="shared" si="0"/>
        <v>Repayment61-90 Days Delinquent</v>
      </c>
      <c r="B95" s="182" t="s">
        <v>109</v>
      </c>
      <c r="F95" s="175">
        <v>80</v>
      </c>
      <c r="G95" s="175">
        <v>108</v>
      </c>
      <c r="H95" s="78">
        <v>508220.64</v>
      </c>
      <c r="I95" s="78">
        <v>844829.85</v>
      </c>
      <c r="J95" s="176">
        <v>7.4999999999999997E-3</v>
      </c>
      <c r="K95" s="151">
        <v>1.2500000000000001E-2</v>
      </c>
      <c r="L95" s="180">
        <v>6.42</v>
      </c>
      <c r="M95" s="180">
        <v>5.7</v>
      </c>
      <c r="N95" s="180">
        <v>225.63</v>
      </c>
      <c r="O95" s="181">
        <v>200.92</v>
      </c>
    </row>
    <row r="96" spans="1:15" x14ac:dyDescent="0.2">
      <c r="A96" s="174" t="str">
        <f t="shared" si="0"/>
        <v>Repayment91-120 Days Delinquent</v>
      </c>
      <c r="B96" s="182" t="s">
        <v>110</v>
      </c>
      <c r="F96" s="175">
        <v>103</v>
      </c>
      <c r="G96" s="175">
        <v>67</v>
      </c>
      <c r="H96" s="78">
        <v>765423.1</v>
      </c>
      <c r="I96" s="78">
        <v>332491.75</v>
      </c>
      <c r="J96" s="176">
        <v>1.12E-2</v>
      </c>
      <c r="K96" s="151">
        <v>4.8999999999999998E-3</v>
      </c>
      <c r="L96" s="180">
        <v>5.88</v>
      </c>
      <c r="M96" s="180">
        <v>6.29</v>
      </c>
      <c r="N96" s="180">
        <v>166.29</v>
      </c>
      <c r="O96" s="181">
        <v>192.37</v>
      </c>
    </row>
    <row r="97" spans="1:25" x14ac:dyDescent="0.2">
      <c r="A97" s="174" t="str">
        <f t="shared" si="0"/>
        <v>Repayment121-180 Days Delinquent</v>
      </c>
      <c r="B97" s="182" t="s">
        <v>111</v>
      </c>
      <c r="F97" s="175">
        <v>105</v>
      </c>
      <c r="G97" s="175">
        <v>149</v>
      </c>
      <c r="H97" s="78">
        <v>849735.32</v>
      </c>
      <c r="I97" s="78">
        <v>1090292.49</v>
      </c>
      <c r="J97" s="176">
        <v>1.2500000000000001E-2</v>
      </c>
      <c r="K97" s="151">
        <v>1.61E-2</v>
      </c>
      <c r="L97" s="180">
        <v>6.14</v>
      </c>
      <c r="M97" s="180">
        <v>5.88</v>
      </c>
      <c r="N97" s="180">
        <v>197.31</v>
      </c>
      <c r="O97" s="181">
        <v>174.19</v>
      </c>
    </row>
    <row r="98" spans="1:25" x14ac:dyDescent="0.2">
      <c r="A98" s="174" t="str">
        <f t="shared" si="0"/>
        <v>Repayment181-270 Days Delinquent</v>
      </c>
      <c r="B98" s="182" t="s">
        <v>112</v>
      </c>
      <c r="F98" s="175">
        <v>123</v>
      </c>
      <c r="G98" s="175">
        <v>109</v>
      </c>
      <c r="H98" s="78">
        <v>1108367.57</v>
      </c>
      <c r="I98" s="78">
        <v>744274.64</v>
      </c>
      <c r="J98" s="176">
        <v>1.6299999999999999E-2</v>
      </c>
      <c r="K98" s="151">
        <v>1.0999999999999999E-2</v>
      </c>
      <c r="L98" s="180">
        <v>5.93</v>
      </c>
      <c r="M98" s="180">
        <v>7.16</v>
      </c>
      <c r="N98" s="180">
        <v>219.26</v>
      </c>
      <c r="O98" s="181">
        <v>196.83</v>
      </c>
    </row>
    <row r="99" spans="1:25" x14ac:dyDescent="0.2">
      <c r="A99" s="174" t="str">
        <f t="shared" si="0"/>
        <v>Repayment271+ Days Delinquent</v>
      </c>
      <c r="B99" s="182" t="s">
        <v>113</v>
      </c>
      <c r="F99" s="175">
        <v>60</v>
      </c>
      <c r="G99" s="175">
        <v>51</v>
      </c>
      <c r="H99" s="78">
        <v>444512.48</v>
      </c>
      <c r="I99" s="78">
        <v>634690.55000000005</v>
      </c>
      <c r="J99" s="176">
        <v>6.4999999999999997E-3</v>
      </c>
      <c r="K99" s="151">
        <v>9.4000000000000004E-3</v>
      </c>
      <c r="L99" s="180">
        <v>5.56</v>
      </c>
      <c r="M99" s="180">
        <v>5.0199999999999996</v>
      </c>
      <c r="N99" s="180">
        <v>156.77000000000001</v>
      </c>
      <c r="O99" s="181">
        <v>248.13</v>
      </c>
    </row>
    <row r="100" spans="1:25" x14ac:dyDescent="0.2">
      <c r="A100" s="183" t="s">
        <v>114</v>
      </c>
      <c r="B100" s="184" t="s">
        <v>114</v>
      </c>
      <c r="C100" s="184"/>
      <c r="D100" s="184"/>
      <c r="E100" s="184"/>
      <c r="F100" s="185">
        <v>5930</v>
      </c>
      <c r="G100" s="185">
        <v>5815</v>
      </c>
      <c r="H100" s="186">
        <v>57952926.479999997</v>
      </c>
      <c r="I100" s="186">
        <v>56354813.390000001</v>
      </c>
      <c r="J100" s="187">
        <v>0.85050000000000003</v>
      </c>
      <c r="K100" s="188">
        <v>0.83409999999999995</v>
      </c>
      <c r="L100" s="189">
        <v>5.19</v>
      </c>
      <c r="M100" s="189">
        <v>5.18</v>
      </c>
      <c r="N100" s="189">
        <v>191.12</v>
      </c>
      <c r="O100" s="190">
        <v>190.55</v>
      </c>
    </row>
    <row r="101" spans="1:25" x14ac:dyDescent="0.2">
      <c r="A101" s="174" t="s">
        <v>53</v>
      </c>
      <c r="B101" s="2" t="s">
        <v>53</v>
      </c>
      <c r="F101" s="175">
        <v>536</v>
      </c>
      <c r="G101" s="175">
        <v>533</v>
      </c>
      <c r="H101" s="78">
        <v>6021554.4199999999</v>
      </c>
      <c r="I101" s="78">
        <v>6791629.8300000001</v>
      </c>
      <c r="J101" s="176">
        <v>8.8400000000000006E-2</v>
      </c>
      <c r="K101" s="151">
        <v>0.10050000000000001</v>
      </c>
      <c r="L101" s="180">
        <v>5.8</v>
      </c>
      <c r="M101" s="180">
        <v>5.64</v>
      </c>
      <c r="N101" s="180">
        <v>210.19</v>
      </c>
      <c r="O101" s="181">
        <v>208.44</v>
      </c>
    </row>
    <row r="102" spans="1:25" x14ac:dyDescent="0.2">
      <c r="A102" s="174" t="s">
        <v>52</v>
      </c>
      <c r="B102" s="2" t="s">
        <v>52</v>
      </c>
      <c r="F102" s="175">
        <v>329</v>
      </c>
      <c r="G102" s="175">
        <v>339</v>
      </c>
      <c r="H102" s="78">
        <v>3240147.96</v>
      </c>
      <c r="I102" s="78">
        <v>3414026.81</v>
      </c>
      <c r="J102" s="176">
        <v>4.7600000000000003E-2</v>
      </c>
      <c r="K102" s="151">
        <v>5.0500000000000003E-2</v>
      </c>
      <c r="L102" s="180">
        <v>5.58</v>
      </c>
      <c r="M102" s="180">
        <v>5.63</v>
      </c>
      <c r="N102" s="180">
        <v>206.65</v>
      </c>
      <c r="O102" s="181">
        <v>213.24</v>
      </c>
    </row>
    <row r="103" spans="1:25" x14ac:dyDescent="0.2">
      <c r="A103" s="174" t="s">
        <v>58</v>
      </c>
      <c r="B103" s="2" t="s">
        <v>58</v>
      </c>
      <c r="F103" s="175">
        <v>82</v>
      </c>
      <c r="G103" s="175">
        <v>70</v>
      </c>
      <c r="H103" s="78">
        <v>856217.08</v>
      </c>
      <c r="I103" s="78">
        <v>932344.43</v>
      </c>
      <c r="J103" s="191">
        <v>1.26E-2</v>
      </c>
      <c r="K103" s="151">
        <v>1.38E-2</v>
      </c>
      <c r="L103" s="180">
        <v>6.07</v>
      </c>
      <c r="M103" s="180">
        <v>5.89</v>
      </c>
      <c r="N103" s="180">
        <v>229.77</v>
      </c>
      <c r="O103" s="181">
        <v>222.53</v>
      </c>
      <c r="P103" s="192"/>
      <c r="Q103" s="192"/>
      <c r="R103" s="192"/>
      <c r="S103" s="192"/>
      <c r="T103" s="193"/>
      <c r="U103" s="193"/>
      <c r="V103" s="75"/>
      <c r="W103" s="75"/>
      <c r="X103" s="75"/>
      <c r="Y103" s="75"/>
    </row>
    <row r="104" spans="1:25" x14ac:dyDescent="0.2">
      <c r="A104" s="174" t="s">
        <v>60</v>
      </c>
      <c r="B104" s="2" t="s">
        <v>60</v>
      </c>
      <c r="F104" s="175">
        <v>0</v>
      </c>
      <c r="G104" s="175">
        <v>0</v>
      </c>
      <c r="H104" s="78">
        <v>0</v>
      </c>
      <c r="I104" s="78">
        <v>0</v>
      </c>
      <c r="J104" s="191">
        <v>0</v>
      </c>
      <c r="K104" s="151">
        <v>0</v>
      </c>
      <c r="L104" s="180">
        <v>0</v>
      </c>
      <c r="M104" s="180">
        <v>0</v>
      </c>
      <c r="N104" s="180">
        <v>0</v>
      </c>
      <c r="O104" s="181">
        <v>0</v>
      </c>
    </row>
    <row r="105" spans="1:25" x14ac:dyDescent="0.2">
      <c r="A105" s="42"/>
      <c r="B105" s="51" t="s">
        <v>96</v>
      </c>
      <c r="C105" s="111"/>
      <c r="D105" s="111"/>
      <c r="E105" s="76"/>
      <c r="F105" s="194">
        <v>6882</v>
      </c>
      <c r="G105" s="194">
        <v>6762</v>
      </c>
      <c r="H105" s="157">
        <v>68140784.590000004</v>
      </c>
      <c r="I105" s="157">
        <v>67562901.540000007</v>
      </c>
      <c r="J105" s="195"/>
      <c r="K105" s="195"/>
      <c r="L105" s="196">
        <v>5.27</v>
      </c>
      <c r="M105" s="196">
        <v>5.26</v>
      </c>
      <c r="N105" s="196">
        <v>193.96</v>
      </c>
      <c r="O105" s="197">
        <v>193.86</v>
      </c>
    </row>
    <row r="106" spans="1:25" s="60" customFormat="1" ht="11.25" x14ac:dyDescent="0.2">
      <c r="A106" s="168"/>
      <c r="B106" s="59"/>
      <c r="C106" s="59"/>
      <c r="D106" s="59"/>
      <c r="E106" s="59"/>
      <c r="F106" s="59"/>
      <c r="G106" s="59"/>
      <c r="H106" s="59"/>
      <c r="I106" s="59"/>
      <c r="J106" s="198"/>
      <c r="K106" s="198"/>
      <c r="L106" s="59"/>
      <c r="M106" s="59"/>
      <c r="N106" s="59"/>
      <c r="O106" s="199"/>
    </row>
    <row r="107" spans="1:25" s="60" customFormat="1" ht="12" thickBot="1" x14ac:dyDescent="0.25">
      <c r="A107" s="62"/>
      <c r="B107" s="63"/>
      <c r="C107" s="63"/>
      <c r="D107" s="63"/>
      <c r="E107" s="63"/>
      <c r="F107" s="63"/>
      <c r="G107" s="63"/>
      <c r="H107" s="63"/>
      <c r="I107" s="63"/>
      <c r="J107" s="200"/>
      <c r="K107" s="200"/>
      <c r="L107" s="63"/>
      <c r="M107" s="63"/>
      <c r="N107" s="63"/>
      <c r="O107" s="201"/>
    </row>
    <row r="108" spans="1:25" ht="12.75" customHeight="1" thickBot="1" x14ac:dyDescent="0.25">
      <c r="A108" s="13"/>
    </row>
    <row r="109" spans="1:25" ht="15.75" x14ac:dyDescent="0.25">
      <c r="A109" s="15" t="s">
        <v>115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4"/>
    </row>
    <row r="110" spans="1:25" ht="6.75" customHeight="1" x14ac:dyDescent="0.2">
      <c r="A110" s="17"/>
      <c r="O110" s="5"/>
    </row>
    <row r="111" spans="1:25" s="71" customFormat="1" x14ac:dyDescent="0.2">
      <c r="A111" s="65"/>
      <c r="B111" s="66"/>
      <c r="C111" s="66"/>
      <c r="D111" s="66"/>
      <c r="E111" s="169"/>
      <c r="F111" s="359" t="s">
        <v>88</v>
      </c>
      <c r="G111" s="359"/>
      <c r="H111" s="170" t="s">
        <v>101</v>
      </c>
      <c r="I111" s="171"/>
      <c r="J111" s="359" t="s">
        <v>102</v>
      </c>
      <c r="K111" s="359"/>
      <c r="L111" s="359" t="s">
        <v>103</v>
      </c>
      <c r="M111" s="359"/>
      <c r="N111" s="359" t="s">
        <v>104</v>
      </c>
      <c r="O111" s="361"/>
    </row>
    <row r="112" spans="1:25" s="71" customFormat="1" x14ac:dyDescent="0.2">
      <c r="A112" s="65"/>
      <c r="B112" s="66"/>
      <c r="C112" s="66"/>
      <c r="D112" s="66"/>
      <c r="E112" s="169"/>
      <c r="F112" s="19" t="s">
        <v>105</v>
      </c>
      <c r="G112" s="19" t="s">
        <v>106</v>
      </c>
      <c r="H112" s="202" t="s">
        <v>105</v>
      </c>
      <c r="I112" s="203" t="s">
        <v>106</v>
      </c>
      <c r="J112" s="19" t="s">
        <v>105</v>
      </c>
      <c r="K112" s="19" t="s">
        <v>106</v>
      </c>
      <c r="L112" s="19" t="s">
        <v>105</v>
      </c>
      <c r="M112" s="19" t="s">
        <v>106</v>
      </c>
      <c r="N112" s="19" t="s">
        <v>105</v>
      </c>
      <c r="O112" s="21" t="s">
        <v>106</v>
      </c>
    </row>
    <row r="113" spans="1:15" x14ac:dyDescent="0.2">
      <c r="A113" s="17"/>
      <c r="B113" s="2" t="s">
        <v>116</v>
      </c>
      <c r="F113" s="204">
        <v>5283</v>
      </c>
      <c r="G113" s="204">
        <v>5141</v>
      </c>
      <c r="H113" s="205">
        <v>52921861.880000003</v>
      </c>
      <c r="I113" s="206">
        <v>51017550.380000003</v>
      </c>
      <c r="J113" s="151">
        <v>0.91320000000000001</v>
      </c>
      <c r="K113" s="151">
        <v>0.90529999999999999</v>
      </c>
      <c r="L113" s="207">
        <v>5.1100000000000003</v>
      </c>
      <c r="M113" s="207">
        <v>5.12</v>
      </c>
      <c r="N113" s="205">
        <v>190.62</v>
      </c>
      <c r="O113" s="208">
        <v>189.1</v>
      </c>
    </row>
    <row r="114" spans="1:15" x14ac:dyDescent="0.2">
      <c r="A114" s="17"/>
      <c r="B114" s="2" t="s">
        <v>117</v>
      </c>
      <c r="F114" s="204">
        <v>176</v>
      </c>
      <c r="G114" s="204">
        <v>190</v>
      </c>
      <c r="H114" s="205">
        <v>1354805.49</v>
      </c>
      <c r="I114" s="209">
        <v>1690683.73</v>
      </c>
      <c r="J114" s="151">
        <v>2.3400000000000001E-2</v>
      </c>
      <c r="K114" s="151">
        <v>0.03</v>
      </c>
      <c r="L114" s="207">
        <v>6.01</v>
      </c>
      <c r="M114" s="207">
        <v>5.5</v>
      </c>
      <c r="N114" s="205">
        <v>195.99</v>
      </c>
      <c r="O114" s="210">
        <v>214.89</v>
      </c>
    </row>
    <row r="115" spans="1:15" x14ac:dyDescent="0.2">
      <c r="A115" s="17"/>
      <c r="B115" s="2" t="s">
        <v>118</v>
      </c>
      <c r="F115" s="204">
        <v>80</v>
      </c>
      <c r="G115" s="204">
        <v>108</v>
      </c>
      <c r="H115" s="205">
        <v>508220.64</v>
      </c>
      <c r="I115" s="209">
        <v>844829.85</v>
      </c>
      <c r="J115" s="151">
        <v>8.8000000000000005E-3</v>
      </c>
      <c r="K115" s="151">
        <v>1.4999999999999999E-2</v>
      </c>
      <c r="L115" s="207">
        <v>6.42</v>
      </c>
      <c r="M115" s="207">
        <v>5.7</v>
      </c>
      <c r="N115" s="205">
        <v>225.63</v>
      </c>
      <c r="O115" s="210">
        <v>200.92</v>
      </c>
    </row>
    <row r="116" spans="1:15" x14ac:dyDescent="0.2">
      <c r="A116" s="17"/>
      <c r="B116" s="2" t="s">
        <v>119</v>
      </c>
      <c r="F116" s="204">
        <v>103</v>
      </c>
      <c r="G116" s="204">
        <v>67</v>
      </c>
      <c r="H116" s="205">
        <v>765423.1</v>
      </c>
      <c r="I116" s="209">
        <v>332491.75</v>
      </c>
      <c r="J116" s="151">
        <v>1.32E-2</v>
      </c>
      <c r="K116" s="151">
        <v>5.8999999999999999E-3</v>
      </c>
      <c r="L116" s="207">
        <v>5.88</v>
      </c>
      <c r="M116" s="207">
        <v>6.29</v>
      </c>
      <c r="N116" s="205">
        <v>166.29</v>
      </c>
      <c r="O116" s="210">
        <v>192.37</v>
      </c>
    </row>
    <row r="117" spans="1:15" x14ac:dyDescent="0.2">
      <c r="A117" s="17"/>
      <c r="B117" s="2" t="s">
        <v>120</v>
      </c>
      <c r="F117" s="204">
        <v>105</v>
      </c>
      <c r="G117" s="204">
        <v>149</v>
      </c>
      <c r="H117" s="205">
        <v>849735.32</v>
      </c>
      <c r="I117" s="209">
        <v>1090292.49</v>
      </c>
      <c r="J117" s="151">
        <v>1.47E-2</v>
      </c>
      <c r="K117" s="151">
        <v>1.9300000000000001E-2</v>
      </c>
      <c r="L117" s="207">
        <v>6.14</v>
      </c>
      <c r="M117" s="207">
        <v>5.88</v>
      </c>
      <c r="N117" s="205">
        <v>197.31</v>
      </c>
      <c r="O117" s="210">
        <v>174.19</v>
      </c>
    </row>
    <row r="118" spans="1:15" x14ac:dyDescent="0.2">
      <c r="A118" s="17"/>
      <c r="B118" s="2" t="s">
        <v>121</v>
      </c>
      <c r="F118" s="204">
        <v>123</v>
      </c>
      <c r="G118" s="204">
        <v>109</v>
      </c>
      <c r="H118" s="205">
        <v>1108367.57</v>
      </c>
      <c r="I118" s="209">
        <v>744274.64</v>
      </c>
      <c r="J118" s="151">
        <v>1.9099999999999999E-2</v>
      </c>
      <c r="K118" s="151">
        <v>1.32E-2</v>
      </c>
      <c r="L118" s="207">
        <v>5.93</v>
      </c>
      <c r="M118" s="211">
        <v>7.16</v>
      </c>
      <c r="N118" s="205">
        <v>219.26</v>
      </c>
      <c r="O118" s="210">
        <v>196.83</v>
      </c>
    </row>
    <row r="119" spans="1:15" x14ac:dyDescent="0.2">
      <c r="A119" s="17"/>
      <c r="B119" s="2" t="s">
        <v>122</v>
      </c>
      <c r="F119" s="204">
        <v>60</v>
      </c>
      <c r="G119" s="204">
        <v>51</v>
      </c>
      <c r="H119" s="205">
        <v>444512.48</v>
      </c>
      <c r="I119" s="209">
        <v>634690.55000000005</v>
      </c>
      <c r="J119" s="151">
        <v>7.7000000000000002E-3</v>
      </c>
      <c r="K119" s="151">
        <v>1.1299999999999999E-2</v>
      </c>
      <c r="L119" s="207">
        <v>5.56</v>
      </c>
      <c r="M119" s="207">
        <v>5.0199999999999996</v>
      </c>
      <c r="N119" s="205">
        <v>156.77000000000001</v>
      </c>
      <c r="O119" s="210">
        <v>248.13</v>
      </c>
    </row>
    <row r="120" spans="1:15" x14ac:dyDescent="0.2">
      <c r="A120" s="42"/>
      <c r="B120" s="51" t="s">
        <v>123</v>
      </c>
      <c r="C120" s="111"/>
      <c r="D120" s="111"/>
      <c r="E120" s="76"/>
      <c r="F120" s="212">
        <v>5930</v>
      </c>
      <c r="G120" s="212">
        <v>5815</v>
      </c>
      <c r="H120" s="157">
        <v>57952926.479999997</v>
      </c>
      <c r="I120" s="157">
        <v>56354813.390000001</v>
      </c>
      <c r="J120" s="195"/>
      <c r="K120" s="195"/>
      <c r="L120" s="213">
        <v>5.19</v>
      </c>
      <c r="M120" s="214">
        <v>5.18</v>
      </c>
      <c r="N120" s="157">
        <v>191.12</v>
      </c>
      <c r="O120" s="160">
        <v>190.55</v>
      </c>
    </row>
    <row r="121" spans="1:15" s="60" customFormat="1" ht="11.25" x14ac:dyDescent="0.2">
      <c r="A121" s="58"/>
      <c r="J121" s="215"/>
      <c r="K121" s="215"/>
      <c r="O121" s="216"/>
    </row>
    <row r="122" spans="1:15" s="60" customFormat="1" ht="12" thickBot="1" x14ac:dyDescent="0.25">
      <c r="A122" s="62"/>
      <c r="B122" s="63"/>
      <c r="C122" s="63"/>
      <c r="D122" s="63"/>
      <c r="E122" s="63"/>
      <c r="F122" s="63"/>
      <c r="G122" s="63"/>
      <c r="H122" s="63"/>
      <c r="I122" s="63"/>
      <c r="J122" s="200"/>
      <c r="K122" s="200"/>
      <c r="L122" s="63"/>
      <c r="M122" s="63"/>
      <c r="N122" s="63"/>
      <c r="O122" s="201"/>
    </row>
    <row r="123" spans="1:15" ht="12.75" customHeight="1" thickBot="1" x14ac:dyDescent="0.25">
      <c r="A123" s="217"/>
      <c r="B123" s="3"/>
      <c r="C123" s="3"/>
      <c r="D123" s="3"/>
      <c r="E123" s="3"/>
    </row>
    <row r="124" spans="1:15" ht="15.75" x14ac:dyDescent="0.25">
      <c r="A124" s="15" t="s">
        <v>124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4"/>
    </row>
    <row r="125" spans="1:15" ht="6.75" customHeight="1" x14ac:dyDescent="0.2">
      <c r="A125" s="17"/>
      <c r="O125" s="5"/>
    </row>
    <row r="126" spans="1:15" ht="12.75" customHeight="1" x14ac:dyDescent="0.2">
      <c r="A126" s="18"/>
      <c r="B126" s="149"/>
      <c r="C126" s="149"/>
      <c r="D126" s="149"/>
      <c r="E126" s="149"/>
      <c r="F126" s="357" t="s">
        <v>88</v>
      </c>
      <c r="G126" s="358"/>
      <c r="H126" s="170" t="s">
        <v>101</v>
      </c>
      <c r="I126" s="171"/>
      <c r="J126" s="357" t="s">
        <v>102</v>
      </c>
      <c r="K126" s="358"/>
      <c r="L126" s="357" t="s">
        <v>103</v>
      </c>
      <c r="M126" s="358"/>
      <c r="N126" s="357" t="s">
        <v>104</v>
      </c>
      <c r="O126" s="360"/>
    </row>
    <row r="127" spans="1:15" x14ac:dyDescent="0.2">
      <c r="A127" s="18"/>
      <c r="B127" s="149"/>
      <c r="C127" s="149"/>
      <c r="D127" s="149"/>
      <c r="E127" s="149"/>
      <c r="F127" s="19" t="s">
        <v>105</v>
      </c>
      <c r="G127" s="19" t="s">
        <v>106</v>
      </c>
      <c r="H127" s="19" t="s">
        <v>105</v>
      </c>
      <c r="I127" s="116" t="s">
        <v>106</v>
      </c>
      <c r="J127" s="19" t="s">
        <v>105</v>
      </c>
      <c r="K127" s="19" t="s">
        <v>106</v>
      </c>
      <c r="L127" s="19" t="s">
        <v>105</v>
      </c>
      <c r="M127" s="19" t="s">
        <v>106</v>
      </c>
      <c r="N127" s="19" t="s">
        <v>105</v>
      </c>
      <c r="O127" s="21" t="s">
        <v>106</v>
      </c>
    </row>
    <row r="128" spans="1:15" x14ac:dyDescent="0.2">
      <c r="A128" s="17"/>
      <c r="B128" s="2" t="s">
        <v>125</v>
      </c>
      <c r="F128" s="175">
        <v>1202</v>
      </c>
      <c r="G128" s="175">
        <v>1187</v>
      </c>
      <c r="H128" s="180">
        <v>19644635.859999999</v>
      </c>
      <c r="I128" s="180">
        <v>19508521.899999999</v>
      </c>
      <c r="J128" s="151">
        <v>0.2883</v>
      </c>
      <c r="K128" s="151">
        <v>0.28870000000000001</v>
      </c>
      <c r="L128" s="180">
        <v>4.5599999999999996</v>
      </c>
      <c r="M128" s="180">
        <v>4.5599999999999996</v>
      </c>
      <c r="N128" s="180">
        <v>172.05</v>
      </c>
      <c r="O128" s="181">
        <v>171.56</v>
      </c>
    </row>
    <row r="129" spans="1:17" x14ac:dyDescent="0.2">
      <c r="A129" s="17"/>
      <c r="B129" s="2" t="s">
        <v>126</v>
      </c>
      <c r="F129" s="175">
        <v>1163</v>
      </c>
      <c r="G129" s="175">
        <v>1148</v>
      </c>
      <c r="H129" s="180">
        <v>26808073.559999999</v>
      </c>
      <c r="I129" s="180">
        <v>26644652.25</v>
      </c>
      <c r="J129" s="151">
        <v>0.39340000000000003</v>
      </c>
      <c r="K129" s="151">
        <v>0.39439999999999997</v>
      </c>
      <c r="L129" s="180">
        <v>4.59</v>
      </c>
      <c r="M129" s="180">
        <v>4.59</v>
      </c>
      <c r="N129" s="180">
        <v>187.17</v>
      </c>
      <c r="O129" s="181">
        <v>185.91</v>
      </c>
    </row>
    <row r="130" spans="1:17" x14ac:dyDescent="0.2">
      <c r="A130" s="17"/>
      <c r="B130" s="2" t="s">
        <v>127</v>
      </c>
      <c r="F130" s="175">
        <v>2478</v>
      </c>
      <c r="G130" s="175">
        <v>2424</v>
      </c>
      <c r="H130" s="180">
        <v>8275340.2999999998</v>
      </c>
      <c r="I130" s="180">
        <v>8160124.7599999998</v>
      </c>
      <c r="J130" s="151">
        <v>0.12139999999999999</v>
      </c>
      <c r="K130" s="151">
        <v>0.1208</v>
      </c>
      <c r="L130" s="180">
        <v>6.83</v>
      </c>
      <c r="M130" s="180">
        <v>6.83</v>
      </c>
      <c r="N130" s="180">
        <v>192.13</v>
      </c>
      <c r="O130" s="181">
        <v>193.86</v>
      </c>
    </row>
    <row r="131" spans="1:17" x14ac:dyDescent="0.2">
      <c r="A131" s="17"/>
      <c r="B131" s="2" t="s">
        <v>128</v>
      </c>
      <c r="F131" s="175">
        <v>1920</v>
      </c>
      <c r="G131" s="175">
        <v>1885</v>
      </c>
      <c r="H131" s="180">
        <v>12281159.6</v>
      </c>
      <c r="I131" s="180">
        <v>12125855.449999999</v>
      </c>
      <c r="J131" s="151">
        <v>0.1802</v>
      </c>
      <c r="K131" s="151">
        <v>0.17949999999999999</v>
      </c>
      <c r="L131" s="180">
        <v>6.55</v>
      </c>
      <c r="M131" s="180">
        <v>6.55</v>
      </c>
      <c r="N131" s="180">
        <v>245.74</v>
      </c>
      <c r="O131" s="181">
        <v>247.87</v>
      </c>
    </row>
    <row r="132" spans="1:17" x14ac:dyDescent="0.2">
      <c r="A132" s="17"/>
      <c r="B132" s="2" t="s">
        <v>129</v>
      </c>
      <c r="F132" s="175">
        <v>112</v>
      </c>
      <c r="G132" s="175">
        <v>111</v>
      </c>
      <c r="H132" s="180">
        <v>1101907.6200000001</v>
      </c>
      <c r="I132" s="180">
        <v>1094092.27</v>
      </c>
      <c r="J132" s="151">
        <v>1.6199999999999999E-2</v>
      </c>
      <c r="K132" s="151">
        <v>1.6199999999999999E-2</v>
      </c>
      <c r="L132" s="180">
        <v>8.34</v>
      </c>
      <c r="M132" s="180">
        <v>8.34</v>
      </c>
      <c r="N132" s="180">
        <v>185.47</v>
      </c>
      <c r="O132" s="181">
        <v>185.8</v>
      </c>
    </row>
    <row r="133" spans="1:17" x14ac:dyDescent="0.2">
      <c r="A133" s="17"/>
      <c r="B133" s="2" t="s">
        <v>130</v>
      </c>
      <c r="F133" s="175">
        <v>7</v>
      </c>
      <c r="G133" s="175">
        <v>7</v>
      </c>
      <c r="H133" s="180">
        <v>29667.65</v>
      </c>
      <c r="I133" s="180">
        <v>29654.91</v>
      </c>
      <c r="J133" s="151">
        <v>4.0000000000000002E-4</v>
      </c>
      <c r="K133" s="151">
        <v>4.0000000000000002E-4</v>
      </c>
      <c r="L133" s="180">
        <v>8.25</v>
      </c>
      <c r="M133" s="180">
        <v>8.25</v>
      </c>
      <c r="N133" s="180">
        <v>213.32</v>
      </c>
      <c r="O133" s="181">
        <v>212.27</v>
      </c>
    </row>
    <row r="134" spans="1:17" x14ac:dyDescent="0.2">
      <c r="A134" s="42"/>
      <c r="B134" s="51" t="s">
        <v>131</v>
      </c>
      <c r="C134" s="111"/>
      <c r="D134" s="111"/>
      <c r="E134" s="111"/>
      <c r="F134" s="212">
        <v>6882</v>
      </c>
      <c r="G134" s="212">
        <v>6762</v>
      </c>
      <c r="H134" s="157">
        <v>68140784.590000004</v>
      </c>
      <c r="I134" s="157">
        <v>67562901.540000007</v>
      </c>
      <c r="J134" s="195"/>
      <c r="K134" s="195"/>
      <c r="L134" s="213">
        <v>5.27</v>
      </c>
      <c r="M134" s="214">
        <v>5.26</v>
      </c>
      <c r="N134" s="157">
        <v>193.96</v>
      </c>
      <c r="O134" s="160">
        <v>193.86</v>
      </c>
    </row>
    <row r="135" spans="1:17" s="60" customFormat="1" ht="11.25" x14ac:dyDescent="0.2">
      <c r="A135" s="58"/>
      <c r="F135" s="59"/>
      <c r="G135" s="59"/>
      <c r="H135" s="59"/>
      <c r="I135" s="59"/>
      <c r="J135" s="59"/>
      <c r="K135" s="59"/>
      <c r="L135" s="59"/>
      <c r="M135" s="59"/>
      <c r="N135" s="198"/>
      <c r="O135" s="132"/>
    </row>
    <row r="136" spans="1:17" s="60" customFormat="1" ht="12" thickBot="1" x14ac:dyDescent="0.25">
      <c r="A136" s="62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4"/>
    </row>
    <row r="137" spans="1:17" ht="13.5" thickBot="1" x14ac:dyDescent="0.25">
      <c r="D137" s="13"/>
      <c r="E137" s="13"/>
    </row>
    <row r="138" spans="1:17" ht="15.75" x14ac:dyDescent="0.25">
      <c r="A138" s="15" t="s">
        <v>132</v>
      </c>
      <c r="B138" s="3"/>
      <c r="C138" s="3"/>
      <c r="D138" s="218"/>
      <c r="F138" s="3"/>
      <c r="G138" s="3"/>
      <c r="H138" s="3"/>
      <c r="I138" s="3"/>
      <c r="J138" s="3"/>
      <c r="K138" s="3"/>
      <c r="L138" s="3"/>
      <c r="M138" s="3"/>
      <c r="N138" s="3"/>
      <c r="O138" s="4"/>
    </row>
    <row r="139" spans="1:17" ht="6.75" customHeight="1" x14ac:dyDescent="0.2">
      <c r="A139" s="17"/>
      <c r="O139" s="5"/>
    </row>
    <row r="140" spans="1:17" ht="12.75" customHeight="1" x14ac:dyDescent="0.2">
      <c r="A140" s="18"/>
      <c r="B140" s="149"/>
      <c r="C140" s="149"/>
      <c r="D140" s="149"/>
      <c r="E140" s="149"/>
      <c r="F140" s="357" t="s">
        <v>88</v>
      </c>
      <c r="G140" s="358"/>
      <c r="H140" s="170" t="s">
        <v>101</v>
      </c>
      <c r="I140" s="171"/>
      <c r="J140" s="357" t="s">
        <v>133</v>
      </c>
      <c r="K140" s="358"/>
      <c r="L140" s="357" t="s">
        <v>103</v>
      </c>
      <c r="M140" s="358"/>
      <c r="N140" s="357" t="s">
        <v>104</v>
      </c>
      <c r="O140" s="360"/>
    </row>
    <row r="141" spans="1:17" x14ac:dyDescent="0.2">
      <c r="A141" s="18"/>
      <c r="B141" s="149"/>
      <c r="C141" s="149"/>
      <c r="D141" s="149"/>
      <c r="E141" s="149"/>
      <c r="F141" s="19" t="s">
        <v>105</v>
      </c>
      <c r="G141" s="19" t="s">
        <v>106</v>
      </c>
      <c r="H141" s="19" t="s">
        <v>105</v>
      </c>
      <c r="I141" s="116" t="s">
        <v>106</v>
      </c>
      <c r="J141" s="19" t="s">
        <v>105</v>
      </c>
      <c r="K141" s="19" t="s">
        <v>106</v>
      </c>
      <c r="L141" s="19" t="s">
        <v>105</v>
      </c>
      <c r="M141" s="19" t="s">
        <v>106</v>
      </c>
      <c r="N141" s="19" t="s">
        <v>105</v>
      </c>
      <c r="O141" s="21" t="s">
        <v>106</v>
      </c>
    </row>
    <row r="142" spans="1:17" x14ac:dyDescent="0.2">
      <c r="A142" s="17"/>
      <c r="B142" s="2" t="s">
        <v>134</v>
      </c>
      <c r="F142" s="175">
        <v>3346</v>
      </c>
      <c r="G142" s="175">
        <v>3324</v>
      </c>
      <c r="H142" s="180">
        <v>23896022.18</v>
      </c>
      <c r="I142" s="180">
        <v>24008587.25</v>
      </c>
      <c r="J142" s="151">
        <v>0.35070000000000001</v>
      </c>
      <c r="K142" s="151">
        <v>0.35539999999999999</v>
      </c>
      <c r="L142" s="180">
        <v>6.22</v>
      </c>
      <c r="M142" s="180">
        <v>6.21</v>
      </c>
      <c r="N142" s="205">
        <v>212.19</v>
      </c>
      <c r="O142" s="208">
        <v>211.53</v>
      </c>
    </row>
    <row r="143" spans="1:17" ht="14.25" x14ac:dyDescent="0.2">
      <c r="A143" s="17"/>
      <c r="B143" s="2" t="s">
        <v>135</v>
      </c>
      <c r="F143" s="175">
        <v>936</v>
      </c>
      <c r="G143" s="175">
        <v>889</v>
      </c>
      <c r="H143" s="180">
        <v>2915923.22</v>
      </c>
      <c r="I143" s="180">
        <v>2593957.64</v>
      </c>
      <c r="J143" s="151">
        <v>4.2799999999999998E-2</v>
      </c>
      <c r="K143" s="151">
        <v>3.8399999999999997E-2</v>
      </c>
      <c r="L143" s="180">
        <v>6.82</v>
      </c>
      <c r="M143" s="180">
        <v>6.77</v>
      </c>
      <c r="N143" s="205">
        <v>188.57</v>
      </c>
      <c r="O143" s="210">
        <v>183.6</v>
      </c>
      <c r="Q143" s="218"/>
    </row>
    <row r="144" spans="1:17" ht="14.25" x14ac:dyDescent="0.2">
      <c r="A144" s="17"/>
      <c r="B144" s="2" t="s">
        <v>136</v>
      </c>
      <c r="F144" s="175">
        <v>786</v>
      </c>
      <c r="G144" s="175">
        <v>766</v>
      </c>
      <c r="H144" s="180">
        <v>3134371.31</v>
      </c>
      <c r="I144" s="180">
        <v>3050710.62</v>
      </c>
      <c r="J144" s="151">
        <v>4.5999999999999999E-2</v>
      </c>
      <c r="K144" s="151">
        <v>4.5199999999999997E-2</v>
      </c>
      <c r="L144" s="180">
        <v>6.65</v>
      </c>
      <c r="M144" s="180">
        <v>6.94</v>
      </c>
      <c r="N144" s="205">
        <v>199.8</v>
      </c>
      <c r="O144" s="210">
        <v>214.32</v>
      </c>
      <c r="Q144" s="218"/>
    </row>
    <row r="145" spans="1:15" x14ac:dyDescent="0.2">
      <c r="A145" s="17"/>
      <c r="B145" s="2" t="s">
        <v>137</v>
      </c>
      <c r="F145" s="175">
        <v>1796</v>
      </c>
      <c r="G145" s="175">
        <v>1783</v>
      </c>
      <c r="H145" s="180">
        <v>38075947.159999996</v>
      </c>
      <c r="I145" s="180">
        <v>37909646.030000001</v>
      </c>
      <c r="J145" s="151">
        <v>0.55879999999999996</v>
      </c>
      <c r="K145" s="151">
        <v>0.56110000000000004</v>
      </c>
      <c r="L145" s="180">
        <v>4.4400000000000004</v>
      </c>
      <c r="M145" s="180">
        <v>4.43</v>
      </c>
      <c r="N145" s="205">
        <v>182.37</v>
      </c>
      <c r="O145" s="210">
        <v>181.72</v>
      </c>
    </row>
    <row r="146" spans="1:15" x14ac:dyDescent="0.2">
      <c r="A146" s="17"/>
      <c r="B146" s="2" t="s">
        <v>138</v>
      </c>
      <c r="F146" s="175">
        <v>18</v>
      </c>
      <c r="G146" s="175">
        <v>0</v>
      </c>
      <c r="H146" s="180">
        <v>118520.72</v>
      </c>
      <c r="I146" s="180">
        <v>0</v>
      </c>
      <c r="J146" s="151">
        <v>1.6999999999999999E-3</v>
      </c>
      <c r="K146" s="151">
        <v>0</v>
      </c>
      <c r="L146" s="180">
        <v>7.4</v>
      </c>
      <c r="M146" s="180">
        <v>0</v>
      </c>
      <c r="N146" s="205">
        <v>218.66</v>
      </c>
      <c r="O146" s="210">
        <v>0</v>
      </c>
    </row>
    <row r="147" spans="1:15" x14ac:dyDescent="0.2">
      <c r="A147" s="42"/>
      <c r="B147" s="51" t="s">
        <v>96</v>
      </c>
      <c r="C147" s="111"/>
      <c r="D147" s="111"/>
      <c r="E147" s="111"/>
      <c r="F147" s="212">
        <v>6882</v>
      </c>
      <c r="G147" s="212">
        <v>6762</v>
      </c>
      <c r="H147" s="157">
        <v>68140784.590000004</v>
      </c>
      <c r="I147" s="157">
        <v>67562901.540000007</v>
      </c>
      <c r="J147" s="195"/>
      <c r="K147" s="195"/>
      <c r="L147" s="213">
        <v>5.27</v>
      </c>
      <c r="M147" s="213">
        <v>5.26</v>
      </c>
      <c r="N147" s="157">
        <v>193.96</v>
      </c>
      <c r="O147" s="160">
        <v>193.86</v>
      </c>
    </row>
    <row r="148" spans="1:15" s="60" customFormat="1" ht="11.25" x14ac:dyDescent="0.2">
      <c r="A148" s="168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198"/>
      <c r="O148" s="61"/>
    </row>
    <row r="149" spans="1:15" s="60" customFormat="1" ht="12" thickBot="1" x14ac:dyDescent="0.25">
      <c r="A149" s="62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4"/>
    </row>
    <row r="150" spans="1:15" ht="13.5" thickBot="1" x14ac:dyDescent="0.25"/>
    <row r="151" spans="1:15" ht="15.75" x14ac:dyDescent="0.25">
      <c r="A151" s="15" t="s">
        <v>139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4"/>
    </row>
    <row r="152" spans="1:15" ht="6.75" customHeight="1" x14ac:dyDescent="0.2">
      <c r="A152" s="17"/>
      <c r="L152" s="5"/>
    </row>
    <row r="153" spans="1:15" x14ac:dyDescent="0.2">
      <c r="A153" s="18"/>
      <c r="B153" s="149"/>
      <c r="C153" s="149"/>
      <c r="D153" s="149"/>
      <c r="E153" s="93"/>
      <c r="F153" s="357" t="s">
        <v>88</v>
      </c>
      <c r="G153" s="358"/>
      <c r="H153" s="170" t="s">
        <v>101</v>
      </c>
      <c r="I153" s="171"/>
      <c r="J153" s="359" t="s">
        <v>140</v>
      </c>
      <c r="K153" s="359"/>
      <c r="L153" s="21" t="s">
        <v>22</v>
      </c>
    </row>
    <row r="154" spans="1:15" x14ac:dyDescent="0.2">
      <c r="A154" s="18"/>
      <c r="B154" s="149"/>
      <c r="C154" s="149"/>
      <c r="D154" s="149"/>
      <c r="E154" s="93"/>
      <c r="F154" s="116" t="s">
        <v>105</v>
      </c>
      <c r="G154" s="116" t="s">
        <v>106</v>
      </c>
      <c r="H154" s="19" t="s">
        <v>105</v>
      </c>
      <c r="I154" s="19" t="s">
        <v>106</v>
      </c>
      <c r="J154" s="19" t="s">
        <v>105</v>
      </c>
      <c r="K154" s="19" t="s">
        <v>106</v>
      </c>
      <c r="L154" s="219"/>
    </row>
    <row r="155" spans="1:15" x14ac:dyDescent="0.2">
      <c r="A155" s="68"/>
      <c r="B155" s="72" t="s">
        <v>141</v>
      </c>
      <c r="C155" s="72"/>
      <c r="D155" s="72"/>
      <c r="E155" s="72"/>
      <c r="F155" s="175">
        <v>400</v>
      </c>
      <c r="G155" s="175">
        <v>390</v>
      </c>
      <c r="H155" s="180">
        <v>1410046.55</v>
      </c>
      <c r="I155" s="205">
        <v>1405644.76</v>
      </c>
      <c r="J155" s="151">
        <v>2.07E-2</v>
      </c>
      <c r="K155" s="220">
        <v>2.0799999999999999E-2</v>
      </c>
      <c r="L155" s="221">
        <v>3.0118</v>
      </c>
    </row>
    <row r="156" spans="1:15" x14ac:dyDescent="0.2">
      <c r="A156" s="17"/>
      <c r="B156" s="2" t="s">
        <v>142</v>
      </c>
      <c r="F156" s="175">
        <v>6482</v>
      </c>
      <c r="G156" s="175">
        <v>6372</v>
      </c>
      <c r="H156" s="180">
        <v>66730738.039999999</v>
      </c>
      <c r="I156" s="205">
        <v>66157256.780000001</v>
      </c>
      <c r="J156" s="151">
        <v>0.97929999999999995</v>
      </c>
      <c r="K156" s="191">
        <v>0.97919999999999996</v>
      </c>
      <c r="L156" s="222">
        <v>2.5057</v>
      </c>
    </row>
    <row r="157" spans="1:15" x14ac:dyDescent="0.2">
      <c r="A157" s="17"/>
      <c r="B157" s="2" t="s">
        <v>143</v>
      </c>
      <c r="F157" s="175">
        <v>0</v>
      </c>
      <c r="G157" s="175">
        <v>0</v>
      </c>
      <c r="H157" s="180">
        <v>0</v>
      </c>
      <c r="I157" s="180">
        <v>0</v>
      </c>
      <c r="J157" s="151">
        <v>0</v>
      </c>
      <c r="K157" s="191">
        <v>0</v>
      </c>
      <c r="L157" s="222">
        <v>0</v>
      </c>
    </row>
    <row r="158" spans="1:15" ht="13.5" thickBot="1" x14ac:dyDescent="0.25">
      <c r="A158" s="133"/>
      <c r="B158" s="223" t="s">
        <v>50</v>
      </c>
      <c r="C158" s="13"/>
      <c r="D158" s="13"/>
      <c r="E158" s="13"/>
      <c r="F158" s="224">
        <v>6882</v>
      </c>
      <c r="G158" s="224">
        <v>6762</v>
      </c>
      <c r="H158" s="225">
        <v>68140784.590000004</v>
      </c>
      <c r="I158" s="225">
        <v>67562901.540000007</v>
      </c>
      <c r="J158" s="226"/>
      <c r="K158" s="227"/>
      <c r="L158" s="228">
        <v>2.5162</v>
      </c>
    </row>
    <row r="159" spans="1:15" s="229" customFormat="1" ht="11.25" x14ac:dyDescent="0.2">
      <c r="A159" s="60"/>
    </row>
    <row r="160" spans="1:15" s="229" customFormat="1" ht="11.25" x14ac:dyDescent="0.2">
      <c r="A160" s="60"/>
    </row>
    <row r="161" spans="1:15" ht="13.5" thickBot="1" x14ac:dyDescent="0.25"/>
    <row r="162" spans="1:15" ht="15.75" x14ac:dyDescent="0.25">
      <c r="A162" s="15" t="s">
        <v>144</v>
      </c>
      <c r="B162" s="217"/>
      <c r="C162" s="230"/>
      <c r="D162" s="16"/>
      <c r="E162" s="16"/>
      <c r="F162" s="139" t="s">
        <v>145</v>
      </c>
    </row>
    <row r="163" spans="1:15" ht="13.5" thickBot="1" x14ac:dyDescent="0.25">
      <c r="A163" s="133" t="s">
        <v>146</v>
      </c>
      <c r="B163" s="133"/>
      <c r="C163" s="231"/>
      <c r="D163" s="231"/>
      <c r="E163" s="231"/>
      <c r="F163" s="232">
        <v>501454780.45999998</v>
      </c>
    </row>
    <row r="164" spans="1:15" x14ac:dyDescent="0.2">
      <c r="C164" s="233"/>
      <c r="D164" s="233"/>
      <c r="E164" s="233"/>
      <c r="F164" s="234"/>
    </row>
    <row r="165" spans="1:15" x14ac:dyDescent="0.2">
      <c r="C165" s="235"/>
      <c r="D165" s="236"/>
      <c r="E165" s="236"/>
      <c r="F165" s="234"/>
    </row>
    <row r="166" spans="1:15" ht="12.75" customHeight="1" x14ac:dyDescent="0.2">
      <c r="A166" s="237"/>
      <c r="B166" s="237"/>
      <c r="C166" s="237"/>
      <c r="D166" s="237"/>
      <c r="E166" s="237"/>
      <c r="F166" s="237"/>
    </row>
    <row r="167" spans="1:15" x14ac:dyDescent="0.2">
      <c r="A167" s="238"/>
      <c r="B167" s="238"/>
      <c r="C167" s="238"/>
      <c r="D167" s="238"/>
      <c r="E167" s="238"/>
      <c r="F167" s="239"/>
      <c r="G167" s="239"/>
      <c r="H167" s="240"/>
      <c r="I167" s="240"/>
      <c r="L167" s="75"/>
      <c r="M167" s="75"/>
      <c r="N167" s="75"/>
      <c r="O167" s="75"/>
    </row>
    <row r="168" spans="1:15" x14ac:dyDescent="0.2">
      <c r="A168" s="237"/>
      <c r="B168" s="237"/>
      <c r="C168" s="237"/>
      <c r="D168" s="237"/>
      <c r="E168" s="237"/>
      <c r="F168" s="241"/>
      <c r="G168" s="241"/>
      <c r="H168" s="241"/>
      <c r="I168" s="242"/>
    </row>
    <row r="169" spans="1:15" x14ac:dyDescent="0.2">
      <c r="C169" s="235"/>
      <c r="D169" s="236"/>
      <c r="E169" s="236"/>
      <c r="F169" s="234"/>
    </row>
    <row r="170" spans="1:15" x14ac:dyDescent="0.2">
      <c r="A170" s="243"/>
      <c r="B170" s="243"/>
      <c r="C170" s="243"/>
      <c r="D170" s="243"/>
      <c r="E170" s="243"/>
      <c r="F170" s="243"/>
    </row>
    <row r="171" spans="1:15" x14ac:dyDescent="0.2">
      <c r="A171" s="243"/>
      <c r="B171" s="243"/>
      <c r="C171" s="243"/>
      <c r="D171" s="243"/>
      <c r="E171" s="243"/>
      <c r="F171" s="243"/>
    </row>
    <row r="172" spans="1:15" x14ac:dyDescent="0.2">
      <c r="A172" s="243"/>
      <c r="B172" s="243"/>
      <c r="C172" s="243"/>
      <c r="D172" s="243"/>
      <c r="E172" s="243"/>
      <c r="F172" s="243"/>
    </row>
    <row r="178" spans="6:6" x14ac:dyDescent="0.2">
      <c r="F178" s="75"/>
    </row>
    <row r="180" spans="6:6" x14ac:dyDescent="0.2">
      <c r="F180" s="75"/>
    </row>
  </sheetData>
  <mergeCells count="30">
    <mergeCell ref="J39:O41"/>
    <mergeCell ref="B4:C4"/>
    <mergeCell ref="I4:J6"/>
    <mergeCell ref="B5:C5"/>
    <mergeCell ref="L5:M7"/>
    <mergeCell ref="B6:C6"/>
    <mergeCell ref="B7:C7"/>
    <mergeCell ref="B8:C8"/>
    <mergeCell ref="B9:C9"/>
    <mergeCell ref="B11:C11"/>
    <mergeCell ref="M27:O27"/>
    <mergeCell ref="M28:O28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N126:O126"/>
    <mergeCell ref="F140:G140"/>
    <mergeCell ref="J140:K140"/>
    <mergeCell ref="L140:M140"/>
    <mergeCell ref="N140:O140"/>
    <mergeCell ref="F153:G153"/>
    <mergeCell ref="J153:K153"/>
    <mergeCell ref="F126:G126"/>
    <mergeCell ref="J126:K126"/>
    <mergeCell ref="L126:M126"/>
  </mergeCells>
  <conditionalFormatting sqref="F168:O168">
    <cfRule type="containsText" dxfId="0" priority="1" operator="containsText" text="TRUE">
      <formula>NOT(ISERROR(SEARCH("TRUE",F168)))</formula>
    </cfRule>
  </conditionalFormatting>
  <hyperlinks>
    <hyperlink ref="D10" r:id="rId1" xr:uid="{E6F1610B-0D1E-4190-9D67-A9CFFA56E322}"/>
    <hyperlink ref="D11" r:id="rId2" xr:uid="{BC824456-58B4-41B7-A396-78C9ED0FD4F5}"/>
  </hyperlinks>
  <pageMargins left="0.25" right="0.25" top="0.25" bottom="0.75" header="0.3" footer="0.3"/>
  <pageSetup scale="25" orientation="landscape" r:id="rId3"/>
  <headerFooter alignWithMargins="0"/>
  <rowBreaks count="1" manualBreakCount="1">
    <brk id="83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5EB25-F379-430E-9212-6480EA59BB8E}">
  <sheetPr>
    <pageSetUpPr fitToPage="1"/>
  </sheetPr>
  <dimension ref="A1:X96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5" width="21.140625" customWidth="1"/>
    <col min="16" max="16" width="26.5703125" customWidth="1"/>
    <col min="17" max="17" width="28.85546875" bestFit="1" customWidth="1"/>
    <col min="18" max="18" width="15.5703125" bestFit="1" customWidth="1"/>
    <col min="19" max="19" width="18.42578125" bestFit="1" customWidth="1"/>
    <col min="20" max="20" width="17.5703125" bestFit="1" customWidth="1"/>
    <col min="21" max="21" width="14.42578125" customWidth="1"/>
    <col min="22" max="22" width="13.5703125" bestFit="1" customWidth="1"/>
    <col min="23" max="23" width="14.140625" bestFit="1" customWidth="1"/>
    <col min="24" max="24" width="13.140625" bestFit="1" customWidth="1"/>
    <col min="25" max="38" width="10.85546875" customWidth="1"/>
    <col min="39" max="39" width="2.5703125" customWidth="1"/>
  </cols>
  <sheetData>
    <row r="1" spans="1:21" ht="15.75" x14ac:dyDescent="0.25">
      <c r="A1" s="1" t="s">
        <v>0</v>
      </c>
    </row>
    <row r="2" spans="1:21" ht="15.75" customHeight="1" x14ac:dyDescent="0.25">
      <c r="A2" s="1" t="s">
        <v>147</v>
      </c>
      <c r="S2" s="244"/>
      <c r="T2" s="244"/>
      <c r="U2" s="244"/>
    </row>
    <row r="3" spans="1:21" ht="15.75" x14ac:dyDescent="0.25">
      <c r="A3" s="1" t="s">
        <v>5</v>
      </c>
      <c r="R3" s="244"/>
      <c r="S3" s="244"/>
      <c r="T3" s="244"/>
      <c r="U3" s="244"/>
    </row>
    <row r="4" spans="1:21" ht="13.5" thickBot="1" x14ac:dyDescent="0.25">
      <c r="R4" s="244"/>
      <c r="S4" s="244"/>
      <c r="T4" s="244"/>
      <c r="U4" s="244"/>
    </row>
    <row r="5" spans="1:21" x14ac:dyDescent="0.2">
      <c r="B5" s="371" t="s">
        <v>6</v>
      </c>
      <c r="C5" s="372"/>
      <c r="D5" s="372"/>
      <c r="E5" s="385">
        <v>45772</v>
      </c>
      <c r="F5" s="385"/>
      <c r="G5" s="386"/>
      <c r="R5" s="244"/>
      <c r="S5" s="244"/>
      <c r="T5" s="244"/>
      <c r="U5" s="244"/>
    </row>
    <row r="6" spans="1:21" ht="13.5" thickBot="1" x14ac:dyDescent="0.25">
      <c r="B6" s="377" t="s">
        <v>148</v>
      </c>
      <c r="C6" s="378"/>
      <c r="D6" s="378"/>
      <c r="E6" s="387">
        <v>45747</v>
      </c>
      <c r="F6" s="387"/>
      <c r="G6" s="388"/>
      <c r="R6" s="244"/>
      <c r="S6" s="244"/>
      <c r="T6" s="244"/>
      <c r="U6" s="244"/>
    </row>
    <row r="9" spans="1:21" ht="15.75" thickBot="1" x14ac:dyDescent="0.3">
      <c r="A9" s="245"/>
      <c r="S9" s="71"/>
    </row>
    <row r="10" spans="1:21" ht="6" customHeight="1" thickBot="1" x14ac:dyDescent="0.25">
      <c r="J10" s="138"/>
      <c r="K10" s="246"/>
      <c r="L10" s="246"/>
      <c r="M10" s="246"/>
      <c r="N10" s="247"/>
    </row>
    <row r="11" spans="1:21" ht="18" thickBot="1" x14ac:dyDescent="0.3">
      <c r="A11" s="248" t="s">
        <v>149</v>
      </c>
      <c r="B11" s="249"/>
      <c r="C11" s="249"/>
      <c r="D11" s="249"/>
      <c r="E11" s="249"/>
      <c r="F11" s="249"/>
      <c r="G11" s="249"/>
      <c r="H11" s="250"/>
      <c r="J11" s="101" t="s">
        <v>150</v>
      </c>
      <c r="N11" s="251">
        <v>45747</v>
      </c>
      <c r="O11" s="252"/>
    </row>
    <row r="12" spans="1:21" x14ac:dyDescent="0.2">
      <c r="A12" s="101"/>
      <c r="H12" s="253"/>
      <c r="J12" s="254" t="s">
        <v>151</v>
      </c>
      <c r="N12" s="121">
        <v>0</v>
      </c>
      <c r="O12" s="255"/>
    </row>
    <row r="13" spans="1:21" x14ac:dyDescent="0.2">
      <c r="A13" s="254"/>
      <c r="B13" t="s">
        <v>152</v>
      </c>
      <c r="H13" s="121">
        <v>580499.42000000004</v>
      </c>
      <c r="J13" s="17" t="s">
        <v>153</v>
      </c>
      <c r="N13" s="121">
        <v>10248.11</v>
      </c>
      <c r="O13" s="255"/>
    </row>
    <row r="14" spans="1:21" x14ac:dyDescent="0.2">
      <c r="A14" s="254"/>
      <c r="B14" t="s">
        <v>154</v>
      </c>
      <c r="F14" s="256"/>
      <c r="H14" s="257"/>
      <c r="J14" s="17" t="s">
        <v>155</v>
      </c>
      <c r="N14" s="121">
        <v>11122.2</v>
      </c>
      <c r="O14" s="255"/>
    </row>
    <row r="15" spans="1:21" x14ac:dyDescent="0.2">
      <c r="A15" s="254"/>
      <c r="B15" s="2" t="s">
        <v>156</v>
      </c>
      <c r="H15" s="257"/>
      <c r="J15" s="17" t="s">
        <v>157</v>
      </c>
      <c r="N15" s="121">
        <v>42311.76</v>
      </c>
      <c r="O15" s="255"/>
    </row>
    <row r="16" spans="1:21" x14ac:dyDescent="0.2">
      <c r="A16" s="254"/>
      <c r="C16" s="2" t="s">
        <v>158</v>
      </c>
      <c r="H16" s="121">
        <v>0</v>
      </c>
      <c r="J16" s="17" t="s">
        <v>159</v>
      </c>
      <c r="N16" s="146">
        <v>0</v>
      </c>
    </row>
    <row r="17" spans="1:21" ht="13.5" thickBot="1" x14ac:dyDescent="0.25">
      <c r="A17" s="254"/>
      <c r="B17" t="s">
        <v>160</v>
      </c>
      <c r="H17" s="257">
        <v>5829.99</v>
      </c>
      <c r="I17" s="258"/>
      <c r="J17" s="259"/>
      <c r="K17" s="223" t="s">
        <v>161</v>
      </c>
      <c r="L17" s="260"/>
      <c r="M17" s="260"/>
      <c r="N17" s="261">
        <v>63682.070000000007</v>
      </c>
      <c r="O17" s="75"/>
    </row>
    <row r="18" spans="1:21" x14ac:dyDescent="0.2">
      <c r="A18" s="254"/>
      <c r="B18" t="s">
        <v>162</v>
      </c>
      <c r="H18" s="257"/>
      <c r="O18" s="255"/>
    </row>
    <row r="19" spans="1:21" x14ac:dyDescent="0.2">
      <c r="A19" s="254"/>
      <c r="B19" s="2" t="s">
        <v>163</v>
      </c>
      <c r="H19" s="257"/>
      <c r="O19" s="75"/>
    </row>
    <row r="20" spans="1:21" x14ac:dyDescent="0.2">
      <c r="A20" s="254"/>
      <c r="B20" t="s">
        <v>164</v>
      </c>
      <c r="H20" s="121">
        <v>275093.25</v>
      </c>
      <c r="O20" s="255"/>
    </row>
    <row r="21" spans="1:21" x14ac:dyDescent="0.2">
      <c r="A21" s="254"/>
      <c r="B21" s="2" t="s">
        <v>165</v>
      </c>
      <c r="H21" s="257"/>
      <c r="R21" s="122"/>
    </row>
    <row r="22" spans="1:21" ht="13.5" thickBot="1" x14ac:dyDescent="0.25">
      <c r="A22" s="254"/>
      <c r="B22" t="s">
        <v>166</v>
      </c>
      <c r="H22" s="257"/>
      <c r="N22" s="255"/>
    </row>
    <row r="23" spans="1:21" x14ac:dyDescent="0.2">
      <c r="A23" s="254"/>
      <c r="B23" t="s">
        <v>167</v>
      </c>
      <c r="H23" s="257"/>
      <c r="I23" s="262"/>
      <c r="J23" s="138" t="s">
        <v>168</v>
      </c>
      <c r="K23" s="246"/>
      <c r="L23" s="246"/>
      <c r="M23" s="246"/>
      <c r="N23" s="263">
        <v>45747</v>
      </c>
      <c r="O23" s="233"/>
      <c r="Q23" s="255"/>
      <c r="U23" s="71"/>
    </row>
    <row r="24" spans="1:21" x14ac:dyDescent="0.2">
      <c r="A24" s="254"/>
      <c r="B24" t="s">
        <v>169</v>
      </c>
      <c r="H24" s="257"/>
      <c r="I24" s="264"/>
      <c r="J24" s="254"/>
      <c r="N24" s="257"/>
      <c r="O24" s="265"/>
    </row>
    <row r="25" spans="1:21" x14ac:dyDescent="0.2">
      <c r="A25" s="254"/>
      <c r="B25" t="s">
        <v>170</v>
      </c>
      <c r="H25" s="121"/>
      <c r="I25" s="266"/>
      <c r="J25" s="267" t="s">
        <v>171</v>
      </c>
      <c r="N25" s="268">
        <v>567395.67000000004</v>
      </c>
      <c r="O25" s="233"/>
      <c r="Q25" s="255"/>
    </row>
    <row r="26" spans="1:21" x14ac:dyDescent="0.2">
      <c r="A26" s="254"/>
      <c r="B26" t="s">
        <v>172</v>
      </c>
      <c r="H26" s="121"/>
      <c r="I26" s="266"/>
      <c r="J26" s="267" t="s">
        <v>173</v>
      </c>
      <c r="N26" s="269">
        <v>180795803.76999998</v>
      </c>
      <c r="O26" s="265"/>
    </row>
    <row r="27" spans="1:21" x14ac:dyDescent="0.2">
      <c r="A27" s="254"/>
      <c r="B27" t="s">
        <v>174</v>
      </c>
      <c r="H27" s="257"/>
      <c r="I27" s="270"/>
      <c r="J27" s="267" t="s">
        <v>175</v>
      </c>
      <c r="N27" s="271">
        <v>0.36054258691910446</v>
      </c>
      <c r="O27" s="233"/>
      <c r="Q27" s="255"/>
    </row>
    <row r="28" spans="1:21" x14ac:dyDescent="0.2">
      <c r="A28" s="254"/>
      <c r="H28" s="272"/>
      <c r="I28" s="270"/>
      <c r="J28" s="267" t="s">
        <v>176</v>
      </c>
      <c r="N28" s="273">
        <v>2.6787415107299997</v>
      </c>
      <c r="O28" s="265"/>
      <c r="R28" s="274"/>
    </row>
    <row r="29" spans="1:21" x14ac:dyDescent="0.2">
      <c r="A29" s="254"/>
      <c r="C29" s="71" t="s">
        <v>177</v>
      </c>
      <c r="H29" s="275">
        <v>861422.66</v>
      </c>
      <c r="I29" s="266"/>
      <c r="J29" s="276"/>
      <c r="N29" s="269"/>
      <c r="O29" s="233"/>
      <c r="Q29" s="255"/>
    </row>
    <row r="30" spans="1:21" ht="13.5" thickBot="1" x14ac:dyDescent="0.25">
      <c r="A30" s="254"/>
      <c r="C30" s="71"/>
      <c r="H30" s="272"/>
      <c r="I30" s="266"/>
      <c r="J30" s="267" t="s">
        <v>178</v>
      </c>
      <c r="N30" s="268">
        <v>275093.25</v>
      </c>
      <c r="O30" s="265"/>
    </row>
    <row r="31" spans="1:21" x14ac:dyDescent="0.2">
      <c r="A31" s="277" t="s">
        <v>179</v>
      </c>
      <c r="B31" s="278"/>
      <c r="C31" s="279"/>
      <c r="D31" s="278"/>
      <c r="E31" s="278"/>
      <c r="F31" s="278"/>
      <c r="G31" s="278"/>
      <c r="H31" s="280"/>
      <c r="I31" s="266"/>
      <c r="J31" s="267" t="s">
        <v>180</v>
      </c>
      <c r="N31" s="269">
        <v>0</v>
      </c>
      <c r="O31" s="233"/>
      <c r="Q31" s="255"/>
    </row>
    <row r="32" spans="1:21" ht="14.25" x14ac:dyDescent="0.2">
      <c r="A32" s="58"/>
      <c r="B32" s="229"/>
      <c r="C32" s="229"/>
      <c r="D32" s="229"/>
      <c r="E32" s="229"/>
      <c r="F32" s="229"/>
      <c r="G32" s="229"/>
      <c r="H32" s="281"/>
      <c r="I32" s="266"/>
      <c r="J32" s="17" t="s">
        <v>181</v>
      </c>
      <c r="N32" s="268">
        <v>172159248.11000001</v>
      </c>
      <c r="O32" s="265"/>
    </row>
    <row r="33" spans="1:19" ht="15" thickBot="1" x14ac:dyDescent="0.25">
      <c r="A33" s="62"/>
      <c r="B33" s="282"/>
      <c r="C33" s="282"/>
      <c r="D33" s="282"/>
      <c r="E33" s="282"/>
      <c r="F33" s="282"/>
      <c r="G33" s="283"/>
      <c r="H33" s="284"/>
      <c r="I33" s="270"/>
      <c r="J33" s="17" t="s">
        <v>182</v>
      </c>
      <c r="K33" s="2"/>
      <c r="L33" s="2"/>
      <c r="M33" s="2"/>
      <c r="N33" s="273">
        <v>0.95223033123607781</v>
      </c>
      <c r="O33" s="233"/>
      <c r="Q33" s="255"/>
    </row>
    <row r="34" spans="1:19" s="229" customFormat="1" x14ac:dyDescent="0.2">
      <c r="A34" s="60"/>
      <c r="I34" s="270"/>
      <c r="J34" s="17" t="s">
        <v>183</v>
      </c>
      <c r="K34" s="2"/>
      <c r="L34" s="2"/>
      <c r="M34" s="2"/>
      <c r="N34" s="273">
        <v>1.7222999952413231E-2</v>
      </c>
      <c r="O34" s="265"/>
      <c r="P34"/>
      <c r="Q34"/>
    </row>
    <row r="35" spans="1:19" s="229" customFormat="1" ht="13.5" thickBot="1" x14ac:dyDescent="0.25">
      <c r="G35" s="285"/>
      <c r="I35" s="236"/>
      <c r="J35" s="286" t="s">
        <v>184</v>
      </c>
      <c r="K35" s="287"/>
      <c r="L35" s="287"/>
      <c r="M35" s="287"/>
      <c r="N35" s="288">
        <v>0</v>
      </c>
      <c r="O35" s="233"/>
      <c r="P35"/>
      <c r="Q35" s="255"/>
    </row>
    <row r="36" spans="1:19" s="229" customFormat="1" x14ac:dyDescent="0.2">
      <c r="H36" s="289"/>
      <c r="J36" s="290" t="s">
        <v>185</v>
      </c>
      <c r="K36" s="291"/>
      <c r="L36" s="291"/>
      <c r="M36" s="291"/>
      <c r="N36" s="292"/>
      <c r="O36" s="265"/>
      <c r="P36"/>
      <c r="Q36"/>
      <c r="R36" s="285"/>
    </row>
    <row r="37" spans="1:19" s="229" customFormat="1" ht="13.5" thickBot="1" x14ac:dyDescent="0.25">
      <c r="H37" s="285"/>
      <c r="J37" s="368" t="s">
        <v>186</v>
      </c>
      <c r="K37" s="369"/>
      <c r="L37" s="369"/>
      <c r="M37" s="369"/>
      <c r="N37" s="370"/>
      <c r="O37" s="233"/>
      <c r="P37"/>
      <c r="Q37" s="255"/>
      <c r="R37" s="285"/>
    </row>
    <row r="38" spans="1:19" s="229" customFormat="1" x14ac:dyDescent="0.2">
      <c r="J38" s="60"/>
      <c r="K38" s="71"/>
      <c r="L38"/>
      <c r="M38"/>
      <c r="N38"/>
      <c r="O38" s="265"/>
      <c r="P38"/>
      <c r="Q38"/>
      <c r="R38" s="285"/>
      <c r="S38" s="285"/>
    </row>
    <row r="39" spans="1:19" ht="13.5" thickBot="1" x14ac:dyDescent="0.25">
      <c r="O39" s="233"/>
      <c r="Q39" s="255"/>
    </row>
    <row r="40" spans="1:19" ht="15.75" thickBot="1" x14ac:dyDescent="0.3">
      <c r="A40" s="248" t="s">
        <v>187</v>
      </c>
      <c r="B40" s="249"/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50"/>
      <c r="O40" s="265"/>
      <c r="R40" s="255"/>
    </row>
    <row r="41" spans="1:19" ht="15.75" thickBot="1" x14ac:dyDescent="0.3">
      <c r="A41" s="294"/>
      <c r="N41" s="272"/>
      <c r="P41" s="293"/>
      <c r="Q41" s="229"/>
      <c r="R41" s="255"/>
    </row>
    <row r="42" spans="1:19" x14ac:dyDescent="0.2">
      <c r="A42" s="295"/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7"/>
      <c r="S42" s="255"/>
    </row>
    <row r="43" spans="1:19" x14ac:dyDescent="0.2">
      <c r="A43" s="101" t="s">
        <v>188</v>
      </c>
      <c r="L43" s="296" t="s">
        <v>189</v>
      </c>
      <c r="M43" s="297"/>
      <c r="N43" s="298" t="s">
        <v>190</v>
      </c>
      <c r="O43" s="299"/>
      <c r="R43" s="255"/>
    </row>
    <row r="44" spans="1:19" x14ac:dyDescent="0.2">
      <c r="A44" s="254"/>
      <c r="N44" s="272"/>
    </row>
    <row r="45" spans="1:19" x14ac:dyDescent="0.2">
      <c r="A45" s="254"/>
      <c r="B45" s="71" t="s">
        <v>177</v>
      </c>
      <c r="L45" s="255">
        <v>0</v>
      </c>
      <c r="M45" s="255"/>
      <c r="N45" s="257">
        <v>861422.66</v>
      </c>
      <c r="Q45" s="255"/>
    </row>
    <row r="46" spans="1:19" x14ac:dyDescent="0.2">
      <c r="A46" s="254"/>
      <c r="L46" s="255"/>
      <c r="M46" s="255"/>
      <c r="N46" s="257"/>
      <c r="O46" s="255"/>
      <c r="P46" s="300"/>
    </row>
    <row r="47" spans="1:19" x14ac:dyDescent="0.2">
      <c r="A47" s="254"/>
      <c r="B47" s="71" t="s">
        <v>191</v>
      </c>
      <c r="L47" s="75">
        <v>42311.76</v>
      </c>
      <c r="M47" s="255"/>
      <c r="N47" s="257">
        <v>819110.9</v>
      </c>
      <c r="O47" s="255"/>
      <c r="P47" s="300"/>
    </row>
    <row r="48" spans="1:19" x14ac:dyDescent="0.2">
      <c r="A48" s="254"/>
      <c r="L48" s="75"/>
      <c r="M48" s="255"/>
      <c r="N48" s="257"/>
      <c r="O48" s="255"/>
      <c r="P48" s="300"/>
    </row>
    <row r="49" spans="1:24" x14ac:dyDescent="0.2">
      <c r="A49" s="254"/>
      <c r="B49" s="71" t="s">
        <v>192</v>
      </c>
      <c r="L49" s="75">
        <v>0</v>
      </c>
      <c r="M49" s="255"/>
      <c r="N49" s="257">
        <v>819110.9</v>
      </c>
      <c r="O49" s="255"/>
      <c r="P49" s="300"/>
    </row>
    <row r="50" spans="1:24" x14ac:dyDescent="0.2">
      <c r="A50" s="254"/>
      <c r="L50" s="75"/>
      <c r="M50" s="255"/>
      <c r="N50" s="257"/>
      <c r="O50" s="255"/>
      <c r="P50" s="300"/>
    </row>
    <row r="51" spans="1:24" x14ac:dyDescent="0.2">
      <c r="A51" s="254"/>
      <c r="B51" s="71" t="s">
        <v>193</v>
      </c>
      <c r="L51" s="75">
        <v>10248.11</v>
      </c>
      <c r="M51" s="255"/>
      <c r="N51" s="257">
        <v>808862.79</v>
      </c>
      <c r="O51" s="75"/>
      <c r="P51" s="300"/>
    </row>
    <row r="52" spans="1:24" x14ac:dyDescent="0.2">
      <c r="A52" s="254"/>
      <c r="L52" s="75"/>
      <c r="M52" s="255"/>
      <c r="N52" s="257"/>
      <c r="O52" s="255"/>
      <c r="P52" s="300"/>
    </row>
    <row r="53" spans="1:24" x14ac:dyDescent="0.2">
      <c r="A53" s="254"/>
      <c r="B53" s="71" t="s">
        <v>194</v>
      </c>
      <c r="L53" s="75">
        <v>11122.2</v>
      </c>
      <c r="M53" s="255"/>
      <c r="N53" s="257">
        <v>797740.59000000008</v>
      </c>
      <c r="O53" s="255"/>
      <c r="P53" s="300"/>
    </row>
    <row r="54" spans="1:24" x14ac:dyDescent="0.2">
      <c r="A54" s="254"/>
      <c r="L54" s="75"/>
      <c r="M54" s="255"/>
      <c r="N54" s="257"/>
      <c r="O54" s="255"/>
      <c r="P54" s="300"/>
    </row>
    <row r="55" spans="1:24" x14ac:dyDescent="0.2">
      <c r="A55" s="254"/>
      <c r="B55" s="71" t="s">
        <v>195</v>
      </c>
      <c r="L55" s="75">
        <v>258261.72</v>
      </c>
      <c r="M55" s="255"/>
      <c r="N55" s="257">
        <v>539478.87000000011</v>
      </c>
      <c r="O55" s="255"/>
      <c r="P55" s="300"/>
    </row>
    <row r="56" spans="1:24" x14ac:dyDescent="0.2">
      <c r="A56" s="254"/>
      <c r="L56" s="75"/>
      <c r="M56" s="255"/>
      <c r="N56" s="257"/>
      <c r="O56" s="255"/>
      <c r="P56" s="300"/>
    </row>
    <row r="57" spans="1:24" x14ac:dyDescent="0.2">
      <c r="A57" s="254"/>
      <c r="B57" s="71" t="s">
        <v>196</v>
      </c>
      <c r="L57" s="255">
        <v>52809.5</v>
      </c>
      <c r="M57" s="255"/>
      <c r="N57" s="257">
        <v>486669.37000000011</v>
      </c>
      <c r="O57" s="255"/>
      <c r="P57" s="300"/>
    </row>
    <row r="58" spans="1:24" x14ac:dyDescent="0.2">
      <c r="A58" s="254"/>
      <c r="L58" s="255"/>
      <c r="M58" s="255"/>
      <c r="N58" s="257"/>
      <c r="O58" s="255"/>
      <c r="Q58" s="301"/>
      <c r="S58" s="384"/>
      <c r="T58" s="384"/>
    </row>
    <row r="59" spans="1:24" x14ac:dyDescent="0.2">
      <c r="A59" s="254"/>
      <c r="B59" s="71" t="s">
        <v>197</v>
      </c>
      <c r="L59" s="255">
        <v>0</v>
      </c>
      <c r="M59" s="255"/>
      <c r="N59" s="257">
        <v>486669.37000000011</v>
      </c>
      <c r="O59" s="255"/>
      <c r="S59" s="2"/>
    </row>
    <row r="60" spans="1:24" x14ac:dyDescent="0.2">
      <c r="A60" s="254"/>
      <c r="B60" s="71"/>
      <c r="L60" s="255"/>
      <c r="M60" s="255"/>
      <c r="N60" s="257"/>
      <c r="O60" s="255"/>
      <c r="P60" s="302"/>
      <c r="Q60" s="2"/>
      <c r="R60" s="2"/>
      <c r="S60" s="303"/>
      <c r="T60" s="255"/>
      <c r="V60" s="255"/>
      <c r="W60" s="255"/>
      <c r="X60" s="255"/>
    </row>
    <row r="61" spans="1:24" x14ac:dyDescent="0.2">
      <c r="A61" s="254"/>
      <c r="B61" s="71" t="s">
        <v>198</v>
      </c>
      <c r="L61" s="255">
        <v>486669.37</v>
      </c>
      <c r="M61" s="255"/>
      <c r="N61" s="257">
        <v>0</v>
      </c>
      <c r="O61" s="255"/>
      <c r="P61" s="302"/>
      <c r="Q61" s="2"/>
      <c r="R61" s="2"/>
      <c r="S61" s="303"/>
      <c r="T61" s="255"/>
      <c r="V61" s="255"/>
      <c r="W61" s="255"/>
      <c r="X61" s="255"/>
    </row>
    <row r="62" spans="1:24" x14ac:dyDescent="0.2">
      <c r="A62" s="254"/>
      <c r="B62" s="71"/>
      <c r="L62" s="255"/>
      <c r="M62" s="255"/>
      <c r="N62" s="257"/>
      <c r="O62" s="255"/>
      <c r="P62" s="302"/>
      <c r="Q62" s="2"/>
      <c r="R62" s="2"/>
      <c r="S62" s="303"/>
      <c r="T62" s="255"/>
      <c r="V62" s="255"/>
      <c r="W62" s="255"/>
      <c r="X62" s="255"/>
    </row>
    <row r="63" spans="1:24" x14ac:dyDescent="0.2">
      <c r="A63" s="254"/>
      <c r="B63" s="71" t="s">
        <v>199</v>
      </c>
      <c r="L63" s="255">
        <v>0</v>
      </c>
      <c r="M63" s="255"/>
      <c r="N63" s="257">
        <v>0</v>
      </c>
      <c r="O63" s="255"/>
      <c r="P63" s="302"/>
      <c r="Q63" s="2"/>
      <c r="R63" s="2"/>
      <c r="S63" s="303"/>
      <c r="T63" s="255"/>
      <c r="V63" s="255"/>
      <c r="W63" s="255"/>
      <c r="X63" s="255"/>
    </row>
    <row r="64" spans="1:24" x14ac:dyDescent="0.2">
      <c r="A64" s="254"/>
      <c r="B64" s="71"/>
      <c r="L64" s="255"/>
      <c r="M64" s="255"/>
      <c r="N64" s="257"/>
      <c r="O64" s="255"/>
      <c r="P64" s="302"/>
      <c r="Q64" s="2"/>
      <c r="R64" s="2"/>
      <c r="S64" s="303"/>
      <c r="T64" s="255"/>
      <c r="V64" s="255"/>
      <c r="W64" s="255"/>
      <c r="X64" s="255"/>
    </row>
    <row r="65" spans="1:24" x14ac:dyDescent="0.2">
      <c r="A65" s="254"/>
      <c r="B65" s="71" t="s">
        <v>200</v>
      </c>
      <c r="L65" s="255">
        <v>0</v>
      </c>
      <c r="M65" s="255"/>
      <c r="N65" s="257">
        <v>0</v>
      </c>
      <c r="O65" s="255"/>
      <c r="P65" s="302"/>
      <c r="Q65" s="304"/>
      <c r="R65" s="2"/>
      <c r="S65" s="303"/>
      <c r="T65" s="255"/>
      <c r="V65" s="255"/>
      <c r="W65" s="255"/>
      <c r="X65" s="255"/>
    </row>
    <row r="66" spans="1:24" x14ac:dyDescent="0.2">
      <c r="A66" s="254"/>
      <c r="B66" s="71"/>
      <c r="N66" s="272"/>
      <c r="O66" s="255"/>
      <c r="Q66" s="304"/>
      <c r="R66" s="2"/>
      <c r="S66" s="303"/>
      <c r="T66" s="255"/>
      <c r="V66" s="255"/>
      <c r="W66" s="255"/>
      <c r="X66" s="255"/>
    </row>
    <row r="67" spans="1:24" x14ac:dyDescent="0.2">
      <c r="A67" s="254"/>
      <c r="B67" s="71" t="s">
        <v>201</v>
      </c>
      <c r="L67" s="255">
        <v>0</v>
      </c>
      <c r="N67" s="257">
        <v>0</v>
      </c>
      <c r="O67" s="255"/>
      <c r="Q67" s="305"/>
      <c r="R67" s="2"/>
      <c r="S67" s="303"/>
      <c r="T67" s="255"/>
      <c r="V67" s="255"/>
      <c r="W67" s="255"/>
      <c r="X67" s="255"/>
    </row>
    <row r="68" spans="1:24" x14ac:dyDescent="0.2">
      <c r="A68" s="254"/>
      <c r="B68" s="71"/>
      <c r="N68" s="272"/>
      <c r="O68" s="255"/>
      <c r="P68" s="302"/>
      <c r="Q68" s="2"/>
      <c r="R68" s="2"/>
      <c r="S68" s="303"/>
      <c r="T68" s="255"/>
      <c r="V68" s="255"/>
      <c r="W68" s="255"/>
      <c r="X68" s="255"/>
    </row>
    <row r="69" spans="1:24" x14ac:dyDescent="0.2">
      <c r="A69" s="254"/>
      <c r="B69" s="71"/>
      <c r="N69" s="272"/>
      <c r="O69" s="255"/>
      <c r="P69" s="302"/>
      <c r="Q69" s="2"/>
      <c r="R69" s="2"/>
      <c r="S69" s="303"/>
      <c r="T69" s="255"/>
      <c r="V69" s="255"/>
      <c r="W69" s="255"/>
      <c r="X69" s="255"/>
    </row>
    <row r="70" spans="1:24" x14ac:dyDescent="0.2">
      <c r="A70" s="254"/>
      <c r="B70" s="229"/>
      <c r="C70" s="306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72"/>
      <c r="O70" s="255"/>
      <c r="P70" s="307"/>
      <c r="Q70" s="2"/>
      <c r="R70" s="2"/>
      <c r="S70" s="303"/>
      <c r="T70" s="255"/>
      <c r="V70" s="255"/>
    </row>
    <row r="71" spans="1:24" x14ac:dyDescent="0.2">
      <c r="A71" s="58"/>
      <c r="B71" s="229"/>
      <c r="C71" s="229"/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72"/>
      <c r="O71" s="255"/>
      <c r="P71" s="302"/>
      <c r="Q71" s="2"/>
      <c r="R71" s="2"/>
      <c r="S71" s="303"/>
      <c r="T71" s="255"/>
      <c r="V71" s="255"/>
    </row>
    <row r="72" spans="1:24" ht="13.5" thickBot="1" x14ac:dyDescent="0.25">
      <c r="A72" s="62"/>
      <c r="B72" s="260"/>
      <c r="C72" s="260"/>
      <c r="D72" s="260"/>
      <c r="E72" s="260"/>
      <c r="F72" s="260"/>
      <c r="G72" s="260"/>
      <c r="H72" s="260"/>
      <c r="I72" s="260"/>
      <c r="J72" s="260"/>
      <c r="K72" s="260"/>
      <c r="L72" s="260"/>
      <c r="M72" s="260"/>
      <c r="N72" s="308"/>
      <c r="O72" s="255"/>
      <c r="P72" s="307"/>
      <c r="Q72" s="2"/>
      <c r="R72" s="2"/>
      <c r="S72" s="309"/>
      <c r="T72" s="255"/>
      <c r="V72" s="255"/>
    </row>
    <row r="73" spans="1:24" ht="13.5" thickBot="1" x14ac:dyDescent="0.25">
      <c r="A73" s="254"/>
      <c r="B73" s="71"/>
      <c r="O73" s="255"/>
      <c r="P73" s="2"/>
      <c r="Q73" s="71"/>
      <c r="R73" s="71"/>
      <c r="S73" s="234"/>
      <c r="T73" s="234"/>
    </row>
    <row r="74" spans="1:24" x14ac:dyDescent="0.2">
      <c r="A74" s="138" t="s">
        <v>202</v>
      </c>
      <c r="B74" s="246"/>
      <c r="C74" s="246"/>
      <c r="D74" s="246"/>
      <c r="E74" s="246"/>
      <c r="F74" s="246"/>
      <c r="G74" s="310" t="s">
        <v>203</v>
      </c>
      <c r="H74" s="310" t="s">
        <v>204</v>
      </c>
      <c r="I74" s="311" t="s">
        <v>205</v>
      </c>
      <c r="O74" s="255"/>
      <c r="P74" s="302"/>
      <c r="Q74" s="2"/>
      <c r="R74" s="2"/>
      <c r="S74" s="309"/>
      <c r="T74" s="255"/>
    </row>
    <row r="75" spans="1:24" x14ac:dyDescent="0.2">
      <c r="A75" s="254"/>
      <c r="G75" s="312"/>
      <c r="H75" s="312"/>
      <c r="I75" s="272"/>
      <c r="O75" s="255"/>
      <c r="P75" s="307"/>
      <c r="Q75" s="2"/>
      <c r="R75" s="2"/>
      <c r="S75" s="309"/>
      <c r="T75" s="255"/>
    </row>
    <row r="76" spans="1:24" x14ac:dyDescent="0.2">
      <c r="A76" s="254"/>
      <c r="B76" t="s">
        <v>206</v>
      </c>
      <c r="G76" s="313">
        <v>258261.72</v>
      </c>
      <c r="H76" s="313">
        <v>52809.5</v>
      </c>
      <c r="I76" s="257">
        <v>311071.21999999997</v>
      </c>
      <c r="L76" s="255"/>
      <c r="O76" s="255"/>
      <c r="P76" s="307"/>
      <c r="Q76" s="2"/>
      <c r="R76" s="2"/>
      <c r="S76" s="309"/>
      <c r="T76" s="255"/>
    </row>
    <row r="77" spans="1:24" x14ac:dyDescent="0.2">
      <c r="A77" s="254"/>
      <c r="B77" t="s">
        <v>207</v>
      </c>
      <c r="G77" s="314">
        <v>258261.72</v>
      </c>
      <c r="H77" s="314">
        <v>52809.5</v>
      </c>
      <c r="I77" s="315">
        <v>311071.21999999997</v>
      </c>
      <c r="L77" s="255"/>
      <c r="O77" s="255"/>
      <c r="Q77" s="71"/>
      <c r="R77" s="71"/>
      <c r="S77" s="234"/>
      <c r="T77" s="234"/>
    </row>
    <row r="78" spans="1:24" x14ac:dyDescent="0.2">
      <c r="A78" s="254"/>
      <c r="C78" s="2" t="s">
        <v>208</v>
      </c>
      <c r="G78" s="313">
        <v>0</v>
      </c>
      <c r="H78" s="313">
        <v>0</v>
      </c>
      <c r="I78" s="257">
        <v>0</v>
      </c>
      <c r="O78" s="255"/>
      <c r="Q78" s="2"/>
      <c r="S78" s="255"/>
      <c r="T78" s="255"/>
    </row>
    <row r="79" spans="1:24" x14ac:dyDescent="0.2">
      <c r="A79" s="254"/>
      <c r="G79" s="312"/>
      <c r="H79" s="312"/>
      <c r="I79" s="272"/>
      <c r="O79" s="255"/>
      <c r="Q79" s="71"/>
      <c r="R79" s="71"/>
      <c r="S79" s="234"/>
      <c r="T79" s="234"/>
      <c r="U79" s="2"/>
    </row>
    <row r="80" spans="1:24" x14ac:dyDescent="0.2">
      <c r="A80" s="254"/>
      <c r="B80" t="s">
        <v>209</v>
      </c>
      <c r="G80" s="313">
        <v>0</v>
      </c>
      <c r="H80" s="313">
        <v>0</v>
      </c>
      <c r="I80" s="257">
        <v>0</v>
      </c>
      <c r="O80" s="255"/>
      <c r="T80" s="255"/>
    </row>
    <row r="81" spans="1:21" x14ac:dyDescent="0.2">
      <c r="A81" s="254"/>
      <c r="B81" t="s">
        <v>210</v>
      </c>
      <c r="G81" s="314">
        <v>0</v>
      </c>
      <c r="H81" s="314">
        <v>0</v>
      </c>
      <c r="I81" s="315">
        <v>0</v>
      </c>
      <c r="O81" s="255"/>
      <c r="T81" s="255"/>
    </row>
    <row r="82" spans="1:21" x14ac:dyDescent="0.2">
      <c r="A82" s="254"/>
      <c r="C82" t="s">
        <v>211</v>
      </c>
      <c r="G82" s="313">
        <v>0</v>
      </c>
      <c r="H82" s="313"/>
      <c r="I82" s="257">
        <v>0</v>
      </c>
      <c r="O82" s="255"/>
    </row>
    <row r="83" spans="1:21" x14ac:dyDescent="0.2">
      <c r="A83" s="254"/>
      <c r="G83" s="312"/>
      <c r="H83" s="312"/>
      <c r="I83" s="272"/>
      <c r="O83" s="255"/>
    </row>
    <row r="84" spans="1:21" x14ac:dyDescent="0.2">
      <c r="A84" s="254"/>
      <c r="B84" t="s">
        <v>212</v>
      </c>
      <c r="G84" s="313">
        <v>486669.37</v>
      </c>
      <c r="H84" s="313">
        <v>0</v>
      </c>
      <c r="I84" s="257">
        <v>486669.37</v>
      </c>
      <c r="L84" s="255"/>
      <c r="O84" s="255"/>
    </row>
    <row r="85" spans="1:21" x14ac:dyDescent="0.2">
      <c r="A85" s="254"/>
      <c r="B85" t="s">
        <v>213</v>
      </c>
      <c r="G85" s="314">
        <v>486669.37</v>
      </c>
      <c r="H85" s="314">
        <v>0</v>
      </c>
      <c r="I85" s="315">
        <v>486669.37</v>
      </c>
      <c r="L85" s="255"/>
      <c r="O85" s="255"/>
      <c r="P85" s="2"/>
    </row>
    <row r="86" spans="1:21" x14ac:dyDescent="0.2">
      <c r="A86" s="254"/>
      <c r="C86" s="2" t="s">
        <v>214</v>
      </c>
      <c r="G86" s="313">
        <v>0</v>
      </c>
      <c r="H86" s="313">
        <v>0</v>
      </c>
      <c r="I86" s="257">
        <v>0</v>
      </c>
      <c r="O86" s="255"/>
    </row>
    <row r="87" spans="1:21" s="229" customFormat="1" x14ac:dyDescent="0.2">
      <c r="A87" s="254"/>
      <c r="B87"/>
      <c r="C87"/>
      <c r="D87"/>
      <c r="E87"/>
      <c r="F87"/>
      <c r="G87" s="312"/>
      <c r="H87" s="312"/>
      <c r="I87" s="272"/>
      <c r="O87"/>
      <c r="Q87"/>
      <c r="R87"/>
      <c r="S87"/>
      <c r="T87"/>
      <c r="U87"/>
    </row>
    <row r="88" spans="1:21" x14ac:dyDescent="0.2">
      <c r="A88" s="254"/>
      <c r="C88" s="71" t="s">
        <v>215</v>
      </c>
      <c r="G88" s="313">
        <v>744931.09</v>
      </c>
      <c r="H88" s="313">
        <v>52809.5</v>
      </c>
      <c r="I88" s="257">
        <v>797740.59</v>
      </c>
      <c r="L88" s="255"/>
      <c r="Q88" s="229"/>
      <c r="R88" s="229"/>
      <c r="S88" s="229"/>
      <c r="T88" s="229"/>
      <c r="U88" s="229"/>
    </row>
    <row r="89" spans="1:21" x14ac:dyDescent="0.2">
      <c r="A89" s="254"/>
      <c r="G89" s="312"/>
      <c r="H89" s="312"/>
      <c r="I89" s="272"/>
    </row>
    <row r="90" spans="1:21" ht="13.5" thickBot="1" x14ac:dyDescent="0.25">
      <c r="A90" s="259"/>
      <c r="B90" s="260"/>
      <c r="C90" s="260"/>
      <c r="D90" s="260"/>
      <c r="E90" s="260"/>
      <c r="F90" s="260"/>
      <c r="G90" s="316"/>
      <c r="H90" s="316"/>
      <c r="I90" s="308"/>
    </row>
    <row r="91" spans="1:21" x14ac:dyDescent="0.2">
      <c r="Q91" s="118"/>
    </row>
    <row r="92" spans="1:21" x14ac:dyDescent="0.2">
      <c r="P92" s="317"/>
      <c r="Q92" s="317"/>
    </row>
    <row r="93" spans="1:21" x14ac:dyDescent="0.2">
      <c r="O93" s="318"/>
      <c r="P93" s="317"/>
      <c r="Q93" s="317"/>
    </row>
    <row r="94" spans="1:21" x14ac:dyDescent="0.2">
      <c r="O94" s="318"/>
      <c r="P94" s="317"/>
      <c r="Q94" s="317"/>
    </row>
    <row r="95" spans="1:21" x14ac:dyDescent="0.2">
      <c r="P95" s="255"/>
      <c r="Q95" s="255"/>
    </row>
    <row r="96" spans="1:21" x14ac:dyDescent="0.2">
      <c r="P96" s="255"/>
      <c r="Q96" s="255"/>
      <c r="R96" s="255"/>
    </row>
  </sheetData>
  <mergeCells count="6">
    <mergeCell ref="S58:T58"/>
    <mergeCell ref="B5:D5"/>
    <mergeCell ref="E5:G5"/>
    <mergeCell ref="B6:D6"/>
    <mergeCell ref="E6:G6"/>
    <mergeCell ref="J37:N37"/>
  </mergeCells>
  <pageMargins left="0.25" right="0.25" top="0.25" bottom="0.75" header="0.3" footer="0.3"/>
  <pageSetup scale="43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1F1DB-C20E-4956-9A5C-228178B60039}">
  <sheetPr>
    <pageSetUpPr fitToPage="1"/>
  </sheetPr>
  <dimension ref="A1:F46"/>
  <sheetViews>
    <sheetView workbookViewId="0"/>
  </sheetViews>
  <sheetFormatPr defaultColWidth="9.140625" defaultRowHeight="12.75" x14ac:dyDescent="0.2"/>
  <cols>
    <col min="1" max="1" width="54.42578125" style="2" customWidth="1"/>
    <col min="2" max="2" width="18.5703125" style="2" customWidth="1"/>
    <col min="3" max="3" width="9.140625" style="2"/>
    <col min="4" max="4" width="16" style="2" bestFit="1" customWidth="1"/>
    <col min="5" max="6" width="15" style="2" bestFit="1" customWidth="1"/>
    <col min="7" max="16384" width="9.140625" style="2"/>
  </cols>
  <sheetData>
    <row r="1" spans="1:4" x14ac:dyDescent="0.2">
      <c r="A1" s="319" t="s">
        <v>216</v>
      </c>
      <c r="B1" s="320"/>
    </row>
    <row r="2" spans="1:4" x14ac:dyDescent="0.2">
      <c r="A2" s="319" t="s">
        <v>217</v>
      </c>
      <c r="B2" s="320"/>
    </row>
    <row r="3" spans="1:4" x14ac:dyDescent="0.2">
      <c r="A3" s="321">
        <f>FFELP!D7</f>
        <v>45747</v>
      </c>
      <c r="B3" s="320"/>
    </row>
    <row r="4" spans="1:4" x14ac:dyDescent="0.2">
      <c r="A4" s="319" t="s">
        <v>218</v>
      </c>
      <c r="B4" s="320"/>
    </row>
    <row r="7" spans="1:4" x14ac:dyDescent="0.2">
      <c r="A7" s="322" t="s">
        <v>219</v>
      </c>
    </row>
    <row r="9" spans="1:4" x14ac:dyDescent="0.2">
      <c r="A9" s="323" t="s">
        <v>220</v>
      </c>
      <c r="B9" s="124">
        <v>1607858.37</v>
      </c>
    </row>
    <row r="10" spans="1:4" x14ac:dyDescent="0.2">
      <c r="A10" s="323" t="s">
        <v>221</v>
      </c>
      <c r="B10" s="124"/>
    </row>
    <row r="11" spans="1:4" x14ac:dyDescent="0.2">
      <c r="A11" s="323" t="s">
        <v>222</v>
      </c>
      <c r="B11" s="324"/>
    </row>
    <row r="12" spans="1:4" x14ac:dyDescent="0.2">
      <c r="A12" s="323" t="s">
        <v>223</v>
      </c>
      <c r="B12" s="324">
        <v>66733228.899999999</v>
      </c>
    </row>
    <row r="13" spans="1:4" x14ac:dyDescent="0.2">
      <c r="A13" s="323" t="s">
        <v>224</v>
      </c>
      <c r="B13" s="325">
        <v>-2376835.31</v>
      </c>
      <c r="D13" s="326"/>
    </row>
    <row r="14" spans="1:4" x14ac:dyDescent="0.2">
      <c r="A14" s="323" t="s">
        <v>225</v>
      </c>
      <c r="B14" s="327">
        <f>SUM(B12:B13)</f>
        <v>64356393.589999996</v>
      </c>
      <c r="D14" s="328"/>
    </row>
    <row r="15" spans="1:4" x14ac:dyDescent="0.2">
      <c r="A15" s="323"/>
      <c r="B15" s="324"/>
    </row>
    <row r="16" spans="1:4" x14ac:dyDescent="0.2">
      <c r="A16" s="323" t="s">
        <v>226</v>
      </c>
      <c r="B16" s="324">
        <v>4864910.67</v>
      </c>
    </row>
    <row r="17" spans="1:6" x14ac:dyDescent="0.2">
      <c r="A17" s="323" t="s">
        <v>227</v>
      </c>
      <c r="B17" s="324">
        <v>45683.039999999994</v>
      </c>
      <c r="E17" s="329"/>
      <c r="F17" s="330"/>
    </row>
    <row r="18" spans="1:6" x14ac:dyDescent="0.2">
      <c r="A18" s="323" t="s">
        <v>228</v>
      </c>
      <c r="B18" s="324"/>
    </row>
    <row r="19" spans="1:6" x14ac:dyDescent="0.2">
      <c r="A19" s="323" t="s">
        <v>229</v>
      </c>
      <c r="B19" s="324"/>
    </row>
    <row r="20" spans="1:6" x14ac:dyDescent="0.2">
      <c r="B20" s="331"/>
    </row>
    <row r="21" spans="1:6" ht="13.5" thickBot="1" x14ac:dyDescent="0.25">
      <c r="A21" s="322" t="s">
        <v>83</v>
      </c>
      <c r="B21" s="332">
        <f>B9+B14+B16+B19+B17+B18</f>
        <v>70874845.670000002</v>
      </c>
      <c r="D21" s="161"/>
      <c r="E21" s="161"/>
      <c r="F21" s="161"/>
    </row>
    <row r="22" spans="1:6" ht="13.5" thickTop="1" x14ac:dyDescent="0.2">
      <c r="B22" s="124"/>
    </row>
    <row r="23" spans="1:6" x14ac:dyDescent="0.2">
      <c r="B23" s="124"/>
    </row>
    <row r="24" spans="1:6" x14ac:dyDescent="0.2">
      <c r="A24" s="322" t="s">
        <v>230</v>
      </c>
      <c r="B24" s="124"/>
    </row>
    <row r="25" spans="1:6" x14ac:dyDescent="0.2">
      <c r="B25" s="124"/>
    </row>
    <row r="26" spans="1:6" x14ac:dyDescent="0.2">
      <c r="A26" s="323" t="s">
        <v>231</v>
      </c>
      <c r="B26" s="333"/>
    </row>
    <row r="27" spans="1:6" x14ac:dyDescent="0.2">
      <c r="A27" s="323" t="s">
        <v>232</v>
      </c>
      <c r="B27" s="324">
        <v>65468656.68</v>
      </c>
    </row>
    <row r="28" spans="1:6" x14ac:dyDescent="0.2">
      <c r="A28" s="323" t="s">
        <v>233</v>
      </c>
      <c r="B28" s="325">
        <v>-262379.89</v>
      </c>
    </row>
    <row r="29" spans="1:6" x14ac:dyDescent="0.2">
      <c r="A29" s="323" t="s">
        <v>234</v>
      </c>
      <c r="B29" s="324"/>
    </row>
    <row r="30" spans="1:6" x14ac:dyDescent="0.2">
      <c r="A30" s="323" t="s">
        <v>235</v>
      </c>
      <c r="B30" s="324"/>
    </row>
    <row r="31" spans="1:6" x14ac:dyDescent="0.2">
      <c r="B31" s="331"/>
    </row>
    <row r="32" spans="1:6" ht="13.5" thickBot="1" x14ac:dyDescent="0.25">
      <c r="A32" s="323" t="s">
        <v>236</v>
      </c>
      <c r="B32" s="334">
        <f>SUM(B26:B31)</f>
        <v>65206276.789999999</v>
      </c>
    </row>
    <row r="33" spans="1:6" ht="13.5" thickTop="1" x14ac:dyDescent="0.2">
      <c r="B33" s="335"/>
    </row>
    <row r="34" spans="1:6" x14ac:dyDescent="0.2">
      <c r="A34" s="322" t="s">
        <v>237</v>
      </c>
      <c r="B34" s="336">
        <v>5668568.8799999999</v>
      </c>
    </row>
    <row r="35" spans="1:6" x14ac:dyDescent="0.2">
      <c r="B35" s="124"/>
    </row>
    <row r="36" spans="1:6" ht="13.5" thickBot="1" x14ac:dyDescent="0.25">
      <c r="A36" s="322" t="s">
        <v>238</v>
      </c>
      <c r="B36" s="332">
        <f>+B32+B34</f>
        <v>70874845.670000002</v>
      </c>
      <c r="D36" s="328"/>
      <c r="E36" s="161"/>
      <c r="F36" s="161"/>
    </row>
    <row r="37" spans="1:6" ht="13.5" thickTop="1" x14ac:dyDescent="0.2">
      <c r="B37" s="124"/>
      <c r="E37" s="161"/>
    </row>
    <row r="38" spans="1:6" x14ac:dyDescent="0.2">
      <c r="B38" s="75"/>
    </row>
    <row r="39" spans="1:6" x14ac:dyDescent="0.2">
      <c r="B39" s="124"/>
    </row>
    <row r="40" spans="1:6" x14ac:dyDescent="0.2">
      <c r="A40" s="2" t="s">
        <v>239</v>
      </c>
      <c r="B40" s="124"/>
    </row>
    <row r="41" spans="1:6" x14ac:dyDescent="0.2">
      <c r="A41" s="2" t="s">
        <v>240</v>
      </c>
      <c r="B41" s="124"/>
    </row>
    <row r="42" spans="1:6" x14ac:dyDescent="0.2">
      <c r="B42" s="124"/>
    </row>
    <row r="43" spans="1:6" x14ac:dyDescent="0.2">
      <c r="B43" s="124"/>
    </row>
    <row r="44" spans="1:6" x14ac:dyDescent="0.2">
      <c r="B44" s="124"/>
    </row>
    <row r="45" spans="1:6" x14ac:dyDescent="0.2">
      <c r="B45" s="124"/>
    </row>
    <row r="46" spans="1:6" x14ac:dyDescent="0.2">
      <c r="B46" s="124"/>
    </row>
  </sheetData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758E5-34E0-4D3E-9F19-5A644136C9F2}">
  <sheetPr>
    <pageSetUpPr fitToPage="1"/>
  </sheetPr>
  <dimension ref="A1:I40"/>
  <sheetViews>
    <sheetView zoomScaleNormal="100" workbookViewId="0"/>
  </sheetViews>
  <sheetFormatPr defaultColWidth="9.140625" defaultRowHeight="12.75" x14ac:dyDescent="0.2"/>
  <cols>
    <col min="3" max="3" width="90" customWidth="1"/>
    <col min="5" max="5" width="17.42578125" customWidth="1"/>
    <col min="7" max="9" width="12.28515625" bestFit="1" customWidth="1"/>
  </cols>
  <sheetData>
    <row r="1" spans="1:7" x14ac:dyDescent="0.2">
      <c r="A1" s="71" t="s">
        <v>216</v>
      </c>
      <c r="D1" s="337"/>
    </row>
    <row r="2" spans="1:7" x14ac:dyDescent="0.2">
      <c r="A2" s="71" t="s">
        <v>241</v>
      </c>
      <c r="E2" s="114"/>
      <c r="G2" s="2"/>
    </row>
    <row r="4" spans="1:7" x14ac:dyDescent="0.2">
      <c r="B4" s="71" t="s">
        <v>242</v>
      </c>
      <c r="E4" s="7"/>
      <c r="F4" s="338"/>
    </row>
    <row r="5" spans="1:7" x14ac:dyDescent="0.2">
      <c r="C5" t="s">
        <v>243</v>
      </c>
      <c r="E5" s="339" t="s">
        <v>271</v>
      </c>
    </row>
    <row r="6" spans="1:7" x14ac:dyDescent="0.2">
      <c r="C6" t="s">
        <v>6</v>
      </c>
      <c r="E6" s="339">
        <v>45772</v>
      </c>
    </row>
    <row r="7" spans="1:7" x14ac:dyDescent="0.2">
      <c r="C7" t="s">
        <v>244</v>
      </c>
      <c r="E7" s="340">
        <v>31</v>
      </c>
    </row>
    <row r="8" spans="1:7" x14ac:dyDescent="0.2">
      <c r="C8" t="s">
        <v>245</v>
      </c>
      <c r="E8" s="341">
        <v>360</v>
      </c>
    </row>
    <row r="9" spans="1:7" ht="15" x14ac:dyDescent="0.25">
      <c r="C9" t="s">
        <v>246</v>
      </c>
      <c r="E9" s="342">
        <v>10300000</v>
      </c>
    </row>
    <row r="10" spans="1:7" ht="15" x14ac:dyDescent="0.25">
      <c r="C10" t="s">
        <v>247</v>
      </c>
      <c r="E10" s="343">
        <v>5.9541700000000003E-2</v>
      </c>
    </row>
    <row r="11" spans="1:7" ht="15" x14ac:dyDescent="0.25">
      <c r="C11" t="s">
        <v>248</v>
      </c>
      <c r="E11" s="343">
        <v>4.4541699999999997E-2</v>
      </c>
    </row>
    <row r="12" spans="1:7" x14ac:dyDescent="0.2">
      <c r="C12" t="s">
        <v>249</v>
      </c>
      <c r="E12" s="339">
        <v>45770</v>
      </c>
    </row>
    <row r="13" spans="1:7" x14ac:dyDescent="0.2">
      <c r="E13" s="111"/>
    </row>
    <row r="14" spans="1:7" x14ac:dyDescent="0.2">
      <c r="B14" s="71" t="s">
        <v>250</v>
      </c>
      <c r="E14" s="344">
        <f>E9*(E10)*(ROUND((E7)/E8,5))</f>
        <v>52809.498606100002</v>
      </c>
    </row>
    <row r="16" spans="1:7" x14ac:dyDescent="0.2">
      <c r="B16" s="71" t="s">
        <v>251</v>
      </c>
      <c r="E16" s="345"/>
    </row>
    <row r="17" spans="2:9" x14ac:dyDescent="0.2">
      <c r="C17" t="s">
        <v>252</v>
      </c>
      <c r="E17" s="345">
        <v>412275.72</v>
      </c>
    </row>
    <row r="18" spans="2:9" x14ac:dyDescent="0.2">
      <c r="C18" t="s">
        <v>253</v>
      </c>
      <c r="E18" s="345">
        <v>42899.42</v>
      </c>
    </row>
    <row r="19" spans="2:9" x14ac:dyDescent="0.2">
      <c r="C19" t="s">
        <v>254</v>
      </c>
      <c r="E19" s="345">
        <v>21370.31</v>
      </c>
    </row>
    <row r="20" spans="2:9" x14ac:dyDescent="0.2">
      <c r="C20" t="s">
        <v>255</v>
      </c>
      <c r="E20" s="345">
        <v>258261.72</v>
      </c>
    </row>
    <row r="21" spans="2:9" x14ac:dyDescent="0.2">
      <c r="C21" s="297" t="s">
        <v>256</v>
      </c>
      <c r="E21" s="346">
        <v>833.33</v>
      </c>
    </row>
    <row r="22" spans="2:9" x14ac:dyDescent="0.2">
      <c r="E22" s="347"/>
    </row>
    <row r="23" spans="2:9" x14ac:dyDescent="0.2">
      <c r="B23" s="71" t="s">
        <v>257</v>
      </c>
      <c r="E23" s="344">
        <f>E17-E18-E19-E20-E21</f>
        <v>88910.939999999988</v>
      </c>
      <c r="G23" s="348"/>
      <c r="I23" s="348"/>
    </row>
    <row r="24" spans="2:9" x14ac:dyDescent="0.2">
      <c r="E24" s="2"/>
      <c r="H24" s="348"/>
    </row>
    <row r="25" spans="2:9" ht="15" x14ac:dyDescent="0.25">
      <c r="B25" s="71" t="s">
        <v>258</v>
      </c>
      <c r="E25" s="349"/>
    </row>
    <row r="26" spans="2:9" x14ac:dyDescent="0.2">
      <c r="C26" t="s">
        <v>259</v>
      </c>
      <c r="E26" s="75">
        <v>0</v>
      </c>
    </row>
    <row r="27" spans="2:9" ht="15" x14ac:dyDescent="0.25">
      <c r="C27" t="s">
        <v>260</v>
      </c>
      <c r="E27" s="349">
        <v>0</v>
      </c>
    </row>
    <row r="28" spans="2:9" ht="15" x14ac:dyDescent="0.25">
      <c r="C28" t="s">
        <v>261</v>
      </c>
      <c r="E28" s="350">
        <v>0</v>
      </c>
    </row>
    <row r="29" spans="2:9" x14ac:dyDescent="0.2">
      <c r="B29" s="71" t="s">
        <v>262</v>
      </c>
      <c r="E29" s="344">
        <v>0</v>
      </c>
    </row>
    <row r="30" spans="2:9" x14ac:dyDescent="0.2">
      <c r="E30" s="2"/>
    </row>
    <row r="31" spans="2:9" ht="15" x14ac:dyDescent="0.25">
      <c r="B31" s="71" t="s">
        <v>263</v>
      </c>
      <c r="E31" s="349"/>
    </row>
    <row r="32" spans="2:9" ht="15" x14ac:dyDescent="0.25">
      <c r="C32" t="s">
        <v>264</v>
      </c>
      <c r="E32" s="349">
        <f>+E14</f>
        <v>52809.498606100002</v>
      </c>
    </row>
    <row r="33" spans="2:5" x14ac:dyDescent="0.2">
      <c r="E33" s="111"/>
    </row>
    <row r="34" spans="2:5" x14ac:dyDescent="0.2">
      <c r="B34" s="71" t="s">
        <v>265</v>
      </c>
      <c r="E34" s="344">
        <f>E32</f>
        <v>52809.498606100002</v>
      </c>
    </row>
    <row r="36" spans="2:5" x14ac:dyDescent="0.2">
      <c r="B36" s="71" t="s">
        <v>266</v>
      </c>
      <c r="E36" s="2"/>
    </row>
    <row r="37" spans="2:5" ht="15" x14ac:dyDescent="0.25">
      <c r="C37" t="s">
        <v>267</v>
      </c>
      <c r="E37" s="351">
        <v>0</v>
      </c>
    </row>
    <row r="38" spans="2:5" x14ac:dyDescent="0.2">
      <c r="C38" t="s">
        <v>268</v>
      </c>
      <c r="E38" s="352">
        <v>0</v>
      </c>
    </row>
    <row r="39" spans="2:5" x14ac:dyDescent="0.2">
      <c r="C39" t="s">
        <v>269</v>
      </c>
      <c r="E39" s="353">
        <v>0</v>
      </c>
    </row>
    <row r="40" spans="2:5" x14ac:dyDescent="0.2">
      <c r="B40" s="71" t="s">
        <v>270</v>
      </c>
      <c r="E40" s="344">
        <v>0</v>
      </c>
    </row>
  </sheetData>
  <pageMargins left="0.25" right="0.1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FFELP</vt:lpstr>
      <vt:lpstr>Collection and Waterfall</vt:lpstr>
      <vt:lpstr>ESA Balance Sheet</vt:lpstr>
      <vt:lpstr>class B note</vt:lpstr>
      <vt:lpstr>'class B note'!Print_Area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2025-04-22T18:12:15Z</dcterms:created>
  <dcterms:modified xsi:type="dcterms:W3CDTF">2025-04-23T15:17:30Z</dcterms:modified>
</cp:coreProperties>
</file>