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2.2025\"/>
    </mc:Choice>
  </mc:AlternateContent>
  <xr:revisionPtr revIDLastSave="0" documentId="13_ncr:1_{B0557917-37AE-4394-969B-8F2ED972D13F}" xr6:coauthVersionLast="47" xr6:coauthVersionMax="47" xr10:uidLastSave="{00000000-0000-0000-0000-000000000000}"/>
  <bookViews>
    <workbookView xWindow="28680" yWindow="-120" windowWidth="29040" windowHeight="15840" xr2:uid="{A0287AD9-7D5B-455A-9FDE-047485793151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A3" i="3"/>
  <c r="A84" i="1"/>
  <c r="G72" i="1"/>
  <c r="G64" i="1"/>
  <c r="G51" i="1"/>
  <c r="G50" i="1"/>
  <c r="G49" i="1"/>
  <c r="G47" i="1"/>
  <c r="H66" i="1"/>
  <c r="K21" i="1"/>
  <c r="H21" i="1"/>
  <c r="L18" i="1"/>
  <c r="D18" i="1"/>
  <c r="L17" i="1"/>
  <c r="H72" i="1" s="1"/>
  <c r="J21" i="1"/>
  <c r="I21" i="1"/>
  <c r="D17" i="1"/>
  <c r="D7" i="1"/>
  <c r="D6" i="1"/>
  <c r="G68" i="1" l="1"/>
  <c r="G66" i="1"/>
  <c r="H73" i="1"/>
  <c r="H68" i="1"/>
  <c r="H74" i="1"/>
  <c r="B22" i="3"/>
  <c r="E23" i="4"/>
  <c r="L21" i="1"/>
  <c r="M18" i="1" s="1"/>
  <c r="H53" i="1"/>
  <c r="M17" i="1" l="1"/>
  <c r="M21" i="1" s="1"/>
  <c r="G53" i="1"/>
  <c r="G73" i="1"/>
  <c r="G74" i="1" s="1"/>
  <c r="H79" i="1"/>
  <c r="H78" i="1"/>
</calcChain>
</file>

<file path=xl/sharedStrings.xml><?xml version="1.0" encoding="utf-8"?>
<sst xmlns="http://schemas.openxmlformats.org/spreadsheetml/2006/main" count="375" uniqueCount="280">
  <si>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</si>
  <si>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</si>
  <si>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</si>
  <si>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</si>
  <si>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</si>
  <si>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</si>
  <si>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</si>
  <si>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</si>
  <si>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</si>
  <si>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</si>
  <si>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</si>
  <si>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</si>
  <si>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</si>
  <si>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</si>
  <si>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</si>
  <si>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</si>
  <si>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</si>
  <si>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</si>
  <si>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</si>
  <si>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</si>
  <si>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</si>
  <si>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</si>
  <si>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</si>
  <si>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</si>
  <si>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</si>
  <si>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</si>
  <si>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</si>
  <si>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</si>
  <si>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</si>
  <si>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</si>
  <si>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</si>
  <si>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</si>
  <si>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</si>
  <si>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</si>
  <si>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</si>
  <si>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</si>
  <si>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</si>
  <si>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</si>
  <si>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</si>
  <si>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</si>
  <si>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</si>
  <si>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</si>
  <si>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</si>
  <si>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</si>
  <si>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</si>
  <si>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</si>
  <si>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</si>
  <si>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</si>
  <si>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</si>
  <si>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</si>
  <si>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</si>
  <si>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</si>
  <si>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</si>
  <si>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</si>
  <si>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</si>
  <si>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</si>
  <si>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</si>
  <si>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</si>
  <si>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</si>
  <si>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</si>
  <si>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</si>
  <si>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</si>
  <si>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</si>
  <si>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</si>
  <si>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</si>
  <si>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</si>
  <si>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</si>
  <si>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</si>
  <si>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</si>
  <si>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</si>
  <si>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</si>
  <si>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</si>
  <si>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</si>
  <si>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</si>
  <si>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</si>
  <si>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</si>
  <si>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</si>
  <si>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</si>
  <si>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</si>
  <si>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</si>
  <si>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</si>
  <si>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</si>
  <si>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</si>
  <si>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</si>
  <si>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</si>
  <si>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</si>
  <si>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</si>
  <si>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</si>
  <si>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</si>
  <si>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</si>
  <si>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</si>
  <si>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</si>
  <si>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</si>
  <si>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</si>
  <si>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</si>
  <si>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</si>
  <si>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</si>
  <si>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</si>
  <si>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</si>
  <si>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</si>
  <si>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</si>
  <si>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</si>
  <si>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</si>
  <si>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</si>
  <si>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</si>
  <si>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</si>
  <si>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</si>
  <si>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</si>
  <si>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</si>
  <si>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</si>
  <si>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</si>
  <si>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</si>
  <si>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</si>
  <si>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</si>
  <si>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</si>
  <si>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</si>
  <si>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</si>
  <si>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</si>
  <si>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</si>
  <si>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</si>
  <si>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</si>
  <si>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</si>
  <si>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</si>
  <si>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</si>
  <si>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</si>
  <si>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</si>
  <si>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</si>
  <si>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</si>
  <si>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</si>
  <si>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</si>
  <si>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</si>
  <si>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</si>
  <si>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</si>
  <si>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</si>
  <si>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</si>
  <si>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</si>
  <si>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</si>
  <si>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</si>
  <si>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</si>
  <si>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</si>
  <si>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</si>
  <si>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</si>
  <si>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</si>
  <si>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</si>
  <si>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</si>
  <si>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</si>
  <si>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</si>
  <si>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</si>
  <si>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</si>
  <si>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</si>
  <si>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</si>
  <si>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</si>
  <si>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</si>
  <si>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</si>
  <si>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</si>
  <si>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</si>
  <si>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</si>
  <si>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</si>
  <si>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</si>
  <si>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</si>
  <si>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</si>
  <si>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</si>
  <si>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</si>
  <si>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</si>
  <si>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</si>
  <si>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</si>
  <si>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</si>
  <si>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</si>
  <si>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</si>
  <si>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</si>
  <si>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</si>
  <si>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</si>
  <si>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</si>
  <si>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</si>
  <si>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</si>
  <si>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</si>
  <si>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</si>
  <si>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</si>
  <si>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</si>
  <si>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</si>
  <si>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</si>
  <si>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</si>
  <si>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</si>
  <si>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</si>
  <si>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</si>
  <si>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</si>
  <si>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</si>
  <si>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</si>
  <si>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</si>
  <si>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</si>
  <si>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</si>
  <si>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</si>
  <si>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</si>
  <si>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</si>
  <si>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</si>
  <si>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</si>
  <si>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</si>
  <si>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</si>
  <si>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</si>
  <si>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</si>
  <si>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</si>
  <si>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</si>
  <si>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</si>
  <si>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</si>
  <si>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</si>
  <si>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</si>
  <si>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</si>
  <si>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</si>
  <si>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</si>
  <si>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</si>
  <si>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</si>
  <si>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</si>
  <si>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</si>
  <si>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</si>
  <si>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</si>
  <si>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</si>
  <si>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</si>
  <si>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</si>
  <si>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</si>
  <si>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</si>
  <si>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</si>
  <si>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</si>
  <si>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</si>
  <si>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</si>
  <si>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</si>
  <si>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</si>
  <si>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</si>
  <si>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</si>
  <si>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</si>
  <si>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</si>
  <si>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</si>
  <si>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</si>
  <si>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</si>
  <si>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</si>
  <si>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</si>
  <si>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</si>
  <si>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</si>
  <si>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</si>
  <si>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</si>
  <si>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</si>
  <si>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</si>
  <si>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</si>
  <si>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</si>
  <si>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</si>
  <si>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</si>
  <si>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</si>
  <si>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</si>
  <si>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</si>
  <si>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</si>
  <si>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</si>
  <si>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</si>
  <si>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</si>
  <si>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</si>
  <si>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</si>
  <si>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</si>
  <si>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</si>
  <si>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</si>
  <si>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</si>
  <si>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</si>
  <si>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</si>
  <si>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</si>
  <si>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</si>
  <si>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</si>
  <si>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</si>
  <si>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</si>
  <si>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</si>
  <si>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</si>
  <si>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</si>
  <si>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</si>
  <si>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</si>
  <si>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</si>
  <si>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</si>
  <si>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</si>
  <si>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</si>
  <si>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</si>
  <si>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</si>
  <si>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</si>
  <si>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</si>
  <si>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</si>
  <si>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2/25/25-3/24/25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</si>
</sst>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2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8" fillId="0" borderId="4" xfId="0" applyFont="1" applyBorder="1"/>
    <xf numFmtId="43" fontId="23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3" fillId="0" borderId="0" xfId="0" applyFont="1" applyAlignment="1">
      <alignment horizontal="right"/>
    </xf>
    <xf numFmtId="43" fontId="23" fillId="0" borderId="0" xfId="0" applyNumberFormat="1" applyFont="1"/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5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6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6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6" fillId="0" borderId="0" xfId="4" applyFont="1" applyFill="1"/>
    <xf numFmtId="0" fontId="27" fillId="0" borderId="0" xfId="0" applyFont="1"/>
    <xf numFmtId="166" fontId="17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29" fillId="0" borderId="0" xfId="4" applyNumberFormat="1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1" fillId="0" borderId="0" xfId="0" applyNumberFormat="1" applyFont="1"/>
    <xf numFmtId="44" fontId="32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2" fillId="0" borderId="22" xfId="0" applyNumberFormat="1" applyFont="1" applyBorder="1"/>
    <xf numFmtId="0" fontId="32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43" fontId="3" fillId="0" borderId="8" xfId="0" applyNumberFormat="1" applyFont="1" applyBorder="1"/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3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8">
    <cellStyle name="Comma 10" xfId="4" xr:uid="{F67A2185-C577-4672-A336-AA00565FF4F4}"/>
    <cellStyle name="Comma 4 10" xfId="6" xr:uid="{C92FFC04-0145-45E6-AF88-EF62FB29ECF9}"/>
    <cellStyle name="Currency 17" xfId="3" xr:uid="{0D7C035F-8BE6-409A-8E5A-670D779DBB98}"/>
    <cellStyle name="Hyperlink" xfId="1" builtinId="8"/>
    <cellStyle name="Hyperlink 4 3 2" xfId="2" xr:uid="{1514C362-954C-43EE-9E4A-FCC5C8A17BF7}"/>
    <cellStyle name="Normal" xfId="0" builtinId="0"/>
    <cellStyle name="Percent 12" xfId="5" xr:uid="{091B01D7-53FE-4089-8864-CF73F33455AC}"/>
    <cellStyle name="Percent 2 2 2" xfId="7" xr:uid="{1C981BFA-73C0-475D-B79A-0F29F2DCDD6E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9C7CD28-2C30-492E-8B19-9C64B6887275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7EBCA99-37E4-4B87-9BD1-DBFBCA1A8E7E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04CA9BA-89B5-477F-B7A7-D190499F4C65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CAEC670-BDCF-4157-853B-2E3DD44506EE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E9056A0B-5A09-4630-BFC6-C755EA33B205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F807E101-1C08-4BF7-89E8-AA7546E722FE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197E0A78-7C6D-4057-80CC-C42304D949E4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22F0313D-A001-4C62-AC1D-2AC48B244B3E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702D88E8-496D-41FB-9564-C2EC7F5D08FA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B58C1BB-BE88-4A2D-A207-07B49DF36BB7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89EB55CA-9815-4177-8AD0-F3CD213D11E8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AA621D06-89E1-4544-BE65-6EF87B841AA9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33F4-A4AA-49BC-ACB1-B70D1E5EDCEC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11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411" t="s">
        <v>2</v>
      </c>
      <c r="C4" s="412"/>
      <c r="D4" s="5" t="s">
        <v>3</v>
      </c>
      <c r="E4" s="5"/>
      <c r="F4" s="5"/>
      <c r="G4" s="6"/>
      <c r="I4" s="413"/>
      <c r="J4" s="413"/>
    </row>
    <row r="5" spans="1:15" ht="13.35" customHeight="1" x14ac:dyDescent="0.2">
      <c r="B5" s="394" t="s">
        <v>4</v>
      </c>
      <c r="C5" s="395"/>
      <c r="D5" s="2" t="s">
        <v>5</v>
      </c>
      <c r="G5" s="9"/>
      <c r="I5" s="413"/>
      <c r="J5" s="413"/>
      <c r="L5" s="414"/>
      <c r="M5" s="414"/>
    </row>
    <row r="6" spans="1:15" ht="13.35" customHeight="1" x14ac:dyDescent="0.2">
      <c r="B6" s="394" t="s">
        <v>6</v>
      </c>
      <c r="C6" s="395"/>
      <c r="D6" s="10">
        <f>'Collection and Waterfall'!E5</f>
        <v>45741</v>
      </c>
      <c r="G6" s="9"/>
      <c r="I6" s="413"/>
      <c r="J6" s="413"/>
      <c r="L6" s="414"/>
      <c r="M6" s="414"/>
    </row>
    <row r="7" spans="1:15" ht="13.35" customHeight="1" x14ac:dyDescent="0.2">
      <c r="B7" s="394" t="s">
        <v>7</v>
      </c>
      <c r="C7" s="395"/>
      <c r="D7" s="10">
        <f>'Collection and Waterfall'!E6</f>
        <v>45716</v>
      </c>
      <c r="E7" s="11"/>
      <c r="F7" s="11"/>
      <c r="G7" s="12"/>
      <c r="I7" s="13" t="s">
        <v>8</v>
      </c>
      <c r="J7" s="13"/>
      <c r="L7" s="414"/>
      <c r="M7" s="414"/>
    </row>
    <row r="8" spans="1:15" x14ac:dyDescent="0.2">
      <c r="B8" s="394" t="s">
        <v>9</v>
      </c>
      <c r="C8" s="395"/>
      <c r="D8" s="2" t="s">
        <v>10</v>
      </c>
      <c r="G8" s="9"/>
      <c r="I8" s="13"/>
      <c r="J8" s="13"/>
    </row>
    <row r="9" spans="1:15" x14ac:dyDescent="0.2">
      <c r="B9" s="394" t="s">
        <v>11</v>
      </c>
      <c r="C9" s="395"/>
      <c r="D9" s="2" t="s">
        <v>12</v>
      </c>
      <c r="G9" s="9"/>
      <c r="I9" s="13"/>
      <c r="J9" s="13"/>
    </row>
    <row r="10" spans="1:15" x14ac:dyDescent="0.2">
      <c r="B10" s="7" t="s">
        <v>13</v>
      </c>
      <c r="C10" s="8"/>
      <c r="D10" s="14" t="s">
        <v>14</v>
      </c>
      <c r="E10" s="15"/>
      <c r="F10" s="15"/>
      <c r="G10" s="16"/>
    </row>
    <row r="11" spans="1:15" ht="13.5" thickBot="1" x14ac:dyDescent="0.25">
      <c r="B11" s="396" t="s">
        <v>15</v>
      </c>
      <c r="C11" s="397"/>
      <c r="D11" s="17" t="s">
        <v>16</v>
      </c>
      <c r="E11" s="18"/>
      <c r="F11" s="18"/>
      <c r="G11" s="19"/>
    </row>
    <row r="13" spans="1:15" ht="13.5" thickBot="1" x14ac:dyDescent="0.25"/>
    <row r="14" spans="1:15" ht="15.75" x14ac:dyDescent="0.25">
      <c r="A14" s="20" t="s">
        <v>17</v>
      </c>
      <c r="B14" s="2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6.75" customHeight="1" x14ac:dyDescent="0.2">
      <c r="A15" s="22"/>
      <c r="O15" s="9"/>
    </row>
    <row r="16" spans="1:15" x14ac:dyDescent="0.2">
      <c r="A16" s="23"/>
      <c r="B16" s="24" t="s">
        <v>18</v>
      </c>
      <c r="C16" s="24" t="s">
        <v>19</v>
      </c>
      <c r="D16" s="25" t="s">
        <v>20</v>
      </c>
      <c r="E16" s="24" t="s">
        <v>21</v>
      </c>
      <c r="F16" s="24" t="s">
        <v>22</v>
      </c>
      <c r="G16" s="24" t="s">
        <v>23</v>
      </c>
      <c r="H16" s="24" t="s">
        <v>24</v>
      </c>
      <c r="I16" s="24" t="s">
        <v>25</v>
      </c>
      <c r="J16" s="24" t="s">
        <v>26</v>
      </c>
      <c r="K16" s="24" t="s">
        <v>27</v>
      </c>
      <c r="L16" s="24" t="s">
        <v>28</v>
      </c>
      <c r="M16" s="24" t="s">
        <v>29</v>
      </c>
      <c r="N16" s="24" t="s">
        <v>30</v>
      </c>
      <c r="O16" s="26" t="s">
        <v>31</v>
      </c>
    </row>
    <row r="17" spans="1:17" x14ac:dyDescent="0.2">
      <c r="A17" s="22"/>
      <c r="B17" s="27" t="s">
        <v>32</v>
      </c>
      <c r="C17" s="28" t="s">
        <v>33</v>
      </c>
      <c r="D17" s="29">
        <f>E17+F17</f>
        <v>5.1464900000000001E-2</v>
      </c>
      <c r="E17" s="29">
        <v>4.46649E-2</v>
      </c>
      <c r="F17" s="29">
        <v>6.7999999999999996E-3</v>
      </c>
      <c r="G17" s="27"/>
      <c r="H17" s="30">
        <v>400100000</v>
      </c>
      <c r="I17" s="30">
        <v>38660078.369999997</v>
      </c>
      <c r="J17" s="31">
        <v>154753.97</v>
      </c>
      <c r="K17" s="32">
        <v>720580.27</v>
      </c>
      <c r="L17" s="31">
        <f>I17-K17</f>
        <v>37939498.099999994</v>
      </c>
      <c r="M17" s="33">
        <f>L17/L21</f>
        <v>0.77681998333230196</v>
      </c>
      <c r="N17" s="33" t="s">
        <v>34</v>
      </c>
      <c r="O17" s="34">
        <v>50915</v>
      </c>
      <c r="Q17" s="11"/>
    </row>
    <row r="18" spans="1:17" x14ac:dyDescent="0.2">
      <c r="A18" s="22"/>
      <c r="B18" s="28" t="s">
        <v>35</v>
      </c>
      <c r="C18" s="28" t="s">
        <v>36</v>
      </c>
      <c r="D18" s="35">
        <f>E18+F18</f>
        <v>5.96649E-2</v>
      </c>
      <c r="E18" s="35">
        <v>4.46649E-2</v>
      </c>
      <c r="F18" s="35">
        <v>1.4999999999999999E-2</v>
      </c>
      <c r="G18" s="28"/>
      <c r="H18" s="36">
        <v>10900000</v>
      </c>
      <c r="I18" s="36">
        <v>10900000</v>
      </c>
      <c r="J18" s="37">
        <v>50584.02</v>
      </c>
      <c r="K18" s="38">
        <v>0</v>
      </c>
      <c r="L18" s="39">
        <f>I18-K18</f>
        <v>10900000</v>
      </c>
      <c r="M18" s="40">
        <f>L18/L21</f>
        <v>0.22318001666769791</v>
      </c>
      <c r="N18" s="41" t="s">
        <v>34</v>
      </c>
      <c r="O18" s="42">
        <v>53020</v>
      </c>
      <c r="Q18" s="11"/>
    </row>
    <row r="19" spans="1:17" x14ac:dyDescent="0.2">
      <c r="A19" s="22"/>
      <c r="B19" s="28"/>
      <c r="C19" s="28"/>
      <c r="D19" s="35"/>
      <c r="E19" s="35"/>
      <c r="F19" s="35"/>
      <c r="G19" s="28"/>
      <c r="H19" s="36"/>
      <c r="I19" s="36"/>
      <c r="J19" s="37"/>
      <c r="K19" s="38"/>
      <c r="L19" s="37"/>
      <c r="M19" s="40"/>
      <c r="N19" s="40"/>
      <c r="O19" s="42"/>
      <c r="Q19" s="11"/>
    </row>
    <row r="20" spans="1:17" x14ac:dyDescent="0.2">
      <c r="A20" s="43"/>
      <c r="B20" s="44"/>
      <c r="C20" s="44"/>
      <c r="D20" s="45"/>
      <c r="E20" s="44"/>
      <c r="F20" s="44"/>
      <c r="G20" s="44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3"/>
      <c r="B21" s="51" t="s">
        <v>37</v>
      </c>
      <c r="C21" s="52"/>
      <c r="D21" s="53"/>
      <c r="E21" s="44"/>
      <c r="F21" s="44"/>
      <c r="G21" s="44"/>
      <c r="H21" s="54">
        <f>SUM(H17:H20)</f>
        <v>411000000</v>
      </c>
      <c r="I21" s="54">
        <f>SUM(I17:I20)</f>
        <v>49560078.369999997</v>
      </c>
      <c r="J21" s="54">
        <f>SUM(J17:J19)</f>
        <v>205337.99</v>
      </c>
      <c r="K21" s="54">
        <f>SUM(K17:K19)</f>
        <v>720580.27</v>
      </c>
      <c r="L21" s="54">
        <f>ROUND(SUM(L17:L19),2)</f>
        <v>48839498.100000001</v>
      </c>
      <c r="M21" s="55">
        <f>SUM(M17:M19)</f>
        <v>0.99999999999999989</v>
      </c>
      <c r="N21" s="56"/>
      <c r="O21" s="57"/>
    </row>
    <row r="22" spans="1:17" s="60" customFormat="1" ht="11.25" x14ac:dyDescent="0.2">
      <c r="A22" s="58" t="s">
        <v>38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8"/>
      <c r="L23" s="18"/>
      <c r="M23" s="18"/>
      <c r="N23" s="18"/>
      <c r="O23" s="64"/>
    </row>
    <row r="24" spans="1:17" ht="13.5" thickBot="1" x14ac:dyDescent="0.25"/>
    <row r="25" spans="1:17" ht="15.75" x14ac:dyDescent="0.25">
      <c r="A25" s="20" t="s">
        <v>39</v>
      </c>
      <c r="B25" s="21"/>
      <c r="C25" s="5"/>
      <c r="D25" s="5"/>
      <c r="E25" s="5"/>
      <c r="F25" s="5"/>
      <c r="G25" s="5"/>
      <c r="H25" s="6"/>
      <c r="J25" s="20" t="s">
        <v>40</v>
      </c>
      <c r="K25" s="5"/>
      <c r="L25" s="5"/>
      <c r="M25" s="5"/>
      <c r="N25" s="5"/>
      <c r="O25" s="6"/>
    </row>
    <row r="26" spans="1:17" x14ac:dyDescent="0.2">
      <c r="A26" s="22"/>
      <c r="H26" s="9"/>
      <c r="J26" s="22"/>
      <c r="O26" s="9"/>
    </row>
    <row r="27" spans="1:17" s="71" customFormat="1" ht="13.35" customHeight="1" x14ac:dyDescent="0.2">
      <c r="A27" s="65"/>
      <c r="B27" s="66"/>
      <c r="C27" s="66"/>
      <c r="D27" s="66"/>
      <c r="E27" s="66"/>
      <c r="F27" s="66" t="s">
        <v>41</v>
      </c>
      <c r="G27" s="66" t="s">
        <v>42</v>
      </c>
      <c r="H27" s="67" t="s">
        <v>43</v>
      </c>
      <c r="I27" s="2"/>
      <c r="J27" s="68"/>
      <c r="K27" s="69"/>
      <c r="L27" s="70" t="s">
        <v>44</v>
      </c>
      <c r="M27" s="398" t="s">
        <v>45</v>
      </c>
      <c r="N27" s="398"/>
      <c r="O27" s="399"/>
    </row>
    <row r="28" spans="1:17" x14ac:dyDescent="0.2">
      <c r="A28" s="68"/>
      <c r="B28" s="72" t="s">
        <v>46</v>
      </c>
      <c r="C28" s="72"/>
      <c r="D28" s="72"/>
      <c r="E28" s="72"/>
      <c r="F28" s="73">
        <v>49305281.030000001</v>
      </c>
      <c r="G28" s="73">
        <v>-747143.63</v>
      </c>
      <c r="H28" s="74">
        <v>48558137.399999999</v>
      </c>
      <c r="I28" s="75"/>
      <c r="J28" s="43"/>
      <c r="K28" s="76"/>
      <c r="L28" s="77"/>
      <c r="M28" s="400" t="s">
        <v>47</v>
      </c>
      <c r="N28" s="400"/>
      <c r="O28" s="401"/>
    </row>
    <row r="29" spans="1:17" x14ac:dyDescent="0.2">
      <c r="A29" s="22"/>
      <c r="B29" s="2" t="s">
        <v>48</v>
      </c>
      <c r="F29" s="78">
        <v>382758.71</v>
      </c>
      <c r="G29" s="78">
        <v>-10178.52</v>
      </c>
      <c r="H29" s="79">
        <v>372580.19</v>
      </c>
      <c r="I29" s="75"/>
      <c r="J29" s="80" t="s">
        <v>49</v>
      </c>
      <c r="K29" s="81"/>
      <c r="L29" s="82">
        <v>8.9999999999999998E-4</v>
      </c>
      <c r="M29" s="83"/>
      <c r="N29" s="84">
        <v>-30.38</v>
      </c>
      <c r="O29" s="85"/>
    </row>
    <row r="30" spans="1:17" x14ac:dyDescent="0.2">
      <c r="A30" s="22"/>
      <c r="B30" s="71" t="s">
        <v>50</v>
      </c>
      <c r="C30" s="71"/>
      <c r="D30" s="71"/>
      <c r="E30" s="71"/>
      <c r="F30" s="86">
        <v>49688039.740000002</v>
      </c>
      <c r="G30" s="86">
        <v>-757322.15</v>
      </c>
      <c r="H30" s="87">
        <v>48930717.590000004</v>
      </c>
      <c r="I30" s="75"/>
      <c r="J30" s="80" t="s">
        <v>51</v>
      </c>
      <c r="K30" s="81"/>
      <c r="L30" s="82">
        <v>0</v>
      </c>
      <c r="M30" s="88"/>
      <c r="N30" s="89">
        <v>0</v>
      </c>
      <c r="O30" s="90"/>
    </row>
    <row r="31" spans="1:17" x14ac:dyDescent="0.2">
      <c r="A31" s="22"/>
      <c r="F31" s="91"/>
      <c r="G31" s="91"/>
      <c r="H31" s="92"/>
      <c r="I31" s="75"/>
      <c r="J31" s="80" t="s">
        <v>52</v>
      </c>
      <c r="K31" s="81"/>
      <c r="L31" s="82">
        <v>3.8600000000000002E-2</v>
      </c>
      <c r="M31" s="88"/>
      <c r="N31" s="89">
        <v>-18.05</v>
      </c>
      <c r="O31" s="90"/>
    </row>
    <row r="32" spans="1:17" x14ac:dyDescent="0.2">
      <c r="A32" s="22"/>
      <c r="F32" s="91"/>
      <c r="G32" s="91"/>
      <c r="H32" s="92"/>
      <c r="I32" s="75"/>
      <c r="J32" s="80" t="s">
        <v>53</v>
      </c>
      <c r="K32" s="81"/>
      <c r="L32" s="82">
        <v>7.4999999999999997E-2</v>
      </c>
      <c r="M32" s="93"/>
      <c r="N32" s="94">
        <v>-5.13</v>
      </c>
      <c r="O32" s="95"/>
    </row>
    <row r="33" spans="1:15" ht="15.75" customHeight="1" x14ac:dyDescent="0.2">
      <c r="A33" s="22"/>
      <c r="F33" s="96"/>
      <c r="G33" s="96"/>
      <c r="H33" s="97"/>
      <c r="I33" s="75"/>
      <c r="J33" s="98"/>
      <c r="K33" s="99"/>
      <c r="L33" s="100"/>
      <c r="M33" s="101"/>
      <c r="N33" s="102" t="s">
        <v>54</v>
      </c>
      <c r="O33" s="103"/>
    </row>
    <row r="34" spans="1:15" x14ac:dyDescent="0.2">
      <c r="A34" s="22"/>
      <c r="B34" s="2" t="s">
        <v>55</v>
      </c>
      <c r="F34" s="91">
        <v>5.14</v>
      </c>
      <c r="G34" s="104">
        <v>-0.01</v>
      </c>
      <c r="H34" s="92">
        <v>5.13</v>
      </c>
      <c r="I34" s="75"/>
      <c r="J34" s="80" t="s">
        <v>56</v>
      </c>
      <c r="K34" s="81"/>
      <c r="L34" s="82">
        <v>0.87619999999999998</v>
      </c>
      <c r="M34" s="83"/>
      <c r="N34" s="84">
        <v>236.95</v>
      </c>
      <c r="O34" s="85"/>
    </row>
    <row r="35" spans="1:15" x14ac:dyDescent="0.2">
      <c r="A35" s="22"/>
      <c r="B35" s="2" t="s">
        <v>57</v>
      </c>
      <c r="F35" s="91">
        <v>158.04</v>
      </c>
      <c r="G35" s="104">
        <v>-0.93</v>
      </c>
      <c r="H35" s="92">
        <v>157.11000000000001</v>
      </c>
      <c r="I35" s="75"/>
      <c r="J35" s="80" t="s">
        <v>58</v>
      </c>
      <c r="K35" s="81"/>
      <c r="L35" s="82">
        <v>9.2999999999999992E-3</v>
      </c>
      <c r="M35" s="88"/>
      <c r="N35" s="89">
        <v>221.06</v>
      </c>
      <c r="O35" s="90"/>
    </row>
    <row r="36" spans="1:15" ht="12.75" customHeight="1" x14ac:dyDescent="0.2">
      <c r="A36" s="22"/>
      <c r="B36" s="2" t="s">
        <v>59</v>
      </c>
      <c r="F36" s="105">
        <v>6018</v>
      </c>
      <c r="G36" s="105">
        <v>-54</v>
      </c>
      <c r="H36" s="106">
        <v>5964</v>
      </c>
      <c r="I36" s="75"/>
      <c r="J36" s="80" t="s">
        <v>60</v>
      </c>
      <c r="K36" s="81"/>
      <c r="L36" s="82">
        <v>0</v>
      </c>
      <c r="M36" s="88"/>
      <c r="N36" s="89">
        <v>0</v>
      </c>
      <c r="O36" s="90"/>
    </row>
    <row r="37" spans="1:15" ht="13.5" thickBot="1" x14ac:dyDescent="0.25">
      <c r="A37" s="22"/>
      <c r="B37" s="2" t="s">
        <v>61</v>
      </c>
      <c r="F37" s="105">
        <v>3184</v>
      </c>
      <c r="G37" s="105">
        <v>-32</v>
      </c>
      <c r="H37" s="106">
        <v>3152</v>
      </c>
      <c r="I37" s="75"/>
      <c r="J37" s="107" t="s">
        <v>62</v>
      </c>
      <c r="K37" s="81"/>
      <c r="L37" s="108"/>
      <c r="M37" s="109"/>
      <c r="N37" s="110">
        <v>208.55</v>
      </c>
      <c r="O37" s="111"/>
    </row>
    <row r="38" spans="1:15" ht="13.5" thickBot="1" x14ac:dyDescent="0.25">
      <c r="A38" s="22"/>
      <c r="B38" s="2" t="s">
        <v>63</v>
      </c>
      <c r="F38" s="112">
        <v>8256.57</v>
      </c>
      <c r="G38" s="78">
        <v>-52.22</v>
      </c>
      <c r="H38" s="113">
        <v>8204.35</v>
      </c>
      <c r="I38" s="75"/>
      <c r="J38" s="114"/>
      <c r="K38" s="115"/>
      <c r="L38" s="116"/>
      <c r="M38" s="117"/>
      <c r="N38" s="117"/>
      <c r="O38" s="118"/>
    </row>
    <row r="39" spans="1:15" ht="13.35" customHeight="1" x14ac:dyDescent="0.2">
      <c r="A39" s="43"/>
      <c r="B39" s="119" t="s">
        <v>64</v>
      </c>
      <c r="C39" s="119"/>
      <c r="D39" s="119"/>
      <c r="E39" s="119"/>
      <c r="F39" s="120">
        <v>15605.54</v>
      </c>
      <c r="G39" s="104">
        <v>-81.84</v>
      </c>
      <c r="H39" s="121">
        <v>15523.7</v>
      </c>
      <c r="I39" s="75"/>
      <c r="J39" s="402" t="s">
        <v>65</v>
      </c>
      <c r="K39" s="403"/>
      <c r="L39" s="403"/>
      <c r="M39" s="403"/>
      <c r="N39" s="403"/>
      <c r="O39" s="404"/>
    </row>
    <row r="40" spans="1:15" s="60" customFormat="1" x14ac:dyDescent="0.2">
      <c r="A40" s="58"/>
      <c r="B40" s="59"/>
      <c r="C40" s="59"/>
      <c r="D40" s="59"/>
      <c r="E40" s="59"/>
      <c r="F40" s="59"/>
      <c r="G40" s="59"/>
      <c r="H40" s="61"/>
      <c r="I40" s="75"/>
      <c r="J40" s="405"/>
      <c r="K40" s="406"/>
      <c r="L40" s="406"/>
      <c r="M40" s="406"/>
      <c r="N40" s="406"/>
      <c r="O40" s="407"/>
    </row>
    <row r="41" spans="1:15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75"/>
      <c r="J41" s="408"/>
      <c r="K41" s="409"/>
      <c r="L41" s="409"/>
      <c r="M41" s="409"/>
      <c r="N41" s="409"/>
      <c r="O41" s="410"/>
    </row>
    <row r="42" spans="1:15" ht="13.5" thickBot="1" x14ac:dyDescent="0.25">
      <c r="I42" s="75"/>
    </row>
    <row r="43" spans="1:15" ht="15.75" x14ac:dyDescent="0.25">
      <c r="A43" s="20" t="s">
        <v>66</v>
      </c>
      <c r="B43" s="5"/>
      <c r="C43" s="5"/>
      <c r="D43" s="5"/>
      <c r="E43" s="5"/>
      <c r="F43" s="5"/>
      <c r="G43" s="5"/>
      <c r="H43" s="6"/>
      <c r="I43" s="75"/>
      <c r="L43" s="123"/>
    </row>
    <row r="44" spans="1:15" x14ac:dyDescent="0.2">
      <c r="A44" s="22"/>
      <c r="H44" s="9"/>
      <c r="I44" s="75"/>
      <c r="L44" s="124"/>
    </row>
    <row r="45" spans="1:15" x14ac:dyDescent="0.2">
      <c r="A45" s="65"/>
      <c r="B45" s="66"/>
      <c r="C45" s="66"/>
      <c r="D45" s="66"/>
      <c r="E45" s="66"/>
      <c r="F45" s="24" t="s">
        <v>67</v>
      </c>
      <c r="G45" s="125" t="s">
        <v>42</v>
      </c>
      <c r="H45" s="126" t="s">
        <v>43</v>
      </c>
      <c r="I45" s="75"/>
      <c r="J45" s="127"/>
      <c r="L45" s="128"/>
    </row>
    <row r="46" spans="1:15" x14ac:dyDescent="0.2">
      <c r="A46" s="22"/>
      <c r="B46" s="2" t="s">
        <v>68</v>
      </c>
      <c r="E46" s="69"/>
      <c r="F46" s="37">
        <v>616546.51</v>
      </c>
      <c r="G46" s="129">
        <v>0</v>
      </c>
      <c r="H46" s="130">
        <v>616546.51</v>
      </c>
      <c r="I46" s="75"/>
      <c r="J46" s="131"/>
      <c r="L46" s="124"/>
    </row>
    <row r="47" spans="1:15" x14ac:dyDescent="0.2">
      <c r="A47" s="22"/>
      <c r="B47" s="2" t="s">
        <v>69</v>
      </c>
      <c r="E47" s="81"/>
      <c r="F47" s="37">
        <v>616546.51</v>
      </c>
      <c r="G47" s="129">
        <f t="shared" ref="G47:G53" si="0">+H47-F47</f>
        <v>0</v>
      </c>
      <c r="H47" s="130">
        <v>616546.51</v>
      </c>
      <c r="I47" s="75"/>
      <c r="J47" s="75"/>
    </row>
    <row r="48" spans="1:15" x14ac:dyDescent="0.2">
      <c r="A48" s="22"/>
      <c r="B48" s="2" t="s">
        <v>70</v>
      </c>
      <c r="E48" s="81"/>
      <c r="F48" s="37">
        <v>0</v>
      </c>
      <c r="G48" s="129">
        <v>0</v>
      </c>
      <c r="H48" s="130">
        <v>0</v>
      </c>
      <c r="I48" s="75"/>
      <c r="J48" s="132"/>
      <c r="L48" s="131"/>
    </row>
    <row r="49" spans="1:14" x14ac:dyDescent="0.2">
      <c r="A49" s="22"/>
      <c r="B49" s="2" t="s">
        <v>71</v>
      </c>
      <c r="E49" s="81"/>
      <c r="F49" s="37">
        <v>0</v>
      </c>
      <c r="G49" s="129">
        <f t="shared" si="0"/>
        <v>0</v>
      </c>
      <c r="H49" s="130">
        <v>0</v>
      </c>
      <c r="I49" s="75"/>
      <c r="J49" s="75"/>
      <c r="L49" s="131"/>
    </row>
    <row r="50" spans="1:14" x14ac:dyDescent="0.2">
      <c r="A50" s="22"/>
      <c r="B50" s="2" t="s">
        <v>72</v>
      </c>
      <c r="E50" s="81"/>
      <c r="F50" s="37">
        <v>1202208.1299999999</v>
      </c>
      <c r="G50" s="129">
        <f t="shared" si="0"/>
        <v>-222617.79999999993</v>
      </c>
      <c r="H50" s="130">
        <v>979590.33</v>
      </c>
      <c r="I50" s="75"/>
      <c r="J50" s="131"/>
    </row>
    <row r="51" spans="1:14" x14ac:dyDescent="0.2">
      <c r="A51" s="22"/>
      <c r="B51" s="2" t="s">
        <v>73</v>
      </c>
      <c r="F51" s="36">
        <v>0</v>
      </c>
      <c r="G51" s="129">
        <f t="shared" si="0"/>
        <v>0</v>
      </c>
      <c r="H51" s="130">
        <v>0</v>
      </c>
      <c r="I51" s="75"/>
      <c r="J51" s="131"/>
      <c r="K51" s="131"/>
      <c r="L51" s="131"/>
      <c r="M51" s="133"/>
    </row>
    <row r="52" spans="1:14" x14ac:dyDescent="0.2">
      <c r="A52" s="22"/>
      <c r="B52" s="2" t="s">
        <v>74</v>
      </c>
      <c r="F52" s="37"/>
      <c r="G52" s="129"/>
      <c r="H52" s="130"/>
      <c r="I52" s="75"/>
    </row>
    <row r="53" spans="1:14" x14ac:dyDescent="0.2">
      <c r="A53" s="22"/>
      <c r="B53" s="71" t="s">
        <v>75</v>
      </c>
      <c r="E53" s="81"/>
      <c r="F53" s="134">
        <v>1818754.64</v>
      </c>
      <c r="G53" s="135">
        <f t="shared" si="0"/>
        <v>-222617.80000000005</v>
      </c>
      <c r="H53" s="136">
        <f>H47+H48+H50+H51</f>
        <v>1596136.8399999999</v>
      </c>
      <c r="I53" s="75"/>
      <c r="J53" s="131"/>
      <c r="K53" s="132"/>
      <c r="L53" s="131"/>
    </row>
    <row r="54" spans="1:14" x14ac:dyDescent="0.2">
      <c r="A54" s="22"/>
      <c r="F54" s="137"/>
      <c r="G54" s="81"/>
      <c r="H54" s="9"/>
      <c r="I54" s="75"/>
    </row>
    <row r="55" spans="1:14" x14ac:dyDescent="0.2">
      <c r="A55" s="58"/>
      <c r="B55" s="60"/>
      <c r="C55" s="60"/>
      <c r="D55" s="60"/>
      <c r="E55" s="60"/>
      <c r="F55" s="138"/>
      <c r="G55" s="139"/>
      <c r="H55" s="140"/>
      <c r="I55" s="75"/>
    </row>
    <row r="56" spans="1:14" x14ac:dyDescent="0.2">
      <c r="A56" s="58"/>
      <c r="B56" s="60"/>
      <c r="C56" s="60"/>
      <c r="D56" s="60"/>
      <c r="E56" s="60"/>
      <c r="F56" s="138"/>
      <c r="G56" s="139"/>
      <c r="H56" s="140"/>
      <c r="I56" s="75"/>
      <c r="L56" s="75"/>
      <c r="M56" s="75"/>
    </row>
    <row r="57" spans="1:14" ht="13.5" thickBot="1" x14ac:dyDescent="0.25">
      <c r="A57" s="141"/>
      <c r="B57" s="18"/>
      <c r="C57" s="18"/>
      <c r="D57" s="18"/>
      <c r="E57" s="18"/>
      <c r="F57" s="142"/>
      <c r="G57" s="143"/>
      <c r="H57" s="19"/>
      <c r="I57" s="75"/>
    </row>
    <row r="58" spans="1:14" x14ac:dyDescent="0.2">
      <c r="I58" s="75"/>
    </row>
    <row r="59" spans="1:14" ht="13.5" thickBot="1" x14ac:dyDescent="0.25">
      <c r="F59" s="18"/>
      <c r="G59" s="18"/>
      <c r="I59" s="75"/>
    </row>
    <row r="60" spans="1:14" ht="16.5" thickBot="1" x14ac:dyDescent="0.3">
      <c r="A60" s="20" t="s">
        <v>76</v>
      </c>
      <c r="B60" s="5"/>
      <c r="C60" s="5"/>
      <c r="D60" s="5"/>
      <c r="E60" s="5"/>
      <c r="H60" s="6"/>
      <c r="I60" s="75"/>
      <c r="J60" s="144" t="s">
        <v>77</v>
      </c>
      <c r="K60" s="145"/>
      <c r="N60" s="133"/>
    </row>
    <row r="61" spans="1:14" ht="6.75" customHeight="1" thickBot="1" x14ac:dyDescent="0.25">
      <c r="A61" s="22"/>
      <c r="H61" s="9"/>
      <c r="I61" s="75"/>
      <c r="J61" s="22"/>
      <c r="K61" s="9"/>
    </row>
    <row r="62" spans="1:14" s="71" customFormat="1" x14ac:dyDescent="0.2">
      <c r="A62" s="65"/>
      <c r="B62" s="66"/>
      <c r="C62" s="66"/>
      <c r="D62" s="66"/>
      <c r="E62" s="66"/>
      <c r="F62" s="24" t="s">
        <v>67</v>
      </c>
      <c r="G62" s="24" t="s">
        <v>42</v>
      </c>
      <c r="H62" s="126" t="s">
        <v>43</v>
      </c>
      <c r="I62" s="75"/>
      <c r="J62" s="146"/>
      <c r="K62" s="147"/>
    </row>
    <row r="63" spans="1:14" x14ac:dyDescent="0.2">
      <c r="A63" s="68"/>
      <c r="B63" s="148" t="s">
        <v>78</v>
      </c>
      <c r="C63" s="72"/>
      <c r="D63" s="72"/>
      <c r="E63" s="72"/>
      <c r="F63" s="149"/>
      <c r="G63" s="69"/>
      <c r="H63" s="150"/>
      <c r="I63" s="75"/>
      <c r="J63" s="22" t="s">
        <v>79</v>
      </c>
      <c r="K63" s="151">
        <v>9.6000000000000002E-2</v>
      </c>
    </row>
    <row r="64" spans="1:14" ht="15" thickBot="1" x14ac:dyDescent="0.25">
      <c r="A64" s="22"/>
      <c r="B64" s="2" t="s">
        <v>80</v>
      </c>
      <c r="F64" s="37">
        <v>51240297.43</v>
      </c>
      <c r="G64" s="38">
        <f>-F64+H64</f>
        <v>-795452.03000000119</v>
      </c>
      <c r="H64" s="130">
        <v>50444845.399999999</v>
      </c>
      <c r="I64" s="75"/>
      <c r="J64" s="141"/>
      <c r="K64" s="19"/>
    </row>
    <row r="65" spans="1:16" x14ac:dyDescent="0.2">
      <c r="A65" s="22"/>
      <c r="B65" s="2" t="s">
        <v>81</v>
      </c>
      <c r="F65" s="37">
        <v>0</v>
      </c>
      <c r="G65" s="38">
        <v>0</v>
      </c>
      <c r="H65" s="130">
        <v>0</v>
      </c>
      <c r="I65" s="75"/>
      <c r="J65" s="60"/>
    </row>
    <row r="66" spans="1:16" x14ac:dyDescent="0.2">
      <c r="A66" s="22"/>
      <c r="B66" s="2" t="s">
        <v>82</v>
      </c>
      <c r="F66" s="37">
        <v>616546.51</v>
      </c>
      <c r="G66" s="38">
        <f>(-F66+H66)</f>
        <v>0</v>
      </c>
      <c r="H66" s="130">
        <f>H46+G47</f>
        <v>616546.51</v>
      </c>
      <c r="I66" s="75"/>
    </row>
    <row r="67" spans="1:16" x14ac:dyDescent="0.2">
      <c r="A67" s="22"/>
      <c r="B67" s="2" t="s">
        <v>73</v>
      </c>
      <c r="F67" s="152">
        <v>0</v>
      </c>
      <c r="G67" s="48">
        <v>0</v>
      </c>
      <c r="H67" s="153">
        <v>0</v>
      </c>
      <c r="I67" s="75"/>
    </row>
    <row r="68" spans="1:16" ht="13.5" thickBot="1" x14ac:dyDescent="0.25">
      <c r="A68" s="22"/>
      <c r="B68" s="71" t="s">
        <v>83</v>
      </c>
      <c r="F68" s="154">
        <v>51856843.939999998</v>
      </c>
      <c r="G68" s="155">
        <f>SUM(G64:G67)</f>
        <v>-795452.03000000119</v>
      </c>
      <c r="H68" s="136">
        <f>SUM(H64:H67)</f>
        <v>51061391.909999996</v>
      </c>
      <c r="I68" s="75"/>
      <c r="J68" s="75"/>
    </row>
    <row r="69" spans="1:16" ht="15.75" x14ac:dyDescent="0.25">
      <c r="A69" s="22"/>
      <c r="F69" s="37"/>
      <c r="G69" s="38"/>
      <c r="H69" s="136"/>
      <c r="I69" s="75"/>
      <c r="J69" s="20" t="s">
        <v>84</v>
      </c>
      <c r="K69" s="5"/>
      <c r="L69" s="5"/>
      <c r="M69" s="5"/>
      <c r="N69" s="5"/>
      <c r="O69" s="6"/>
    </row>
    <row r="70" spans="1:16" ht="6.75" customHeight="1" x14ac:dyDescent="0.2">
      <c r="A70" s="22"/>
      <c r="B70" s="71"/>
      <c r="F70" s="37"/>
      <c r="G70" s="38"/>
      <c r="H70" s="130"/>
      <c r="I70" s="75"/>
      <c r="J70" s="22"/>
      <c r="O70" s="9"/>
    </row>
    <row r="71" spans="1:16" x14ac:dyDescent="0.2">
      <c r="A71" s="22"/>
      <c r="B71" s="71" t="s">
        <v>85</v>
      </c>
      <c r="F71" s="37"/>
      <c r="G71" s="38"/>
      <c r="H71" s="130"/>
      <c r="I71" s="75"/>
      <c r="J71" s="23"/>
      <c r="K71" s="156"/>
      <c r="L71" s="24" t="s">
        <v>86</v>
      </c>
      <c r="M71" s="24" t="s">
        <v>87</v>
      </c>
      <c r="N71" s="24" t="s">
        <v>88</v>
      </c>
      <c r="O71" s="126" t="s">
        <v>89</v>
      </c>
    </row>
    <row r="72" spans="1:16" x14ac:dyDescent="0.2">
      <c r="A72" s="22"/>
      <c r="B72" s="2" t="s">
        <v>90</v>
      </c>
      <c r="F72" s="37">
        <v>38660078.369999997</v>
      </c>
      <c r="G72" s="38">
        <f>-K17</f>
        <v>-720580.27</v>
      </c>
      <c r="H72" s="130">
        <f>ROUND(L17,2)</f>
        <v>37939498.100000001</v>
      </c>
      <c r="I72" s="75"/>
      <c r="J72" s="22" t="s">
        <v>91</v>
      </c>
      <c r="L72" s="157">
        <v>48930717.590000004</v>
      </c>
      <c r="M72" s="158">
        <v>1</v>
      </c>
      <c r="N72" s="159">
        <v>5964</v>
      </c>
      <c r="O72" s="160">
        <v>455583.65</v>
      </c>
    </row>
    <row r="73" spans="1:16" x14ac:dyDescent="0.2">
      <c r="A73" s="22"/>
      <c r="B73" s="2" t="s">
        <v>92</v>
      </c>
      <c r="F73" s="47">
        <v>10900000</v>
      </c>
      <c r="G73" s="48">
        <f>-F73+H73</f>
        <v>0</v>
      </c>
      <c r="H73" s="153">
        <f>L18</f>
        <v>10900000</v>
      </c>
      <c r="I73" s="75"/>
      <c r="J73" s="22"/>
      <c r="L73" s="157">
        <v>0</v>
      </c>
      <c r="M73" s="158">
        <v>0</v>
      </c>
      <c r="N73" s="159">
        <v>0</v>
      </c>
      <c r="O73" s="160">
        <v>0</v>
      </c>
    </row>
    <row r="74" spans="1:16" x14ac:dyDescent="0.2">
      <c r="A74" s="22"/>
      <c r="B74" s="71" t="s">
        <v>93</v>
      </c>
      <c r="F74" s="154">
        <v>49560078.369999997</v>
      </c>
      <c r="G74" s="155">
        <f>SUM(G72:G73)</f>
        <v>-720580.27</v>
      </c>
      <c r="H74" s="136">
        <f>SUM(H72:H73)</f>
        <v>48839498.100000001</v>
      </c>
      <c r="I74" s="75"/>
      <c r="J74" s="22" t="s">
        <v>94</v>
      </c>
      <c r="L74" s="157">
        <v>0</v>
      </c>
      <c r="M74" s="158">
        <v>0</v>
      </c>
      <c r="N74" s="159">
        <v>0</v>
      </c>
      <c r="O74" s="160">
        <v>0</v>
      </c>
    </row>
    <row r="75" spans="1:16" x14ac:dyDescent="0.2">
      <c r="A75" s="22"/>
      <c r="F75" s="28"/>
      <c r="G75" s="81"/>
      <c r="H75" s="161"/>
      <c r="I75" s="75"/>
      <c r="J75" s="162" t="s">
        <v>95</v>
      </c>
      <c r="K75" s="119"/>
      <c r="L75" s="163">
        <v>48930717.590000004</v>
      </c>
      <c r="M75" s="164"/>
      <c r="N75" s="165">
        <v>5964</v>
      </c>
      <c r="O75" s="166">
        <v>455583.65</v>
      </c>
      <c r="P75" s="167"/>
    </row>
    <row r="76" spans="1:16" ht="13.5" thickBot="1" x14ac:dyDescent="0.25">
      <c r="A76" s="22"/>
      <c r="C76" s="71"/>
      <c r="D76" s="71"/>
      <c r="E76" s="71"/>
      <c r="F76" s="168"/>
      <c r="G76" s="169"/>
      <c r="H76" s="170"/>
      <c r="I76" s="75"/>
      <c r="J76" s="141"/>
      <c r="K76" s="18"/>
      <c r="L76" s="18"/>
      <c r="M76" s="18"/>
      <c r="N76" s="18"/>
      <c r="O76" s="19"/>
    </row>
    <row r="77" spans="1:16" x14ac:dyDescent="0.2">
      <c r="A77" s="22"/>
      <c r="F77" s="40"/>
      <c r="G77" s="81"/>
      <c r="H77" s="161"/>
      <c r="I77" s="75"/>
      <c r="J77" s="60"/>
    </row>
    <row r="78" spans="1:16" x14ac:dyDescent="0.2">
      <c r="A78" s="22"/>
      <c r="B78" s="2" t="s">
        <v>96</v>
      </c>
      <c r="F78" s="40">
        <v>1.3413999999999999</v>
      </c>
      <c r="G78" s="171"/>
      <c r="H78" s="172">
        <f>+H68/H72</f>
        <v>1.3458636636524191</v>
      </c>
      <c r="I78" s="75"/>
    </row>
    <row r="79" spans="1:16" x14ac:dyDescent="0.2">
      <c r="A79" s="22"/>
      <c r="B79" s="2" t="s">
        <v>97</v>
      </c>
      <c r="F79" s="40">
        <v>1.0463</v>
      </c>
      <c r="G79" s="171"/>
      <c r="H79" s="172">
        <f>+H68/H74</f>
        <v>1.0454937887660232</v>
      </c>
      <c r="I79" s="75"/>
    </row>
    <row r="80" spans="1:16" x14ac:dyDescent="0.2">
      <c r="A80" s="43"/>
      <c r="B80" s="119"/>
      <c r="C80" s="119"/>
      <c r="D80" s="119"/>
      <c r="E80" s="119"/>
      <c r="F80" s="173"/>
      <c r="G80" s="174"/>
      <c r="H80" s="175"/>
      <c r="I80" s="176"/>
    </row>
    <row r="81" spans="1:15" s="60" customFormat="1" ht="11.25" x14ac:dyDescent="0.2">
      <c r="A81" s="177" t="s">
        <v>98</v>
      </c>
      <c r="B81" s="59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63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11"/>
    </row>
    <row r="85" spans="1:15" ht="12.75" customHeight="1" thickBot="1" x14ac:dyDescent="0.25"/>
    <row r="86" spans="1:15" ht="15.75" x14ac:dyDescent="0.25">
      <c r="A86" s="20" t="s">
        <v>99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6.75" customHeight="1" x14ac:dyDescent="0.2">
      <c r="A87" s="22"/>
      <c r="O87" s="9"/>
    </row>
    <row r="88" spans="1:15" s="71" customFormat="1" x14ac:dyDescent="0.2">
      <c r="A88" s="65"/>
      <c r="B88" s="66"/>
      <c r="C88" s="66"/>
      <c r="D88" s="66"/>
      <c r="E88" s="178"/>
      <c r="F88" s="390" t="s">
        <v>88</v>
      </c>
      <c r="G88" s="390"/>
      <c r="H88" s="179" t="s">
        <v>100</v>
      </c>
      <c r="I88" s="180"/>
      <c r="J88" s="390" t="s">
        <v>101</v>
      </c>
      <c r="K88" s="390"/>
      <c r="L88" s="390" t="s">
        <v>102</v>
      </c>
      <c r="M88" s="390"/>
      <c r="N88" s="390" t="s">
        <v>103</v>
      </c>
      <c r="O88" s="393"/>
    </row>
    <row r="89" spans="1:15" s="71" customFormat="1" x14ac:dyDescent="0.2">
      <c r="A89" s="65"/>
      <c r="B89" s="66"/>
      <c r="C89" s="66"/>
      <c r="D89" s="66"/>
      <c r="E89" s="178"/>
      <c r="F89" s="24" t="s">
        <v>104</v>
      </c>
      <c r="G89" s="24" t="s">
        <v>105</v>
      </c>
      <c r="H89" s="181" t="s">
        <v>104</v>
      </c>
      <c r="I89" s="182" t="s">
        <v>105</v>
      </c>
      <c r="J89" s="24" t="s">
        <v>104</v>
      </c>
      <c r="K89" s="24" t="s">
        <v>105</v>
      </c>
      <c r="L89" s="24" t="s">
        <v>104</v>
      </c>
      <c r="M89" s="24" t="s">
        <v>105</v>
      </c>
      <c r="N89" s="24" t="s">
        <v>104</v>
      </c>
      <c r="O89" s="26" t="s">
        <v>105</v>
      </c>
    </row>
    <row r="90" spans="1:15" x14ac:dyDescent="0.2">
      <c r="A90" s="183" t="s">
        <v>49</v>
      </c>
      <c r="B90" s="2" t="s">
        <v>49</v>
      </c>
      <c r="F90" s="105">
        <v>6</v>
      </c>
      <c r="G90" s="105">
        <v>6</v>
      </c>
      <c r="H90" s="91">
        <v>44283.37</v>
      </c>
      <c r="I90" s="91">
        <v>44345.97</v>
      </c>
      <c r="J90" s="184">
        <v>8.9999999999999998E-4</v>
      </c>
      <c r="K90" s="185">
        <v>8.9999999999999998E-4</v>
      </c>
      <c r="L90" s="186">
        <v>6.81</v>
      </c>
      <c r="M90" s="186">
        <v>6.81</v>
      </c>
      <c r="N90" s="186">
        <v>120</v>
      </c>
      <c r="O90" s="187">
        <v>120</v>
      </c>
    </row>
    <row r="91" spans="1:15" x14ac:dyDescent="0.2">
      <c r="A91" s="183" t="s">
        <v>51</v>
      </c>
      <c r="B91" s="2" t="s">
        <v>51</v>
      </c>
      <c r="F91" s="105">
        <v>0</v>
      </c>
      <c r="G91" s="105">
        <v>0</v>
      </c>
      <c r="H91" s="91">
        <v>0</v>
      </c>
      <c r="I91" s="91">
        <v>0</v>
      </c>
      <c r="J91" s="184">
        <v>0</v>
      </c>
      <c r="K91" s="158">
        <v>0</v>
      </c>
      <c r="L91" s="104">
        <v>0</v>
      </c>
      <c r="M91" s="104">
        <v>0</v>
      </c>
      <c r="N91" s="104">
        <v>0</v>
      </c>
      <c r="O91" s="188">
        <v>0</v>
      </c>
    </row>
    <row r="92" spans="1:15" x14ac:dyDescent="0.2">
      <c r="A92" s="183" t="s">
        <v>56</v>
      </c>
      <c r="B92" s="2" t="s">
        <v>56</v>
      </c>
      <c r="F92" s="105"/>
      <c r="G92" s="105"/>
      <c r="H92" s="91"/>
      <c r="I92" s="91"/>
      <c r="J92" s="158"/>
      <c r="K92" s="158"/>
      <c r="L92" s="104"/>
      <c r="M92" s="104"/>
      <c r="N92" s="104"/>
      <c r="O92" s="188"/>
    </row>
    <row r="93" spans="1:15" x14ac:dyDescent="0.2">
      <c r="A93" s="183" t="s">
        <v>106</v>
      </c>
      <c r="B93" s="2" t="s">
        <v>107</v>
      </c>
      <c r="F93" s="105">
        <v>4631</v>
      </c>
      <c r="G93" s="105">
        <v>4605</v>
      </c>
      <c r="H93" s="91">
        <v>39862665.670000002</v>
      </c>
      <c r="I93" s="91">
        <v>39360383.369999997</v>
      </c>
      <c r="J93" s="184">
        <v>0.80230000000000001</v>
      </c>
      <c r="K93" s="158">
        <v>0.8044</v>
      </c>
      <c r="L93" s="104">
        <v>4.91</v>
      </c>
      <c r="M93" s="104">
        <v>4.9400000000000004</v>
      </c>
      <c r="N93" s="104">
        <v>151.86000000000001</v>
      </c>
      <c r="O93" s="188">
        <v>153.37</v>
      </c>
    </row>
    <row r="94" spans="1:15" x14ac:dyDescent="0.2">
      <c r="A94" s="183" t="s">
        <v>108</v>
      </c>
      <c r="B94" s="189" t="s">
        <v>109</v>
      </c>
      <c r="F94" s="105">
        <v>106</v>
      </c>
      <c r="G94" s="105">
        <v>149</v>
      </c>
      <c r="H94" s="91">
        <v>507393.3</v>
      </c>
      <c r="I94" s="91">
        <v>892652.63</v>
      </c>
      <c r="J94" s="184">
        <v>1.0200000000000001E-2</v>
      </c>
      <c r="K94" s="158">
        <v>1.8200000000000001E-2</v>
      </c>
      <c r="L94" s="104">
        <v>5.65</v>
      </c>
      <c r="M94" s="104">
        <v>5.57</v>
      </c>
      <c r="N94" s="104">
        <v>126.41</v>
      </c>
      <c r="O94" s="188">
        <v>159.21</v>
      </c>
    </row>
    <row r="95" spans="1:15" x14ac:dyDescent="0.2">
      <c r="A95" s="183" t="s">
        <v>110</v>
      </c>
      <c r="B95" s="189" t="s">
        <v>111</v>
      </c>
      <c r="F95" s="105">
        <v>102</v>
      </c>
      <c r="G95" s="105">
        <v>59</v>
      </c>
      <c r="H95" s="91">
        <v>926868.17</v>
      </c>
      <c r="I95" s="91">
        <v>315018.89</v>
      </c>
      <c r="J95" s="184">
        <v>1.8700000000000001E-2</v>
      </c>
      <c r="K95" s="158">
        <v>6.4000000000000003E-3</v>
      </c>
      <c r="L95" s="104">
        <v>6.25</v>
      </c>
      <c r="M95" s="104">
        <v>5.7</v>
      </c>
      <c r="N95" s="104">
        <v>222.39</v>
      </c>
      <c r="O95" s="188">
        <v>135.79</v>
      </c>
    </row>
    <row r="96" spans="1:15" x14ac:dyDescent="0.2">
      <c r="A96" s="183" t="s">
        <v>112</v>
      </c>
      <c r="B96" s="189" t="s">
        <v>113</v>
      </c>
      <c r="F96" s="105">
        <v>68</v>
      </c>
      <c r="G96" s="105">
        <v>67</v>
      </c>
      <c r="H96" s="91">
        <v>348109.77</v>
      </c>
      <c r="I96" s="91">
        <v>821774.05</v>
      </c>
      <c r="J96" s="184">
        <v>7.0000000000000001E-3</v>
      </c>
      <c r="K96" s="158">
        <v>1.6799999999999999E-2</v>
      </c>
      <c r="L96" s="104">
        <v>6.27</v>
      </c>
      <c r="M96" s="104">
        <v>6.23</v>
      </c>
      <c r="N96" s="104">
        <v>132.74</v>
      </c>
      <c r="O96" s="188">
        <v>215.46</v>
      </c>
    </row>
    <row r="97" spans="1:25" x14ac:dyDescent="0.2">
      <c r="A97" s="183" t="s">
        <v>114</v>
      </c>
      <c r="B97" s="189" t="s">
        <v>115</v>
      </c>
      <c r="F97" s="105">
        <v>89</v>
      </c>
      <c r="G97" s="105">
        <v>117</v>
      </c>
      <c r="H97" s="91">
        <v>468828.14</v>
      </c>
      <c r="I97" s="91">
        <v>588724.56999999995</v>
      </c>
      <c r="J97" s="184">
        <v>9.4000000000000004E-3</v>
      </c>
      <c r="K97" s="158">
        <v>1.2E-2</v>
      </c>
      <c r="L97" s="104">
        <v>6.02</v>
      </c>
      <c r="M97" s="104">
        <v>5.7</v>
      </c>
      <c r="N97" s="104">
        <v>162.61000000000001</v>
      </c>
      <c r="O97" s="188">
        <v>159.79</v>
      </c>
    </row>
    <row r="98" spans="1:25" x14ac:dyDescent="0.2">
      <c r="A98" s="183" t="s">
        <v>116</v>
      </c>
      <c r="B98" s="189" t="s">
        <v>117</v>
      </c>
      <c r="F98" s="105">
        <v>102</v>
      </c>
      <c r="G98" s="105">
        <v>68</v>
      </c>
      <c r="H98" s="91">
        <v>572766.05000000005</v>
      </c>
      <c r="I98" s="91">
        <v>468221.87</v>
      </c>
      <c r="J98" s="184">
        <v>1.15E-2</v>
      </c>
      <c r="K98" s="158">
        <v>9.5999999999999992E-3</v>
      </c>
      <c r="L98" s="104">
        <v>6.06</v>
      </c>
      <c r="M98" s="104">
        <v>5.84</v>
      </c>
      <c r="N98" s="104">
        <v>172.7</v>
      </c>
      <c r="O98" s="188">
        <v>163.71</v>
      </c>
    </row>
    <row r="99" spans="1:25" x14ac:dyDescent="0.2">
      <c r="A99" s="183" t="s">
        <v>118</v>
      </c>
      <c r="B99" s="189" t="s">
        <v>119</v>
      </c>
      <c r="F99" s="105">
        <v>58</v>
      </c>
      <c r="G99" s="105">
        <v>57</v>
      </c>
      <c r="H99" s="91">
        <v>495460.63</v>
      </c>
      <c r="I99" s="91">
        <v>424583.61</v>
      </c>
      <c r="J99" s="184">
        <v>0.01</v>
      </c>
      <c r="K99" s="158">
        <v>8.6999999999999994E-3</v>
      </c>
      <c r="L99" s="104">
        <v>4.71</v>
      </c>
      <c r="M99" s="104">
        <v>5.15</v>
      </c>
      <c r="N99" s="104">
        <v>135.08000000000001</v>
      </c>
      <c r="O99" s="188">
        <v>163.98</v>
      </c>
    </row>
    <row r="100" spans="1:25" x14ac:dyDescent="0.2">
      <c r="A100" s="190" t="s">
        <v>120</v>
      </c>
      <c r="B100" s="191" t="s">
        <v>120</v>
      </c>
      <c r="C100" s="191"/>
      <c r="D100" s="191"/>
      <c r="E100" s="191"/>
      <c r="F100" s="192">
        <v>5156</v>
      </c>
      <c r="G100" s="192">
        <v>5122</v>
      </c>
      <c r="H100" s="193">
        <v>43182091.729999997</v>
      </c>
      <c r="I100" s="193">
        <v>42871358.990000002</v>
      </c>
      <c r="J100" s="194">
        <v>0.86909999999999998</v>
      </c>
      <c r="K100" s="195">
        <v>0.87619999999999998</v>
      </c>
      <c r="L100" s="196">
        <v>4.9800000000000004</v>
      </c>
      <c r="M100" s="196">
        <v>5</v>
      </c>
      <c r="N100" s="196">
        <v>153.12</v>
      </c>
      <c r="O100" s="197">
        <v>154.85</v>
      </c>
    </row>
    <row r="101" spans="1:25" x14ac:dyDescent="0.2">
      <c r="A101" s="183" t="s">
        <v>53</v>
      </c>
      <c r="B101" s="2" t="s">
        <v>53</v>
      </c>
      <c r="F101" s="105">
        <v>394</v>
      </c>
      <c r="G101" s="105">
        <v>398</v>
      </c>
      <c r="H101" s="91">
        <v>3631729.84</v>
      </c>
      <c r="I101" s="91">
        <v>3671900.99</v>
      </c>
      <c r="J101" s="184">
        <v>7.3099999999999998E-2</v>
      </c>
      <c r="K101" s="158">
        <v>7.4999999999999997E-2</v>
      </c>
      <c r="L101" s="104">
        <v>6.05</v>
      </c>
      <c r="M101" s="104">
        <v>5.96</v>
      </c>
      <c r="N101" s="104">
        <v>200.21</v>
      </c>
      <c r="O101" s="188">
        <v>186.66</v>
      </c>
    </row>
    <row r="102" spans="1:25" x14ac:dyDescent="0.2">
      <c r="A102" s="183" t="s">
        <v>52</v>
      </c>
      <c r="B102" s="2" t="s">
        <v>52</v>
      </c>
      <c r="F102" s="105">
        <v>403</v>
      </c>
      <c r="G102" s="105">
        <v>388</v>
      </c>
      <c r="H102" s="91">
        <v>2134959.27</v>
      </c>
      <c r="I102" s="91">
        <v>1887527.99</v>
      </c>
      <c r="J102" s="184">
        <v>4.2999999999999997E-2</v>
      </c>
      <c r="K102" s="158">
        <v>3.8600000000000002E-2</v>
      </c>
      <c r="L102" s="104">
        <v>6.2</v>
      </c>
      <c r="M102" s="104">
        <v>6.14</v>
      </c>
      <c r="N102" s="104">
        <v>175.04</v>
      </c>
      <c r="O102" s="188">
        <v>154.16</v>
      </c>
    </row>
    <row r="103" spans="1:25" x14ac:dyDescent="0.2">
      <c r="A103" s="183" t="s">
        <v>58</v>
      </c>
      <c r="B103" s="2" t="s">
        <v>58</v>
      </c>
      <c r="F103" s="105">
        <v>59</v>
      </c>
      <c r="G103" s="105">
        <v>50</v>
      </c>
      <c r="H103" s="91">
        <v>694975.53</v>
      </c>
      <c r="I103" s="91">
        <v>455583.65</v>
      </c>
      <c r="J103" s="198">
        <v>1.4E-2</v>
      </c>
      <c r="K103" s="158">
        <v>9.2999999999999992E-3</v>
      </c>
      <c r="L103" s="104">
        <v>6.6</v>
      </c>
      <c r="M103" s="104">
        <v>5.81</v>
      </c>
      <c r="N103" s="104">
        <v>193.42</v>
      </c>
      <c r="O103" s="188">
        <v>146.83000000000001</v>
      </c>
      <c r="Q103" s="199"/>
      <c r="R103" s="199"/>
      <c r="S103" s="199"/>
      <c r="T103" s="176"/>
      <c r="U103" s="176"/>
      <c r="V103" s="167"/>
      <c r="W103" s="167"/>
      <c r="X103" s="167"/>
      <c r="Y103" s="167"/>
    </row>
    <row r="104" spans="1:25" x14ac:dyDescent="0.2">
      <c r="A104" s="183" t="s">
        <v>60</v>
      </c>
      <c r="B104" s="2" t="s">
        <v>60</v>
      </c>
      <c r="F104" s="105">
        <v>0</v>
      </c>
      <c r="G104" s="105">
        <v>0</v>
      </c>
      <c r="H104" s="91">
        <v>0</v>
      </c>
      <c r="I104" s="91">
        <v>0</v>
      </c>
      <c r="J104" s="198">
        <v>0</v>
      </c>
      <c r="K104" s="158">
        <v>0</v>
      </c>
      <c r="L104" s="104">
        <v>0</v>
      </c>
      <c r="M104" s="104">
        <v>0</v>
      </c>
      <c r="N104" s="104">
        <v>0</v>
      </c>
      <c r="O104" s="188">
        <v>0</v>
      </c>
    </row>
    <row r="105" spans="1:25" x14ac:dyDescent="0.2">
      <c r="A105" s="43"/>
      <c r="B105" s="51" t="s">
        <v>95</v>
      </c>
      <c r="C105" s="119"/>
      <c r="D105" s="119"/>
      <c r="E105" s="76"/>
      <c r="F105" s="200">
        <v>6018</v>
      </c>
      <c r="G105" s="200">
        <v>5964</v>
      </c>
      <c r="H105" s="163">
        <v>49688039.740000002</v>
      </c>
      <c r="I105" s="163">
        <v>48930717.590000004</v>
      </c>
      <c r="J105" s="201"/>
      <c r="K105" s="201"/>
      <c r="L105" s="202">
        <v>5.14</v>
      </c>
      <c r="M105" s="202">
        <v>5.13</v>
      </c>
      <c r="N105" s="202">
        <v>158.04</v>
      </c>
      <c r="O105" s="203">
        <v>157.11000000000001</v>
      </c>
    </row>
    <row r="106" spans="1:25" s="60" customFormat="1" ht="11.25" x14ac:dyDescent="0.2">
      <c r="A106" s="177"/>
      <c r="B106" s="59"/>
      <c r="C106" s="59"/>
      <c r="D106" s="59"/>
      <c r="E106" s="59"/>
      <c r="F106" s="59"/>
      <c r="G106" s="59"/>
      <c r="H106" s="59"/>
      <c r="I106" s="59"/>
      <c r="J106" s="204"/>
      <c r="K106" s="204"/>
      <c r="L106" s="59"/>
      <c r="M106" s="59"/>
      <c r="N106" s="59"/>
      <c r="O106" s="205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06"/>
      <c r="K107" s="206"/>
      <c r="L107" s="63"/>
      <c r="M107" s="63"/>
      <c r="N107" s="63"/>
      <c r="O107" s="207"/>
    </row>
    <row r="108" spans="1:25" ht="12.75" customHeight="1" thickBot="1" x14ac:dyDescent="0.25">
      <c r="A108" s="18"/>
    </row>
    <row r="109" spans="1:25" ht="15.75" x14ac:dyDescent="0.25">
      <c r="A109" s="20" t="s">
        <v>121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25" ht="6.75" customHeight="1" x14ac:dyDescent="0.2">
      <c r="A110" s="22"/>
      <c r="O110" s="9"/>
    </row>
    <row r="111" spans="1:25" s="71" customFormat="1" x14ac:dyDescent="0.2">
      <c r="A111" s="65"/>
      <c r="B111" s="66"/>
      <c r="C111" s="66"/>
      <c r="D111" s="66"/>
      <c r="E111" s="178"/>
      <c r="F111" s="390" t="s">
        <v>88</v>
      </c>
      <c r="G111" s="390"/>
      <c r="H111" s="180" t="s">
        <v>100</v>
      </c>
      <c r="I111" s="180"/>
      <c r="J111" s="390" t="s">
        <v>101</v>
      </c>
      <c r="K111" s="390"/>
      <c r="L111" s="390" t="s">
        <v>102</v>
      </c>
      <c r="M111" s="390"/>
      <c r="N111" s="390" t="s">
        <v>103</v>
      </c>
      <c r="O111" s="393"/>
    </row>
    <row r="112" spans="1:25" s="71" customFormat="1" x14ac:dyDescent="0.2">
      <c r="A112" s="65"/>
      <c r="B112" s="66"/>
      <c r="C112" s="66"/>
      <c r="D112" s="66"/>
      <c r="E112" s="178"/>
      <c r="F112" s="24" t="s">
        <v>104</v>
      </c>
      <c r="G112" s="24" t="s">
        <v>105</v>
      </c>
      <c r="H112" s="208" t="s">
        <v>104</v>
      </c>
      <c r="I112" s="209" t="s">
        <v>105</v>
      </c>
      <c r="J112" s="24" t="s">
        <v>104</v>
      </c>
      <c r="K112" s="24" t="s">
        <v>105</v>
      </c>
      <c r="L112" s="24" t="s">
        <v>104</v>
      </c>
      <c r="M112" s="24" t="s">
        <v>105</v>
      </c>
      <c r="N112" s="24" t="s">
        <v>104</v>
      </c>
      <c r="O112" s="26" t="s">
        <v>105</v>
      </c>
    </row>
    <row r="113" spans="1:15" x14ac:dyDescent="0.2">
      <c r="A113" s="22"/>
      <c r="B113" s="2" t="s">
        <v>122</v>
      </c>
      <c r="F113" s="210">
        <v>4631</v>
      </c>
      <c r="G113" s="210">
        <v>4605</v>
      </c>
      <c r="H113" s="211">
        <v>39862665.670000002</v>
      </c>
      <c r="I113" s="212">
        <v>39360383.369999997</v>
      </c>
      <c r="J113" s="158">
        <v>0.92310000000000003</v>
      </c>
      <c r="K113" s="158">
        <v>0.91810000000000003</v>
      </c>
      <c r="L113" s="213">
        <v>4.91</v>
      </c>
      <c r="M113" s="213">
        <v>4.9400000000000004</v>
      </c>
      <c r="N113" s="211">
        <v>151.86000000000001</v>
      </c>
      <c r="O113" s="214">
        <v>153.37</v>
      </c>
    </row>
    <row r="114" spans="1:15" x14ac:dyDescent="0.2">
      <c r="A114" s="22"/>
      <c r="B114" s="2" t="s">
        <v>123</v>
      </c>
      <c r="F114" s="210">
        <v>106</v>
      </c>
      <c r="G114" s="210">
        <v>149</v>
      </c>
      <c r="H114" s="211">
        <v>507393.3</v>
      </c>
      <c r="I114" s="215">
        <v>892652.63</v>
      </c>
      <c r="J114" s="158">
        <v>1.18E-2</v>
      </c>
      <c r="K114" s="158">
        <v>2.0799999999999999E-2</v>
      </c>
      <c r="L114" s="213">
        <v>5.65</v>
      </c>
      <c r="M114" s="213">
        <v>5.57</v>
      </c>
      <c r="N114" s="211">
        <v>126.41</v>
      </c>
      <c r="O114" s="216">
        <v>159.21</v>
      </c>
    </row>
    <row r="115" spans="1:15" x14ac:dyDescent="0.2">
      <c r="A115" s="22"/>
      <c r="B115" s="2" t="s">
        <v>124</v>
      </c>
      <c r="F115" s="210">
        <v>102</v>
      </c>
      <c r="G115" s="210">
        <v>59</v>
      </c>
      <c r="H115" s="211">
        <v>926868.17</v>
      </c>
      <c r="I115" s="215">
        <v>315018.89</v>
      </c>
      <c r="J115" s="158">
        <v>2.1499999999999998E-2</v>
      </c>
      <c r="K115" s="158">
        <v>7.3000000000000001E-3</v>
      </c>
      <c r="L115" s="213">
        <v>6.25</v>
      </c>
      <c r="M115" s="213">
        <v>5.7</v>
      </c>
      <c r="N115" s="211">
        <v>222.39</v>
      </c>
      <c r="O115" s="216">
        <v>135.79</v>
      </c>
    </row>
    <row r="116" spans="1:15" x14ac:dyDescent="0.2">
      <c r="A116" s="22"/>
      <c r="B116" s="2" t="s">
        <v>125</v>
      </c>
      <c r="F116" s="210">
        <v>68</v>
      </c>
      <c r="G116" s="210">
        <v>67</v>
      </c>
      <c r="H116" s="211">
        <v>348109.77</v>
      </c>
      <c r="I116" s="215">
        <v>821774.05</v>
      </c>
      <c r="J116" s="158">
        <v>8.0999999999999996E-3</v>
      </c>
      <c r="K116" s="158">
        <v>1.9199999999999998E-2</v>
      </c>
      <c r="L116" s="213">
        <v>6.27</v>
      </c>
      <c r="M116" s="213">
        <v>6.23</v>
      </c>
      <c r="N116" s="211">
        <v>132.74</v>
      </c>
      <c r="O116" s="216">
        <v>215.46</v>
      </c>
    </row>
    <row r="117" spans="1:15" x14ac:dyDescent="0.2">
      <c r="A117" s="22"/>
      <c r="B117" s="2" t="s">
        <v>126</v>
      </c>
      <c r="F117" s="210">
        <v>89</v>
      </c>
      <c r="G117" s="210">
        <v>117</v>
      </c>
      <c r="H117" s="211">
        <v>468828.14</v>
      </c>
      <c r="I117" s="215">
        <v>588724.56999999995</v>
      </c>
      <c r="J117" s="158">
        <v>1.09E-2</v>
      </c>
      <c r="K117" s="158">
        <v>1.37E-2</v>
      </c>
      <c r="L117" s="213">
        <v>6.02</v>
      </c>
      <c r="M117" s="213">
        <v>5.7</v>
      </c>
      <c r="N117" s="211">
        <v>162.61000000000001</v>
      </c>
      <c r="O117" s="216">
        <v>159.79</v>
      </c>
    </row>
    <row r="118" spans="1:15" x14ac:dyDescent="0.2">
      <c r="A118" s="22"/>
      <c r="B118" s="2" t="s">
        <v>127</v>
      </c>
      <c r="F118" s="210">
        <v>102</v>
      </c>
      <c r="G118" s="210">
        <v>68</v>
      </c>
      <c r="H118" s="211">
        <v>572766.05000000005</v>
      </c>
      <c r="I118" s="215">
        <v>468221.87</v>
      </c>
      <c r="J118" s="158">
        <v>1.3299999999999999E-2</v>
      </c>
      <c r="K118" s="158">
        <v>1.09E-2</v>
      </c>
      <c r="L118" s="213">
        <v>6.06</v>
      </c>
      <c r="M118" s="217">
        <v>5.84</v>
      </c>
      <c r="N118" s="211">
        <v>172.7</v>
      </c>
      <c r="O118" s="216">
        <v>163.71</v>
      </c>
    </row>
    <row r="119" spans="1:15" x14ac:dyDescent="0.2">
      <c r="A119" s="22"/>
      <c r="B119" s="2" t="s">
        <v>128</v>
      </c>
      <c r="F119" s="210">
        <v>58</v>
      </c>
      <c r="G119" s="210">
        <v>57</v>
      </c>
      <c r="H119" s="211">
        <v>495460.63</v>
      </c>
      <c r="I119" s="215">
        <v>424583.61</v>
      </c>
      <c r="J119" s="158">
        <v>1.15E-2</v>
      </c>
      <c r="K119" s="158">
        <v>9.9000000000000008E-3</v>
      </c>
      <c r="L119" s="213">
        <v>4.71</v>
      </c>
      <c r="M119" s="213">
        <v>5.15</v>
      </c>
      <c r="N119" s="211">
        <v>135.08000000000001</v>
      </c>
      <c r="O119" s="216">
        <v>163.98</v>
      </c>
    </row>
    <row r="120" spans="1:15" x14ac:dyDescent="0.2">
      <c r="A120" s="43"/>
      <c r="B120" s="51" t="s">
        <v>129</v>
      </c>
      <c r="C120" s="119"/>
      <c r="D120" s="119"/>
      <c r="E120" s="76"/>
      <c r="F120" s="218">
        <v>5156</v>
      </c>
      <c r="G120" s="218">
        <v>5122</v>
      </c>
      <c r="H120" s="163">
        <v>43182091.729999997</v>
      </c>
      <c r="I120" s="163">
        <v>42871358.990000002</v>
      </c>
      <c r="J120" s="201"/>
      <c r="K120" s="201"/>
      <c r="L120" s="219">
        <v>4.9800000000000004</v>
      </c>
      <c r="M120" s="220">
        <v>5</v>
      </c>
      <c r="N120" s="163">
        <v>153.12</v>
      </c>
      <c r="O120" s="166">
        <v>154.85</v>
      </c>
    </row>
    <row r="121" spans="1:15" s="60" customFormat="1" ht="11.25" x14ac:dyDescent="0.2">
      <c r="A121" s="58"/>
      <c r="J121" s="221"/>
      <c r="K121" s="221"/>
      <c r="O121" s="222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06"/>
      <c r="K122" s="206"/>
      <c r="L122" s="63"/>
      <c r="M122" s="63"/>
      <c r="N122" s="63"/>
      <c r="O122" s="207"/>
    </row>
    <row r="123" spans="1:15" ht="12.75" customHeight="1" thickBot="1" x14ac:dyDescent="0.25">
      <c r="A123" s="223"/>
      <c r="B123" s="5"/>
      <c r="C123" s="5"/>
      <c r="D123" s="5"/>
      <c r="E123" s="5"/>
    </row>
    <row r="124" spans="1:15" ht="15.75" x14ac:dyDescent="0.25">
      <c r="A124" s="20" t="s">
        <v>130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6.75" customHeight="1" x14ac:dyDescent="0.2">
      <c r="A125" s="22"/>
      <c r="O125" s="9"/>
    </row>
    <row r="126" spans="1:15" ht="12.75" customHeight="1" x14ac:dyDescent="0.2">
      <c r="A126" s="23"/>
      <c r="B126" s="156"/>
      <c r="C126" s="156"/>
      <c r="D126" s="156"/>
      <c r="E126" s="156"/>
      <c r="F126" s="388" t="s">
        <v>88</v>
      </c>
      <c r="G126" s="389"/>
      <c r="H126" s="179" t="s">
        <v>100</v>
      </c>
      <c r="I126" s="180"/>
      <c r="J126" s="388" t="s">
        <v>101</v>
      </c>
      <c r="K126" s="389"/>
      <c r="L126" s="388" t="s">
        <v>102</v>
      </c>
      <c r="M126" s="389"/>
      <c r="N126" s="388" t="s">
        <v>103</v>
      </c>
      <c r="O126" s="392"/>
    </row>
    <row r="127" spans="1:15" x14ac:dyDescent="0.2">
      <c r="A127" s="23"/>
      <c r="B127" s="156"/>
      <c r="C127" s="156"/>
      <c r="D127" s="156"/>
      <c r="E127" s="156"/>
      <c r="F127" s="24" t="s">
        <v>104</v>
      </c>
      <c r="G127" s="24" t="s">
        <v>105</v>
      </c>
      <c r="H127" s="24" t="s">
        <v>104</v>
      </c>
      <c r="I127" s="125" t="s">
        <v>105</v>
      </c>
      <c r="J127" s="24" t="s">
        <v>104</v>
      </c>
      <c r="K127" s="24" t="s">
        <v>105</v>
      </c>
      <c r="L127" s="24" t="s">
        <v>104</v>
      </c>
      <c r="M127" s="24" t="s">
        <v>105</v>
      </c>
      <c r="N127" s="24" t="s">
        <v>104</v>
      </c>
      <c r="O127" s="26" t="s">
        <v>105</v>
      </c>
    </row>
    <row r="128" spans="1:15" x14ac:dyDescent="0.2">
      <c r="A128" s="22"/>
      <c r="B128" s="2" t="s">
        <v>131</v>
      </c>
      <c r="F128" s="105">
        <v>1197</v>
      </c>
      <c r="G128" s="105">
        <v>1191</v>
      </c>
      <c r="H128" s="104">
        <v>15493275.6</v>
      </c>
      <c r="I128" s="104">
        <v>15285761.1</v>
      </c>
      <c r="J128" s="158">
        <v>0.31180000000000002</v>
      </c>
      <c r="K128" s="158">
        <v>0.31240000000000001</v>
      </c>
      <c r="L128" s="104">
        <v>4.5199999999999996</v>
      </c>
      <c r="M128" s="104">
        <v>4.5199999999999996</v>
      </c>
      <c r="N128" s="104">
        <v>141.87</v>
      </c>
      <c r="O128" s="188">
        <v>140.97999999999999</v>
      </c>
    </row>
    <row r="129" spans="1:15" x14ac:dyDescent="0.2">
      <c r="A129" s="22"/>
      <c r="B129" s="2" t="s">
        <v>132</v>
      </c>
      <c r="F129" s="105">
        <v>1178</v>
      </c>
      <c r="G129" s="105">
        <v>1169</v>
      </c>
      <c r="H129" s="104">
        <v>21800995.73</v>
      </c>
      <c r="I129" s="104">
        <v>21410977.699999999</v>
      </c>
      <c r="J129" s="158">
        <v>0.43880000000000002</v>
      </c>
      <c r="K129" s="158">
        <v>0.43759999999999999</v>
      </c>
      <c r="L129" s="104">
        <v>4.62</v>
      </c>
      <c r="M129" s="104">
        <v>4.5999999999999996</v>
      </c>
      <c r="N129" s="104">
        <v>152.87</v>
      </c>
      <c r="O129" s="188">
        <v>150.16999999999999</v>
      </c>
    </row>
    <row r="130" spans="1:15" x14ac:dyDescent="0.2">
      <c r="A130" s="22"/>
      <c r="B130" s="2" t="s">
        <v>133</v>
      </c>
      <c r="F130" s="105">
        <v>2808</v>
      </c>
      <c r="G130" s="105">
        <v>2775</v>
      </c>
      <c r="H130" s="104">
        <v>7739640.6399999997</v>
      </c>
      <c r="I130" s="104">
        <v>7620847.6200000001</v>
      </c>
      <c r="J130" s="158">
        <v>0.15579999999999999</v>
      </c>
      <c r="K130" s="158">
        <v>0.15570000000000001</v>
      </c>
      <c r="L130" s="104">
        <v>6.8</v>
      </c>
      <c r="M130" s="104">
        <v>6.8</v>
      </c>
      <c r="N130" s="104">
        <v>161.88999999999999</v>
      </c>
      <c r="O130" s="188">
        <v>163.79</v>
      </c>
    </row>
    <row r="131" spans="1:15" x14ac:dyDescent="0.2">
      <c r="A131" s="22"/>
      <c r="B131" s="2" t="s">
        <v>134</v>
      </c>
      <c r="F131" s="105">
        <v>805</v>
      </c>
      <c r="G131" s="105">
        <v>799</v>
      </c>
      <c r="H131" s="104">
        <v>4133913.27</v>
      </c>
      <c r="I131" s="104">
        <v>4097691.62</v>
      </c>
      <c r="J131" s="158">
        <v>8.3199999999999996E-2</v>
      </c>
      <c r="K131" s="158">
        <v>8.3699999999999997E-2</v>
      </c>
      <c r="L131" s="104">
        <v>6.65</v>
      </c>
      <c r="M131" s="104">
        <v>6.65</v>
      </c>
      <c r="N131" s="104">
        <v>230.54</v>
      </c>
      <c r="O131" s="188">
        <v>232.97</v>
      </c>
    </row>
    <row r="132" spans="1:15" x14ac:dyDescent="0.2">
      <c r="A132" s="22"/>
      <c r="B132" s="2" t="s">
        <v>135</v>
      </c>
      <c r="F132" s="105">
        <v>29</v>
      </c>
      <c r="G132" s="105">
        <v>29</v>
      </c>
      <c r="H132" s="104">
        <v>512544.05</v>
      </c>
      <c r="I132" s="104">
        <v>507791.17</v>
      </c>
      <c r="J132" s="158">
        <v>1.03E-2</v>
      </c>
      <c r="K132" s="158">
        <v>1.04E-2</v>
      </c>
      <c r="L132" s="104">
        <v>8.2100000000000009</v>
      </c>
      <c r="M132" s="104">
        <v>8.2100000000000009</v>
      </c>
      <c r="N132" s="104">
        <v>222.96</v>
      </c>
      <c r="O132" s="188">
        <v>222.15</v>
      </c>
    </row>
    <row r="133" spans="1:15" x14ac:dyDescent="0.2">
      <c r="A133" s="22"/>
      <c r="B133" s="2" t="s">
        <v>136</v>
      </c>
      <c r="F133" s="105">
        <v>1</v>
      </c>
      <c r="G133" s="105">
        <v>1</v>
      </c>
      <c r="H133" s="104">
        <v>7670.45</v>
      </c>
      <c r="I133" s="104">
        <v>7648.38</v>
      </c>
      <c r="J133" s="158">
        <v>2.0000000000000001E-4</v>
      </c>
      <c r="K133" s="158">
        <v>2.0000000000000001E-4</v>
      </c>
      <c r="L133" s="104">
        <v>8.1999999999999993</v>
      </c>
      <c r="M133" s="104">
        <v>8.1999999999999993</v>
      </c>
      <c r="N133" s="104">
        <v>212</v>
      </c>
      <c r="O133" s="188">
        <v>206</v>
      </c>
    </row>
    <row r="134" spans="1:15" x14ac:dyDescent="0.2">
      <c r="A134" s="43"/>
      <c r="B134" s="51" t="s">
        <v>137</v>
      </c>
      <c r="C134" s="119"/>
      <c r="D134" s="119"/>
      <c r="E134" s="119"/>
      <c r="F134" s="218">
        <v>6018</v>
      </c>
      <c r="G134" s="218">
        <v>5964</v>
      </c>
      <c r="H134" s="163">
        <v>49688039.740000002</v>
      </c>
      <c r="I134" s="163">
        <v>48930717.590000004</v>
      </c>
      <c r="J134" s="201"/>
      <c r="K134" s="201"/>
      <c r="L134" s="219">
        <v>5.14</v>
      </c>
      <c r="M134" s="220">
        <v>5.13</v>
      </c>
      <c r="N134" s="163">
        <v>158.04</v>
      </c>
      <c r="O134" s="166">
        <v>157.11000000000001</v>
      </c>
    </row>
    <row r="135" spans="1:15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204"/>
      <c r="O135" s="140"/>
    </row>
    <row r="136" spans="1:15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5" ht="13.5" thickBot="1" x14ac:dyDescent="0.25">
      <c r="D137" s="224"/>
      <c r="E137" s="224"/>
    </row>
    <row r="138" spans="1:15" ht="15.75" x14ac:dyDescent="0.25">
      <c r="A138" s="20" t="s">
        <v>138</v>
      </c>
      <c r="B138" s="5"/>
      <c r="C138" s="5"/>
      <c r="D138" s="225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5" ht="6.75" customHeight="1" x14ac:dyDescent="0.2">
      <c r="A139" s="22"/>
      <c r="O139" s="9"/>
    </row>
    <row r="140" spans="1:15" ht="12.75" customHeight="1" x14ac:dyDescent="0.2">
      <c r="A140" s="23"/>
      <c r="B140" s="156"/>
      <c r="C140" s="156"/>
      <c r="D140" s="156"/>
      <c r="E140" s="156"/>
      <c r="F140" s="388" t="s">
        <v>88</v>
      </c>
      <c r="G140" s="389"/>
      <c r="H140" s="179" t="s">
        <v>100</v>
      </c>
      <c r="I140" s="180"/>
      <c r="J140" s="388" t="s">
        <v>139</v>
      </c>
      <c r="K140" s="389"/>
      <c r="L140" s="388" t="s">
        <v>102</v>
      </c>
      <c r="M140" s="389"/>
      <c r="N140" s="388" t="s">
        <v>103</v>
      </c>
      <c r="O140" s="392"/>
    </row>
    <row r="141" spans="1:15" x14ac:dyDescent="0.2">
      <c r="A141" s="23"/>
      <c r="B141" s="156"/>
      <c r="C141" s="156"/>
      <c r="D141" s="156"/>
      <c r="E141" s="156"/>
      <c r="F141" s="24" t="s">
        <v>104</v>
      </c>
      <c r="G141" s="24" t="s">
        <v>105</v>
      </c>
      <c r="H141" s="24" t="s">
        <v>104</v>
      </c>
      <c r="I141" s="125" t="s">
        <v>105</v>
      </c>
      <c r="J141" s="24" t="s">
        <v>104</v>
      </c>
      <c r="K141" s="24" t="s">
        <v>105</v>
      </c>
      <c r="L141" s="24" t="s">
        <v>104</v>
      </c>
      <c r="M141" s="24" t="s">
        <v>105</v>
      </c>
      <c r="N141" s="24" t="s">
        <v>104</v>
      </c>
      <c r="O141" s="26" t="s">
        <v>105</v>
      </c>
    </row>
    <row r="142" spans="1:15" x14ac:dyDescent="0.2">
      <c r="A142" s="22"/>
      <c r="B142" s="2" t="s">
        <v>140</v>
      </c>
      <c r="F142" s="105">
        <v>3815</v>
      </c>
      <c r="G142" s="105">
        <v>3782</v>
      </c>
      <c r="H142" s="104">
        <v>32429060.390000001</v>
      </c>
      <c r="I142" s="104">
        <v>31985975.239999998</v>
      </c>
      <c r="J142" s="158">
        <v>0.65269999999999995</v>
      </c>
      <c r="K142" s="158">
        <v>0.65369999999999995</v>
      </c>
      <c r="L142" s="104">
        <v>5.22</v>
      </c>
      <c r="M142" s="104">
        <v>5.22</v>
      </c>
      <c r="N142" s="211">
        <v>148.79</v>
      </c>
      <c r="O142" s="214">
        <v>149.05000000000001</v>
      </c>
    </row>
    <row r="143" spans="1:15" x14ac:dyDescent="0.2">
      <c r="A143" s="22"/>
      <c r="B143" s="2" t="s">
        <v>141</v>
      </c>
      <c r="F143" s="105">
        <v>911</v>
      </c>
      <c r="G143" s="105">
        <v>901</v>
      </c>
      <c r="H143" s="104">
        <v>3016388.81</v>
      </c>
      <c r="I143" s="104">
        <v>2992254.06</v>
      </c>
      <c r="J143" s="158">
        <v>6.0699999999999997E-2</v>
      </c>
      <c r="K143" s="158">
        <v>6.1199999999999997E-2</v>
      </c>
      <c r="L143" s="104">
        <v>5.93</v>
      </c>
      <c r="M143" s="104">
        <v>5.94</v>
      </c>
      <c r="N143" s="211">
        <v>170.28</v>
      </c>
      <c r="O143" s="216">
        <v>171.29</v>
      </c>
    </row>
    <row r="144" spans="1:15" x14ac:dyDescent="0.2">
      <c r="A144" s="22"/>
      <c r="B144" s="2" t="s">
        <v>142</v>
      </c>
      <c r="F144" s="105">
        <v>292</v>
      </c>
      <c r="G144" s="105">
        <v>291</v>
      </c>
      <c r="H144" s="104">
        <v>1722024.89</v>
      </c>
      <c r="I144" s="104">
        <v>1718527.86</v>
      </c>
      <c r="J144" s="158">
        <v>3.4700000000000002E-2</v>
      </c>
      <c r="K144" s="158">
        <v>3.5099999999999999E-2</v>
      </c>
      <c r="L144" s="104">
        <v>5.74</v>
      </c>
      <c r="M144" s="104">
        <v>5.74</v>
      </c>
      <c r="N144" s="211">
        <v>211.52</v>
      </c>
      <c r="O144" s="216">
        <v>214.35</v>
      </c>
    </row>
    <row r="145" spans="1:15" x14ac:dyDescent="0.2">
      <c r="A145" s="22"/>
      <c r="B145" s="2" t="s">
        <v>143</v>
      </c>
      <c r="F145" s="105">
        <v>997</v>
      </c>
      <c r="G145" s="105">
        <v>987</v>
      </c>
      <c r="H145" s="104">
        <v>12510253.029999999</v>
      </c>
      <c r="I145" s="104">
        <v>12223755.550000001</v>
      </c>
      <c r="J145" s="158">
        <v>0.25180000000000002</v>
      </c>
      <c r="K145" s="158">
        <v>0.24979999999999999</v>
      </c>
      <c r="L145" s="104">
        <v>4.6399999999999997</v>
      </c>
      <c r="M145" s="104">
        <v>4.59</v>
      </c>
      <c r="N145" s="211">
        <v>171.61</v>
      </c>
      <c r="O145" s="216">
        <v>166.6</v>
      </c>
    </row>
    <row r="146" spans="1:15" x14ac:dyDescent="0.2">
      <c r="A146" s="22"/>
      <c r="B146" s="2" t="s">
        <v>144</v>
      </c>
      <c r="F146" s="105">
        <v>3</v>
      </c>
      <c r="G146" s="105">
        <v>3</v>
      </c>
      <c r="H146" s="104">
        <v>10312.620000000001</v>
      </c>
      <c r="I146" s="104">
        <v>10204.879999999999</v>
      </c>
      <c r="J146" s="158">
        <v>2.0000000000000001E-4</v>
      </c>
      <c r="K146" s="158">
        <v>2.0000000000000001E-4</v>
      </c>
      <c r="L146" s="104">
        <v>6.8</v>
      </c>
      <c r="M146" s="104">
        <v>6.8</v>
      </c>
      <c r="N146" s="211">
        <v>262.56</v>
      </c>
      <c r="O146" s="216">
        <v>261.98</v>
      </c>
    </row>
    <row r="147" spans="1:15" x14ac:dyDescent="0.2">
      <c r="A147" s="43"/>
      <c r="B147" s="51" t="s">
        <v>95</v>
      </c>
      <c r="C147" s="119"/>
      <c r="D147" s="119"/>
      <c r="E147" s="119"/>
      <c r="F147" s="218">
        <v>6018</v>
      </c>
      <c r="G147" s="218">
        <v>5964</v>
      </c>
      <c r="H147" s="163">
        <v>49688039.740000002</v>
      </c>
      <c r="I147" s="163">
        <v>48930717.590000004</v>
      </c>
      <c r="J147" s="201"/>
      <c r="K147" s="201"/>
      <c r="L147" s="219">
        <v>5.14</v>
      </c>
      <c r="M147" s="219">
        <v>5.13</v>
      </c>
      <c r="N147" s="163">
        <v>158.04</v>
      </c>
      <c r="O147" s="166">
        <v>157.11000000000001</v>
      </c>
    </row>
    <row r="148" spans="1:15" s="60" customFormat="1" ht="11.25" x14ac:dyDescent="0.2">
      <c r="A148" s="177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204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20" t="s">
        <v>145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5" ht="6.75" customHeight="1" x14ac:dyDescent="0.2">
      <c r="A152" s="22"/>
      <c r="L152" s="9"/>
    </row>
    <row r="153" spans="1:15" x14ac:dyDescent="0.2">
      <c r="A153" s="23"/>
      <c r="B153" s="156"/>
      <c r="C153" s="156"/>
      <c r="D153" s="156"/>
      <c r="E153" s="99"/>
      <c r="F153" s="388" t="s">
        <v>88</v>
      </c>
      <c r="G153" s="389"/>
      <c r="H153" s="179" t="s">
        <v>100</v>
      </c>
      <c r="I153" s="180"/>
      <c r="J153" s="390" t="s">
        <v>146</v>
      </c>
      <c r="K153" s="390"/>
      <c r="L153" s="26" t="s">
        <v>22</v>
      </c>
    </row>
    <row r="154" spans="1:15" x14ac:dyDescent="0.2">
      <c r="A154" s="23"/>
      <c r="B154" s="156"/>
      <c r="C154" s="156"/>
      <c r="D154" s="156"/>
      <c r="E154" s="99"/>
      <c r="F154" s="125" t="s">
        <v>104</v>
      </c>
      <c r="G154" s="125" t="s">
        <v>105</v>
      </c>
      <c r="H154" s="24" t="s">
        <v>104</v>
      </c>
      <c r="I154" s="24" t="s">
        <v>105</v>
      </c>
      <c r="J154" s="24" t="s">
        <v>104</v>
      </c>
      <c r="K154" s="24" t="s">
        <v>105</v>
      </c>
      <c r="L154" s="226"/>
    </row>
    <row r="155" spans="1:15" x14ac:dyDescent="0.2">
      <c r="A155" s="68"/>
      <c r="B155" s="72" t="s">
        <v>147</v>
      </c>
      <c r="C155" s="72"/>
      <c r="D155" s="72"/>
      <c r="E155" s="72"/>
      <c r="F155" s="105">
        <v>122</v>
      </c>
      <c r="G155" s="105">
        <v>118</v>
      </c>
      <c r="H155" s="104">
        <v>888685.08</v>
      </c>
      <c r="I155" s="211">
        <v>731401.26</v>
      </c>
      <c r="J155" s="158">
        <v>1.7899999999999999E-2</v>
      </c>
      <c r="K155" s="227">
        <v>1.49E-2</v>
      </c>
      <c r="L155" s="228">
        <v>3.0533999999999999</v>
      </c>
    </row>
    <row r="156" spans="1:15" x14ac:dyDescent="0.2">
      <c r="A156" s="22"/>
      <c r="B156" s="2" t="s">
        <v>148</v>
      </c>
      <c r="F156" s="105">
        <v>5896</v>
      </c>
      <c r="G156" s="105">
        <v>5846</v>
      </c>
      <c r="H156" s="104">
        <v>48799354.659999996</v>
      </c>
      <c r="I156" s="211">
        <v>48199316.329999998</v>
      </c>
      <c r="J156" s="158">
        <v>0.98209999999999997</v>
      </c>
      <c r="K156" s="198">
        <v>0.98509999999999998</v>
      </c>
      <c r="L156" s="229">
        <v>2.5129000000000001</v>
      </c>
    </row>
    <row r="157" spans="1:15" x14ac:dyDescent="0.2">
      <c r="A157" s="22"/>
      <c r="B157" s="2" t="s">
        <v>149</v>
      </c>
      <c r="F157" s="105">
        <v>0</v>
      </c>
      <c r="G157" s="105">
        <v>0</v>
      </c>
      <c r="H157" s="104">
        <v>0</v>
      </c>
      <c r="I157" s="104">
        <v>0</v>
      </c>
      <c r="J157" s="158">
        <v>0</v>
      </c>
      <c r="K157" s="198">
        <v>0</v>
      </c>
      <c r="L157" s="229">
        <v>0</v>
      </c>
    </row>
    <row r="158" spans="1:15" ht="13.5" thickBot="1" x14ac:dyDescent="0.25">
      <c r="A158" s="141"/>
      <c r="B158" s="230" t="s">
        <v>50</v>
      </c>
      <c r="C158" s="18"/>
      <c r="D158" s="18"/>
      <c r="E158" s="18"/>
      <c r="F158" s="231">
        <v>6018</v>
      </c>
      <c r="G158" s="231">
        <v>5964</v>
      </c>
      <c r="H158" s="232">
        <v>49688039.740000002</v>
      </c>
      <c r="I158" s="232">
        <v>48930717.590000004</v>
      </c>
      <c r="J158" s="233"/>
      <c r="K158" s="234"/>
      <c r="L158" s="235">
        <v>2.5209999999999999</v>
      </c>
    </row>
    <row r="159" spans="1:15" s="236" customFormat="1" ht="11.25" x14ac:dyDescent="0.2">
      <c r="A159" s="60"/>
    </row>
    <row r="160" spans="1:15" s="236" customFormat="1" ht="11.25" x14ac:dyDescent="0.2">
      <c r="A160" s="60"/>
    </row>
    <row r="161" spans="1:16" ht="13.5" thickBot="1" x14ac:dyDescent="0.25"/>
    <row r="162" spans="1:16" ht="15.75" x14ac:dyDescent="0.25">
      <c r="A162" s="20" t="s">
        <v>150</v>
      </c>
      <c r="B162" s="237"/>
      <c r="C162" s="238"/>
      <c r="D162" s="21"/>
      <c r="E162" s="21"/>
      <c r="F162" s="147" t="s">
        <v>151</v>
      </c>
    </row>
    <row r="163" spans="1:16" ht="13.5" thickBot="1" x14ac:dyDescent="0.25">
      <c r="A163" s="141" t="s">
        <v>152</v>
      </c>
      <c r="B163" s="141"/>
      <c r="C163" s="239"/>
      <c r="D163" s="239"/>
      <c r="E163" s="239"/>
      <c r="F163" s="387">
        <v>411029602.91000003</v>
      </c>
    </row>
    <row r="164" spans="1:16" x14ac:dyDescent="0.2">
      <c r="C164" s="240"/>
      <c r="D164" s="240"/>
      <c r="E164" s="240"/>
      <c r="F164" s="241"/>
      <c r="N164" s="242"/>
      <c r="O164" s="242"/>
    </row>
    <row r="165" spans="1:16" x14ac:dyDescent="0.2">
      <c r="C165" s="243"/>
      <c r="D165" s="244"/>
      <c r="E165" s="244"/>
      <c r="F165" s="241"/>
    </row>
    <row r="166" spans="1:16" ht="12.75" customHeight="1" x14ac:dyDescent="0.2">
      <c r="A166" s="391"/>
      <c r="B166" s="391"/>
      <c r="C166" s="391"/>
      <c r="D166" s="391"/>
      <c r="E166" s="391"/>
      <c r="F166" s="391"/>
    </row>
    <row r="167" spans="1:16" x14ac:dyDescent="0.2">
      <c r="A167" s="391"/>
      <c r="B167" s="391"/>
      <c r="C167" s="391"/>
      <c r="D167" s="391"/>
      <c r="E167" s="391"/>
      <c r="F167" s="391"/>
    </row>
    <row r="168" spans="1:16" x14ac:dyDescent="0.2">
      <c r="A168" s="391"/>
      <c r="B168" s="391"/>
      <c r="C168" s="391"/>
      <c r="D168" s="391"/>
      <c r="E168" s="391"/>
      <c r="F168" s="391"/>
    </row>
    <row r="169" spans="1:16" x14ac:dyDescent="0.2">
      <c r="C169" s="243"/>
      <c r="D169" s="244"/>
      <c r="E169" s="244"/>
      <c r="F169" s="241"/>
    </row>
    <row r="170" spans="1:16" x14ac:dyDescent="0.2">
      <c r="A170" s="391"/>
      <c r="B170" s="391"/>
      <c r="C170" s="391"/>
      <c r="D170" s="391"/>
      <c r="E170" s="391"/>
      <c r="F170" s="391"/>
    </row>
    <row r="171" spans="1:16" x14ac:dyDescent="0.2">
      <c r="A171" s="391"/>
      <c r="B171" s="391"/>
      <c r="C171" s="391"/>
      <c r="D171" s="391"/>
      <c r="E171" s="391"/>
      <c r="F171" s="391"/>
    </row>
    <row r="172" spans="1:16" x14ac:dyDescent="0.2">
      <c r="A172" s="391"/>
      <c r="B172" s="391"/>
      <c r="C172" s="391"/>
      <c r="D172" s="391"/>
      <c r="E172" s="391"/>
      <c r="F172" s="391"/>
    </row>
    <row r="173" spans="1:16" x14ac:dyDescent="0.2">
      <c r="F173" s="132"/>
      <c r="G173" s="132"/>
      <c r="H173" s="245"/>
      <c r="I173" s="245"/>
      <c r="J173" s="132"/>
      <c r="K173" s="132"/>
      <c r="L173" s="75"/>
      <c r="M173" s="75"/>
      <c r="N173" s="75"/>
      <c r="O173" s="75"/>
      <c r="P173" s="132"/>
    </row>
    <row r="174" spans="1:16" x14ac:dyDescent="0.2">
      <c r="F174" s="132"/>
      <c r="G174" s="132"/>
      <c r="H174" s="75"/>
      <c r="I174" s="75"/>
      <c r="J174" s="132"/>
      <c r="K174" s="132"/>
      <c r="L174" s="75"/>
      <c r="M174" s="75"/>
      <c r="N174" s="75"/>
      <c r="O174" s="75"/>
      <c r="P174" s="132"/>
    </row>
    <row r="178" spans="6:6" x14ac:dyDescent="0.2">
      <c r="F178" s="75"/>
    </row>
    <row r="180" spans="6:6" x14ac:dyDescent="0.2">
      <c r="F180" s="75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O175">
    <cfRule type="cellIs" dxfId="0" priority="1" operator="equal">
      <formula>TRUE</formula>
    </cfRule>
  </conditionalFormatting>
  <hyperlinks>
    <hyperlink ref="D10" r:id="rId1" xr:uid="{BAAB7B50-0700-4D62-8EBA-9AD2BE2AA4D6}"/>
    <hyperlink ref="D11" r:id="rId2" xr:uid="{6500754A-7C7D-4E43-B9AB-639E099679D4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9B3F-1D74-4D78-87A4-25EAEEC1C079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46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47"/>
      <c r="Z2" s="247"/>
      <c r="AA2" s="247"/>
    </row>
    <row r="3" spans="1:27" ht="15.75" x14ac:dyDescent="0.25">
      <c r="A3" s="1" t="s">
        <v>5</v>
      </c>
      <c r="O3"/>
      <c r="X3" s="247"/>
      <c r="Y3" s="247"/>
      <c r="Z3" s="247"/>
      <c r="AA3" s="247"/>
    </row>
    <row r="4" spans="1:27" ht="13.5" thickBot="1" x14ac:dyDescent="0.25">
      <c r="X4" s="247"/>
      <c r="Y4" s="247"/>
      <c r="Z4" s="247"/>
      <c r="AA4" s="247"/>
    </row>
    <row r="5" spans="1:27" x14ac:dyDescent="0.2">
      <c r="B5" s="411" t="s">
        <v>6</v>
      </c>
      <c r="C5" s="412"/>
      <c r="D5" s="412"/>
      <c r="E5" s="248">
        <v>45741</v>
      </c>
      <c r="F5" s="248"/>
      <c r="G5" s="249"/>
      <c r="X5" s="247"/>
      <c r="Y5" s="247"/>
      <c r="Z5" s="247"/>
      <c r="AA5" s="247"/>
    </row>
    <row r="6" spans="1:27" ht="13.5" thickBot="1" x14ac:dyDescent="0.25">
      <c r="B6" s="396" t="s">
        <v>154</v>
      </c>
      <c r="C6" s="397"/>
      <c r="D6" s="397"/>
      <c r="E6" s="250">
        <v>45716</v>
      </c>
      <c r="F6" s="250"/>
      <c r="G6" s="251"/>
      <c r="X6" s="247"/>
      <c r="Y6" s="247"/>
      <c r="Z6" s="247"/>
      <c r="AA6" s="247"/>
    </row>
    <row r="9" spans="1:27" ht="15.75" thickBot="1" x14ac:dyDescent="0.3">
      <c r="A9" s="252"/>
      <c r="Y9" s="71"/>
    </row>
    <row r="10" spans="1:27" ht="6" customHeight="1" thickBot="1" x14ac:dyDescent="0.25">
      <c r="J10" s="146"/>
      <c r="K10" s="253"/>
      <c r="L10" s="253"/>
      <c r="M10" s="253"/>
      <c r="N10" s="254"/>
    </row>
    <row r="11" spans="1:27" ht="18" thickBot="1" x14ac:dyDescent="0.3">
      <c r="A11" s="255" t="s">
        <v>155</v>
      </c>
      <c r="B11" s="256"/>
      <c r="C11" s="256"/>
      <c r="D11" s="256"/>
      <c r="E11" s="256"/>
      <c r="F11" s="256"/>
      <c r="G11" s="256"/>
      <c r="H11" s="257"/>
      <c r="J11" s="107" t="s">
        <v>156</v>
      </c>
      <c r="N11" s="258">
        <v>45716</v>
      </c>
      <c r="O11" s="259"/>
      <c r="P11" s="259"/>
      <c r="Q11" s="260"/>
    </row>
    <row r="12" spans="1:27" x14ac:dyDescent="0.2">
      <c r="A12" s="107"/>
      <c r="H12" s="261"/>
      <c r="J12" s="262" t="s">
        <v>157</v>
      </c>
      <c r="N12" s="130">
        <v>0</v>
      </c>
      <c r="O12" s="263"/>
      <c r="P12" s="263"/>
      <c r="Q12" s="75"/>
    </row>
    <row r="13" spans="1:27" x14ac:dyDescent="0.2">
      <c r="A13" s="262"/>
      <c r="B13" t="s">
        <v>158</v>
      </c>
      <c r="H13" s="130">
        <v>533269.77</v>
      </c>
      <c r="J13" s="22" t="s">
        <v>159</v>
      </c>
      <c r="N13" s="130">
        <v>12714.65</v>
      </c>
      <c r="O13" s="263"/>
      <c r="P13" s="263"/>
      <c r="Q13" s="75"/>
    </row>
    <row r="14" spans="1:27" x14ac:dyDescent="0.2">
      <c r="A14" s="262"/>
      <c r="B14" t="s">
        <v>160</v>
      </c>
      <c r="F14" s="264"/>
      <c r="H14" s="265">
        <v>0</v>
      </c>
      <c r="J14" s="22" t="s">
        <v>161</v>
      </c>
      <c r="N14" s="130">
        <v>8093.02</v>
      </c>
      <c r="O14" s="263"/>
      <c r="P14" s="263"/>
      <c r="Q14" s="75"/>
    </row>
    <row r="15" spans="1:27" x14ac:dyDescent="0.2">
      <c r="A15" s="262"/>
      <c r="B15" s="2" t="s">
        <v>162</v>
      </c>
      <c r="H15" s="265"/>
      <c r="J15" s="22" t="s">
        <v>163</v>
      </c>
      <c r="N15" s="130">
        <v>32864.400000000001</v>
      </c>
      <c r="O15" s="263"/>
      <c r="P15" s="263"/>
      <c r="Q15" s="75"/>
    </row>
    <row r="16" spans="1:27" x14ac:dyDescent="0.2">
      <c r="A16" s="262"/>
      <c r="C16" s="2" t="s">
        <v>164</v>
      </c>
      <c r="H16" s="130">
        <v>0</v>
      </c>
      <c r="J16" s="22" t="s">
        <v>165</v>
      </c>
      <c r="N16" s="153">
        <v>0</v>
      </c>
      <c r="O16" s="263"/>
      <c r="P16" s="263"/>
      <c r="Q16" s="75"/>
    </row>
    <row r="17" spans="1:27" ht="13.5" thickBot="1" x14ac:dyDescent="0.25">
      <c r="A17" s="262"/>
      <c r="B17" t="s">
        <v>166</v>
      </c>
      <c r="H17" s="265">
        <v>6265.72</v>
      </c>
      <c r="J17" s="266"/>
      <c r="K17" s="230" t="s">
        <v>167</v>
      </c>
      <c r="L17" s="267"/>
      <c r="M17" s="267"/>
      <c r="N17" s="268">
        <v>53672.07</v>
      </c>
      <c r="O17" s="269"/>
      <c r="P17" s="269"/>
      <c r="Q17" s="270"/>
    </row>
    <row r="18" spans="1:27" x14ac:dyDescent="0.2">
      <c r="A18" s="262"/>
      <c r="B18" t="s">
        <v>168</v>
      </c>
      <c r="H18" s="265">
        <v>0</v>
      </c>
    </row>
    <row r="19" spans="1:27" x14ac:dyDescent="0.2">
      <c r="A19" s="262"/>
      <c r="B19" s="2" t="s">
        <v>169</v>
      </c>
      <c r="H19" s="265">
        <v>0</v>
      </c>
    </row>
    <row r="20" spans="1:27" x14ac:dyDescent="0.2">
      <c r="A20" s="262"/>
      <c r="B20" t="s">
        <v>170</v>
      </c>
      <c r="H20" s="130">
        <v>440054.84</v>
      </c>
      <c r="P20" s="271"/>
      <c r="Q20" s="272"/>
    </row>
    <row r="21" spans="1:27" x14ac:dyDescent="0.2">
      <c r="A21" s="262"/>
      <c r="B21" s="2" t="s">
        <v>171</v>
      </c>
      <c r="H21" s="265"/>
      <c r="P21" s="273"/>
      <c r="X21" s="131"/>
    </row>
    <row r="22" spans="1:27" ht="13.5" thickBot="1" x14ac:dyDescent="0.25">
      <c r="A22" s="262"/>
      <c r="B22" t="s">
        <v>172</v>
      </c>
      <c r="H22" s="265">
        <v>0</v>
      </c>
      <c r="N22" s="274"/>
    </row>
    <row r="23" spans="1:27" x14ac:dyDescent="0.2">
      <c r="A23" s="262"/>
      <c r="B23" t="s">
        <v>173</v>
      </c>
      <c r="H23" s="265"/>
      <c r="I23" s="275"/>
      <c r="J23" s="146" t="s">
        <v>174</v>
      </c>
      <c r="K23" s="253"/>
      <c r="L23" s="253"/>
      <c r="M23" s="253"/>
      <c r="N23" s="276">
        <v>45716</v>
      </c>
      <c r="O23" s="259"/>
      <c r="P23" s="259"/>
      <c r="Q23" s="260"/>
      <c r="AA23" s="71"/>
    </row>
    <row r="24" spans="1:27" x14ac:dyDescent="0.2">
      <c r="A24" s="262"/>
      <c r="B24" t="s">
        <v>175</v>
      </c>
      <c r="H24" s="265"/>
      <c r="J24" s="262"/>
      <c r="N24" s="265"/>
      <c r="O24" s="259"/>
      <c r="P24" s="259"/>
      <c r="Q24" s="260"/>
    </row>
    <row r="25" spans="1:27" x14ac:dyDescent="0.2">
      <c r="A25" s="262"/>
      <c r="B25" t="s">
        <v>176</v>
      </c>
      <c r="H25" s="130"/>
      <c r="I25" s="277"/>
      <c r="J25" s="278" t="s">
        <v>177</v>
      </c>
      <c r="N25" s="279">
        <v>112520.34</v>
      </c>
      <c r="O25" s="263"/>
      <c r="P25" s="263"/>
      <c r="Q25" s="263"/>
      <c r="W25" s="2"/>
    </row>
    <row r="26" spans="1:27" x14ac:dyDescent="0.2">
      <c r="A26" s="262"/>
      <c r="B26" t="s">
        <v>178</v>
      </c>
      <c r="H26" s="130">
        <v>0</v>
      </c>
      <c r="I26" s="277"/>
      <c r="J26" s="278" t="s">
        <v>179</v>
      </c>
      <c r="N26" s="279">
        <v>99574476.469999999</v>
      </c>
      <c r="O26" s="263"/>
      <c r="P26" s="263"/>
      <c r="Q26" s="263"/>
      <c r="W26" s="2"/>
    </row>
    <row r="27" spans="1:27" x14ac:dyDescent="0.2">
      <c r="A27" s="262"/>
      <c r="B27" t="s">
        <v>180</v>
      </c>
      <c r="H27" s="265">
        <v>0</v>
      </c>
      <c r="I27" s="280"/>
      <c r="J27" s="278" t="s">
        <v>181</v>
      </c>
      <c r="N27" s="281">
        <v>0.24225621649884679</v>
      </c>
      <c r="O27" s="263"/>
      <c r="P27" s="263"/>
      <c r="Q27" s="263"/>
      <c r="W27" s="2"/>
    </row>
    <row r="28" spans="1:27" x14ac:dyDescent="0.2">
      <c r="A28" s="262"/>
      <c r="H28" s="282"/>
      <c r="I28" s="280"/>
      <c r="J28" s="278" t="s">
        <v>182</v>
      </c>
      <c r="N28" s="283">
        <v>2.0368555319262613</v>
      </c>
      <c r="O28" s="263"/>
      <c r="P28" s="263"/>
      <c r="Q28" s="263"/>
      <c r="W28" s="2"/>
      <c r="X28" s="285"/>
    </row>
    <row r="29" spans="1:27" x14ac:dyDescent="0.2">
      <c r="A29" s="262"/>
      <c r="C29" s="71" t="s">
        <v>183</v>
      </c>
      <c r="H29" s="286">
        <v>979590.33000000007</v>
      </c>
      <c r="I29" s="287"/>
      <c r="J29" s="288"/>
      <c r="N29" s="279"/>
      <c r="O29" s="263"/>
      <c r="P29" s="263"/>
      <c r="Q29" s="263"/>
      <c r="S29" s="2"/>
      <c r="T29" s="2"/>
      <c r="U29" s="2"/>
      <c r="V29" s="2"/>
    </row>
    <row r="30" spans="1:27" ht="13.5" thickBot="1" x14ac:dyDescent="0.25">
      <c r="A30" s="262"/>
      <c r="C30" s="71"/>
      <c r="H30" s="282"/>
      <c r="I30" s="277"/>
      <c r="J30" s="278" t="s">
        <v>184</v>
      </c>
      <c r="N30" s="289">
        <v>440054.84</v>
      </c>
      <c r="O30" s="263"/>
      <c r="P30" s="263"/>
      <c r="Q30" s="263"/>
      <c r="S30" s="2"/>
      <c r="T30" s="2"/>
      <c r="U30" s="2"/>
      <c r="V30" s="2"/>
    </row>
    <row r="31" spans="1:27" x14ac:dyDescent="0.2">
      <c r="A31" s="291" t="s">
        <v>185</v>
      </c>
      <c r="B31" s="292"/>
      <c r="C31" s="293"/>
      <c r="D31" s="292"/>
      <c r="E31" s="292"/>
      <c r="F31" s="292"/>
      <c r="G31" s="292"/>
      <c r="H31" s="294"/>
      <c r="I31" s="295"/>
      <c r="J31" s="278" t="s">
        <v>186</v>
      </c>
      <c r="N31" s="279">
        <v>0</v>
      </c>
      <c r="O31" s="263"/>
      <c r="P31" s="263"/>
      <c r="Q31" s="263"/>
      <c r="S31" s="2"/>
      <c r="T31" s="2"/>
      <c r="U31" s="2"/>
      <c r="V31" s="2"/>
    </row>
    <row r="32" spans="1:27" ht="14.25" x14ac:dyDescent="0.2">
      <c r="A32" s="58"/>
      <c r="B32" s="236"/>
      <c r="C32" s="236"/>
      <c r="D32" s="236"/>
      <c r="E32" s="236"/>
      <c r="F32" s="236"/>
      <c r="G32" s="236"/>
      <c r="H32" s="296"/>
      <c r="I32" s="277"/>
      <c r="J32" s="22" t="s">
        <v>187</v>
      </c>
      <c r="N32" s="279">
        <v>99927572.956399992</v>
      </c>
      <c r="O32" s="263"/>
      <c r="P32" s="263"/>
      <c r="Q32" s="263"/>
      <c r="S32" s="297"/>
      <c r="T32" s="297"/>
      <c r="U32" s="297"/>
      <c r="V32" s="297"/>
      <c r="W32" s="2"/>
    </row>
    <row r="33" spans="1:25" ht="15" thickBot="1" x14ac:dyDescent="0.25">
      <c r="A33" s="62"/>
      <c r="B33" s="298"/>
      <c r="C33" s="298"/>
      <c r="D33" s="298"/>
      <c r="E33" s="298"/>
      <c r="F33" s="298"/>
      <c r="G33" s="299"/>
      <c r="H33" s="300"/>
      <c r="I33" s="280"/>
      <c r="J33" s="22" t="s">
        <v>188</v>
      </c>
      <c r="K33" s="2"/>
      <c r="L33" s="2"/>
      <c r="M33" s="2"/>
      <c r="N33" s="283">
        <v>1.0035460541588324</v>
      </c>
      <c r="O33" s="263"/>
      <c r="P33" s="263"/>
      <c r="Q33" s="263"/>
      <c r="S33" s="297"/>
      <c r="T33" s="297"/>
      <c r="U33" s="297"/>
      <c r="V33" s="297"/>
      <c r="W33" s="2"/>
    </row>
    <row r="34" spans="1:25" s="236" customFormat="1" x14ac:dyDescent="0.2">
      <c r="A34" s="60"/>
      <c r="I34" s="244"/>
      <c r="J34" s="22" t="s">
        <v>189</v>
      </c>
      <c r="K34" s="2"/>
      <c r="L34" s="2"/>
      <c r="M34" s="2"/>
      <c r="N34" s="283">
        <v>-8.5905366401871569E-4</v>
      </c>
      <c r="O34" s="263"/>
      <c r="P34" s="263"/>
      <c r="Q34" s="263"/>
      <c r="R34"/>
      <c r="S34" s="301"/>
      <c r="T34" s="301"/>
      <c r="U34" s="301"/>
      <c r="V34" s="301"/>
      <c r="W34" s="2"/>
    </row>
    <row r="35" spans="1:25" s="236" customFormat="1" ht="13.5" thickBot="1" x14ac:dyDescent="0.25">
      <c r="G35" s="302"/>
      <c r="J35" s="303" t="s">
        <v>190</v>
      </c>
      <c r="K35" s="304"/>
      <c r="L35" s="304"/>
      <c r="M35" s="304"/>
      <c r="N35" s="305">
        <v>0</v>
      </c>
      <c r="O35" s="263"/>
      <c r="P35" s="263"/>
      <c r="Q35" s="263"/>
      <c r="R35"/>
      <c r="S35" s="306"/>
      <c r="T35" s="297"/>
      <c r="U35" s="297"/>
      <c r="V35" s="297"/>
      <c r="W35" s="2"/>
    </row>
    <row r="36" spans="1:25" s="236" customFormat="1" x14ac:dyDescent="0.2">
      <c r="H36" s="307"/>
      <c r="J36" s="308" t="s">
        <v>191</v>
      </c>
      <c r="K36" s="253"/>
      <c r="L36" s="253"/>
      <c r="M36" s="253"/>
      <c r="N36" s="309"/>
      <c r="O36" s="263"/>
      <c r="P36" s="263"/>
      <c r="Q36" s="263"/>
      <c r="R36"/>
      <c r="S36" s="2"/>
      <c r="T36" s="2"/>
      <c r="U36" s="2"/>
      <c r="V36" s="2"/>
      <c r="W36" s="15"/>
      <c r="Y36" s="302"/>
    </row>
    <row r="37" spans="1:25" s="236" customFormat="1" ht="13.5" thickBot="1" x14ac:dyDescent="0.25">
      <c r="H37" s="302"/>
      <c r="J37" s="408" t="s">
        <v>192</v>
      </c>
      <c r="K37" s="409"/>
      <c r="L37" s="409"/>
      <c r="M37" s="409"/>
      <c r="N37" s="410"/>
      <c r="O37" s="263"/>
      <c r="P37" s="263"/>
      <c r="Q37" s="263"/>
      <c r="R37"/>
      <c r="S37" s="122"/>
      <c r="T37" s="122"/>
      <c r="U37" s="122"/>
      <c r="V37" s="122"/>
      <c r="W37" s="15"/>
      <c r="Y37" s="302"/>
    </row>
    <row r="38" spans="1:25" s="236" customFormat="1" x14ac:dyDescent="0.2">
      <c r="J38" s="60"/>
      <c r="K38" s="71"/>
      <c r="L38"/>
      <c r="M38"/>
      <c r="N38"/>
      <c r="O38" s="246"/>
      <c r="P38" s="246"/>
      <c r="Q38"/>
      <c r="R38" s="310"/>
      <c r="S38" s="310"/>
      <c r="T38" s="310"/>
      <c r="U38" s="310"/>
      <c r="V38" s="310"/>
      <c r="W38" s="2"/>
      <c r="X38" s="302"/>
      <c r="Y38" s="302"/>
    </row>
    <row r="39" spans="1:25" ht="13.5" thickBot="1" x14ac:dyDescent="0.25">
      <c r="Q39" s="2"/>
      <c r="R39" s="310"/>
      <c r="S39" s="310"/>
      <c r="T39" s="310"/>
      <c r="U39" s="310"/>
      <c r="V39" s="310"/>
      <c r="W39" s="2"/>
    </row>
    <row r="40" spans="1:25" ht="15.75" thickBot="1" x14ac:dyDescent="0.3">
      <c r="A40" s="255" t="s">
        <v>193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P40" s="311"/>
      <c r="Q40" s="312"/>
      <c r="R40" s="310"/>
      <c r="S40" s="310"/>
      <c r="T40" s="310"/>
      <c r="U40" s="310"/>
      <c r="V40" s="310"/>
      <c r="W40" s="2"/>
      <c r="X40" s="274"/>
    </row>
    <row r="41" spans="1:25" ht="15.75" thickBot="1" x14ac:dyDescent="0.3">
      <c r="A41" s="313"/>
      <c r="N41" s="282"/>
      <c r="P41" s="314"/>
      <c r="Q41" s="312"/>
      <c r="R41" s="310"/>
      <c r="S41" s="310"/>
      <c r="T41" s="310"/>
      <c r="U41" s="310"/>
      <c r="V41" s="310"/>
      <c r="W41" s="236"/>
      <c r="X41" s="274"/>
    </row>
    <row r="42" spans="1:25" x14ac:dyDescent="0.2">
      <c r="A42" s="315"/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4"/>
      <c r="O42" s="316"/>
      <c r="P42" s="314"/>
      <c r="Q42" s="312"/>
      <c r="R42" s="310"/>
      <c r="S42" s="75"/>
      <c r="T42" s="75"/>
      <c r="U42" s="75"/>
      <c r="V42" s="75"/>
      <c r="Y42" s="274"/>
    </row>
    <row r="43" spans="1:25" x14ac:dyDescent="0.2">
      <c r="A43" s="107" t="s">
        <v>194</v>
      </c>
      <c r="L43" s="317" t="s">
        <v>195</v>
      </c>
      <c r="M43" s="318"/>
      <c r="N43" s="319" t="s">
        <v>196</v>
      </c>
      <c r="P43" s="314"/>
      <c r="Q43" s="320"/>
      <c r="R43" s="310"/>
      <c r="S43" s="75"/>
      <c r="T43" s="75"/>
      <c r="U43" s="75"/>
      <c r="V43" s="75"/>
      <c r="X43" s="274"/>
    </row>
    <row r="44" spans="1:25" x14ac:dyDescent="0.2">
      <c r="A44" s="262"/>
      <c r="N44" s="282"/>
      <c r="O44" s="263"/>
      <c r="P44" s="314"/>
      <c r="Q44" s="312"/>
      <c r="R44" s="310"/>
      <c r="S44" s="75"/>
      <c r="T44" s="75"/>
      <c r="U44" s="75"/>
      <c r="V44" s="75"/>
    </row>
    <row r="45" spans="1:25" x14ac:dyDescent="0.2">
      <c r="A45" s="262"/>
      <c r="B45" s="71" t="s">
        <v>183</v>
      </c>
      <c r="L45" s="274"/>
      <c r="M45" s="274"/>
      <c r="N45" s="265">
        <v>979590.33</v>
      </c>
      <c r="O45" s="263"/>
      <c r="P45" s="314"/>
      <c r="Q45" s="321"/>
      <c r="R45" s="310"/>
      <c r="S45" s="75"/>
      <c r="T45" s="75"/>
      <c r="U45" s="75"/>
      <c r="V45" s="75"/>
      <c r="W45" s="75"/>
    </row>
    <row r="46" spans="1:25" x14ac:dyDescent="0.2">
      <c r="A46" s="262"/>
      <c r="L46" s="274"/>
      <c r="M46" s="274"/>
      <c r="N46" s="265"/>
      <c r="O46" s="263"/>
      <c r="P46" s="314"/>
      <c r="Q46" s="321"/>
      <c r="R46" s="310"/>
      <c r="S46" s="75"/>
      <c r="T46" s="75"/>
      <c r="U46" s="75"/>
      <c r="V46" s="75"/>
    </row>
    <row r="47" spans="1:25" x14ac:dyDescent="0.2">
      <c r="A47" s="262"/>
      <c r="B47" s="71" t="s">
        <v>197</v>
      </c>
      <c r="L47" s="75">
        <v>32864.400000000001</v>
      </c>
      <c r="M47" s="274"/>
      <c r="N47" s="265">
        <v>946725.92999999993</v>
      </c>
      <c r="O47" s="263"/>
      <c r="P47" s="314"/>
      <c r="Q47" s="321"/>
      <c r="R47" s="310"/>
      <c r="S47" s="75"/>
      <c r="T47" s="75"/>
      <c r="U47" s="75"/>
      <c r="V47" s="75"/>
      <c r="W47" s="2"/>
    </row>
    <row r="48" spans="1:25" x14ac:dyDescent="0.2">
      <c r="A48" s="262"/>
      <c r="L48" s="75"/>
      <c r="M48" s="274"/>
      <c r="N48" s="265"/>
      <c r="O48" s="263"/>
      <c r="P48" s="314"/>
      <c r="Q48" s="321"/>
      <c r="R48" s="310"/>
      <c r="S48" s="75"/>
      <c r="T48" s="75"/>
      <c r="U48" s="75"/>
      <c r="V48" s="75"/>
    </row>
    <row r="49" spans="1:30" x14ac:dyDescent="0.2">
      <c r="A49" s="262"/>
      <c r="B49" s="71" t="s">
        <v>198</v>
      </c>
      <c r="L49" s="75">
        <v>0</v>
      </c>
      <c r="M49" s="274"/>
      <c r="N49" s="265">
        <v>946725.92999999993</v>
      </c>
      <c r="O49" s="263"/>
      <c r="P49" s="310"/>
      <c r="Q49" s="75"/>
      <c r="R49" s="2"/>
      <c r="S49" s="2"/>
      <c r="T49" s="2"/>
      <c r="U49" s="2"/>
      <c r="V49" s="2"/>
    </row>
    <row r="50" spans="1:30" x14ac:dyDescent="0.2">
      <c r="A50" s="262"/>
      <c r="L50" s="75"/>
      <c r="M50" s="274"/>
      <c r="N50" s="265"/>
      <c r="O50" s="263"/>
      <c r="P50" s="284"/>
      <c r="Q50" s="322"/>
      <c r="R50" s="15"/>
      <c r="S50" s="2"/>
      <c r="T50" s="2"/>
      <c r="U50" s="2"/>
      <c r="V50" s="2"/>
    </row>
    <row r="51" spans="1:30" x14ac:dyDescent="0.2">
      <c r="A51" s="262"/>
      <c r="B51" s="71" t="s">
        <v>199</v>
      </c>
      <c r="L51" s="75">
        <v>12714.65</v>
      </c>
      <c r="M51" s="274"/>
      <c r="N51" s="265">
        <v>934011.27999999991</v>
      </c>
      <c r="O51" s="263"/>
      <c r="P51" s="323"/>
      <c r="Q51" s="322"/>
      <c r="R51" s="324"/>
      <c r="S51" s="2"/>
      <c r="T51" s="2"/>
      <c r="U51" s="2"/>
      <c r="V51" s="2"/>
    </row>
    <row r="52" spans="1:30" x14ac:dyDescent="0.2">
      <c r="A52" s="262"/>
      <c r="L52" s="75"/>
      <c r="M52" s="274"/>
      <c r="N52" s="265"/>
      <c r="O52" s="263"/>
      <c r="P52" s="323"/>
      <c r="Q52" s="325"/>
      <c r="R52" s="326"/>
    </row>
    <row r="53" spans="1:30" x14ac:dyDescent="0.2">
      <c r="A53" s="262"/>
      <c r="B53" s="71" t="s">
        <v>200</v>
      </c>
      <c r="L53" s="75">
        <v>8093.02</v>
      </c>
      <c r="M53" s="274"/>
      <c r="N53" s="265">
        <v>925918.25999999989</v>
      </c>
      <c r="O53" s="263"/>
      <c r="P53" s="323"/>
      <c r="Q53" s="325"/>
      <c r="R53" s="326"/>
    </row>
    <row r="54" spans="1:30" x14ac:dyDescent="0.2">
      <c r="A54" s="262"/>
      <c r="L54" s="75" t="s">
        <v>8</v>
      </c>
      <c r="M54" s="274"/>
      <c r="N54" s="265"/>
      <c r="O54" s="263"/>
      <c r="P54" s="323"/>
      <c r="Q54" s="325"/>
      <c r="R54" s="326"/>
    </row>
    <row r="55" spans="1:30" x14ac:dyDescent="0.2">
      <c r="A55" s="262"/>
      <c r="B55" s="71" t="s">
        <v>201</v>
      </c>
      <c r="L55" s="75">
        <v>154753.97</v>
      </c>
      <c r="M55" s="274"/>
      <c r="N55" s="265">
        <v>771164.28999999992</v>
      </c>
      <c r="O55" s="263"/>
      <c r="P55" s="323"/>
      <c r="Q55" s="325"/>
      <c r="R55" s="326"/>
    </row>
    <row r="56" spans="1:30" x14ac:dyDescent="0.2">
      <c r="A56" s="262"/>
      <c r="L56" s="75"/>
      <c r="M56" s="274"/>
      <c r="N56" s="265"/>
      <c r="O56" s="263"/>
      <c r="P56" s="323"/>
      <c r="Q56" s="325"/>
      <c r="R56" s="326"/>
    </row>
    <row r="57" spans="1:30" x14ac:dyDescent="0.2">
      <c r="A57" s="262"/>
      <c r="B57" s="71" t="s">
        <v>202</v>
      </c>
      <c r="L57" s="274">
        <v>50584.02</v>
      </c>
      <c r="M57" s="274"/>
      <c r="N57" s="265">
        <v>720580.2699999999</v>
      </c>
      <c r="O57" s="263"/>
      <c r="P57" s="323"/>
      <c r="Q57" s="325"/>
      <c r="R57" s="326"/>
    </row>
    <row r="58" spans="1:30" x14ac:dyDescent="0.2">
      <c r="A58" s="262"/>
      <c r="L58" s="274"/>
      <c r="M58" s="274"/>
      <c r="N58" s="265"/>
      <c r="O58" s="263"/>
      <c r="P58" s="323"/>
      <c r="Q58" s="325"/>
      <c r="R58" s="326"/>
      <c r="W58" s="327"/>
      <c r="Y58" s="415"/>
      <c r="Z58" s="415"/>
    </row>
    <row r="59" spans="1:30" x14ac:dyDescent="0.2">
      <c r="A59" s="262"/>
      <c r="B59" s="71" t="s">
        <v>203</v>
      </c>
      <c r="L59" s="274">
        <v>0</v>
      </c>
      <c r="M59" s="274"/>
      <c r="N59" s="265">
        <v>720580.2699999999</v>
      </c>
      <c r="O59" s="263"/>
      <c r="P59" s="328"/>
      <c r="Q59" s="329"/>
      <c r="Y59" s="2"/>
    </row>
    <row r="60" spans="1:30" x14ac:dyDescent="0.2">
      <c r="A60" s="262"/>
      <c r="B60" s="71"/>
      <c r="L60" s="274"/>
      <c r="M60" s="274"/>
      <c r="N60" s="265"/>
      <c r="O60" s="263"/>
      <c r="P60" s="328"/>
      <c r="Q60" s="329"/>
      <c r="R60" s="330"/>
      <c r="S60" s="330"/>
      <c r="T60" s="330"/>
      <c r="U60" s="330"/>
      <c r="V60" s="330"/>
      <c r="W60" s="2"/>
      <c r="X60" s="2"/>
      <c r="Y60" s="331"/>
      <c r="Z60" s="274"/>
      <c r="AB60" s="274"/>
      <c r="AC60" s="274"/>
      <c r="AD60" s="274"/>
    </row>
    <row r="61" spans="1:30" x14ac:dyDescent="0.2">
      <c r="A61" s="262"/>
      <c r="B61" s="71" t="s">
        <v>204</v>
      </c>
      <c r="L61" s="274">
        <v>720580.27</v>
      </c>
      <c r="M61" s="274"/>
      <c r="N61" s="265">
        <v>0</v>
      </c>
      <c r="O61" s="263"/>
      <c r="P61" s="328"/>
      <c r="Q61" s="329"/>
      <c r="R61" s="330"/>
      <c r="S61" s="330"/>
      <c r="T61" s="330"/>
      <c r="U61" s="330"/>
      <c r="V61" s="330"/>
      <c r="W61" s="2"/>
      <c r="X61" s="2"/>
      <c r="Y61" s="331"/>
      <c r="Z61" s="274"/>
      <c r="AB61" s="274"/>
      <c r="AC61" s="274"/>
      <c r="AD61" s="274"/>
    </row>
    <row r="62" spans="1:30" x14ac:dyDescent="0.2">
      <c r="A62" s="262"/>
      <c r="B62" s="71"/>
      <c r="L62" s="274"/>
      <c r="M62" s="274"/>
      <c r="N62" s="265"/>
      <c r="O62" s="263"/>
      <c r="P62" s="328"/>
      <c r="Q62" s="329"/>
      <c r="R62" s="330"/>
      <c r="S62" s="330"/>
      <c r="T62" s="330"/>
      <c r="U62" s="330"/>
      <c r="V62" s="330"/>
      <c r="W62" s="2"/>
      <c r="X62" s="2"/>
      <c r="Y62" s="331"/>
      <c r="Z62" s="274"/>
      <c r="AB62" s="274"/>
      <c r="AC62" s="274"/>
      <c r="AD62" s="274"/>
    </row>
    <row r="63" spans="1:30" x14ac:dyDescent="0.2">
      <c r="A63" s="262"/>
      <c r="B63" s="71" t="s">
        <v>205</v>
      </c>
      <c r="L63" s="274">
        <v>0</v>
      </c>
      <c r="M63" s="274"/>
      <c r="N63" s="265">
        <v>0</v>
      </c>
      <c r="O63" s="263"/>
      <c r="P63" s="328"/>
      <c r="Q63" s="329"/>
      <c r="R63" s="330"/>
      <c r="S63" s="330"/>
      <c r="T63" s="330"/>
      <c r="U63" s="330"/>
      <c r="V63" s="330"/>
      <c r="W63" s="2"/>
      <c r="X63" s="2"/>
      <c r="Y63" s="331"/>
      <c r="Z63" s="274"/>
      <c r="AB63" s="274"/>
      <c r="AC63" s="274"/>
      <c r="AD63" s="274"/>
    </row>
    <row r="64" spans="1:30" x14ac:dyDescent="0.2">
      <c r="A64" s="262"/>
      <c r="B64" s="71"/>
      <c r="G64" t="s">
        <v>8</v>
      </c>
      <c r="L64" s="274"/>
      <c r="M64" s="274"/>
      <c r="N64" s="265"/>
      <c r="O64" s="263"/>
      <c r="P64" s="328"/>
      <c r="Q64" s="329"/>
      <c r="R64" s="330"/>
      <c r="S64" s="330"/>
      <c r="T64" s="330"/>
      <c r="U64" s="330"/>
      <c r="V64" s="330"/>
      <c r="W64" s="2"/>
      <c r="X64" s="2"/>
      <c r="Y64" s="331"/>
      <c r="Z64" s="274"/>
      <c r="AB64" s="274"/>
      <c r="AC64" s="274"/>
      <c r="AD64" s="274"/>
    </row>
    <row r="65" spans="1:30" x14ac:dyDescent="0.2">
      <c r="A65" s="262"/>
      <c r="B65" s="71" t="s">
        <v>206</v>
      </c>
      <c r="L65" s="274">
        <v>0</v>
      </c>
      <c r="M65" s="274"/>
      <c r="N65" s="265">
        <v>0</v>
      </c>
      <c r="Q65" s="274"/>
      <c r="R65" s="330"/>
      <c r="S65" s="330"/>
      <c r="T65" s="330"/>
      <c r="U65" s="330"/>
      <c r="V65" s="330"/>
      <c r="W65" s="2"/>
      <c r="X65" s="2"/>
      <c r="Y65" s="331"/>
      <c r="Z65" s="274"/>
      <c r="AB65" s="274"/>
      <c r="AC65" s="274"/>
      <c r="AD65" s="274"/>
    </row>
    <row r="66" spans="1:30" x14ac:dyDescent="0.2">
      <c r="A66" s="262"/>
      <c r="B66" s="71"/>
      <c r="N66" s="282"/>
      <c r="R66" s="330"/>
      <c r="S66" s="330"/>
      <c r="T66" s="330"/>
      <c r="U66" s="330"/>
      <c r="V66" s="330"/>
      <c r="W66" s="2"/>
      <c r="X66" s="2"/>
      <c r="Y66" s="331"/>
      <c r="Z66" s="274"/>
      <c r="AB66" s="274"/>
      <c r="AC66" s="274"/>
      <c r="AD66" s="274"/>
    </row>
    <row r="67" spans="1:30" x14ac:dyDescent="0.2">
      <c r="A67" s="262"/>
      <c r="B67" s="71" t="s">
        <v>207</v>
      </c>
      <c r="L67" s="274">
        <v>0</v>
      </c>
      <c r="M67" s="274"/>
      <c r="N67" s="265">
        <v>0</v>
      </c>
      <c r="R67" s="330"/>
      <c r="S67" s="330"/>
      <c r="T67" s="330"/>
      <c r="U67" s="330"/>
      <c r="V67" s="330"/>
      <c r="W67" s="2"/>
      <c r="X67" s="2"/>
      <c r="Y67" s="331"/>
      <c r="Z67" s="274"/>
      <c r="AB67" s="274"/>
      <c r="AC67" s="274"/>
      <c r="AD67" s="274"/>
    </row>
    <row r="68" spans="1:30" x14ac:dyDescent="0.2">
      <c r="A68" s="262"/>
      <c r="B68" s="71"/>
      <c r="N68" s="282"/>
      <c r="R68" s="330"/>
      <c r="S68" s="330"/>
      <c r="T68" s="330"/>
      <c r="U68" s="330"/>
      <c r="V68" s="330"/>
      <c r="W68" s="2"/>
      <c r="X68" s="2"/>
      <c r="Y68" s="331"/>
      <c r="Z68" s="274"/>
      <c r="AB68" s="274"/>
      <c r="AC68" s="274"/>
      <c r="AD68" s="274"/>
    </row>
    <row r="69" spans="1:30" x14ac:dyDescent="0.2">
      <c r="A69" s="262"/>
      <c r="B69" s="71" t="s">
        <v>208</v>
      </c>
      <c r="L69" s="274">
        <v>0</v>
      </c>
      <c r="N69" s="265">
        <v>0</v>
      </c>
      <c r="R69" s="330"/>
      <c r="S69" s="330"/>
      <c r="T69" s="330"/>
      <c r="U69" s="330"/>
      <c r="V69" s="330"/>
      <c r="W69" s="2"/>
      <c r="X69" s="2"/>
      <c r="Y69" s="331"/>
      <c r="Z69" s="274"/>
      <c r="AB69" s="274"/>
      <c r="AC69" s="274"/>
      <c r="AD69" s="274"/>
    </row>
    <row r="70" spans="1:30" x14ac:dyDescent="0.2">
      <c r="A70" s="262"/>
      <c r="B70" s="236"/>
      <c r="C70" s="332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82"/>
      <c r="R70" s="333"/>
      <c r="S70" s="333"/>
      <c r="T70" s="333"/>
      <c r="U70" s="333"/>
      <c r="V70" s="333"/>
      <c r="W70" s="2"/>
      <c r="X70" s="2"/>
      <c r="Y70" s="331"/>
      <c r="Z70" s="274"/>
      <c r="AB70" s="274"/>
    </row>
    <row r="71" spans="1:30" x14ac:dyDescent="0.2">
      <c r="A71" s="58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82"/>
      <c r="R71" s="330"/>
      <c r="S71" s="330"/>
      <c r="T71" s="330"/>
      <c r="U71" s="330"/>
      <c r="V71" s="330"/>
      <c r="W71" s="2"/>
      <c r="X71" s="2"/>
      <c r="Y71" s="331"/>
      <c r="Z71" s="274"/>
      <c r="AB71" s="274"/>
    </row>
    <row r="72" spans="1:30" ht="13.5" thickBot="1" x14ac:dyDescent="0.25">
      <c r="A72" s="62"/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334"/>
      <c r="R72" s="333"/>
      <c r="S72" s="333"/>
      <c r="T72" s="333"/>
      <c r="U72" s="333"/>
      <c r="V72" s="333"/>
      <c r="W72" s="2"/>
      <c r="X72" s="2"/>
      <c r="Y72" s="335"/>
      <c r="Z72" s="274"/>
      <c r="AB72" s="274"/>
    </row>
    <row r="73" spans="1:30" ht="13.5" thickBot="1" x14ac:dyDescent="0.25">
      <c r="A73" s="262"/>
      <c r="B73" s="71"/>
      <c r="R73" s="2"/>
      <c r="S73" s="2"/>
      <c r="T73" s="2"/>
      <c r="U73" s="2"/>
      <c r="V73" s="2"/>
      <c r="W73" s="71"/>
      <c r="X73" s="71"/>
      <c r="Y73" s="241"/>
      <c r="Z73" s="241"/>
    </row>
    <row r="74" spans="1:30" x14ac:dyDescent="0.2">
      <c r="A74" s="146" t="s">
        <v>209</v>
      </c>
      <c r="B74" s="253"/>
      <c r="C74" s="253"/>
      <c r="D74" s="253"/>
      <c r="E74" s="253"/>
      <c r="F74" s="253"/>
      <c r="G74" s="336" t="s">
        <v>210</v>
      </c>
      <c r="H74" s="336" t="s">
        <v>211</v>
      </c>
      <c r="I74" s="337" t="s">
        <v>212</v>
      </c>
      <c r="R74" s="330"/>
      <c r="S74" s="330"/>
      <c r="T74" s="330"/>
      <c r="U74" s="330"/>
      <c r="V74" s="330"/>
      <c r="W74" s="2"/>
      <c r="X74" s="2"/>
      <c r="Y74" s="335"/>
      <c r="Z74" s="274"/>
    </row>
    <row r="75" spans="1:30" x14ac:dyDescent="0.2">
      <c r="A75" s="262"/>
      <c r="G75" s="338"/>
      <c r="H75" s="338"/>
      <c r="I75" s="282"/>
      <c r="R75" s="333"/>
      <c r="S75" s="333"/>
      <c r="T75" s="333"/>
      <c r="U75" s="333"/>
      <c r="V75" s="333"/>
      <c r="W75" s="2"/>
      <c r="X75" s="2"/>
      <c r="Y75" s="335"/>
      <c r="Z75" s="274"/>
    </row>
    <row r="76" spans="1:30" x14ac:dyDescent="0.2">
      <c r="A76" s="262"/>
      <c r="B76" t="s">
        <v>213</v>
      </c>
      <c r="G76" s="339">
        <v>154753.97</v>
      </c>
      <c r="H76" s="339">
        <v>50584.02</v>
      </c>
      <c r="I76" s="265">
        <v>205337.99</v>
      </c>
      <c r="R76" s="333"/>
      <c r="S76" s="333"/>
      <c r="T76" s="333"/>
      <c r="U76" s="333"/>
      <c r="V76" s="333"/>
      <c r="W76" s="2"/>
      <c r="X76" s="2"/>
      <c r="Y76" s="335"/>
      <c r="Z76" s="274"/>
    </row>
    <row r="77" spans="1:30" x14ac:dyDescent="0.2">
      <c r="A77" s="262"/>
      <c r="B77" t="s">
        <v>214</v>
      </c>
      <c r="G77" s="340">
        <v>154753.97</v>
      </c>
      <c r="H77" s="340">
        <v>50584.02</v>
      </c>
      <c r="I77" s="341">
        <v>205337.99</v>
      </c>
      <c r="W77" s="71"/>
      <c r="X77" s="71"/>
      <c r="Y77" s="241"/>
      <c r="Z77" s="241"/>
    </row>
    <row r="78" spans="1:30" x14ac:dyDescent="0.2">
      <c r="A78" s="262"/>
      <c r="C78" s="2" t="s">
        <v>215</v>
      </c>
      <c r="G78" s="339">
        <v>0</v>
      </c>
      <c r="H78" s="339">
        <v>0</v>
      </c>
      <c r="I78" s="265">
        <v>0</v>
      </c>
      <c r="W78" s="2"/>
      <c r="Y78" s="274"/>
      <c r="Z78" s="274"/>
    </row>
    <row r="79" spans="1:30" x14ac:dyDescent="0.2">
      <c r="A79" s="262"/>
      <c r="G79" s="338"/>
      <c r="H79" s="338"/>
      <c r="I79" s="282"/>
      <c r="W79" s="71"/>
      <c r="X79" s="71"/>
      <c r="Y79" s="241"/>
      <c r="Z79" s="241"/>
      <c r="AA79" s="2"/>
    </row>
    <row r="80" spans="1:30" x14ac:dyDescent="0.2">
      <c r="A80" s="262"/>
      <c r="B80" t="s">
        <v>216</v>
      </c>
      <c r="G80" s="339">
        <v>0</v>
      </c>
      <c r="H80" s="339">
        <v>0</v>
      </c>
      <c r="I80" s="265">
        <v>0</v>
      </c>
      <c r="Z80" s="274"/>
    </row>
    <row r="81" spans="1:27" x14ac:dyDescent="0.2">
      <c r="A81" s="262"/>
      <c r="B81" t="s">
        <v>217</v>
      </c>
      <c r="G81" s="340">
        <v>0</v>
      </c>
      <c r="H81" s="340">
        <v>0</v>
      </c>
      <c r="I81" s="341">
        <v>0</v>
      </c>
      <c r="Z81" s="274"/>
    </row>
    <row r="82" spans="1:27" x14ac:dyDescent="0.2">
      <c r="A82" s="262"/>
      <c r="C82" t="s">
        <v>218</v>
      </c>
      <c r="G82" s="339">
        <v>0</v>
      </c>
      <c r="H82" s="339"/>
      <c r="I82" s="265">
        <v>0</v>
      </c>
    </row>
    <row r="83" spans="1:27" x14ac:dyDescent="0.2">
      <c r="A83" s="262"/>
      <c r="G83" s="338"/>
      <c r="H83" s="338"/>
      <c r="I83" s="282"/>
    </row>
    <row r="84" spans="1:27" x14ac:dyDescent="0.2">
      <c r="A84" s="262"/>
      <c r="B84" t="s">
        <v>219</v>
      </c>
      <c r="G84" s="339">
        <v>720580.27</v>
      </c>
      <c r="H84" s="339">
        <v>0</v>
      </c>
      <c r="I84" s="265">
        <v>720580.27</v>
      </c>
    </row>
    <row r="85" spans="1:27" x14ac:dyDescent="0.2">
      <c r="A85" s="262"/>
      <c r="B85" t="s">
        <v>220</v>
      </c>
      <c r="G85" s="340">
        <v>720580.27</v>
      </c>
      <c r="H85" s="340">
        <v>0</v>
      </c>
      <c r="I85" s="341">
        <v>720580.27</v>
      </c>
      <c r="R85" s="2"/>
      <c r="S85" s="2"/>
      <c r="T85" s="2"/>
      <c r="U85" s="2"/>
      <c r="V85" s="2"/>
    </row>
    <row r="86" spans="1:27" x14ac:dyDescent="0.2">
      <c r="A86" s="262"/>
      <c r="C86" s="2" t="s">
        <v>221</v>
      </c>
      <c r="G86" s="339">
        <v>0</v>
      </c>
      <c r="H86" s="339">
        <v>0</v>
      </c>
      <c r="I86" s="265">
        <v>0</v>
      </c>
      <c r="O86" s="342"/>
      <c r="P86" s="342"/>
    </row>
    <row r="87" spans="1:27" s="236" customFormat="1" x14ac:dyDescent="0.2">
      <c r="A87" s="262"/>
      <c r="B87"/>
      <c r="C87"/>
      <c r="D87"/>
      <c r="E87"/>
      <c r="F87"/>
      <c r="G87" s="338"/>
      <c r="H87" s="338"/>
      <c r="I87" s="282"/>
      <c r="O87" s="246"/>
      <c r="P87" s="246"/>
      <c r="W87"/>
      <c r="X87"/>
      <c r="Y87"/>
      <c r="Z87"/>
      <c r="AA87"/>
    </row>
    <row r="88" spans="1:27" x14ac:dyDescent="0.2">
      <c r="A88" s="262"/>
      <c r="C88" s="71" t="s">
        <v>222</v>
      </c>
      <c r="G88" s="339">
        <v>875334.24</v>
      </c>
      <c r="H88" s="339">
        <v>50584.02</v>
      </c>
      <c r="I88" s="265">
        <v>925918.26</v>
      </c>
      <c r="W88" s="236"/>
      <c r="X88" s="236"/>
      <c r="Y88" s="236"/>
      <c r="Z88" s="236"/>
      <c r="AA88" s="236"/>
    </row>
    <row r="89" spans="1:27" x14ac:dyDescent="0.2">
      <c r="A89" s="262"/>
      <c r="G89" s="338"/>
      <c r="H89" s="338"/>
      <c r="I89" s="282"/>
    </row>
    <row r="90" spans="1:27" ht="13.5" thickBot="1" x14ac:dyDescent="0.25">
      <c r="A90" s="266"/>
      <c r="B90" s="267"/>
      <c r="C90" s="267"/>
      <c r="D90" s="267"/>
      <c r="E90" s="267"/>
      <c r="F90" s="267"/>
      <c r="G90" s="343"/>
      <c r="H90" s="343"/>
      <c r="I90" s="334"/>
    </row>
    <row r="91" spans="1:27" x14ac:dyDescent="0.2">
      <c r="W91" s="127"/>
    </row>
    <row r="92" spans="1:27" x14ac:dyDescent="0.2">
      <c r="R92" s="301"/>
      <c r="S92" s="301"/>
      <c r="T92" s="301"/>
      <c r="U92" s="301"/>
      <c r="V92" s="301"/>
      <c r="W92" s="301"/>
    </row>
    <row r="93" spans="1:27" x14ac:dyDescent="0.2">
      <c r="R93" s="301"/>
      <c r="S93" s="301"/>
      <c r="T93" s="301"/>
      <c r="U93" s="301"/>
      <c r="V93" s="301"/>
      <c r="W93" s="301"/>
    </row>
    <row r="94" spans="1:27" x14ac:dyDescent="0.2">
      <c r="R94" s="301"/>
      <c r="S94" s="301"/>
      <c r="T94" s="301"/>
      <c r="U94" s="301"/>
      <c r="V94" s="301"/>
      <c r="W94" s="301"/>
    </row>
    <row r="95" spans="1:27" x14ac:dyDescent="0.2">
      <c r="R95" s="274"/>
      <c r="S95" s="274"/>
      <c r="T95" s="274"/>
      <c r="U95" s="274"/>
      <c r="V95" s="274"/>
      <c r="W95" s="274"/>
    </row>
    <row r="96" spans="1:27" x14ac:dyDescent="0.2">
      <c r="R96" s="274"/>
      <c r="S96" s="274"/>
      <c r="T96" s="274"/>
      <c r="U96" s="274"/>
      <c r="V96" s="274"/>
      <c r="W96" s="274"/>
      <c r="X96" s="274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6A59-D74D-4F31-83D5-40B3435B73E4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42" t="s">
        <v>223</v>
      </c>
      <c r="B1" s="344"/>
    </row>
    <row r="2" spans="1:5" x14ac:dyDescent="0.2">
      <c r="A2" s="242" t="s">
        <v>224</v>
      </c>
      <c r="B2" s="344"/>
    </row>
    <row r="3" spans="1:5" x14ac:dyDescent="0.2">
      <c r="A3" s="345">
        <f>'Collection and Waterfall'!E6</f>
        <v>45716</v>
      </c>
      <c r="B3" s="344"/>
    </row>
    <row r="4" spans="1:5" x14ac:dyDescent="0.2">
      <c r="A4" s="242" t="s">
        <v>225</v>
      </c>
      <c r="B4" s="344"/>
    </row>
    <row r="6" spans="1:5" x14ac:dyDescent="0.2">
      <c r="C6" s="326"/>
    </row>
    <row r="7" spans="1:5" x14ac:dyDescent="0.2">
      <c r="A7" s="346"/>
      <c r="C7" s="326"/>
      <c r="D7" s="347"/>
    </row>
    <row r="8" spans="1:5" x14ac:dyDescent="0.2">
      <c r="C8" s="326"/>
    </row>
    <row r="9" spans="1:5" x14ac:dyDescent="0.2">
      <c r="A9" s="348" t="s">
        <v>226</v>
      </c>
      <c r="B9" s="349"/>
      <c r="C9" s="326"/>
    </row>
    <row r="10" spans="1:5" x14ac:dyDescent="0.2">
      <c r="A10" s="348" t="s">
        <v>227</v>
      </c>
      <c r="B10" s="132">
        <v>1589687.6400000001</v>
      </c>
      <c r="D10" s="350"/>
      <c r="E10" s="350"/>
    </row>
    <row r="11" spans="1:5" x14ac:dyDescent="0.2">
      <c r="A11" s="348" t="s">
        <v>228</v>
      </c>
      <c r="B11" s="351"/>
      <c r="C11" s="326"/>
      <c r="D11" s="352"/>
    </row>
    <row r="12" spans="1:5" x14ac:dyDescent="0.2">
      <c r="A12" s="348" t="s">
        <v>229</v>
      </c>
      <c r="B12" s="351">
        <v>48558137.399999999</v>
      </c>
      <c r="C12" s="353"/>
    </row>
    <row r="13" spans="1:5" x14ac:dyDescent="0.2">
      <c r="A13" s="348" t="s">
        <v>230</v>
      </c>
      <c r="B13" s="354">
        <v>-714922.23</v>
      </c>
      <c r="C13" s="355"/>
      <c r="D13" s="350"/>
    </row>
    <row r="14" spans="1:5" ht="15" x14ac:dyDescent="0.2">
      <c r="A14" s="348" t="s">
        <v>231</v>
      </c>
      <c r="B14" s="356">
        <f>SUM(B12:B13)</f>
        <v>47843215.170000002</v>
      </c>
      <c r="C14" s="353"/>
      <c r="D14" s="357"/>
    </row>
    <row r="15" spans="1:5" x14ac:dyDescent="0.2">
      <c r="A15" s="348"/>
      <c r="B15" s="351"/>
      <c r="C15" s="326"/>
    </row>
    <row r="16" spans="1:5" x14ac:dyDescent="0.2">
      <c r="A16" s="348" t="s">
        <v>232</v>
      </c>
      <c r="B16" s="351">
        <v>1886708</v>
      </c>
      <c r="D16" s="350"/>
    </row>
    <row r="17" spans="1:5" x14ac:dyDescent="0.2">
      <c r="A17" s="348" t="s">
        <v>233</v>
      </c>
      <c r="B17" s="132">
        <v>12010.68</v>
      </c>
      <c r="D17" s="350"/>
    </row>
    <row r="18" spans="1:5" x14ac:dyDescent="0.2">
      <c r="A18" s="348" t="s">
        <v>234</v>
      </c>
      <c r="B18" s="351">
        <v>24252.6</v>
      </c>
      <c r="C18" s="353"/>
      <c r="D18" s="2"/>
    </row>
    <row r="19" spans="1:5" ht="15" x14ac:dyDescent="0.2">
      <c r="A19" s="348" t="s">
        <v>235</v>
      </c>
      <c r="B19" s="351">
        <v>0</v>
      </c>
      <c r="C19" s="358"/>
      <c r="D19" s="358"/>
    </row>
    <row r="20" spans="1:5" x14ac:dyDescent="0.2">
      <c r="A20" s="348" t="s">
        <v>236</v>
      </c>
      <c r="B20" s="351"/>
      <c r="C20" s="359"/>
      <c r="D20" s="360"/>
    </row>
    <row r="21" spans="1:5" ht="15" x14ac:dyDescent="0.2">
      <c r="A21" s="2"/>
      <c r="B21" s="361"/>
      <c r="C21" s="358"/>
      <c r="D21" s="358"/>
    </row>
    <row r="22" spans="1:5" ht="13.5" thickBot="1" x14ac:dyDescent="0.25">
      <c r="A22" s="346" t="s">
        <v>83</v>
      </c>
      <c r="B22" s="362">
        <f>B10+B14+B16+B17+B18+B19</f>
        <v>51355874.090000004</v>
      </c>
      <c r="C22" s="15"/>
      <c r="D22" s="352"/>
    </row>
    <row r="23" spans="1:5" ht="13.5" thickTop="1" x14ac:dyDescent="0.2">
      <c r="A23" s="2"/>
      <c r="B23" s="132"/>
      <c r="C23" s="326"/>
      <c r="D23" s="347"/>
    </row>
    <row r="24" spans="1:5" x14ac:dyDescent="0.2">
      <c r="A24" s="2"/>
      <c r="B24" s="132"/>
      <c r="C24" s="326"/>
      <c r="D24" s="347"/>
    </row>
    <row r="25" spans="1:5" x14ac:dyDescent="0.2">
      <c r="A25" s="346" t="s">
        <v>237</v>
      </c>
      <c r="B25" s="132"/>
      <c r="C25" s="326"/>
      <c r="D25" s="347"/>
    </row>
    <row r="26" spans="1:5" x14ac:dyDescent="0.2">
      <c r="A26" s="2"/>
      <c r="B26" s="132"/>
      <c r="D26" s="350"/>
    </row>
    <row r="27" spans="1:5" x14ac:dyDescent="0.2">
      <c r="A27" s="348" t="s">
        <v>238</v>
      </c>
      <c r="B27" s="351"/>
      <c r="C27" s="326"/>
      <c r="D27" s="347"/>
      <c r="E27" s="3"/>
    </row>
    <row r="28" spans="1:5" x14ac:dyDescent="0.2">
      <c r="A28" s="348" t="s">
        <v>239</v>
      </c>
      <c r="B28" s="351">
        <v>48467491.880000003</v>
      </c>
      <c r="C28" s="15"/>
      <c r="E28" s="3"/>
    </row>
    <row r="29" spans="1:5" x14ac:dyDescent="0.2">
      <c r="A29" s="348" t="s">
        <v>240</v>
      </c>
      <c r="B29" s="354">
        <v>-110671.26</v>
      </c>
      <c r="C29" s="2"/>
      <c r="D29" s="347"/>
      <c r="E29" s="3"/>
    </row>
    <row r="30" spans="1:5" x14ac:dyDescent="0.2">
      <c r="A30" s="348" t="s">
        <v>241</v>
      </c>
      <c r="B30" s="351"/>
      <c r="C30" s="359"/>
      <c r="D30" s="360"/>
      <c r="E30" s="3"/>
    </row>
    <row r="31" spans="1:5" ht="15" x14ac:dyDescent="0.2">
      <c r="A31" s="348" t="s">
        <v>242</v>
      </c>
      <c r="B31" s="351"/>
      <c r="C31" s="358"/>
      <c r="D31" s="358"/>
      <c r="E31" s="3"/>
    </row>
    <row r="32" spans="1:5" x14ac:dyDescent="0.2">
      <c r="A32" s="2"/>
      <c r="B32" s="361"/>
      <c r="C32" s="326"/>
      <c r="E32" s="3"/>
    </row>
    <row r="33" spans="1:5" ht="13.5" thickBot="1" x14ac:dyDescent="0.25">
      <c r="A33" s="348" t="s">
        <v>243</v>
      </c>
      <c r="B33" s="363">
        <f>SUM(B27:B32)</f>
        <v>48356820.620000005</v>
      </c>
      <c r="E33" s="3"/>
    </row>
    <row r="34" spans="1:5" ht="13.5" thickTop="1" x14ac:dyDescent="0.2">
      <c r="A34" s="2"/>
      <c r="B34" s="364"/>
      <c r="C34" s="326"/>
      <c r="D34" s="347"/>
      <c r="E34" s="3"/>
    </row>
    <row r="35" spans="1:5" x14ac:dyDescent="0.2">
      <c r="A35" s="346" t="s">
        <v>244</v>
      </c>
      <c r="B35" s="365">
        <v>2999053.47</v>
      </c>
      <c r="C35" s="15"/>
      <c r="D35" s="347"/>
      <c r="E35" s="3"/>
    </row>
    <row r="36" spans="1:5" x14ac:dyDescent="0.2">
      <c r="A36" s="2"/>
      <c r="B36" s="132"/>
      <c r="C36" s="2"/>
      <c r="D36" s="2"/>
      <c r="E36" s="3"/>
    </row>
    <row r="37" spans="1:5" ht="13.5" thickBot="1" x14ac:dyDescent="0.25">
      <c r="A37" s="346" t="s">
        <v>245</v>
      </c>
      <c r="B37" s="362">
        <f>+B33+B35</f>
        <v>51355874.090000004</v>
      </c>
      <c r="C37" s="2"/>
      <c r="D37" s="352"/>
      <c r="E37" s="3"/>
    </row>
    <row r="38" spans="1:5" ht="13.5" thickTop="1" x14ac:dyDescent="0.2">
      <c r="A38" s="2"/>
      <c r="B38" s="132"/>
      <c r="C38" s="2"/>
      <c r="D38" s="366"/>
      <c r="E38" s="3"/>
    </row>
    <row r="39" spans="1:5" x14ac:dyDescent="0.2">
      <c r="A39" s="2"/>
      <c r="B39" s="132"/>
      <c r="C39" s="2"/>
      <c r="E39" s="3"/>
    </row>
    <row r="40" spans="1:5" x14ac:dyDescent="0.2">
      <c r="B40" s="132"/>
      <c r="E40" s="3"/>
    </row>
    <row r="41" spans="1:5" x14ac:dyDescent="0.2">
      <c r="A41" s="2" t="s">
        <v>246</v>
      </c>
      <c r="B41" s="132"/>
      <c r="C41" s="2"/>
    </row>
    <row r="42" spans="1:5" x14ac:dyDescent="0.2">
      <c r="A42" s="2" t="s">
        <v>247</v>
      </c>
      <c r="B42" s="132"/>
      <c r="C42" s="2"/>
    </row>
    <row r="43" spans="1:5" x14ac:dyDescent="0.2">
      <c r="A43" s="2"/>
      <c r="B43" s="132"/>
      <c r="C43" s="2"/>
    </row>
    <row r="44" spans="1:5" x14ac:dyDescent="0.2">
      <c r="B44" s="132"/>
    </row>
    <row r="45" spans="1:5" x14ac:dyDescent="0.2">
      <c r="B45" s="132"/>
    </row>
    <row r="46" spans="1:5" x14ac:dyDescent="0.2">
      <c r="B46" s="132"/>
    </row>
    <row r="47" spans="1:5" x14ac:dyDescent="0.2">
      <c r="B47" s="13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02A5-1EC9-4428-88C5-F69D9E7A821F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71" t="s">
        <v>248</v>
      </c>
      <c r="D1" s="367"/>
    </row>
    <row r="2" spans="1:6" x14ac:dyDescent="0.2">
      <c r="A2" s="71" t="s">
        <v>249</v>
      </c>
      <c r="E2" s="2"/>
    </row>
    <row r="4" spans="1:6" x14ac:dyDescent="0.2">
      <c r="B4" s="71" t="s">
        <v>250</v>
      </c>
      <c r="E4" s="2"/>
    </row>
    <row r="5" spans="1:6" x14ac:dyDescent="0.2">
      <c r="C5" t="s">
        <v>251</v>
      </c>
      <c r="E5" s="368" t="s">
        <v>279</v>
      </c>
    </row>
    <row r="6" spans="1:6" x14ac:dyDescent="0.2">
      <c r="C6" t="s">
        <v>6</v>
      </c>
      <c r="E6" s="368">
        <v>45741</v>
      </c>
    </row>
    <row r="7" spans="1:6" x14ac:dyDescent="0.2">
      <c r="C7" t="s">
        <v>252</v>
      </c>
      <c r="E7" s="369">
        <v>28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370">
        <v>10900000</v>
      </c>
    </row>
    <row r="10" spans="1:6" ht="15" x14ac:dyDescent="0.25">
      <c r="C10" t="s">
        <v>255</v>
      </c>
      <c r="E10" s="371">
        <v>5.96649E-2</v>
      </c>
    </row>
    <row r="11" spans="1:6" ht="15" x14ac:dyDescent="0.25">
      <c r="C11" t="s">
        <v>256</v>
      </c>
      <c r="E11" s="371">
        <v>4.46649E-2</v>
      </c>
    </row>
    <row r="12" spans="1:6" x14ac:dyDescent="0.2">
      <c r="C12" t="s">
        <v>257</v>
      </c>
      <c r="E12" s="368">
        <v>45737</v>
      </c>
      <c r="F12" s="11"/>
    </row>
    <row r="13" spans="1:6" x14ac:dyDescent="0.2">
      <c r="E13" s="119"/>
    </row>
    <row r="14" spans="1:6" x14ac:dyDescent="0.2">
      <c r="B14" s="71" t="s">
        <v>258</v>
      </c>
      <c r="E14" s="372">
        <f>E9*(E10)*(ROUND((E7)/E8,5))</f>
        <v>50584.021549800003</v>
      </c>
    </row>
    <row r="16" spans="1:6" x14ac:dyDescent="0.2">
      <c r="B16" s="71" t="s">
        <v>259</v>
      </c>
      <c r="E16" s="373"/>
    </row>
    <row r="17" spans="2:12" x14ac:dyDescent="0.2">
      <c r="C17" t="s">
        <v>260</v>
      </c>
      <c r="E17" s="373">
        <v>277059.88</v>
      </c>
      <c r="J17" s="270"/>
    </row>
    <row r="18" spans="2:12" x14ac:dyDescent="0.2">
      <c r="C18" t="s">
        <v>261</v>
      </c>
      <c r="E18" s="373">
        <v>33320.85</v>
      </c>
      <c r="J18" s="374"/>
      <c r="K18" s="375"/>
    </row>
    <row r="19" spans="2:12" x14ac:dyDescent="0.2">
      <c r="C19" t="s">
        <v>262</v>
      </c>
      <c r="E19" s="373">
        <v>20807.669999999998</v>
      </c>
      <c r="J19" s="376"/>
    </row>
    <row r="20" spans="2:12" x14ac:dyDescent="0.2">
      <c r="C20" t="s">
        <v>263</v>
      </c>
      <c r="E20" s="373">
        <v>154753.97</v>
      </c>
      <c r="J20" s="377"/>
      <c r="L20" s="378"/>
    </row>
    <row r="21" spans="2:12" x14ac:dyDescent="0.2">
      <c r="C21" s="318" t="s">
        <v>264</v>
      </c>
      <c r="E21" s="379">
        <v>833.33</v>
      </c>
    </row>
    <row r="22" spans="2:12" x14ac:dyDescent="0.2">
      <c r="E22" s="380"/>
    </row>
    <row r="23" spans="2:12" x14ac:dyDescent="0.2">
      <c r="B23" s="71" t="s">
        <v>265</v>
      </c>
      <c r="E23" s="372">
        <f>SUM(E17-E18-E19-E20-E21)</f>
        <v>67344.059999999983</v>
      </c>
    </row>
    <row r="24" spans="2:12" x14ac:dyDescent="0.2">
      <c r="E24" s="2"/>
      <c r="H24" s="270"/>
    </row>
    <row r="25" spans="2:12" ht="15" x14ac:dyDescent="0.25">
      <c r="B25" s="71" t="s">
        <v>266</v>
      </c>
      <c r="E25" s="381"/>
    </row>
    <row r="26" spans="2:12" x14ac:dyDescent="0.2">
      <c r="C26" t="s">
        <v>267</v>
      </c>
      <c r="E26" s="382">
        <v>0</v>
      </c>
    </row>
    <row r="27" spans="2:12" ht="15" x14ac:dyDescent="0.25">
      <c r="C27" t="s">
        <v>268</v>
      </c>
      <c r="E27" s="381">
        <v>0</v>
      </c>
    </row>
    <row r="28" spans="2:12" ht="15" x14ac:dyDescent="0.25">
      <c r="C28" t="s">
        <v>269</v>
      </c>
      <c r="E28" s="383">
        <v>0</v>
      </c>
    </row>
    <row r="29" spans="2:12" x14ac:dyDescent="0.2">
      <c r="B29" s="71" t="s">
        <v>270</v>
      </c>
      <c r="E29" s="372">
        <v>0</v>
      </c>
    </row>
    <row r="30" spans="2:12" x14ac:dyDescent="0.2">
      <c r="E30" s="2"/>
    </row>
    <row r="31" spans="2:12" ht="15" x14ac:dyDescent="0.25">
      <c r="B31" s="71" t="s">
        <v>271</v>
      </c>
      <c r="E31" s="381"/>
    </row>
    <row r="32" spans="2:12" ht="26.25" x14ac:dyDescent="0.25">
      <c r="C32" s="384" t="s">
        <v>272</v>
      </c>
      <c r="E32" s="381">
        <f>+E14</f>
        <v>50584.021549800003</v>
      </c>
    </row>
    <row r="33" spans="2:5" x14ac:dyDescent="0.2">
      <c r="E33" s="119"/>
    </row>
    <row r="34" spans="2:5" x14ac:dyDescent="0.2">
      <c r="B34" s="71" t="s">
        <v>273</v>
      </c>
      <c r="E34" s="372">
        <f>E32</f>
        <v>50584.021549800003</v>
      </c>
    </row>
    <row r="36" spans="2:5" x14ac:dyDescent="0.2">
      <c r="B36" s="71" t="s">
        <v>274</v>
      </c>
      <c r="E36" s="2"/>
    </row>
    <row r="37" spans="2:5" ht="15" x14ac:dyDescent="0.25">
      <c r="C37" t="s">
        <v>275</v>
      </c>
      <c r="E37" s="385">
        <v>0</v>
      </c>
    </row>
    <row r="38" spans="2:5" x14ac:dyDescent="0.2">
      <c r="C38" t="s">
        <v>276</v>
      </c>
      <c r="E38" s="290">
        <v>0</v>
      </c>
    </row>
    <row r="39" spans="2:5" x14ac:dyDescent="0.2">
      <c r="C39" t="s">
        <v>277</v>
      </c>
      <c r="E39" s="386">
        <v>0</v>
      </c>
    </row>
    <row r="40" spans="2:5" x14ac:dyDescent="0.2">
      <c r="B40" s="71" t="s">
        <v>278</v>
      </c>
      <c r="E40" s="372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2025-03-19T18:21:39Z</dcterms:created>
  <dcterms:modified xsi:type="dcterms:W3CDTF">2025-03-19T19:29:55Z</dcterms:modified>
</cp:coreProperties>
</file>