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10.2024\"/>
    </mc:Choice>
  </mc:AlternateContent>
  <xr:revisionPtr revIDLastSave="0" documentId="13_ncr:1_{D0F142AC-A052-4124-8AA2-3DC2310FCBE3}" xr6:coauthVersionLast="47" xr6:coauthVersionMax="47" xr10:uidLastSave="{00000000-0000-0000-0000-000000000000}"/>
  <bookViews>
    <workbookView xWindow="28680" yWindow="-120" windowWidth="29040" windowHeight="15840" xr2:uid="{F6F05CA8-DA55-40A9-AFA5-254B57A6AD71}"/>
  </bookViews>
  <sheets>
    <sheet name="FFELP" sheetId="1" r:id="rId1"/>
    <sheet name="Collection and Waterfall" sheetId="2" r:id="rId2"/>
    <sheet name="ESA Balance Sheet" sheetId="3" r:id="rId3"/>
    <sheet name="class B note" sheetId="4" r:id="rId4"/>
  </sheets>
  <definedNames>
    <definedName name="_xlnm.Print_Area" localSheetId="3">'class B note'!$A$1:$E$40</definedName>
    <definedName name="_xlnm.Print_Area" localSheetId="1">'Collection and Waterfall'!$A$1:$P$90</definedName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14" i="4"/>
  <c r="E32" i="4" s="1"/>
  <c r="E34" i="4" s="1"/>
  <c r="B32" i="3"/>
  <c r="B36" i="3" s="1"/>
  <c r="B14" i="3"/>
  <c r="B21" i="3" s="1"/>
  <c r="A3" i="3"/>
  <c r="A99" i="1"/>
  <c r="A98" i="1"/>
  <c r="A97" i="1"/>
  <c r="A96" i="1"/>
  <c r="A95" i="1"/>
  <c r="A94" i="1"/>
  <c r="A93" i="1"/>
  <c r="A84" i="1"/>
  <c r="G64" i="1"/>
  <c r="G50" i="1"/>
  <c r="G47" i="1"/>
  <c r="G46" i="1"/>
  <c r="G38" i="1"/>
  <c r="G34" i="1"/>
  <c r="H21" i="1"/>
  <c r="L18" i="1"/>
  <c r="H73" i="1" s="1"/>
  <c r="D18" i="1"/>
  <c r="K21" i="1"/>
  <c r="J21" i="1"/>
  <c r="I21" i="1"/>
  <c r="D17" i="1"/>
  <c r="G73" i="1" l="1"/>
  <c r="H53" i="1"/>
  <c r="H66" i="1"/>
  <c r="L17" i="1"/>
  <c r="G35" i="1"/>
  <c r="G39" i="1"/>
  <c r="L21" i="1" l="1"/>
  <c r="M18" i="1" s="1"/>
  <c r="H72" i="1"/>
  <c r="G53" i="1"/>
  <c r="G66" i="1"/>
  <c r="G68" i="1" s="1"/>
  <c r="H68" i="1"/>
  <c r="G72" i="1" l="1"/>
  <c r="G74" i="1" s="1"/>
  <c r="H74" i="1"/>
  <c r="H79" i="1"/>
  <c r="H78" i="1"/>
  <c r="M17" i="1"/>
  <c r="M21" i="1" s="1"/>
</calcChain>
</file>

<file path=xl/sharedStrings.xml><?xml version="1.0" encoding="utf-8"?>
<sst xmlns="http://schemas.openxmlformats.org/spreadsheetml/2006/main" count="366" uniqueCount="272">
  <si>
    <t>Student Loan Backed Reporting - FFELP</t>
  </si>
  <si>
    <t>Monthly Distribution Report</t>
  </si>
  <si>
    <t>Issuer</t>
  </si>
  <si>
    <t>ELFI, Inc</t>
  </si>
  <si>
    <t>Deal Name</t>
  </si>
  <si>
    <t>Indenture No. 9, LLC</t>
  </si>
  <si>
    <t>Distribution Date</t>
  </si>
  <si>
    <t xml:space="preserve">Collection Period </t>
  </si>
  <si>
    <t xml:space="preserve"> </t>
  </si>
  <si>
    <t>Contact Name</t>
  </si>
  <si>
    <t>Eric Stewart</t>
  </si>
  <si>
    <t>Contact Number</t>
  </si>
  <si>
    <t>865-824-3070</t>
  </si>
  <si>
    <t>Contact Email</t>
  </si>
  <si>
    <t>estewart@elfi.com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</si>
  <si>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</si>
  <si>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</si>
  <si>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</si>
  <si>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</si>
  <si>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</si>
  <si>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</si>
  <si>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</si>
  <si>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</si>
  <si>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</si>
  <si>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</si>
  <si>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</si>
  <si>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</si>
  <si>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</si>
  <si>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</si>
  <si>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</si>
  <si>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</si>
  <si>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</si>
  <si>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2015-1 A</t>
  </si>
  <si>
    <t>281378 AA7</t>
  </si>
  <si>
    <t>monthly</t>
  </si>
  <si>
    <t>2015-1 B</t>
  </si>
  <si>
    <t>281378 AB5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</si>
  <si>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</si>
  <si>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</si>
  <si>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</si>
  <si>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</si>
  <si>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</si>
  <si>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</si>
  <si>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</si>
  <si>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</si>
  <si>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</si>
  <si>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</si>
  <si>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</si>
  <si>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</si>
  <si>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</si>
  <si>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</si>
  <si>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</si>
  <si>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</si>
  <si>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</si>
  <si>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</si>
  <si>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</si>
  <si>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</si>
  <si>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</si>
  <si>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</si>
  <si>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</si>
  <si>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</si>
  <si>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</si>
  <si>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</si>
  <si>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</si>
  <si>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</si>
  <si>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</si>
  <si>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</si>
  <si>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</si>
  <si>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</si>
  <si>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</si>
  <si>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</si>
  <si>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</si>
  <si>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</si>
  <si>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</si>
  <si>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</si>
  <si>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</si>
  <si>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</si>
  <si>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</si>
  <si>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</si>
  <si>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</si>
  <si>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</si>
  <si>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</si>
  <si>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</si>
  <si>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</si>
  <si>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</si>
  <si>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</si>
  <si>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</si>
  <si>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</si>
  <si>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</si>
  <si>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</si>
  <si>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</si>
  <si>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</si>
  <si>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</si>
  <si>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</si>
  <si>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</si>
  <si>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</si>
  <si>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</si>
  <si>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</t>
  </si>
  <si>
    <t>Total Parity %, Including Class B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</si>
  <si>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</si>
  <si>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</si>
  <si>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</si>
  <si>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</si>
  <si>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</si>
  <si>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</si>
  <si>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</si>
  <si>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</si>
  <si>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Current</t>
  </si>
  <si>
    <t>31-60 Days Delinquent</t>
  </si>
  <si>
    <t>61-90 Days Delinquent</t>
  </si>
  <si>
    <t>91-120 Days Delinquent</t>
  </si>
  <si>
    <t>121-180 Days Delinquent</t>
  </si>
  <si>
    <t>181-270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</si>
  <si>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</si>
  <si>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</si>
  <si>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</si>
  <si>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</si>
  <si>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</si>
  <si>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</si>
  <si>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</si>
  <si>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</si>
  <si>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</si>
  <si>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</si>
  <si>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</si>
  <si>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</si>
  <si>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</si>
  <si>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</si>
  <si>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</si>
  <si>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</si>
  <si>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</si>
  <si>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</si>
  <si>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</si>
  <si>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</si>
  <si>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</si>
  <si>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</si>
  <si>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</si>
  <si>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</si>
  <si>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</si>
  <si>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</si>
  <si>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</si>
  <si>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</si>
  <si>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</si>
  <si>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</si>
  <si>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</si>
  <si>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</si>
  <si>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</si>
  <si>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</si>
  <si>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</si>
  <si>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</si>
  <si>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</si>
  <si>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</si>
  <si>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</si>
  <si>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</si>
  <si>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</si>
  <si>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</si>
  <si>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</si>
  <si>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</si>
  <si>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</si>
  <si>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</si>
  <si>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Other Fees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</si>
  <si>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</si>
  <si>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</si>
  <si>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</si>
  <si>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</si>
  <si>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</si>
  <si>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</si>
  <si>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</si>
  <si>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</si>
  <si>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</si>
  <si>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</si>
  <si>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</si>
  <si>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</si>
  <si>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</si>
  <si>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</si>
  <si>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</si>
  <si>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</si>
  <si>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</si>
  <si>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</si>
  <si>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</si>
  <si>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</si>
  <si>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</si>
  <si>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</si>
  <si>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</si>
  <si>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</si>
  <si>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</si>
  <si>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</si>
  <si>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</si>
  <si>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</si>
  <si>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</si>
  <si>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</si>
  <si>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</si>
  <si>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</si>
  <si>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</si>
  <si>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</si>
  <si>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</si>
  <si>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</si>
  <si>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</si>
  <si>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</si>
  <si>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</si>
  <si>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Accelerated Payments to Noteholders</t>
  </si>
  <si>
    <t>Tenth: Class B Noteholders Carry-Over</t>
  </si>
  <si>
    <t>Eleventh: Residual Revenue Fund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</si>
  <si>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</si>
  <si>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</si>
  <si>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</si>
  <si>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</si>
  <si>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</si>
  <si>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</si>
  <si>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</si>
  <si>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</si>
  <si>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</si>
  <si>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</si>
  <si>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</si>
  <si>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</si>
  <si>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</si>
  <si>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</si>
  <si>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9</t>
  </si>
  <si>
    <t>Balance Sheet</t>
  </si>
  <si>
    <t>unaudited</t>
  </si>
  <si>
    <t>ASSETS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</si>
  <si>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</si>
  <si>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</si>
  <si>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</si>
  <si>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</si>
  <si>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</si>
  <si>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</si>
  <si>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</si>
  <si>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</si>
  <si>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</si>
  <si>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</si>
  <si>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</si>
  <si>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</si>
  <si>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</si>
  <si>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</si>
  <si>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</si>
  <si>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</si>
  <si>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</si>
  <si>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</si>
  <si>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</si>
  <si>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</si>
  <si>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</si>
  <si>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</si>
  <si>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</si>
  <si>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</si>
  <si>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</si>
  <si>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</si>
  <si>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</si>
  <si>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</si>
  <si>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</si>
  <si>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</si>
  <si>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</si>
  <si>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</si>
  <si>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</si>
  <si>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</si>
  <si>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</si>
  <si>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</si>
  <si>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</si>
  <si>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</si>
  <si>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</si>
  <si>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</si>
  <si>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</si>
  <si>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</si>
  <si>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</si>
  <si>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</si>
  <si>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</si>
  <si>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</si>
  <si>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</si>
  <si>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</si>
  <si>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</si>
  <si>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</si>
  <si>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</si>
  <si>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10/25/24-11/22/24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</si>
</sst>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0.0"/>
    <numFmt numFmtId="166" formatCode="_(* #,##0_);_(* \(#,##0\);_(* &quot;-&quot;??_);_(@_)"/>
    <numFmt numFmtId="167" formatCode="0.000000"/>
    <numFmt numFmtId="168" formatCode="_(* #,##0.00_);_(* \(#,##0.00\);_(* &quot;-&quot;_);_(@_)"/>
    <numFmt numFmtId="169" formatCode="_(* #,##0.0_);_(* \(#,##0.0\);_(* &quot;-&quot;??_);_(@_)"/>
    <numFmt numFmtId="170" formatCode="_(* #,##0.0000_);_(* \(#,##0.0000\);_(* &quot;-&quot;??_);_(@_)"/>
    <numFmt numFmtId="171" formatCode="_(* #,##0.0000_);_(* \(#,##0.0000\);_(* &quot;-&quot;????_);_(@_)"/>
    <numFmt numFmtId="172" formatCode="0.000%"/>
    <numFmt numFmtId="173" formatCode="mmmm\ d\,\ yyyy"/>
    <numFmt numFmtId="174" formatCode="_(&quot;$&quot;* #,##0_);_(&quot;$&quot;* \(#,##0\);_(&quot;$&quot;* &quot;-&quot;??_);_(@_)"/>
    <numFmt numFmtId="175" formatCode="0.000000%"/>
  </numFmts>
  <fonts count="28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indexed="1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theme="0" tint="-0.49998474074526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8"/>
      <name val="Tahom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5" xfId="0" applyFont="1" applyBorder="1"/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14" fontId="3" fillId="0" borderId="5" xfId="0" applyNumberFormat="1" applyFont="1" applyBorder="1"/>
    <xf numFmtId="16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7" fillId="0" borderId="7" xfId="3" applyFill="1" applyBorder="1" applyAlignment="1" applyProtection="1"/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/>
    <xf numFmtId="0" fontId="4" fillId="0" borderId="2" xfId="0" applyFont="1" applyBorder="1"/>
    <xf numFmtId="0" fontId="3" fillId="0" borderId="4" xfId="0" applyFont="1" applyBorder="1"/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43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/>
    <xf numFmtId="43" fontId="3" fillId="0" borderId="15" xfId="0" applyNumberFormat="1" applyFont="1" applyBorder="1"/>
    <xf numFmtId="10" fontId="3" fillId="0" borderId="12" xfId="0" applyNumberFormat="1" applyFont="1" applyBorder="1" applyAlignment="1">
      <alignment horizontal="center"/>
    </xf>
    <xf numFmtId="14" fontId="3" fillId="0" borderId="16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43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/>
    <xf numFmtId="43" fontId="3" fillId="0" borderId="18" xfId="0" applyNumberFormat="1" applyFont="1" applyBorder="1"/>
    <xf numFmtId="43" fontId="3" fillId="0" borderId="17" xfId="0" applyNumberFormat="1" applyFont="1" applyBorder="1"/>
    <xf numFmtId="10" fontId="3" fillId="0" borderId="13" xfId="0" applyNumberFormat="1" applyFont="1" applyBorder="1" applyAlignment="1">
      <alignment horizontal="center"/>
    </xf>
    <xf numFmtId="10" fontId="3" fillId="0" borderId="18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3" fontId="3" fillId="0" borderId="20" xfId="0" applyNumberFormat="1" applyFont="1" applyBorder="1" applyAlignment="1">
      <alignment horizontal="center"/>
    </xf>
    <xf numFmtId="43" fontId="3" fillId="0" borderId="20" xfId="0" applyNumberFormat="1" applyFont="1" applyBorder="1"/>
    <xf numFmtId="43" fontId="3" fillId="0" borderId="22" xfId="0" applyNumberFormat="1" applyFont="1" applyBorder="1"/>
    <xf numFmtId="10" fontId="8" fillId="0" borderId="20" xfId="0" applyNumberFormat="1" applyFont="1" applyBorder="1" applyAlignment="1">
      <alignment horizontal="center"/>
    </xf>
    <xf numFmtId="10" fontId="3" fillId="0" borderId="23" xfId="0" applyNumberFormat="1" applyFont="1" applyBorder="1"/>
    <xf numFmtId="0" fontId="4" fillId="0" borderId="24" xfId="0" applyFont="1" applyBorder="1"/>
    <xf numFmtId="0" fontId="3" fillId="0" borderId="20" xfId="0" applyFont="1" applyBorder="1"/>
    <xf numFmtId="10" fontId="3" fillId="0" borderId="20" xfId="0" applyNumberFormat="1" applyFont="1" applyBorder="1"/>
    <xf numFmtId="43" fontId="4" fillId="0" borderId="20" xfId="0" applyNumberFormat="1" applyFont="1" applyBorder="1"/>
    <xf numFmtId="9" fontId="4" fillId="0" borderId="20" xfId="0" applyNumberFormat="1" applyFont="1" applyBorder="1" applyAlignment="1">
      <alignment horizontal="center"/>
    </xf>
    <xf numFmtId="10" fontId="4" fillId="0" borderId="20" xfId="0" applyNumberFormat="1" applyFont="1" applyBorder="1" applyAlignment="1">
      <alignment horizontal="center"/>
    </xf>
    <xf numFmtId="10" fontId="4" fillId="0" borderId="23" xfId="0" applyNumberFormat="1" applyFont="1" applyBorder="1" applyAlignment="1">
      <alignment horizontal="center"/>
    </xf>
    <xf numFmtId="0" fontId="9" fillId="0" borderId="4" xfId="0" applyFont="1" applyBorder="1"/>
    <xf numFmtId="0" fontId="9" fillId="0" borderId="25" xfId="0" applyFont="1" applyBorder="1"/>
    <xf numFmtId="0" fontId="9" fillId="0" borderId="0" xfId="0" applyFont="1"/>
    <xf numFmtId="0" fontId="9" fillId="0" borderId="16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4" fillId="0" borderId="9" xfId="0" applyFont="1" applyBorder="1"/>
    <xf numFmtId="0" fontId="4" fillId="0" borderId="26" xfId="0" applyFont="1" applyBorder="1"/>
    <xf numFmtId="0" fontId="4" fillId="0" borderId="11" xfId="0" applyFont="1" applyBorder="1"/>
    <xf numFmtId="0" fontId="3" fillId="0" borderId="27" xfId="0" applyFont="1" applyBorder="1"/>
    <xf numFmtId="0" fontId="3" fillId="0" borderId="15" xfId="0" applyFont="1" applyBorder="1"/>
    <xf numFmtId="0" fontId="4" fillId="0" borderId="12" xfId="0" applyFont="1" applyBorder="1" applyAlignment="1">
      <alignment horizontal="center"/>
    </xf>
    <xf numFmtId="0" fontId="4" fillId="0" borderId="0" xfId="0" applyFont="1"/>
    <xf numFmtId="0" fontId="3" fillId="0" borderId="25" xfId="0" applyFont="1" applyBorder="1"/>
    <xf numFmtId="43" fontId="3" fillId="0" borderId="12" xfId="0" applyNumberFormat="1" applyFont="1" applyBorder="1" applyAlignment="1">
      <alignment horizontal="right"/>
    </xf>
    <xf numFmtId="43" fontId="3" fillId="0" borderId="28" xfId="0" applyNumberFormat="1" applyFont="1" applyBorder="1" applyAlignment="1">
      <alignment horizontal="right"/>
    </xf>
    <xf numFmtId="43" fontId="3" fillId="0" borderId="0" xfId="0" applyNumberFormat="1" applyFont="1"/>
    <xf numFmtId="0" fontId="3" fillId="0" borderId="22" xfId="0" applyFont="1" applyBorder="1"/>
    <xf numFmtId="0" fontId="4" fillId="0" borderId="20" xfId="0" applyFont="1" applyBorder="1" applyAlignment="1">
      <alignment horizontal="center"/>
    </xf>
    <xf numFmtId="43" fontId="3" fillId="0" borderId="13" xfId="0" applyNumberFormat="1" applyFont="1" applyBorder="1" applyAlignment="1">
      <alignment horizontal="right"/>
    </xf>
    <xf numFmtId="43" fontId="3" fillId="0" borderId="29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0" fontId="3" fillId="0" borderId="18" xfId="0" applyFont="1" applyBorder="1"/>
    <xf numFmtId="10" fontId="3" fillId="0" borderId="17" xfId="0" applyNumberFormat="1" applyFont="1" applyBorder="1" applyAlignment="1">
      <alignment horizontal="center"/>
    </xf>
    <xf numFmtId="2" fontId="3" fillId="0" borderId="14" xfId="0" applyNumberFormat="1" applyFont="1" applyBorder="1"/>
    <xf numFmtId="2" fontId="3" fillId="0" borderId="25" xfId="0" applyNumberFormat="1" applyFont="1" applyBorder="1" applyAlignment="1">
      <alignment horizontal="center"/>
    </xf>
    <xf numFmtId="2" fontId="3" fillId="0" borderId="16" xfId="0" applyNumberFormat="1" applyFont="1" applyBorder="1"/>
    <xf numFmtId="2" fontId="3" fillId="0" borderId="17" xfId="0" applyNumberFormat="1" applyFont="1" applyBorder="1"/>
    <xf numFmtId="2" fontId="3" fillId="0" borderId="0" xfId="0" applyNumberFormat="1" applyFont="1" applyAlignment="1">
      <alignment horizontal="center"/>
    </xf>
    <xf numFmtId="2" fontId="3" fillId="0" borderId="5" xfId="0" applyNumberFormat="1" applyFont="1" applyBorder="1"/>
    <xf numFmtId="2" fontId="3" fillId="0" borderId="21" xfId="0" applyNumberFormat="1" applyFont="1" applyBorder="1"/>
    <xf numFmtId="2" fontId="3" fillId="0" borderId="24" xfId="0" applyNumberFormat="1" applyFont="1" applyBorder="1" applyAlignment="1">
      <alignment horizontal="center"/>
    </xf>
    <xf numFmtId="2" fontId="3" fillId="0" borderId="23" xfId="0" applyNumberFormat="1" applyFont="1" applyBorder="1"/>
    <xf numFmtId="0" fontId="3" fillId="0" borderId="9" xfId="0" applyFont="1" applyBorder="1" applyAlignment="1">
      <alignment horizontal="left" indent="3"/>
    </xf>
    <xf numFmtId="0" fontId="3" fillId="0" borderId="30" xfId="0" applyFont="1" applyBorder="1"/>
    <xf numFmtId="43" fontId="3" fillId="0" borderId="10" xfId="0" applyNumberFormat="1" applyFont="1" applyBorder="1" applyAlignment="1">
      <alignment horizontal="center"/>
    </xf>
    <xf numFmtId="10" fontId="4" fillId="0" borderId="31" xfId="0" applyNumberFormat="1" applyFont="1" applyBorder="1"/>
    <xf numFmtId="10" fontId="4" fillId="0" borderId="26" xfId="0" applyNumberFormat="1" applyFont="1" applyBorder="1" applyAlignment="1">
      <alignment horizontal="center"/>
    </xf>
    <xf numFmtId="10" fontId="4" fillId="0" borderId="32" xfId="0" applyNumberFormat="1" applyFont="1" applyBorder="1"/>
    <xf numFmtId="37" fontId="3" fillId="0" borderId="13" xfId="0" applyNumberFormat="1" applyFont="1" applyBorder="1" applyAlignment="1">
      <alignment horizontal="right"/>
    </xf>
    <xf numFmtId="37" fontId="3" fillId="0" borderId="29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left"/>
    </xf>
    <xf numFmtId="0" fontId="4" fillId="0" borderId="4" xfId="0" applyFont="1" applyBorder="1"/>
    <xf numFmtId="10" fontId="4" fillId="0" borderId="17" xfId="0" applyNumberFormat="1" applyFont="1" applyBorder="1"/>
    <xf numFmtId="2" fontId="4" fillId="0" borderId="33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8" xfId="0" applyNumberFormat="1" applyFont="1" applyBorder="1"/>
    <xf numFmtId="0" fontId="4" fillId="0" borderId="34" xfId="0" applyFont="1" applyBorder="1"/>
    <xf numFmtId="0" fontId="3" fillId="0" borderId="35" xfId="0" applyFont="1" applyBorder="1"/>
    <xf numFmtId="10" fontId="4" fillId="0" borderId="36" xfId="0" applyNumberFormat="1" applyFont="1" applyBorder="1"/>
    <xf numFmtId="2" fontId="4" fillId="0" borderId="0" xfId="0" applyNumberFormat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3" fillId="0" borderId="24" xfId="0" applyFont="1" applyBorder="1"/>
    <xf numFmtId="4" fontId="3" fillId="0" borderId="20" xfId="0" applyNumberFormat="1" applyFont="1" applyBorder="1" applyAlignment="1">
      <alignment horizontal="right"/>
    </xf>
    <xf numFmtId="4" fontId="3" fillId="0" borderId="37" xfId="0" applyNumberFormat="1" applyFont="1" applyBorder="1" applyAlignment="1">
      <alignment horizontal="right"/>
    </xf>
    <xf numFmtId="0" fontId="9" fillId="0" borderId="0" xfId="0" applyFont="1" applyAlignment="1">
      <alignment horizontal="left" vertical="top" wrapText="1"/>
    </xf>
    <xf numFmtId="0" fontId="11" fillId="0" borderId="0" xfId="0" applyFont="1"/>
    <xf numFmtId="43" fontId="0" fillId="0" borderId="0" xfId="1" applyFont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43" fontId="3" fillId="0" borderId="18" xfId="0" applyNumberFormat="1" applyFont="1" applyBorder="1" applyAlignment="1">
      <alignment horizontal="right"/>
    </xf>
    <xf numFmtId="43" fontId="3" fillId="0" borderId="5" xfId="0" applyNumberFormat="1" applyFont="1" applyBorder="1"/>
    <xf numFmtId="44" fontId="3" fillId="0" borderId="0" xfId="0" applyNumberFormat="1" applyFont="1"/>
    <xf numFmtId="9" fontId="3" fillId="0" borderId="0" xfId="2" applyFont="1" applyFill="1"/>
    <xf numFmtId="166" fontId="3" fillId="0" borderId="0" xfId="0" applyNumberFormat="1" applyFont="1"/>
    <xf numFmtId="167" fontId="3" fillId="0" borderId="0" xfId="0" applyNumberFormat="1" applyFont="1"/>
    <xf numFmtId="43" fontId="4" fillId="0" borderId="13" xfId="0" applyNumberFormat="1" applyFont="1" applyBorder="1" applyAlignment="1">
      <alignment horizontal="center"/>
    </xf>
    <xf numFmtId="43" fontId="4" fillId="0" borderId="18" xfId="0" applyNumberFormat="1" applyFont="1" applyBorder="1" applyAlignment="1">
      <alignment horizontal="right"/>
    </xf>
    <xf numFmtId="43" fontId="4" fillId="0" borderId="5" xfId="0" applyNumberFormat="1" applyFont="1" applyBorder="1"/>
    <xf numFmtId="0" fontId="3" fillId="0" borderId="13" xfId="0" applyFont="1" applyBorder="1"/>
    <xf numFmtId="0" fontId="9" fillId="0" borderId="13" xfId="0" applyFont="1" applyBorder="1"/>
    <xf numFmtId="0" fontId="9" fillId="0" borderId="18" xfId="0" applyFont="1" applyBorder="1"/>
    <xf numFmtId="0" fontId="9" fillId="0" borderId="5" xfId="0" applyFont="1" applyBorder="1"/>
    <xf numFmtId="0" fontId="3" fillId="0" borderId="6" xfId="0" applyFont="1" applyBorder="1"/>
    <xf numFmtId="0" fontId="3" fillId="0" borderId="38" xfId="0" applyFont="1" applyBorder="1"/>
    <xf numFmtId="0" fontId="3" fillId="0" borderId="39" xfId="0" applyFont="1" applyBorder="1"/>
    <xf numFmtId="0" fontId="2" fillId="0" borderId="34" xfId="0" applyFont="1" applyBorder="1"/>
    <xf numFmtId="0" fontId="3" fillId="0" borderId="40" xfId="0" applyFont="1" applyBorder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25" xfId="0" applyFont="1" applyBorder="1"/>
    <xf numFmtId="0" fontId="3" fillId="0" borderId="12" xfId="0" applyFont="1" applyBorder="1"/>
    <xf numFmtId="166" fontId="3" fillId="0" borderId="16" xfId="0" applyNumberFormat="1" applyFont="1" applyBorder="1"/>
    <xf numFmtId="10" fontId="3" fillId="0" borderId="5" xfId="0" applyNumberFormat="1" applyFont="1" applyBorder="1" applyAlignment="1">
      <alignment horizontal="center"/>
    </xf>
    <xf numFmtId="8" fontId="3" fillId="0" borderId="13" xfId="0" applyNumberFormat="1" applyFont="1" applyBorder="1"/>
    <xf numFmtId="43" fontId="3" fillId="0" borderId="20" xfId="0" applyNumberFormat="1" applyFont="1" applyBorder="1" applyAlignment="1">
      <alignment horizontal="right"/>
    </xf>
    <xf numFmtId="43" fontId="3" fillId="0" borderId="23" xfId="0" applyNumberFormat="1" applyFont="1" applyBorder="1"/>
    <xf numFmtId="43" fontId="4" fillId="0" borderId="13" xfId="0" applyNumberFormat="1" applyFont="1" applyBorder="1"/>
    <xf numFmtId="43" fontId="4" fillId="0" borderId="18" xfId="0" applyNumberFormat="1" applyFont="1" applyBorder="1"/>
    <xf numFmtId="0" fontId="3" fillId="0" borderId="26" xfId="0" applyFont="1" applyBorder="1"/>
    <xf numFmtId="43" fontId="3" fillId="0" borderId="13" xfId="4" quotePrefix="1" applyFont="1" applyFill="1" applyBorder="1" applyAlignment="1">
      <alignment horizontal="right"/>
    </xf>
    <xf numFmtId="10" fontId="3" fillId="0" borderId="13" xfId="5" applyNumberFormat="1" applyFont="1" applyFill="1" applyBorder="1" applyAlignment="1">
      <alignment horizontal="right"/>
    </xf>
    <xf numFmtId="166" fontId="3" fillId="0" borderId="13" xfId="4" quotePrefix="1" applyNumberFormat="1" applyFont="1" applyFill="1" applyBorder="1" applyAlignment="1">
      <alignment horizontal="right"/>
    </xf>
    <xf numFmtId="43" fontId="3" fillId="0" borderId="29" xfId="4" quotePrefix="1" applyFont="1" applyFill="1" applyBorder="1" applyAlignment="1">
      <alignment horizontal="right"/>
    </xf>
    <xf numFmtId="43" fontId="4" fillId="0" borderId="12" xfId="0" applyNumberFormat="1" applyFont="1" applyBorder="1" applyAlignment="1">
      <alignment horizontal="center"/>
    </xf>
    <xf numFmtId="166" fontId="3" fillId="0" borderId="5" xfId="0" applyNumberFormat="1" applyFont="1" applyBorder="1"/>
    <xf numFmtId="0" fontId="4" fillId="0" borderId="19" xfId="0" applyFont="1" applyBorder="1"/>
    <xf numFmtId="43" fontId="4" fillId="0" borderId="20" xfId="4" applyFont="1" applyFill="1" applyBorder="1" applyAlignment="1">
      <alignment horizontal="right"/>
    </xf>
    <xf numFmtId="10" fontId="3" fillId="0" borderId="20" xfId="5" applyNumberFormat="1" applyFont="1" applyFill="1" applyBorder="1" applyAlignment="1">
      <alignment horizontal="right"/>
    </xf>
    <xf numFmtId="166" fontId="4" fillId="0" borderId="20" xfId="4" applyNumberFormat="1" applyFont="1" applyFill="1" applyBorder="1" applyAlignment="1">
      <alignment horizontal="right"/>
    </xf>
    <xf numFmtId="43" fontId="4" fillId="0" borderId="37" xfId="4" applyFont="1" applyFill="1" applyBorder="1" applyAlignment="1">
      <alignment horizontal="right"/>
    </xf>
    <xf numFmtId="43" fontId="3" fillId="0" borderId="0" xfId="1" applyFont="1" applyFill="1"/>
    <xf numFmtId="166" fontId="4" fillId="0" borderId="13" xfId="0" applyNumberFormat="1" applyFont="1" applyBorder="1"/>
    <xf numFmtId="166" fontId="4" fillId="0" borderId="18" xfId="0" applyNumberFormat="1" applyFont="1" applyBorder="1"/>
    <xf numFmtId="166" fontId="4" fillId="0" borderId="5" xfId="0" applyNumberFormat="1" applyFont="1" applyBorder="1"/>
    <xf numFmtId="10" fontId="3" fillId="0" borderId="18" xfId="0" applyNumberFormat="1" applyFont="1" applyBorder="1"/>
    <xf numFmtId="10" fontId="3" fillId="0" borderId="29" xfId="0" applyNumberFormat="1" applyFont="1" applyBorder="1" applyAlignment="1">
      <alignment horizontal="center"/>
    </xf>
    <xf numFmtId="10" fontId="3" fillId="0" borderId="22" xfId="0" applyNumberFormat="1" applyFont="1" applyBorder="1"/>
    <xf numFmtId="0" fontId="9" fillId="0" borderId="27" xfId="0" applyFont="1" applyBorder="1"/>
    <xf numFmtId="0" fontId="4" fillId="0" borderId="30" xfId="0" applyFont="1" applyBorder="1"/>
    <xf numFmtId="0" fontId="4" fillId="0" borderId="31" xfId="0" applyFont="1" applyBorder="1" applyAlignment="1">
      <alignment horizontal="centerContinuous"/>
    </xf>
    <xf numFmtId="0" fontId="4" fillId="0" borderId="30" xfId="0" applyFont="1" applyBorder="1" applyAlignment="1">
      <alignment horizontal="centerContinuous"/>
    </xf>
    <xf numFmtId="43" fontId="4" fillId="0" borderId="10" xfId="0" applyNumberFormat="1" applyFont="1" applyBorder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0" fontId="13" fillId="0" borderId="4" xfId="0" applyFont="1" applyBorder="1"/>
    <xf numFmtId="41" fontId="3" fillId="0" borderId="13" xfId="0" applyNumberFormat="1" applyFont="1" applyBorder="1" applyAlignment="1">
      <alignment horizontal="right"/>
    </xf>
    <xf numFmtId="10" fontId="3" fillId="0" borderId="13" xfId="0" applyNumberFormat="1" applyFont="1" applyBorder="1" applyAlignment="1">
      <alignment horizontal="right"/>
    </xf>
    <xf numFmtId="10" fontId="3" fillId="0" borderId="12" xfId="5" applyNumberFormat="1" applyFont="1" applyFill="1" applyBorder="1" applyAlignment="1">
      <alignment horizontal="right"/>
    </xf>
    <xf numFmtId="168" fontId="3" fillId="0" borderId="12" xfId="0" applyNumberFormat="1" applyFont="1" applyBorder="1" applyAlignment="1">
      <alignment horizontal="right"/>
    </xf>
    <xf numFmtId="168" fontId="3" fillId="0" borderId="28" xfId="0" applyNumberFormat="1" applyFont="1" applyBorder="1" applyAlignment="1">
      <alignment horizontal="right"/>
    </xf>
    <xf numFmtId="168" fontId="3" fillId="0" borderId="13" xfId="0" applyNumberFormat="1" applyFont="1" applyBorder="1" applyAlignment="1">
      <alignment horizontal="right"/>
    </xf>
    <xf numFmtId="168" fontId="3" fillId="0" borderId="29" xfId="0" applyNumberFormat="1" applyFont="1" applyBorder="1" applyAlignment="1">
      <alignment horizontal="right"/>
    </xf>
    <xf numFmtId="0" fontId="3" fillId="0" borderId="0" xfId="0" applyFont="1" applyAlignment="1">
      <alignment horizontal="left" indent="2"/>
    </xf>
    <xf numFmtId="0" fontId="14" fillId="0" borderId="4" xfId="0" applyFont="1" applyBorder="1"/>
    <xf numFmtId="0" fontId="8" fillId="0" borderId="0" xfId="0" applyFont="1"/>
    <xf numFmtId="41" fontId="8" fillId="0" borderId="13" xfId="0" applyNumberFormat="1" applyFont="1" applyBorder="1" applyAlignment="1">
      <alignment horizontal="right"/>
    </xf>
    <xf numFmtId="43" fontId="8" fillId="0" borderId="13" xfId="0" applyNumberFormat="1" applyFont="1" applyBorder="1" applyAlignment="1">
      <alignment horizontal="right"/>
    </xf>
    <xf numFmtId="10" fontId="8" fillId="0" borderId="13" xfId="0" applyNumberFormat="1" applyFont="1" applyBorder="1" applyAlignment="1">
      <alignment horizontal="right"/>
    </xf>
    <xf numFmtId="10" fontId="8" fillId="0" borderId="13" xfId="5" applyNumberFormat="1" applyFont="1" applyFill="1" applyBorder="1" applyAlignment="1">
      <alignment horizontal="right"/>
    </xf>
    <xf numFmtId="168" fontId="8" fillId="0" borderId="13" xfId="0" applyNumberFormat="1" applyFont="1" applyBorder="1" applyAlignment="1">
      <alignment horizontal="right"/>
    </xf>
    <xf numFmtId="168" fontId="8" fillId="0" borderId="29" xfId="0" applyNumberFormat="1" applyFont="1" applyBorder="1" applyAlignment="1">
      <alignment horizontal="right"/>
    </xf>
    <xf numFmtId="10" fontId="3" fillId="0" borderId="13" xfId="4" applyNumberFormat="1" applyFont="1" applyFill="1" applyBorder="1" applyAlignment="1">
      <alignment horizontal="right"/>
    </xf>
    <xf numFmtId="41" fontId="3" fillId="0" borderId="0" xfId="0" applyNumberFormat="1" applyFont="1"/>
    <xf numFmtId="10" fontId="3" fillId="0" borderId="0" xfId="0" applyNumberFormat="1" applyFont="1"/>
    <xf numFmtId="41" fontId="4" fillId="0" borderId="22" xfId="4" applyNumberFormat="1" applyFont="1" applyFill="1" applyBorder="1" applyAlignment="1">
      <alignment horizontal="right"/>
    </xf>
    <xf numFmtId="10" fontId="4" fillId="0" borderId="20" xfId="5" applyNumberFormat="1" applyFont="1" applyFill="1" applyBorder="1" applyAlignment="1">
      <alignment horizontal="right"/>
    </xf>
    <xf numFmtId="168" fontId="4" fillId="0" borderId="20" xfId="0" applyNumberFormat="1" applyFont="1" applyBorder="1" applyAlignment="1">
      <alignment horizontal="right"/>
    </xf>
    <xf numFmtId="168" fontId="4" fillId="0" borderId="37" xfId="0" applyNumberFormat="1" applyFont="1" applyBorder="1" applyAlignment="1">
      <alignment horizontal="right"/>
    </xf>
    <xf numFmtId="10" fontId="9" fillId="0" borderId="25" xfId="5" applyNumberFormat="1" applyFont="1" applyFill="1" applyBorder="1"/>
    <xf numFmtId="169" fontId="9" fillId="0" borderId="16" xfId="4" applyNumberFormat="1" applyFont="1" applyFill="1" applyBorder="1"/>
    <xf numFmtId="10" fontId="9" fillId="0" borderId="7" xfId="5" applyNumberFormat="1" applyFont="1" applyFill="1" applyBorder="1"/>
    <xf numFmtId="169" fontId="9" fillId="0" borderId="8" xfId="4" applyNumberFormat="1" applyFont="1" applyFill="1" applyBorder="1"/>
    <xf numFmtId="43" fontId="4" fillId="0" borderId="10" xfId="4" applyFont="1" applyFill="1" applyBorder="1" applyAlignment="1">
      <alignment horizontal="center"/>
    </xf>
    <xf numFmtId="43" fontId="4" fillId="0" borderId="30" xfId="4" applyFont="1" applyFill="1" applyBorder="1" applyAlignment="1">
      <alignment horizontal="center"/>
    </xf>
    <xf numFmtId="41" fontId="3" fillId="0" borderId="13" xfId="4" applyNumberFormat="1" applyFont="1" applyFill="1" applyBorder="1" applyAlignment="1">
      <alignment horizontal="right"/>
    </xf>
    <xf numFmtId="43" fontId="3" fillId="0" borderId="13" xfId="4" applyFont="1" applyFill="1" applyBorder="1" applyAlignment="1">
      <alignment horizontal="right"/>
    </xf>
    <xf numFmtId="43" fontId="3" fillId="0" borderId="15" xfId="4" applyFont="1" applyFill="1" applyBorder="1" applyAlignment="1">
      <alignment horizontal="right"/>
    </xf>
    <xf numFmtId="43" fontId="3" fillId="0" borderId="13" xfId="5" applyNumberFormat="1" applyFont="1" applyFill="1" applyBorder="1" applyAlignment="1">
      <alignment horizontal="right"/>
    </xf>
    <xf numFmtId="43" fontId="3" fillId="0" borderId="28" xfId="4" applyFont="1" applyFill="1" applyBorder="1" applyAlignment="1">
      <alignment horizontal="right"/>
    </xf>
    <xf numFmtId="43" fontId="3" fillId="0" borderId="18" xfId="4" applyFont="1" applyFill="1" applyBorder="1" applyAlignment="1">
      <alignment horizontal="right"/>
    </xf>
    <xf numFmtId="43" fontId="3" fillId="0" borderId="29" xfId="4" applyFont="1" applyFill="1" applyBorder="1" applyAlignment="1">
      <alignment horizontal="right"/>
    </xf>
    <xf numFmtId="43" fontId="3" fillId="0" borderId="17" xfId="5" applyNumberFormat="1" applyFont="1" applyFill="1" applyBorder="1" applyAlignment="1">
      <alignment horizontal="right"/>
    </xf>
    <xf numFmtId="41" fontId="4" fillId="0" borderId="20" xfId="4" applyNumberFormat="1" applyFont="1" applyFill="1" applyBorder="1" applyAlignment="1">
      <alignment horizontal="right"/>
    </xf>
    <xf numFmtId="43" fontId="4" fillId="0" borderId="20" xfId="5" applyNumberFormat="1" applyFont="1" applyFill="1" applyBorder="1" applyAlignment="1">
      <alignment horizontal="right"/>
    </xf>
    <xf numFmtId="43" fontId="4" fillId="0" borderId="21" xfId="5" applyNumberFormat="1" applyFont="1" applyFill="1" applyBorder="1" applyAlignment="1">
      <alignment horizontal="right"/>
    </xf>
    <xf numFmtId="10" fontId="9" fillId="0" borderId="0" xfId="5" applyNumberFormat="1" applyFont="1" applyFill="1" applyBorder="1"/>
    <xf numFmtId="169" fontId="9" fillId="0" borderId="5" xfId="4" applyNumberFormat="1" applyFont="1" applyFill="1" applyBorder="1"/>
    <xf numFmtId="0" fontId="3" fillId="0" borderId="1" xfId="0" applyFont="1" applyBorder="1"/>
    <xf numFmtId="0" fontId="15" fillId="0" borderId="0" xfId="0" applyFont="1"/>
    <xf numFmtId="0" fontId="3" fillId="0" borderId="11" xfId="0" applyFont="1" applyBorder="1"/>
    <xf numFmtId="10" fontId="3" fillId="0" borderId="12" xfId="4" applyNumberFormat="1" applyFont="1" applyFill="1" applyBorder="1" applyAlignment="1">
      <alignment horizontal="right"/>
    </xf>
    <xf numFmtId="170" fontId="3" fillId="0" borderId="5" xfId="0" applyNumberFormat="1" applyFont="1" applyBorder="1" applyAlignment="1">
      <alignment horizontal="right"/>
    </xf>
    <xf numFmtId="171" fontId="3" fillId="0" borderId="5" xfId="0" applyNumberFormat="1" applyFont="1" applyBorder="1" applyAlignment="1">
      <alignment horizontal="right"/>
    </xf>
    <xf numFmtId="0" fontId="4" fillId="0" borderId="7" xfId="0" applyFont="1" applyBorder="1"/>
    <xf numFmtId="41" fontId="4" fillId="0" borderId="38" xfId="4" applyNumberFormat="1" applyFont="1" applyFill="1" applyBorder="1" applyAlignment="1">
      <alignment horizontal="right"/>
    </xf>
    <xf numFmtId="43" fontId="4" fillId="0" borderId="38" xfId="4" applyFont="1" applyFill="1" applyBorder="1" applyAlignment="1">
      <alignment horizontal="right"/>
    </xf>
    <xf numFmtId="10" fontId="4" fillId="0" borderId="38" xfId="5" applyNumberFormat="1" applyFont="1" applyFill="1" applyBorder="1" applyAlignment="1">
      <alignment horizontal="right"/>
    </xf>
    <xf numFmtId="10" fontId="4" fillId="0" borderId="38" xfId="4" applyNumberFormat="1" applyFont="1" applyFill="1" applyBorder="1" applyAlignment="1">
      <alignment horizontal="right"/>
    </xf>
    <xf numFmtId="170" fontId="4" fillId="0" borderId="8" xfId="0" applyNumberFormat="1" applyFont="1" applyBorder="1" applyAlignment="1">
      <alignment horizontal="right"/>
    </xf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3" fillId="0" borderId="8" xfId="0" applyNumberFormat="1" applyFont="1" applyBorder="1"/>
    <xf numFmtId="0" fontId="4" fillId="0" borderId="0" xfId="0" applyFont="1" applyAlignment="1">
      <alignment horizontal="center"/>
    </xf>
    <xf numFmtId="43" fontId="4" fillId="0" borderId="0" xfId="0" applyNumberFormat="1" applyFont="1"/>
    <xf numFmtId="43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1" fontId="3" fillId="0" borderId="0" xfId="0" applyNumberFormat="1" applyFont="1" applyAlignment="1">
      <alignment vertical="top"/>
    </xf>
    <xf numFmtId="43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 wrapText="1"/>
    </xf>
    <xf numFmtId="43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16" fillId="0" borderId="0" xfId="0" applyFont="1"/>
    <xf numFmtId="0" fontId="0" fillId="0" borderId="2" xfId="0" applyBorder="1"/>
    <xf numFmtId="0" fontId="0" fillId="0" borderId="3" xfId="0" applyBorder="1"/>
    <xf numFmtId="0" fontId="16" fillId="0" borderId="34" xfId="0" applyFont="1" applyBorder="1"/>
    <xf numFmtId="0" fontId="0" fillId="0" borderId="41" xfId="0" applyBorder="1"/>
    <xf numFmtId="0" fontId="0" fillId="0" borderId="40" xfId="0" applyBorder="1"/>
    <xf numFmtId="14" fontId="4" fillId="0" borderId="23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/>
    <xf numFmtId="43" fontId="0" fillId="0" borderId="0" xfId="0" applyNumberFormat="1"/>
    <xf numFmtId="0" fontId="18" fillId="0" borderId="0" xfId="0" applyFont="1"/>
    <xf numFmtId="43" fontId="0" fillId="0" borderId="5" xfId="0" applyNumberFormat="1" applyBorder="1"/>
    <xf numFmtId="8" fontId="0" fillId="0" borderId="0" xfId="0" applyNumberFormat="1"/>
    <xf numFmtId="0" fontId="0" fillId="0" borderId="6" xfId="0" applyBorder="1"/>
    <xf numFmtId="0" fontId="0" fillId="0" borderId="7" xfId="0" applyBorder="1"/>
    <xf numFmtId="44" fontId="0" fillId="0" borderId="8" xfId="0" applyNumberFormat="1" applyBorder="1"/>
    <xf numFmtId="49" fontId="19" fillId="0" borderId="0" xfId="0" applyNumberFormat="1" applyFont="1" applyAlignment="1">
      <alignment horizontal="center"/>
    </xf>
    <xf numFmtId="14" fontId="4" fillId="0" borderId="42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43" fontId="20" fillId="0" borderId="0" xfId="0" applyNumberFormat="1" applyFont="1" applyAlignment="1">
      <alignment horizontal="center"/>
    </xf>
    <xf numFmtId="49" fontId="3" fillId="0" borderId="4" xfId="0" applyNumberFormat="1" applyFont="1" applyBorder="1"/>
    <xf numFmtId="43" fontId="3" fillId="0" borderId="5" xfId="0" applyNumberFormat="1" applyFont="1" applyBorder="1" applyAlignment="1">
      <alignment horizontal="right"/>
    </xf>
    <xf numFmtId="4" fontId="21" fillId="0" borderId="0" xfId="0" applyNumberFormat="1" applyFont="1"/>
    <xf numFmtId="43" fontId="0" fillId="0" borderId="5" xfId="0" applyNumberFormat="1" applyBorder="1" applyAlignment="1">
      <alignment horizontal="right"/>
    </xf>
    <xf numFmtId="10" fontId="20" fillId="0" borderId="0" xfId="0" applyNumberFormat="1" applyFont="1" applyAlignment="1">
      <alignment horizontal="center"/>
    </xf>
    <xf numFmtId="10" fontId="0" fillId="0" borderId="5" xfId="0" applyNumberFormat="1" applyBorder="1" applyAlignment="1">
      <alignment horizontal="right"/>
    </xf>
    <xf numFmtId="10" fontId="21" fillId="0" borderId="0" xfId="0" applyNumberFormat="1" applyFont="1"/>
    <xf numFmtId="0" fontId="0" fillId="0" borderId="5" xfId="0" applyBorder="1"/>
    <xf numFmtId="10" fontId="3" fillId="0" borderId="5" xfId="0" applyNumberFormat="1" applyFont="1" applyBorder="1" applyAlignment="1">
      <alignment horizontal="right"/>
    </xf>
    <xf numFmtId="172" fontId="0" fillId="0" borderId="0" xfId="0" applyNumberFormat="1"/>
    <xf numFmtId="44" fontId="0" fillId="0" borderId="5" xfId="0" applyNumberFormat="1" applyBorder="1"/>
    <xf numFmtId="49" fontId="0" fillId="0" borderId="4" xfId="0" applyNumberFormat="1" applyBorder="1"/>
    <xf numFmtId="0" fontId="9" fillId="0" borderId="1" xfId="0" applyFont="1" applyBorder="1"/>
    <xf numFmtId="0" fontId="5" fillId="0" borderId="2" xfId="0" applyFont="1" applyBorder="1"/>
    <xf numFmtId="0" fontId="22" fillId="0" borderId="2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7" xfId="0" applyFont="1" applyBorder="1"/>
    <xf numFmtId="43" fontId="5" fillId="0" borderId="7" xfId="0" applyNumberFormat="1" applyFont="1" applyBorder="1"/>
    <xf numFmtId="0" fontId="5" fillId="0" borderId="8" xfId="0" applyFont="1" applyBorder="1"/>
    <xf numFmtId="43" fontId="5" fillId="0" borderId="0" xfId="0" applyNumberFormat="1" applyFont="1"/>
    <xf numFmtId="10" fontId="3" fillId="0" borderId="6" xfId="0" applyNumberFormat="1" applyFont="1" applyBorder="1"/>
    <xf numFmtId="10" fontId="3" fillId="0" borderId="7" xfId="0" applyNumberFormat="1" applyFont="1" applyBorder="1"/>
    <xf numFmtId="10" fontId="3" fillId="0" borderId="8" xfId="0" applyNumberFormat="1" applyFont="1" applyBorder="1" applyAlignment="1">
      <alignment horizontal="right"/>
    </xf>
    <xf numFmtId="44" fontId="5" fillId="0" borderId="0" xfId="0" applyNumberFormat="1" applyFont="1"/>
    <xf numFmtId="0" fontId="9" fillId="0" borderId="27" xfId="0" applyFont="1" applyBorder="1" applyAlignment="1">
      <alignment vertical="top"/>
    </xf>
    <xf numFmtId="0" fontId="0" fillId="0" borderId="25" xfId="0" applyBorder="1"/>
    <xf numFmtId="0" fontId="0" fillId="0" borderId="16" xfId="0" applyBorder="1" applyAlignment="1">
      <alignment horizontal="right"/>
    </xf>
    <xf numFmtId="43" fontId="0" fillId="0" borderId="0" xfId="1" applyFont="1" applyFill="1"/>
    <xf numFmtId="0" fontId="16" fillId="0" borderId="4" xfId="0" applyFont="1" applyBorder="1"/>
    <xf numFmtId="0" fontId="0" fillId="0" borderId="1" xfId="0" applyBorder="1"/>
    <xf numFmtId="0" fontId="4" fillId="0" borderId="24" xfId="0" applyFont="1" applyBorder="1" applyAlignment="1">
      <alignment horizontal="right"/>
    </xf>
    <xf numFmtId="0" fontId="0" fillId="0" borderId="24" xfId="0" applyBorder="1"/>
    <xf numFmtId="0" fontId="4" fillId="0" borderId="23" xfId="0" applyFont="1" applyBorder="1" applyAlignment="1">
      <alignment horizontal="right"/>
    </xf>
    <xf numFmtId="0" fontId="4" fillId="0" borderId="0" xfId="0" applyFont="1" applyAlignment="1">
      <alignment horizontal="right"/>
    </xf>
    <xf numFmtId="40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3" fontId="23" fillId="0" borderId="0" xfId="0" applyNumberFormat="1" applyFont="1"/>
    <xf numFmtId="0" fontId="21" fillId="0" borderId="0" xfId="0" applyFont="1" applyAlignment="1">
      <alignment vertical="center"/>
    </xf>
    <xf numFmtId="39" fontId="0" fillId="0" borderId="5" xfId="0" applyNumberFormat="1" applyBorder="1"/>
    <xf numFmtId="0" fontId="21" fillId="0" borderId="0" xfId="0" applyFont="1"/>
    <xf numFmtId="0" fontId="22" fillId="0" borderId="0" xfId="0" applyFont="1"/>
    <xf numFmtId="0" fontId="0" fillId="0" borderId="0" xfId="0" applyAlignment="1">
      <alignment vertical="center"/>
    </xf>
    <xf numFmtId="0" fontId="0" fillId="0" borderId="8" xfId="0" applyBorder="1"/>
    <xf numFmtId="43" fontId="24" fillId="0" borderId="0" xfId="0" applyNumberFormat="1" applyFont="1"/>
    <xf numFmtId="0" fontId="3" fillId="0" borderId="43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3" xfId="0" applyBorder="1"/>
    <xf numFmtId="43" fontId="0" fillId="0" borderId="13" xfId="0" applyNumberFormat="1" applyBorder="1"/>
    <xf numFmtId="43" fontId="0" fillId="0" borderId="20" xfId="0" applyNumberFormat="1" applyBorder="1"/>
    <xf numFmtId="43" fontId="0" fillId="0" borderId="23" xfId="0" applyNumberFormat="1" applyBorder="1"/>
    <xf numFmtId="0" fontId="0" fillId="0" borderId="38" xfId="0" applyBorder="1"/>
    <xf numFmtId="43" fontId="11" fillId="0" borderId="0" xfId="0" applyNumberFormat="1" applyFont="1"/>
    <xf numFmtId="0" fontId="0" fillId="0" borderId="0" xfId="0" applyAlignment="1">
      <alignment horizontal="right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73" fontId="4" fillId="0" borderId="0" xfId="0" applyNumberFormat="1" applyFont="1" applyAlignment="1">
      <alignment horizontal="centerContinuous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166" fontId="3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166" fontId="3" fillId="0" borderId="25" xfId="0" applyNumberFormat="1" applyFont="1" applyBorder="1" applyAlignment="1">
      <alignment horizontal="right"/>
    </xf>
    <xf numFmtId="43" fontId="3" fillId="0" borderId="0" xfId="1" applyFont="1"/>
    <xf numFmtId="0" fontId="25" fillId="0" borderId="0" xfId="0" applyFont="1" applyAlignment="1">
      <alignment horizontal="left"/>
    </xf>
    <xf numFmtId="40" fontId="3" fillId="0" borderId="0" xfId="0" applyNumberFormat="1" applyFont="1"/>
    <xf numFmtId="166" fontId="3" fillId="0" borderId="25" xfId="0" applyNumberFormat="1" applyFont="1" applyBorder="1" applyAlignment="1" applyProtection="1">
      <alignment horizontal="fill"/>
      <protection locked="0"/>
    </xf>
    <xf numFmtId="174" fontId="4" fillId="0" borderId="44" xfId="0" applyNumberFormat="1" applyFont="1" applyBorder="1" applyAlignment="1">
      <alignment horizontal="right"/>
    </xf>
    <xf numFmtId="44" fontId="3" fillId="0" borderId="0" xfId="0" applyNumberFormat="1" applyFont="1" applyAlignment="1">
      <alignment horizontal="right"/>
    </xf>
    <xf numFmtId="174" fontId="3" fillId="0" borderId="44" xfId="0" applyNumberFormat="1" applyFont="1" applyBorder="1" applyAlignment="1">
      <alignment horizontal="right"/>
    </xf>
    <xf numFmtId="166" fontId="3" fillId="0" borderId="0" xfId="0" applyNumberFormat="1" applyFont="1" applyAlignment="1" applyProtection="1">
      <alignment horizontal="fill"/>
      <protection locked="0"/>
    </xf>
    <xf numFmtId="174" fontId="4" fillId="0" borderId="24" xfId="0" applyNumberFormat="1" applyFont="1" applyBorder="1" applyAlignment="1">
      <alignment horizontal="right"/>
    </xf>
    <xf numFmtId="0" fontId="23" fillId="0" borderId="0" xfId="0" applyFont="1"/>
    <xf numFmtId="14" fontId="0" fillId="0" borderId="0" xfId="0" applyNumberFormat="1"/>
    <xf numFmtId="1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175" fontId="1" fillId="0" borderId="0" xfId="0" applyNumberFormat="1" applyFont="1" applyAlignment="1">
      <alignment horizontal="right"/>
    </xf>
    <xf numFmtId="44" fontId="26" fillId="0" borderId="0" xfId="0" applyNumberFormat="1" applyFont="1"/>
    <xf numFmtId="44" fontId="27" fillId="0" borderId="0" xfId="0" applyNumberFormat="1" applyFont="1"/>
    <xf numFmtId="44" fontId="27" fillId="0" borderId="24" xfId="0" applyNumberFormat="1" applyFont="1" applyBorder="1"/>
    <xf numFmtId="0" fontId="27" fillId="0" borderId="0" xfId="0" applyFont="1"/>
    <xf numFmtId="44" fontId="0" fillId="0" borderId="0" xfId="0" applyNumberFormat="1"/>
    <xf numFmtId="43" fontId="1" fillId="0" borderId="0" xfId="0" applyNumberFormat="1" applyFont="1"/>
    <xf numFmtId="43" fontId="1" fillId="0" borderId="24" xfId="0" applyNumberFormat="1" applyFont="1" applyBorder="1"/>
    <xf numFmtId="43" fontId="1" fillId="0" borderId="0" xfId="0" applyNumberFormat="1" applyFont="1" applyAlignment="1">
      <alignment horizontal="right"/>
    </xf>
    <xf numFmtId="43" fontId="3" fillId="0" borderId="0" xfId="0" applyNumberFormat="1" applyFont="1" applyAlignment="1">
      <alignment horizontal="right"/>
    </xf>
    <xf numFmtId="43" fontId="3" fillId="0" borderId="24" xfId="0" applyNumberFormat="1" applyFont="1" applyBorder="1" applyAlignment="1">
      <alignment horizontal="right"/>
    </xf>
    <xf numFmtId="0" fontId="4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8" fillId="0" borderId="21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/>
    <xf numFmtId="10" fontId="3" fillId="0" borderId="17" xfId="0" applyNumberFormat="1" applyFont="1" applyFill="1" applyBorder="1" applyAlignment="1">
      <alignment horizontal="center"/>
    </xf>
    <xf numFmtId="43" fontId="0" fillId="0" borderId="0" xfId="1" applyFont="1" applyFill="1" applyBorder="1"/>
    <xf numFmtId="166" fontId="11" fillId="0" borderId="0" xfId="0" applyNumberFormat="1" applyFont="1" applyFill="1" applyAlignment="1">
      <alignment horizontal="right"/>
    </xf>
  </cellXfs>
  <cellStyles count="6">
    <cellStyle name="Comma" xfId="1" builtinId="3"/>
    <cellStyle name="Comma 10" xfId="4" xr:uid="{B3A7E2B4-121B-42A3-8DBE-EB66E15D11F5}"/>
    <cellStyle name="Hyperlink" xfId="3" builtinId="8"/>
    <cellStyle name="Normal" xfId="0" builtinId="0"/>
    <cellStyle name="Percent" xfId="2" builtinId="5"/>
    <cellStyle name="Percent 10 2" xfId="5" xr:uid="{6D5E0017-9952-44C1-995B-8074AD514B56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459B48A-244D-45AD-94C8-9FBE6AAA89E9}"/>
            </a:ext>
          </a:extLst>
        </xdr:cNvPr>
        <xdr:cNvSpPr>
          <a:spLocks noChangeArrowheads="1"/>
        </xdr:cNvSpPr>
      </xdr:nvSpPr>
      <xdr:spPr bwMode="auto">
        <a:xfrm rot="-5400000">
          <a:off x="8810625" y="6296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281516</xdr:colOff>
      <xdr:row>28</xdr:row>
      <xdr:rowOff>134938</xdr:rowOff>
    </xdr:from>
    <xdr:to>
      <xdr:col>8</xdr:col>
      <xdr:colOff>662516</xdr:colOff>
      <xdr:row>28</xdr:row>
      <xdr:rowOff>134938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B9A15ADE-AA0F-49FF-8772-C58236A8DA37}"/>
            </a:ext>
          </a:extLst>
        </xdr:cNvPr>
        <xdr:cNvSpPr>
          <a:spLocks noChangeArrowheads="1"/>
        </xdr:cNvSpPr>
      </xdr:nvSpPr>
      <xdr:spPr bwMode="auto">
        <a:xfrm rot="-5400000">
          <a:off x="9054041" y="4592638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26194</xdr:colOff>
      <xdr:row>30</xdr:row>
      <xdr:rowOff>35719</xdr:rowOff>
    </xdr:from>
    <xdr:to>
      <xdr:col>8</xdr:col>
      <xdr:colOff>407194</xdr:colOff>
      <xdr:row>30</xdr:row>
      <xdr:rowOff>35719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86A69440-D40F-42EC-9AF7-EF6F1A97A177}"/>
            </a:ext>
          </a:extLst>
        </xdr:cNvPr>
        <xdr:cNvSpPr>
          <a:spLocks noChangeArrowheads="1"/>
        </xdr:cNvSpPr>
      </xdr:nvSpPr>
      <xdr:spPr bwMode="auto">
        <a:xfrm rot="-5400000">
          <a:off x="8798719" y="4817269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1AF3ADF4-1B3C-4FE1-B7BC-A218A08C1029}"/>
            </a:ext>
          </a:extLst>
        </xdr:cNvPr>
        <xdr:cNvSpPr>
          <a:spLocks noChangeArrowheads="1"/>
        </xdr:cNvSpPr>
      </xdr:nvSpPr>
      <xdr:spPr bwMode="auto">
        <a:xfrm rot="-5400000">
          <a:off x="12915900" y="258508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F56106C8-4EF9-46B5-A3DA-1A1FF0C897D3}"/>
            </a:ext>
          </a:extLst>
        </xdr:cNvPr>
        <xdr:cNvSpPr>
          <a:spLocks noChangeArrowheads="1"/>
        </xdr:cNvSpPr>
      </xdr:nvSpPr>
      <xdr:spPr bwMode="auto">
        <a:xfrm rot="-5400000">
          <a:off x="12915900" y="258508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D291E885-B1B8-40B3-8354-C8C6EE6C62B1}"/>
            </a:ext>
          </a:extLst>
        </xdr:cNvPr>
        <xdr:cNvSpPr>
          <a:spLocks noChangeArrowheads="1"/>
        </xdr:cNvSpPr>
      </xdr:nvSpPr>
      <xdr:spPr bwMode="auto">
        <a:xfrm rot="-5400000">
          <a:off x="18221325" y="198310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estewart@edsouthservices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8905F-8243-461D-BA2B-C133F95E6361}">
  <sheetPr>
    <pageSetUpPr fitToPage="1"/>
  </sheetPr>
  <dimension ref="A1:Y180"/>
  <sheetViews>
    <sheetView showGridLines="0" tabSelected="1" zoomScaleNormal="100" zoomScalePageLayoutView="55" workbookViewId="0"/>
  </sheetViews>
  <sheetFormatPr defaultColWidth="9.140625" defaultRowHeight="12.75" x14ac:dyDescent="0.2"/>
  <cols>
    <col min="1" max="1" width="3" style="2" customWidth="1"/>
    <col min="2" max="2" width="13.85546875" style="2" customWidth="1"/>
    <col min="3" max="5" width="16" style="2" customWidth="1"/>
    <col min="6" max="6" width="23.42578125" style="2" customWidth="1"/>
    <col min="7" max="7" width="18.5703125" style="2" customWidth="1"/>
    <col min="8" max="8" width="21.85546875" style="2" bestFit="1" customWidth="1"/>
    <col min="9" max="9" width="28.42578125" style="2" bestFit="1" customWidth="1"/>
    <col min="10" max="10" width="16" style="2" customWidth="1"/>
    <col min="11" max="11" width="17.140625" style="2" bestFit="1" customWidth="1"/>
    <col min="12" max="12" width="21.85546875" style="2" bestFit="1" customWidth="1"/>
    <col min="13" max="13" width="18.42578125" style="2" customWidth="1"/>
    <col min="14" max="14" width="20.85546875" style="2" customWidth="1"/>
    <col min="15" max="15" width="18.42578125" style="2" customWidth="1"/>
    <col min="16" max="20" width="15.85546875" style="2" customWidth="1"/>
    <col min="21" max="16384" width="9.140625" style="2"/>
  </cols>
  <sheetData>
    <row r="1" spans="1:15" ht="15.75" x14ac:dyDescent="0.25">
      <c r="A1" s="1" t="s">
        <v>0</v>
      </c>
      <c r="F1" s="392"/>
      <c r="G1" s="392"/>
      <c r="H1" s="392"/>
      <c r="I1" s="392"/>
    </row>
    <row r="2" spans="1:15" ht="15.75" x14ac:dyDescent="0.25">
      <c r="A2" s="1" t="s">
        <v>1</v>
      </c>
      <c r="F2" s="392"/>
      <c r="G2" s="392"/>
      <c r="H2" s="392"/>
      <c r="I2" s="392"/>
    </row>
    <row r="3" spans="1:15" ht="13.5" thickBot="1" x14ac:dyDescent="0.25"/>
    <row r="4" spans="1:15" x14ac:dyDescent="0.2">
      <c r="B4" s="383" t="s">
        <v>2</v>
      </c>
      <c r="C4" s="384"/>
      <c r="D4" s="3" t="s">
        <v>3</v>
      </c>
      <c r="E4" s="3"/>
      <c r="F4" s="3"/>
      <c r="G4" s="4"/>
      <c r="I4" s="385"/>
      <c r="J4" s="385"/>
    </row>
    <row r="5" spans="1:15" x14ac:dyDescent="0.2">
      <c r="B5" s="365" t="s">
        <v>4</v>
      </c>
      <c r="C5" s="366"/>
      <c r="D5" s="2" t="s">
        <v>5</v>
      </c>
      <c r="G5" s="7"/>
      <c r="I5" s="385"/>
      <c r="J5" s="385"/>
      <c r="L5" s="386"/>
      <c r="M5" s="386"/>
    </row>
    <row r="6" spans="1:15" ht="13.9" customHeight="1" x14ac:dyDescent="0.2">
      <c r="B6" s="365" t="s">
        <v>6</v>
      </c>
      <c r="C6" s="366"/>
      <c r="D6" s="8">
        <v>45621</v>
      </c>
      <c r="F6" s="9"/>
      <c r="G6" s="7"/>
      <c r="I6" s="385"/>
      <c r="J6" s="385"/>
      <c r="L6" s="386"/>
      <c r="M6" s="386"/>
    </row>
    <row r="7" spans="1:15" x14ac:dyDescent="0.2">
      <c r="B7" s="365" t="s">
        <v>7</v>
      </c>
      <c r="C7" s="366"/>
      <c r="D7" s="8">
        <v>45596</v>
      </c>
      <c r="E7" s="9"/>
      <c r="F7" s="9"/>
      <c r="G7" s="10"/>
      <c r="I7" s="11" t="s">
        <v>8</v>
      </c>
      <c r="J7" s="11"/>
      <c r="L7" s="386"/>
      <c r="M7" s="386"/>
    </row>
    <row r="8" spans="1:15" x14ac:dyDescent="0.2">
      <c r="B8" s="365" t="s">
        <v>9</v>
      </c>
      <c r="C8" s="366"/>
      <c r="D8" s="2" t="s">
        <v>10</v>
      </c>
      <c r="G8" s="7"/>
      <c r="I8" s="11"/>
      <c r="J8" s="11"/>
    </row>
    <row r="9" spans="1:15" x14ac:dyDescent="0.2">
      <c r="B9" s="365" t="s">
        <v>11</v>
      </c>
      <c r="C9" s="366"/>
      <c r="D9" s="2" t="s">
        <v>12</v>
      </c>
      <c r="G9" s="7"/>
      <c r="I9" s="11"/>
      <c r="J9" s="11"/>
    </row>
    <row r="10" spans="1:15" x14ac:dyDescent="0.2">
      <c r="B10" s="5" t="s">
        <v>13</v>
      </c>
      <c r="C10" s="6"/>
      <c r="D10" s="12" t="s">
        <v>14</v>
      </c>
      <c r="E10" s="13"/>
      <c r="F10" s="13"/>
      <c r="G10" s="14"/>
    </row>
    <row r="11" spans="1:15" ht="13.5" thickBot="1" x14ac:dyDescent="0.25">
      <c r="B11" s="367" t="s">
        <v>15</v>
      </c>
      <c r="C11" s="368"/>
      <c r="D11" s="15" t="s">
        <v>16</v>
      </c>
      <c r="E11" s="16"/>
      <c r="F11" s="16"/>
      <c r="G11" s="17"/>
    </row>
    <row r="13" spans="1:15" ht="13.5" thickBot="1" x14ac:dyDescent="0.25"/>
    <row r="14" spans="1:15" ht="15.75" x14ac:dyDescent="0.25">
      <c r="A14" s="18" t="s">
        <v>17</v>
      </c>
      <c r="B14" s="1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</row>
    <row r="15" spans="1:15" ht="6.75" customHeight="1" x14ac:dyDescent="0.2">
      <c r="A15" s="20"/>
      <c r="O15" s="7"/>
    </row>
    <row r="16" spans="1:15" x14ac:dyDescent="0.2">
      <c r="A16" s="21"/>
      <c r="B16" s="22" t="s">
        <v>18</v>
      </c>
      <c r="C16" s="22" t="s">
        <v>19</v>
      </c>
      <c r="D16" s="23" t="s">
        <v>20</v>
      </c>
      <c r="E16" s="22" t="s">
        <v>21</v>
      </c>
      <c r="F16" s="22" t="s">
        <v>22</v>
      </c>
      <c r="G16" s="22" t="s">
        <v>23</v>
      </c>
      <c r="H16" s="22" t="s">
        <v>24</v>
      </c>
      <c r="I16" s="22" t="s">
        <v>25</v>
      </c>
      <c r="J16" s="22" t="s">
        <v>26</v>
      </c>
      <c r="K16" s="22" t="s">
        <v>27</v>
      </c>
      <c r="L16" s="22" t="s">
        <v>28</v>
      </c>
      <c r="M16" s="22" t="s">
        <v>29</v>
      </c>
      <c r="N16" s="22" t="s">
        <v>30</v>
      </c>
      <c r="O16" s="24" t="s">
        <v>31</v>
      </c>
    </row>
    <row r="17" spans="1:17" x14ac:dyDescent="0.2">
      <c r="A17" s="20"/>
      <c r="B17" s="25" t="s">
        <v>32</v>
      </c>
      <c r="C17" s="26" t="s">
        <v>33</v>
      </c>
      <c r="D17" s="27">
        <f>E17+F17</f>
        <v>5.7713E-2</v>
      </c>
      <c r="E17" s="28">
        <v>4.9713E-2</v>
      </c>
      <c r="F17" s="29">
        <v>8.0000000000000002E-3</v>
      </c>
      <c r="G17" s="25"/>
      <c r="H17" s="30">
        <v>496500000</v>
      </c>
      <c r="I17" s="30">
        <v>59818974.32</v>
      </c>
      <c r="J17" s="31">
        <v>297280.34999999998</v>
      </c>
      <c r="K17" s="32">
        <v>1064426.51</v>
      </c>
      <c r="L17" s="31">
        <f>I17-K17</f>
        <v>58754547.810000002</v>
      </c>
      <c r="M17" s="33">
        <f>L17/L21</f>
        <v>0.85084255379761642</v>
      </c>
      <c r="N17" s="33" t="s">
        <v>34</v>
      </c>
      <c r="O17" s="34">
        <v>57278</v>
      </c>
      <c r="Q17" s="9"/>
    </row>
    <row r="18" spans="1:17" x14ac:dyDescent="0.2">
      <c r="A18" s="20"/>
      <c r="B18" s="26" t="s">
        <v>35</v>
      </c>
      <c r="C18" s="26" t="s">
        <v>36</v>
      </c>
      <c r="D18" s="35">
        <f>E18+F18</f>
        <v>6.4712999999999993E-2</v>
      </c>
      <c r="E18" s="36">
        <v>4.9713E-2</v>
      </c>
      <c r="F18" s="37">
        <v>1.4999999999999999E-2</v>
      </c>
      <c r="G18" s="26"/>
      <c r="H18" s="38">
        <v>10300000</v>
      </c>
      <c r="I18" s="38">
        <v>10300000</v>
      </c>
      <c r="J18" s="39">
        <v>57396.1</v>
      </c>
      <c r="K18" s="40">
        <v>0</v>
      </c>
      <c r="L18" s="41">
        <f>I18-K18</f>
        <v>10300000</v>
      </c>
      <c r="M18" s="42">
        <f>L18/L21</f>
        <v>0.14915744620238358</v>
      </c>
      <c r="N18" s="43" t="s">
        <v>34</v>
      </c>
      <c r="O18" s="44">
        <v>57278</v>
      </c>
      <c r="Q18" s="9"/>
    </row>
    <row r="19" spans="1:17" x14ac:dyDescent="0.2">
      <c r="A19" s="20"/>
      <c r="B19" s="26"/>
      <c r="C19" s="26"/>
      <c r="D19" s="35"/>
      <c r="E19" s="36"/>
      <c r="F19" s="37"/>
      <c r="G19" s="26"/>
      <c r="H19" s="38"/>
      <c r="I19" s="38"/>
      <c r="J19" s="39"/>
      <c r="K19" s="40"/>
      <c r="L19" s="39"/>
      <c r="M19" s="42"/>
      <c r="N19" s="42"/>
      <c r="O19" s="44"/>
      <c r="Q19" s="9"/>
    </row>
    <row r="20" spans="1:17" x14ac:dyDescent="0.2">
      <c r="A20" s="45"/>
      <c r="B20" s="46"/>
      <c r="C20" s="46"/>
      <c r="D20" s="47"/>
      <c r="E20" s="46"/>
      <c r="F20" s="48"/>
      <c r="G20" s="46"/>
      <c r="H20" s="49"/>
      <c r="I20" s="50"/>
      <c r="J20" s="50"/>
      <c r="K20" s="51"/>
      <c r="L20" s="50"/>
      <c r="M20" s="52"/>
      <c r="N20" s="52"/>
      <c r="O20" s="53"/>
    </row>
    <row r="21" spans="1:17" x14ac:dyDescent="0.2">
      <c r="A21" s="45"/>
      <c r="B21" s="54" t="s">
        <v>37</v>
      </c>
      <c r="C21" s="55"/>
      <c r="D21" s="56"/>
      <c r="E21" s="46"/>
      <c r="F21" s="46"/>
      <c r="G21" s="46"/>
      <c r="H21" s="57">
        <f>SUM(H17:H20)</f>
        <v>506800000</v>
      </c>
      <c r="I21" s="57">
        <f>SUM(I17:I20)</f>
        <v>70118974.319999993</v>
      </c>
      <c r="J21" s="57">
        <f>SUM(J17:J19)</f>
        <v>354676.44999999995</v>
      </c>
      <c r="K21" s="57">
        <f>SUM(K17:K19)</f>
        <v>1064426.51</v>
      </c>
      <c r="L21" s="57">
        <f>SUM(L17:L19)</f>
        <v>69054547.810000002</v>
      </c>
      <c r="M21" s="58">
        <f>SUM(M17:M19)</f>
        <v>1</v>
      </c>
      <c r="N21" s="59"/>
      <c r="O21" s="60"/>
    </row>
    <row r="22" spans="1:17" s="63" customFormat="1" ht="11.25" x14ac:dyDescent="0.2">
      <c r="A22" s="61" t="s">
        <v>38</v>
      </c>
      <c r="B22" s="62"/>
      <c r="C22" s="62"/>
      <c r="D22" s="62"/>
      <c r="E22" s="62"/>
      <c r="F22" s="62"/>
      <c r="G22" s="62"/>
      <c r="H22" s="62"/>
      <c r="I22" s="62"/>
      <c r="J22" s="62"/>
      <c r="O22" s="64"/>
    </row>
    <row r="23" spans="1:17" s="63" customFormat="1" ht="13.5" thickBo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16"/>
      <c r="L23" s="16"/>
      <c r="M23" s="16"/>
      <c r="N23" s="16"/>
      <c r="O23" s="67"/>
    </row>
    <row r="24" spans="1:17" ht="13.5" thickBot="1" x14ac:dyDescent="0.25"/>
    <row r="25" spans="1:17" ht="15.75" x14ac:dyDescent="0.25">
      <c r="A25" s="18" t="s">
        <v>39</v>
      </c>
      <c r="B25" s="19"/>
      <c r="C25" s="3"/>
      <c r="D25" s="3"/>
      <c r="E25" s="3"/>
      <c r="F25" s="3"/>
      <c r="G25" s="3"/>
      <c r="H25" s="4"/>
      <c r="J25" s="18" t="s">
        <v>40</v>
      </c>
      <c r="K25" s="3"/>
      <c r="L25" s="3"/>
      <c r="M25" s="3"/>
      <c r="N25" s="3"/>
      <c r="O25" s="4"/>
    </row>
    <row r="26" spans="1:17" x14ac:dyDescent="0.2">
      <c r="A26" s="20"/>
      <c r="H26" s="7"/>
      <c r="J26" s="20"/>
      <c r="O26" s="7"/>
    </row>
    <row r="27" spans="1:17" s="74" customFormat="1" x14ac:dyDescent="0.2">
      <c r="A27" s="68"/>
      <c r="B27" s="69"/>
      <c r="C27" s="69"/>
      <c r="D27" s="69"/>
      <c r="E27" s="69"/>
      <c r="F27" s="69" t="s">
        <v>41</v>
      </c>
      <c r="G27" s="69" t="s">
        <v>42</v>
      </c>
      <c r="H27" s="70" t="s">
        <v>43</v>
      </c>
      <c r="I27" s="2"/>
      <c r="J27" s="71"/>
      <c r="K27" s="72"/>
      <c r="L27" s="73" t="s">
        <v>44</v>
      </c>
      <c r="M27" s="369" t="s">
        <v>45</v>
      </c>
      <c r="N27" s="369"/>
      <c r="O27" s="370"/>
    </row>
    <row r="28" spans="1:17" x14ac:dyDescent="0.2">
      <c r="A28" s="71"/>
      <c r="B28" s="75" t="s">
        <v>46</v>
      </c>
      <c r="C28" s="75"/>
      <c r="D28" s="75"/>
      <c r="E28" s="75"/>
      <c r="F28" s="76">
        <v>69952573.719999999</v>
      </c>
      <c r="G28" s="76">
        <v>-774485.88</v>
      </c>
      <c r="H28" s="77">
        <v>69178087.840000004</v>
      </c>
      <c r="I28" s="78"/>
      <c r="J28" s="45"/>
      <c r="K28" s="79"/>
      <c r="L28" s="80"/>
      <c r="M28" s="371" t="s">
        <v>47</v>
      </c>
      <c r="N28" s="372"/>
      <c r="O28" s="373"/>
    </row>
    <row r="29" spans="1:17" x14ac:dyDescent="0.2">
      <c r="A29" s="20"/>
      <c r="B29" s="2" t="s">
        <v>48</v>
      </c>
      <c r="F29" s="81">
        <v>737699.98</v>
      </c>
      <c r="G29" s="81">
        <v>-24014.84</v>
      </c>
      <c r="H29" s="82">
        <v>713685.14</v>
      </c>
      <c r="I29" s="78"/>
      <c r="J29" s="83" t="s">
        <v>49</v>
      </c>
      <c r="K29" s="84"/>
      <c r="L29" s="85">
        <v>1E-3</v>
      </c>
      <c r="M29" s="86"/>
      <c r="N29" s="87">
        <v>-24</v>
      </c>
      <c r="O29" s="88"/>
    </row>
    <row r="30" spans="1:17" x14ac:dyDescent="0.2">
      <c r="A30" s="20"/>
      <c r="B30" s="74" t="s">
        <v>50</v>
      </c>
      <c r="C30" s="74"/>
      <c r="D30" s="74"/>
      <c r="E30" s="74"/>
      <c r="F30" s="81">
        <v>70690273.700000003</v>
      </c>
      <c r="G30" s="81">
        <v>-798500.72</v>
      </c>
      <c r="H30" s="82">
        <v>69891772.980000004</v>
      </c>
      <c r="I30" s="78"/>
      <c r="J30" s="83" t="s">
        <v>51</v>
      </c>
      <c r="K30" s="84"/>
      <c r="L30" s="85">
        <v>0</v>
      </c>
      <c r="M30" s="89"/>
      <c r="N30" s="90">
        <v>0</v>
      </c>
      <c r="O30" s="91"/>
    </row>
    <row r="31" spans="1:17" x14ac:dyDescent="0.2">
      <c r="A31" s="20"/>
      <c r="F31" s="81">
        <v>0</v>
      </c>
      <c r="G31" s="81">
        <v>0</v>
      </c>
      <c r="H31" s="82">
        <v>0</v>
      </c>
      <c r="I31" s="78"/>
      <c r="J31" s="83" t="s">
        <v>52</v>
      </c>
      <c r="K31" s="84"/>
      <c r="L31" s="85">
        <v>4.7500000000000001E-2</v>
      </c>
      <c r="M31" s="89"/>
      <c r="N31" s="90">
        <v>-16.760000000000002</v>
      </c>
      <c r="O31" s="91"/>
    </row>
    <row r="32" spans="1:17" x14ac:dyDescent="0.2">
      <c r="A32" s="20"/>
      <c r="F32" s="81">
        <v>0</v>
      </c>
      <c r="G32" s="81">
        <v>0</v>
      </c>
      <c r="H32" s="82">
        <v>0</v>
      </c>
      <c r="I32" s="78"/>
      <c r="J32" s="83" t="s">
        <v>53</v>
      </c>
      <c r="K32" s="84"/>
      <c r="L32" s="85">
        <v>9.6799999999999997E-2</v>
      </c>
      <c r="M32" s="92"/>
      <c r="N32" s="93">
        <v>-5.45</v>
      </c>
      <c r="O32" s="94"/>
    </row>
    <row r="33" spans="1:16" ht="15.75" customHeight="1" x14ac:dyDescent="0.2">
      <c r="A33" s="20"/>
      <c r="F33" s="81">
        <v>0</v>
      </c>
      <c r="G33" s="81">
        <v>0</v>
      </c>
      <c r="H33" s="82">
        <v>0</v>
      </c>
      <c r="I33" s="78"/>
      <c r="J33" s="95"/>
      <c r="K33" s="96"/>
      <c r="L33" s="97"/>
      <c r="M33" s="98"/>
      <c r="N33" s="99" t="s">
        <v>54</v>
      </c>
      <c r="O33" s="100"/>
    </row>
    <row r="34" spans="1:16" x14ac:dyDescent="0.2">
      <c r="A34" s="20"/>
      <c r="B34" s="2" t="s">
        <v>55</v>
      </c>
      <c r="F34" s="81">
        <v>5.28</v>
      </c>
      <c r="G34" s="81">
        <f>H34-F34</f>
        <v>0</v>
      </c>
      <c r="H34" s="82">
        <v>5.28</v>
      </c>
      <c r="I34" s="78"/>
      <c r="J34" s="83" t="s">
        <v>56</v>
      </c>
      <c r="K34" s="84"/>
      <c r="L34" s="393">
        <v>0.85040000000000004</v>
      </c>
      <c r="M34" s="86"/>
      <c r="N34" s="87">
        <v>215.86</v>
      </c>
      <c r="O34" s="88"/>
    </row>
    <row r="35" spans="1:16" x14ac:dyDescent="0.2">
      <c r="A35" s="20"/>
      <c r="B35" s="2" t="s">
        <v>57</v>
      </c>
      <c r="F35" s="81">
        <v>190.23</v>
      </c>
      <c r="G35" s="81">
        <f>H35-F35</f>
        <v>0.70000000000001705</v>
      </c>
      <c r="H35" s="82">
        <v>190.93</v>
      </c>
      <c r="I35" s="78"/>
      <c r="J35" s="83" t="s">
        <v>58</v>
      </c>
      <c r="K35" s="84"/>
      <c r="L35" s="85">
        <v>4.3E-3</v>
      </c>
      <c r="M35" s="89"/>
      <c r="N35" s="90">
        <v>206.57</v>
      </c>
      <c r="O35" s="91"/>
    </row>
    <row r="36" spans="1:16" ht="12.75" customHeight="1" x14ac:dyDescent="0.2">
      <c r="A36" s="20"/>
      <c r="B36" s="2" t="s">
        <v>59</v>
      </c>
      <c r="F36" s="101">
        <v>7774</v>
      </c>
      <c r="G36" s="101">
        <v>-220</v>
      </c>
      <c r="H36" s="102">
        <v>7554</v>
      </c>
      <c r="I36" s="78"/>
      <c r="J36" s="83" t="s">
        <v>60</v>
      </c>
      <c r="K36" s="84"/>
      <c r="L36" s="85">
        <v>0</v>
      </c>
      <c r="M36" s="89"/>
      <c r="N36" s="90">
        <v>0</v>
      </c>
      <c r="O36" s="91"/>
      <c r="P36" s="103"/>
    </row>
    <row r="37" spans="1:16" ht="13.5" thickBot="1" x14ac:dyDescent="0.25">
      <c r="A37" s="20"/>
      <c r="B37" s="2" t="s">
        <v>61</v>
      </c>
      <c r="F37" s="101">
        <v>2975</v>
      </c>
      <c r="G37" s="101">
        <v>-65</v>
      </c>
      <c r="H37" s="102">
        <v>2910</v>
      </c>
      <c r="I37" s="78"/>
      <c r="J37" s="104" t="s">
        <v>62</v>
      </c>
      <c r="K37" s="84"/>
      <c r="L37" s="105"/>
      <c r="M37" s="106"/>
      <c r="N37" s="107">
        <v>183.11</v>
      </c>
      <c r="O37" s="108"/>
    </row>
    <row r="38" spans="1:16" ht="13.5" thickBot="1" x14ac:dyDescent="0.25">
      <c r="A38" s="20"/>
      <c r="B38" s="2" t="s">
        <v>63</v>
      </c>
      <c r="F38" s="81">
        <v>9093.17</v>
      </c>
      <c r="G38" s="81">
        <f>H38-F38</f>
        <v>159.1200000000008</v>
      </c>
      <c r="H38" s="82">
        <v>9252.2900000000009</v>
      </c>
      <c r="I38" s="78"/>
      <c r="J38" s="109"/>
      <c r="K38" s="110"/>
      <c r="L38" s="111"/>
      <c r="M38" s="112"/>
      <c r="N38" s="112"/>
      <c r="O38" s="113"/>
    </row>
    <row r="39" spans="1:16" ht="12.75" customHeight="1" x14ac:dyDescent="0.2">
      <c r="A39" s="45"/>
      <c r="B39" s="114" t="s">
        <v>64</v>
      </c>
      <c r="C39" s="114"/>
      <c r="D39" s="114"/>
      <c r="E39" s="114"/>
      <c r="F39" s="115">
        <v>23761.439999999999</v>
      </c>
      <c r="G39" s="81">
        <f>H39-F39</f>
        <v>256.35000000000218</v>
      </c>
      <c r="H39" s="116">
        <v>24017.79</v>
      </c>
      <c r="I39" s="78"/>
      <c r="J39" s="374" t="s">
        <v>65</v>
      </c>
      <c r="K39" s="375"/>
      <c r="L39" s="375"/>
      <c r="M39" s="375"/>
      <c r="N39" s="375"/>
      <c r="O39" s="376"/>
    </row>
    <row r="40" spans="1:16" s="63" customFormat="1" x14ac:dyDescent="0.2">
      <c r="A40" s="61"/>
      <c r="B40" s="62"/>
      <c r="C40" s="62"/>
      <c r="D40" s="62"/>
      <c r="E40" s="62"/>
      <c r="F40" s="62"/>
      <c r="G40" s="62"/>
      <c r="H40" s="64"/>
      <c r="I40" s="78"/>
      <c r="J40" s="377"/>
      <c r="K40" s="378"/>
      <c r="L40" s="378"/>
      <c r="M40" s="378"/>
      <c r="N40" s="378"/>
      <c r="O40" s="379"/>
    </row>
    <row r="41" spans="1:16" s="63" customFormat="1" ht="13.5" thickBot="1" x14ac:dyDescent="0.25">
      <c r="A41" s="65"/>
      <c r="B41" s="66"/>
      <c r="C41" s="66"/>
      <c r="D41" s="66"/>
      <c r="E41" s="66"/>
      <c r="F41" s="66"/>
      <c r="G41" s="66"/>
      <c r="H41" s="67"/>
      <c r="I41" s="78"/>
      <c r="J41" s="380"/>
      <c r="K41" s="381"/>
      <c r="L41" s="381"/>
      <c r="M41" s="381"/>
      <c r="N41" s="381"/>
      <c r="O41" s="382"/>
    </row>
    <row r="42" spans="1:16" ht="13.5" thickBot="1" x14ac:dyDescent="0.25">
      <c r="I42" s="78"/>
      <c r="K42" s="118"/>
    </row>
    <row r="43" spans="1:16" ht="15.75" x14ac:dyDescent="0.25">
      <c r="A43" s="18" t="s">
        <v>66</v>
      </c>
      <c r="B43" s="3"/>
      <c r="C43" s="3"/>
      <c r="D43" s="3"/>
      <c r="E43" s="3"/>
      <c r="F43" s="3"/>
      <c r="G43" s="3"/>
      <c r="H43" s="4"/>
      <c r="I43" s="78"/>
    </row>
    <row r="44" spans="1:16" x14ac:dyDescent="0.2">
      <c r="A44" s="20"/>
      <c r="H44" s="7"/>
      <c r="I44" s="78"/>
      <c r="L44" s="119"/>
    </row>
    <row r="45" spans="1:16" x14ac:dyDescent="0.2">
      <c r="A45" s="68"/>
      <c r="B45" s="69"/>
      <c r="C45" s="69"/>
      <c r="D45" s="69"/>
      <c r="E45" s="69"/>
      <c r="F45" s="22" t="s">
        <v>67</v>
      </c>
      <c r="G45" s="120" t="s">
        <v>42</v>
      </c>
      <c r="H45" s="121" t="s">
        <v>43</v>
      </c>
      <c r="I45" s="78"/>
      <c r="J45" s="122"/>
      <c r="L45" s="123"/>
    </row>
    <row r="46" spans="1:16" x14ac:dyDescent="0.2">
      <c r="A46" s="20"/>
      <c r="B46" s="2" t="s">
        <v>68</v>
      </c>
      <c r="E46" s="72"/>
      <c r="F46" s="39">
        <v>752265.7</v>
      </c>
      <c r="G46" s="124">
        <f>+H46-F46</f>
        <v>0</v>
      </c>
      <c r="H46" s="125">
        <v>752265.7</v>
      </c>
      <c r="I46" s="78"/>
      <c r="J46" s="126"/>
      <c r="L46" s="123"/>
    </row>
    <row r="47" spans="1:16" x14ac:dyDescent="0.2">
      <c r="A47" s="20"/>
      <c r="B47" s="2" t="s">
        <v>69</v>
      </c>
      <c r="E47" s="84"/>
      <c r="F47" s="39">
        <v>752265.7</v>
      </c>
      <c r="G47" s="124">
        <f>+H47-F47</f>
        <v>0</v>
      </c>
      <c r="H47" s="125">
        <v>752265.7</v>
      </c>
      <c r="I47" s="78"/>
      <c r="J47" s="78"/>
      <c r="N47" s="127"/>
    </row>
    <row r="48" spans="1:16" x14ac:dyDescent="0.2">
      <c r="A48" s="20"/>
      <c r="B48" s="2" t="s">
        <v>70</v>
      </c>
      <c r="E48" s="84"/>
      <c r="F48" s="39"/>
      <c r="G48" s="124">
        <v>0</v>
      </c>
      <c r="H48" s="125"/>
      <c r="I48" s="78"/>
      <c r="J48" s="128"/>
      <c r="L48" s="126"/>
    </row>
    <row r="49" spans="1:13" x14ac:dyDescent="0.2">
      <c r="A49" s="20"/>
      <c r="B49" s="2" t="s">
        <v>71</v>
      </c>
      <c r="E49" s="84"/>
      <c r="F49" s="39">
        <v>0</v>
      </c>
      <c r="G49" s="124">
        <v>0</v>
      </c>
      <c r="H49" s="125">
        <v>0</v>
      </c>
      <c r="I49" s="78"/>
      <c r="J49" s="78"/>
      <c r="L49" s="126"/>
    </row>
    <row r="50" spans="1:13" x14ac:dyDescent="0.2">
      <c r="A50" s="20"/>
      <c r="B50" s="2" t="s">
        <v>72</v>
      </c>
      <c r="E50" s="84"/>
      <c r="F50" s="39">
        <v>641522.72</v>
      </c>
      <c r="G50" s="124">
        <f>+H50-F50</f>
        <v>987464.55</v>
      </c>
      <c r="H50" s="125">
        <v>1628987.27</v>
      </c>
      <c r="I50" s="78"/>
      <c r="J50" s="126"/>
    </row>
    <row r="51" spans="1:13" x14ac:dyDescent="0.2">
      <c r="A51" s="20"/>
      <c r="B51" s="2" t="s">
        <v>73</v>
      </c>
      <c r="F51" s="38">
        <v>0</v>
      </c>
      <c r="G51" s="124">
        <v>0</v>
      </c>
      <c r="H51" s="125">
        <v>0</v>
      </c>
      <c r="I51" s="78"/>
      <c r="J51" s="126"/>
      <c r="K51" s="126"/>
      <c r="L51" s="126"/>
      <c r="M51" s="129"/>
    </row>
    <row r="52" spans="1:13" x14ac:dyDescent="0.2">
      <c r="A52" s="20"/>
      <c r="B52" s="2" t="s">
        <v>74</v>
      </c>
      <c r="F52" s="38"/>
      <c r="G52" s="124"/>
      <c r="H52" s="125"/>
      <c r="I52" s="78"/>
    </row>
    <row r="53" spans="1:13" x14ac:dyDescent="0.2">
      <c r="A53" s="20"/>
      <c r="B53" s="74" t="s">
        <v>75</v>
      </c>
      <c r="F53" s="130">
        <v>1393788.42</v>
      </c>
      <c r="G53" s="131">
        <f>+H53-F53</f>
        <v>987464.54999999981</v>
      </c>
      <c r="H53" s="132">
        <f>H47+H49+H50+H51</f>
        <v>2381252.9699999997</v>
      </c>
      <c r="I53" s="78"/>
      <c r="J53" s="126"/>
      <c r="K53" s="128"/>
      <c r="L53" s="126"/>
    </row>
    <row r="54" spans="1:13" x14ac:dyDescent="0.2">
      <c r="A54" s="20"/>
      <c r="F54" s="133"/>
      <c r="G54" s="84"/>
      <c r="H54" s="7"/>
      <c r="I54" s="78"/>
    </row>
    <row r="55" spans="1:13" x14ac:dyDescent="0.2">
      <c r="A55" s="61"/>
      <c r="B55" s="63"/>
      <c r="C55" s="63"/>
      <c r="D55" s="63"/>
      <c r="E55" s="63"/>
      <c r="F55" s="134"/>
      <c r="G55" s="135"/>
      <c r="H55" s="136"/>
      <c r="I55" s="78"/>
    </row>
    <row r="56" spans="1:13" x14ac:dyDescent="0.2">
      <c r="A56" s="61"/>
      <c r="B56" s="63"/>
      <c r="C56" s="63"/>
      <c r="D56" s="63"/>
      <c r="E56" s="63"/>
      <c r="F56" s="134"/>
      <c r="G56" s="135"/>
      <c r="H56" s="136"/>
      <c r="I56" s="78"/>
      <c r="L56" s="78"/>
      <c r="M56" s="78"/>
    </row>
    <row r="57" spans="1:13" ht="13.5" thickBot="1" x14ac:dyDescent="0.25">
      <c r="A57" s="137"/>
      <c r="B57" s="16"/>
      <c r="C57" s="16"/>
      <c r="D57" s="16"/>
      <c r="E57" s="16"/>
      <c r="F57" s="138"/>
      <c r="G57" s="139"/>
      <c r="H57" s="17"/>
      <c r="I57" s="78"/>
    </row>
    <row r="58" spans="1:13" x14ac:dyDescent="0.2">
      <c r="I58" s="78"/>
    </row>
    <row r="59" spans="1:13" ht="13.5" thickBot="1" x14ac:dyDescent="0.25">
      <c r="F59" s="16"/>
      <c r="G59" s="16"/>
      <c r="I59" s="78"/>
    </row>
    <row r="60" spans="1:13" ht="16.5" thickBot="1" x14ac:dyDescent="0.3">
      <c r="A60" s="18" t="s">
        <v>76</v>
      </c>
      <c r="B60" s="3"/>
      <c r="C60" s="3"/>
      <c r="D60" s="3"/>
      <c r="E60" s="3"/>
      <c r="H60" s="4"/>
      <c r="I60" s="78"/>
      <c r="J60" s="140" t="s">
        <v>77</v>
      </c>
      <c r="K60" s="141"/>
    </row>
    <row r="61" spans="1:13" ht="6.75" customHeight="1" thickBot="1" x14ac:dyDescent="0.25">
      <c r="A61" s="20"/>
      <c r="H61" s="7"/>
      <c r="I61" s="78"/>
      <c r="J61" s="20"/>
      <c r="K61" s="7"/>
    </row>
    <row r="62" spans="1:13" s="74" customFormat="1" x14ac:dyDescent="0.2">
      <c r="A62" s="68"/>
      <c r="B62" s="69"/>
      <c r="C62" s="69"/>
      <c r="D62" s="69"/>
      <c r="E62" s="69"/>
      <c r="F62" s="22" t="s">
        <v>67</v>
      </c>
      <c r="G62" s="22" t="s">
        <v>42</v>
      </c>
      <c r="H62" s="121" t="s">
        <v>43</v>
      </c>
      <c r="I62" s="78"/>
      <c r="J62" s="142"/>
      <c r="K62" s="143"/>
    </row>
    <row r="63" spans="1:13" x14ac:dyDescent="0.2">
      <c r="A63" s="71"/>
      <c r="B63" s="144" t="s">
        <v>78</v>
      </c>
      <c r="C63" s="75"/>
      <c r="D63" s="75"/>
      <c r="E63" s="75"/>
      <c r="F63" s="145"/>
      <c r="G63" s="72"/>
      <c r="H63" s="146"/>
      <c r="I63" s="78"/>
      <c r="J63" s="20" t="s">
        <v>79</v>
      </c>
      <c r="K63" s="147">
        <v>0.10730000000000001</v>
      </c>
      <c r="M63" s="74"/>
    </row>
    <row r="64" spans="1:13" ht="15" thickBot="1" x14ac:dyDescent="0.25">
      <c r="A64" s="20"/>
      <c r="B64" s="2" t="s">
        <v>80</v>
      </c>
      <c r="E64" s="84"/>
      <c r="F64" s="148">
        <v>74732843.519999996</v>
      </c>
      <c r="G64" s="40">
        <f>-F64+H64</f>
        <v>-791743.43999999762</v>
      </c>
      <c r="H64" s="125">
        <v>73941100.079999998</v>
      </c>
      <c r="I64" s="78"/>
      <c r="J64" s="137"/>
      <c r="K64" s="17"/>
      <c r="M64" s="74"/>
    </row>
    <row r="65" spans="1:16" x14ac:dyDescent="0.2">
      <c r="A65" s="20"/>
      <c r="B65" s="2" t="s">
        <v>81</v>
      </c>
      <c r="F65" s="39">
        <v>0</v>
      </c>
      <c r="G65" s="40">
        <v>0</v>
      </c>
      <c r="H65" s="125">
        <v>0</v>
      </c>
      <c r="I65" s="78"/>
      <c r="J65" s="63"/>
    </row>
    <row r="66" spans="1:16" x14ac:dyDescent="0.2">
      <c r="A66" s="20"/>
      <c r="B66" s="2" t="s">
        <v>82</v>
      </c>
      <c r="F66" s="39">
        <v>752265.7</v>
      </c>
      <c r="G66" s="40">
        <f>(-F66+H66)</f>
        <v>0</v>
      </c>
      <c r="H66" s="125">
        <f>H46+G47</f>
        <v>752265.7</v>
      </c>
      <c r="I66" s="78"/>
    </row>
    <row r="67" spans="1:16" x14ac:dyDescent="0.2">
      <c r="A67" s="20"/>
      <c r="B67" s="2" t="s">
        <v>73</v>
      </c>
      <c r="F67" s="149">
        <v>0</v>
      </c>
      <c r="G67" s="51"/>
      <c r="H67" s="150">
        <v>0</v>
      </c>
      <c r="I67" s="78"/>
    </row>
    <row r="68" spans="1:16" ht="13.5" thickBot="1" x14ac:dyDescent="0.25">
      <c r="A68" s="20"/>
      <c r="B68" s="74" t="s">
        <v>83</v>
      </c>
      <c r="F68" s="151">
        <v>75485109.219999999</v>
      </c>
      <c r="G68" s="152">
        <f>SUM(G64:G67)</f>
        <v>-791743.43999999762</v>
      </c>
      <c r="H68" s="132">
        <f>SUM(H64:H67)</f>
        <v>74693365.780000001</v>
      </c>
      <c r="I68" s="78"/>
      <c r="J68" s="78"/>
    </row>
    <row r="69" spans="1:16" ht="15.75" x14ac:dyDescent="0.25">
      <c r="A69" s="20"/>
      <c r="F69" s="39"/>
      <c r="G69" s="40"/>
      <c r="H69" s="132"/>
      <c r="I69" s="78"/>
      <c r="J69" s="18" t="s">
        <v>84</v>
      </c>
      <c r="K69" s="3"/>
      <c r="L69" s="3"/>
      <c r="M69" s="3"/>
      <c r="N69" s="3"/>
      <c r="O69" s="4"/>
    </row>
    <row r="70" spans="1:16" ht="6.75" customHeight="1" x14ac:dyDescent="0.2">
      <c r="A70" s="20"/>
      <c r="B70" s="74"/>
      <c r="F70" s="39"/>
      <c r="G70" s="40"/>
      <c r="H70" s="125"/>
      <c r="I70" s="78"/>
      <c r="J70" s="20"/>
      <c r="O70" s="7"/>
    </row>
    <row r="71" spans="1:16" x14ac:dyDescent="0.2">
      <c r="A71" s="20"/>
      <c r="B71" s="74" t="s">
        <v>85</v>
      </c>
      <c r="F71" s="39"/>
      <c r="G71" s="40"/>
      <c r="H71" s="125"/>
      <c r="I71" s="78"/>
      <c r="J71" s="21"/>
      <c r="K71" s="153"/>
      <c r="L71" s="22" t="s">
        <v>86</v>
      </c>
      <c r="M71" s="22" t="s">
        <v>87</v>
      </c>
      <c r="N71" s="22" t="s">
        <v>88</v>
      </c>
      <c r="O71" s="121" t="s">
        <v>89</v>
      </c>
    </row>
    <row r="72" spans="1:16" x14ac:dyDescent="0.2">
      <c r="A72" s="20"/>
      <c r="B72" s="2" t="s">
        <v>90</v>
      </c>
      <c r="F72" s="39">
        <v>59818974.32</v>
      </c>
      <c r="G72" s="40">
        <f>(-F72+H72)</f>
        <v>-1064426.5099999979</v>
      </c>
      <c r="H72" s="125">
        <f>L17</f>
        <v>58754547.810000002</v>
      </c>
      <c r="I72" s="78"/>
      <c r="J72" s="20" t="s">
        <v>91</v>
      </c>
      <c r="L72" s="154">
        <v>69891772.980000004</v>
      </c>
      <c r="M72" s="155">
        <v>1</v>
      </c>
      <c r="N72" s="156">
        <v>7554</v>
      </c>
      <c r="O72" s="157">
        <v>303356.07</v>
      </c>
    </row>
    <row r="73" spans="1:16" x14ac:dyDescent="0.2">
      <c r="A73" s="20"/>
      <c r="B73" s="2" t="s">
        <v>92</v>
      </c>
      <c r="F73" s="50">
        <v>10300000</v>
      </c>
      <c r="G73" s="51">
        <f>-F73+H73</f>
        <v>0</v>
      </c>
      <c r="H73" s="150">
        <f>L18</f>
        <v>10300000</v>
      </c>
      <c r="I73" s="78"/>
      <c r="J73" s="20" t="s">
        <v>93</v>
      </c>
      <c r="L73" s="154">
        <v>0</v>
      </c>
      <c r="M73" s="155">
        <v>0</v>
      </c>
      <c r="N73" s="156">
        <v>0</v>
      </c>
      <c r="O73" s="157">
        <v>0</v>
      </c>
    </row>
    <row r="74" spans="1:16" x14ac:dyDescent="0.2">
      <c r="A74" s="20"/>
      <c r="B74" s="74" t="s">
        <v>94</v>
      </c>
      <c r="F74" s="158">
        <v>70118974.319999993</v>
      </c>
      <c r="G74" s="152">
        <f>SUM(G72:G73)</f>
        <v>-1064426.5099999979</v>
      </c>
      <c r="H74" s="132">
        <f>SUM(H72:H73)</f>
        <v>69054547.810000002</v>
      </c>
      <c r="I74" s="78"/>
      <c r="J74" s="20" t="s">
        <v>95</v>
      </c>
      <c r="L74" s="154">
        <v>0</v>
      </c>
      <c r="M74" s="155">
        <v>0</v>
      </c>
      <c r="N74" s="156">
        <v>0</v>
      </c>
      <c r="O74" s="157">
        <v>0</v>
      </c>
    </row>
    <row r="75" spans="1:16" x14ac:dyDescent="0.2">
      <c r="A75" s="20"/>
      <c r="F75" s="26"/>
      <c r="G75" s="84"/>
      <c r="H75" s="159"/>
      <c r="I75" s="78"/>
      <c r="J75" s="160" t="s">
        <v>96</v>
      </c>
      <c r="K75" s="114"/>
      <c r="L75" s="161">
        <v>69891772.980000004</v>
      </c>
      <c r="M75" s="162"/>
      <c r="N75" s="163">
        <v>7554</v>
      </c>
      <c r="O75" s="164">
        <v>303356.07</v>
      </c>
      <c r="P75" s="165"/>
    </row>
    <row r="76" spans="1:16" ht="13.5" thickBot="1" x14ac:dyDescent="0.25">
      <c r="A76" s="20"/>
      <c r="C76" s="74"/>
      <c r="D76" s="74"/>
      <c r="E76" s="74"/>
      <c r="F76" s="166"/>
      <c r="G76" s="167"/>
      <c r="H76" s="168"/>
      <c r="I76" s="78"/>
      <c r="J76" s="137"/>
      <c r="K76" s="16"/>
      <c r="L76" s="16"/>
      <c r="M76" s="16"/>
      <c r="N76" s="16"/>
      <c r="O76" s="17"/>
    </row>
    <row r="77" spans="1:16" x14ac:dyDescent="0.2">
      <c r="A77" s="20"/>
      <c r="F77" s="133"/>
      <c r="G77" s="84"/>
      <c r="H77" s="159"/>
      <c r="I77" s="78"/>
      <c r="J77" s="63"/>
    </row>
    <row r="78" spans="1:16" x14ac:dyDescent="0.2">
      <c r="A78" s="20"/>
      <c r="B78" s="2" t="s">
        <v>97</v>
      </c>
      <c r="F78" s="42">
        <v>1.2619</v>
      </c>
      <c r="G78" s="169"/>
      <c r="H78" s="170">
        <f>+H68/H72</f>
        <v>1.2712780297712922</v>
      </c>
      <c r="I78" s="78"/>
    </row>
    <row r="79" spans="1:16" x14ac:dyDescent="0.2">
      <c r="A79" s="20"/>
      <c r="B79" s="2" t="s">
        <v>98</v>
      </c>
      <c r="F79" s="42">
        <v>1.0765</v>
      </c>
      <c r="G79" s="169"/>
      <c r="H79" s="170">
        <f>+H68/H74</f>
        <v>1.0816574454374086</v>
      </c>
      <c r="I79" s="78"/>
    </row>
    <row r="80" spans="1:16" x14ac:dyDescent="0.2">
      <c r="A80" s="45"/>
      <c r="B80" s="114"/>
      <c r="C80" s="114"/>
      <c r="D80" s="114"/>
      <c r="E80" s="114"/>
      <c r="F80" s="46"/>
      <c r="G80" s="171"/>
      <c r="H80" s="53"/>
    </row>
    <row r="81" spans="1:15" s="63" customFormat="1" ht="11.25" x14ac:dyDescent="0.2">
      <c r="A81" s="172" t="s">
        <v>99</v>
      </c>
      <c r="B81" s="62"/>
      <c r="C81" s="62"/>
      <c r="D81" s="62"/>
      <c r="E81" s="62"/>
      <c r="F81" s="62"/>
      <c r="G81" s="62"/>
      <c r="H81" s="64"/>
    </row>
    <row r="82" spans="1:15" s="63" customFormat="1" ht="12" thickBot="1" x14ac:dyDescent="0.25">
      <c r="A82" s="65"/>
      <c r="B82" s="66"/>
      <c r="C82" s="66"/>
      <c r="D82" s="66"/>
      <c r="E82" s="66"/>
      <c r="F82" s="66"/>
      <c r="G82" s="66"/>
      <c r="H82" s="67"/>
    </row>
    <row r="83" spans="1:15" ht="12.75" customHeight="1" x14ac:dyDescent="0.2"/>
    <row r="84" spans="1:15" ht="15.75" x14ac:dyDescent="0.25">
      <c r="A84" s="1" t="str">
        <f>+D4&amp;" - "&amp;D5</f>
        <v>ELFI, Inc - Indenture No. 9, LLC</v>
      </c>
      <c r="E84" s="9"/>
    </row>
    <row r="85" spans="1:15" ht="12.75" customHeight="1" thickBot="1" x14ac:dyDescent="0.25"/>
    <row r="86" spans="1:15" ht="15.75" x14ac:dyDescent="0.25">
      <c r="A86" s="18" t="s">
        <v>100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4"/>
    </row>
    <row r="87" spans="1:15" ht="6.75" customHeight="1" x14ac:dyDescent="0.2">
      <c r="A87" s="20"/>
      <c r="O87" s="7"/>
    </row>
    <row r="88" spans="1:15" s="74" customFormat="1" x14ac:dyDescent="0.2">
      <c r="A88" s="68"/>
      <c r="B88" s="69"/>
      <c r="C88" s="69"/>
      <c r="D88" s="69"/>
      <c r="E88" s="173"/>
      <c r="F88" s="362" t="s">
        <v>88</v>
      </c>
      <c r="G88" s="362"/>
      <c r="H88" s="174" t="s">
        <v>101</v>
      </c>
      <c r="I88" s="175"/>
      <c r="J88" s="362" t="s">
        <v>102</v>
      </c>
      <c r="K88" s="362"/>
      <c r="L88" s="362" t="s">
        <v>103</v>
      </c>
      <c r="M88" s="362"/>
      <c r="N88" s="362" t="s">
        <v>104</v>
      </c>
      <c r="O88" s="364"/>
    </row>
    <row r="89" spans="1:15" s="74" customFormat="1" x14ac:dyDescent="0.2">
      <c r="A89" s="68"/>
      <c r="B89" s="69"/>
      <c r="C89" s="69"/>
      <c r="D89" s="69"/>
      <c r="E89" s="173"/>
      <c r="F89" s="22" t="s">
        <v>105</v>
      </c>
      <c r="G89" s="22" t="s">
        <v>106</v>
      </c>
      <c r="H89" s="176" t="s">
        <v>105</v>
      </c>
      <c r="I89" s="177" t="s">
        <v>106</v>
      </c>
      <c r="J89" s="22" t="s">
        <v>105</v>
      </c>
      <c r="K89" s="22" t="s">
        <v>106</v>
      </c>
      <c r="L89" s="22" t="s">
        <v>105</v>
      </c>
      <c r="M89" s="22" t="s">
        <v>106</v>
      </c>
      <c r="N89" s="22" t="s">
        <v>105</v>
      </c>
      <c r="O89" s="24" t="s">
        <v>106</v>
      </c>
    </row>
    <row r="90" spans="1:15" x14ac:dyDescent="0.2">
      <c r="A90" s="178" t="s">
        <v>49</v>
      </c>
      <c r="B90" s="2" t="s">
        <v>49</v>
      </c>
      <c r="F90" s="179">
        <v>5</v>
      </c>
      <c r="G90" s="179">
        <v>5</v>
      </c>
      <c r="H90" s="81">
        <v>69216.88</v>
      </c>
      <c r="I90" s="81">
        <v>69364.899999999994</v>
      </c>
      <c r="J90" s="180">
        <v>1E-3</v>
      </c>
      <c r="K90" s="181">
        <v>1E-3</v>
      </c>
      <c r="L90" s="182">
        <v>6.8</v>
      </c>
      <c r="M90" s="182">
        <v>6.8</v>
      </c>
      <c r="N90" s="182">
        <v>120</v>
      </c>
      <c r="O90" s="183">
        <v>120</v>
      </c>
    </row>
    <row r="91" spans="1:15" x14ac:dyDescent="0.2">
      <c r="A91" s="178" t="s">
        <v>51</v>
      </c>
      <c r="B91" s="2" t="s">
        <v>51</v>
      </c>
      <c r="F91" s="179">
        <v>0</v>
      </c>
      <c r="G91" s="179">
        <v>0</v>
      </c>
      <c r="H91" s="81">
        <v>0</v>
      </c>
      <c r="I91" s="81">
        <v>0</v>
      </c>
      <c r="J91" s="180">
        <v>0</v>
      </c>
      <c r="K91" s="155">
        <v>0</v>
      </c>
      <c r="L91" s="184">
        <v>0</v>
      </c>
      <c r="M91" s="184">
        <v>0</v>
      </c>
      <c r="N91" s="184">
        <v>0</v>
      </c>
      <c r="O91" s="185">
        <v>0</v>
      </c>
    </row>
    <row r="92" spans="1:15" x14ac:dyDescent="0.2">
      <c r="A92" s="178" t="s">
        <v>56</v>
      </c>
      <c r="B92" s="2" t="s">
        <v>56</v>
      </c>
      <c r="F92" s="179"/>
      <c r="G92" s="179"/>
      <c r="H92" s="81"/>
      <c r="I92" s="81"/>
      <c r="J92" s="155"/>
      <c r="K92" s="155"/>
      <c r="L92" s="184"/>
      <c r="M92" s="184"/>
      <c r="N92" s="184"/>
      <c r="O92" s="185"/>
    </row>
    <row r="93" spans="1:15" x14ac:dyDescent="0.2">
      <c r="A93" s="178" t="str">
        <f t="shared" ref="A93:A99" si="0">+$B$92&amp;B93</f>
        <v>RepaymentCurrent</v>
      </c>
      <c r="B93" s="2" t="s">
        <v>107</v>
      </c>
      <c r="F93" s="179">
        <v>6004</v>
      </c>
      <c r="G93" s="179">
        <v>5799</v>
      </c>
      <c r="H93" s="81">
        <v>54232666.979999997</v>
      </c>
      <c r="I93" s="81">
        <v>53093349.170000002</v>
      </c>
      <c r="J93" s="180">
        <v>0.76719999999999999</v>
      </c>
      <c r="K93" s="155">
        <v>0.75970000000000004</v>
      </c>
      <c r="L93" s="184">
        <v>5.14</v>
      </c>
      <c r="M93" s="184">
        <v>5.14</v>
      </c>
      <c r="N93" s="184">
        <v>188.11</v>
      </c>
      <c r="O93" s="185">
        <v>187.38</v>
      </c>
    </row>
    <row r="94" spans="1:15" x14ac:dyDescent="0.2">
      <c r="A94" s="178" t="str">
        <f t="shared" si="0"/>
        <v>Repayment31-60 Days Delinquent</v>
      </c>
      <c r="B94" s="186" t="s">
        <v>108</v>
      </c>
      <c r="F94" s="179">
        <v>212</v>
      </c>
      <c r="G94" s="179">
        <v>194</v>
      </c>
      <c r="H94" s="81">
        <v>1617973.5</v>
      </c>
      <c r="I94" s="81">
        <v>1608284.44</v>
      </c>
      <c r="J94" s="180">
        <v>2.29E-2</v>
      </c>
      <c r="K94" s="155">
        <v>2.3E-2</v>
      </c>
      <c r="L94" s="184">
        <v>5.99</v>
      </c>
      <c r="M94" s="184">
        <v>5.85</v>
      </c>
      <c r="N94" s="184">
        <v>173.19</v>
      </c>
      <c r="O94" s="185">
        <v>183.73</v>
      </c>
    </row>
    <row r="95" spans="1:15" x14ac:dyDescent="0.2">
      <c r="A95" s="178" t="str">
        <f t="shared" si="0"/>
        <v>Repayment61-90 Days Delinquent</v>
      </c>
      <c r="B95" s="186" t="s">
        <v>109</v>
      </c>
      <c r="F95" s="179">
        <v>118</v>
      </c>
      <c r="G95" s="179">
        <v>123</v>
      </c>
      <c r="H95" s="81">
        <v>883245.37</v>
      </c>
      <c r="I95" s="81">
        <v>1102522.79</v>
      </c>
      <c r="J95" s="180">
        <v>1.2500000000000001E-2</v>
      </c>
      <c r="K95" s="155">
        <v>1.5800000000000002E-2</v>
      </c>
      <c r="L95" s="184">
        <v>6.34</v>
      </c>
      <c r="M95" s="184">
        <v>6.07</v>
      </c>
      <c r="N95" s="184">
        <v>185.94</v>
      </c>
      <c r="O95" s="185">
        <v>172.14</v>
      </c>
    </row>
    <row r="96" spans="1:15" x14ac:dyDescent="0.2">
      <c r="A96" s="178" t="str">
        <f t="shared" si="0"/>
        <v>Repayment91-120 Days Delinquent</v>
      </c>
      <c r="B96" s="186" t="s">
        <v>110</v>
      </c>
      <c r="F96" s="179">
        <v>96</v>
      </c>
      <c r="G96" s="179">
        <v>76</v>
      </c>
      <c r="H96" s="81">
        <v>893266.55</v>
      </c>
      <c r="I96" s="81">
        <v>668028.30000000005</v>
      </c>
      <c r="J96" s="180">
        <v>1.26E-2</v>
      </c>
      <c r="K96" s="155">
        <v>9.5999999999999992E-3</v>
      </c>
      <c r="L96" s="184">
        <v>5.23</v>
      </c>
      <c r="M96" s="184">
        <v>6.35</v>
      </c>
      <c r="N96" s="184">
        <v>223.57</v>
      </c>
      <c r="O96" s="185">
        <v>196.61</v>
      </c>
    </row>
    <row r="97" spans="1:25" x14ac:dyDescent="0.2">
      <c r="A97" s="178" t="str">
        <f t="shared" si="0"/>
        <v>Repayment121-180 Days Delinquent</v>
      </c>
      <c r="B97" s="186" t="s">
        <v>111</v>
      </c>
      <c r="F97" s="179">
        <v>119</v>
      </c>
      <c r="G97" s="179">
        <v>125</v>
      </c>
      <c r="H97" s="81">
        <v>949755.1</v>
      </c>
      <c r="I97" s="81">
        <v>993551.55</v>
      </c>
      <c r="J97" s="180">
        <v>1.34E-2</v>
      </c>
      <c r="K97" s="155">
        <v>1.4200000000000001E-2</v>
      </c>
      <c r="L97" s="184">
        <v>6.14</v>
      </c>
      <c r="M97" s="184">
        <v>5.22</v>
      </c>
      <c r="N97" s="184">
        <v>208.69</v>
      </c>
      <c r="O97" s="185">
        <v>208.24</v>
      </c>
    </row>
    <row r="98" spans="1:25" x14ac:dyDescent="0.2">
      <c r="A98" s="178" t="str">
        <f t="shared" si="0"/>
        <v>Repayment181-270 Days Delinquent</v>
      </c>
      <c r="B98" s="186" t="s">
        <v>112</v>
      </c>
      <c r="F98" s="179">
        <v>136</v>
      </c>
      <c r="G98" s="179">
        <v>141</v>
      </c>
      <c r="H98" s="81">
        <v>1239645.17</v>
      </c>
      <c r="I98" s="81">
        <v>1427722.95</v>
      </c>
      <c r="J98" s="180">
        <v>1.7500000000000002E-2</v>
      </c>
      <c r="K98" s="155">
        <v>2.0400000000000001E-2</v>
      </c>
      <c r="L98" s="184">
        <v>5.95</v>
      </c>
      <c r="M98" s="184">
        <v>6.01</v>
      </c>
      <c r="N98" s="184">
        <v>200.73</v>
      </c>
      <c r="O98" s="185">
        <v>230.89</v>
      </c>
    </row>
    <row r="99" spans="1:25" x14ac:dyDescent="0.2">
      <c r="A99" s="178" t="str">
        <f t="shared" si="0"/>
        <v>Repayment271+ Days Delinquent</v>
      </c>
      <c r="B99" s="186" t="s">
        <v>113</v>
      </c>
      <c r="F99" s="179">
        <v>57</v>
      </c>
      <c r="G99" s="179">
        <v>54</v>
      </c>
      <c r="H99" s="81">
        <v>410728.23</v>
      </c>
      <c r="I99" s="81">
        <v>538742.56000000006</v>
      </c>
      <c r="J99" s="180">
        <v>5.7999999999999996E-3</v>
      </c>
      <c r="K99" s="155">
        <v>7.7000000000000002E-3</v>
      </c>
      <c r="L99" s="184">
        <v>4.8099999999999996</v>
      </c>
      <c r="M99" s="184">
        <v>4.97</v>
      </c>
      <c r="N99" s="184">
        <v>183.02</v>
      </c>
      <c r="O99" s="185">
        <v>179.59</v>
      </c>
    </row>
    <row r="100" spans="1:25" x14ac:dyDescent="0.2">
      <c r="A100" s="187" t="s">
        <v>114</v>
      </c>
      <c r="B100" s="188" t="s">
        <v>114</v>
      </c>
      <c r="C100" s="188"/>
      <c r="D100" s="188"/>
      <c r="E100" s="188"/>
      <c r="F100" s="189">
        <v>6742</v>
      </c>
      <c r="G100" s="189">
        <v>6512</v>
      </c>
      <c r="H100" s="190">
        <v>60227280.899999999</v>
      </c>
      <c r="I100" s="190">
        <v>59432201.759999998</v>
      </c>
      <c r="J100" s="191">
        <v>0.85199999999999998</v>
      </c>
      <c r="K100" s="192">
        <v>0.85029999999999994</v>
      </c>
      <c r="L100" s="193">
        <v>5.21</v>
      </c>
      <c r="M100" s="193">
        <v>5.21</v>
      </c>
      <c r="N100" s="193">
        <v>188.75</v>
      </c>
      <c r="O100" s="194">
        <v>188.42</v>
      </c>
    </row>
    <row r="101" spans="1:25" x14ac:dyDescent="0.2">
      <c r="A101" s="178" t="s">
        <v>53</v>
      </c>
      <c r="B101" s="2" t="s">
        <v>53</v>
      </c>
      <c r="F101" s="179">
        <v>574</v>
      </c>
      <c r="G101" s="179">
        <v>600</v>
      </c>
      <c r="H101" s="81">
        <v>7122242.4400000004</v>
      </c>
      <c r="I101" s="81">
        <v>6767711.0300000003</v>
      </c>
      <c r="J101" s="180">
        <v>0.1008</v>
      </c>
      <c r="K101" s="155">
        <v>9.6799999999999997E-2</v>
      </c>
      <c r="L101" s="184">
        <v>5.53</v>
      </c>
      <c r="M101" s="184">
        <v>5.57</v>
      </c>
      <c r="N101" s="184">
        <v>206.15</v>
      </c>
      <c r="O101" s="185">
        <v>214.14</v>
      </c>
    </row>
    <row r="102" spans="1:25" x14ac:dyDescent="0.2">
      <c r="A102" s="178" t="s">
        <v>52</v>
      </c>
      <c r="B102" s="2" t="s">
        <v>52</v>
      </c>
      <c r="F102" s="179">
        <v>356</v>
      </c>
      <c r="G102" s="179">
        <v>359</v>
      </c>
      <c r="H102" s="81">
        <v>2745497.29</v>
      </c>
      <c r="I102" s="81">
        <v>3319139.22</v>
      </c>
      <c r="J102" s="180">
        <v>3.8800000000000001E-2</v>
      </c>
      <c r="K102" s="155">
        <v>4.7500000000000001E-2</v>
      </c>
      <c r="L102" s="184">
        <v>5.77</v>
      </c>
      <c r="M102" s="184">
        <v>5.7</v>
      </c>
      <c r="N102" s="184">
        <v>186.37</v>
      </c>
      <c r="O102" s="185">
        <v>197.01</v>
      </c>
    </row>
    <row r="103" spans="1:25" x14ac:dyDescent="0.2">
      <c r="A103" s="178" t="s">
        <v>58</v>
      </c>
      <c r="B103" s="2" t="s">
        <v>58</v>
      </c>
      <c r="F103" s="179">
        <v>97</v>
      </c>
      <c r="G103" s="179">
        <v>78</v>
      </c>
      <c r="H103" s="81">
        <v>526036.18999999994</v>
      </c>
      <c r="I103" s="81">
        <v>303356.07</v>
      </c>
      <c r="J103" s="195">
        <v>7.4000000000000003E-3</v>
      </c>
      <c r="K103" s="155">
        <v>4.3E-3</v>
      </c>
      <c r="L103" s="184">
        <v>6.76</v>
      </c>
      <c r="M103" s="184">
        <v>6.54</v>
      </c>
      <c r="N103" s="184">
        <v>173.62</v>
      </c>
      <c r="O103" s="185">
        <v>113.78</v>
      </c>
      <c r="P103" s="196"/>
      <c r="Q103" s="196"/>
      <c r="R103" s="196"/>
      <c r="S103" s="196"/>
      <c r="T103" s="197"/>
      <c r="U103" s="197"/>
      <c r="V103" s="78"/>
      <c r="W103" s="78"/>
      <c r="X103" s="78"/>
      <c r="Y103" s="78"/>
    </row>
    <row r="104" spans="1:25" x14ac:dyDescent="0.2">
      <c r="A104" s="178" t="s">
        <v>60</v>
      </c>
      <c r="B104" s="2" t="s">
        <v>60</v>
      </c>
      <c r="F104" s="179">
        <v>0</v>
      </c>
      <c r="G104" s="179">
        <v>0</v>
      </c>
      <c r="H104" s="81">
        <v>0</v>
      </c>
      <c r="I104" s="81">
        <v>0</v>
      </c>
      <c r="J104" s="195">
        <v>0</v>
      </c>
      <c r="K104" s="155">
        <v>0</v>
      </c>
      <c r="L104" s="184">
        <v>0</v>
      </c>
      <c r="M104" s="184">
        <v>0</v>
      </c>
      <c r="N104" s="184">
        <v>0</v>
      </c>
      <c r="O104" s="185">
        <v>0</v>
      </c>
    </row>
    <row r="105" spans="1:25" x14ac:dyDescent="0.2">
      <c r="A105" s="45"/>
      <c r="B105" s="54" t="s">
        <v>96</v>
      </c>
      <c r="C105" s="114"/>
      <c r="D105" s="114"/>
      <c r="E105" s="79"/>
      <c r="F105" s="198">
        <v>7774</v>
      </c>
      <c r="G105" s="198">
        <v>7554</v>
      </c>
      <c r="H105" s="161">
        <v>70690273.700000003</v>
      </c>
      <c r="I105" s="161">
        <v>69891772.980000004</v>
      </c>
      <c r="J105" s="199"/>
      <c r="K105" s="199"/>
      <c r="L105" s="200">
        <v>5.28</v>
      </c>
      <c r="M105" s="200">
        <v>5.28</v>
      </c>
      <c r="N105" s="200">
        <v>190.23</v>
      </c>
      <c r="O105" s="201">
        <v>190.93</v>
      </c>
    </row>
    <row r="106" spans="1:25" s="63" customFormat="1" ht="11.25" x14ac:dyDescent="0.2">
      <c r="A106" s="172"/>
      <c r="B106" s="62"/>
      <c r="C106" s="62"/>
      <c r="D106" s="62"/>
      <c r="E106" s="62"/>
      <c r="F106" s="62"/>
      <c r="G106" s="62"/>
      <c r="H106" s="62"/>
      <c r="I106" s="62"/>
      <c r="J106" s="202"/>
      <c r="K106" s="202"/>
      <c r="L106" s="62"/>
      <c r="M106" s="62"/>
      <c r="N106" s="62"/>
      <c r="O106" s="203"/>
    </row>
    <row r="107" spans="1:25" s="63" customFormat="1" ht="12" thickBot="1" x14ac:dyDescent="0.25">
      <c r="A107" s="65"/>
      <c r="B107" s="66"/>
      <c r="C107" s="66"/>
      <c r="D107" s="66"/>
      <c r="E107" s="66"/>
      <c r="F107" s="66"/>
      <c r="G107" s="66"/>
      <c r="H107" s="66"/>
      <c r="I107" s="66"/>
      <c r="J107" s="204"/>
      <c r="K107" s="204"/>
      <c r="L107" s="66"/>
      <c r="M107" s="66"/>
      <c r="N107" s="66"/>
      <c r="O107" s="205"/>
    </row>
    <row r="108" spans="1:25" ht="12.75" customHeight="1" thickBot="1" x14ac:dyDescent="0.25">
      <c r="A108" s="16"/>
    </row>
    <row r="109" spans="1:25" ht="15.75" x14ac:dyDescent="0.25">
      <c r="A109" s="18" t="s">
        <v>115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4"/>
    </row>
    <row r="110" spans="1:25" ht="6.75" customHeight="1" x14ac:dyDescent="0.2">
      <c r="A110" s="20"/>
      <c r="O110" s="7"/>
    </row>
    <row r="111" spans="1:25" s="74" customFormat="1" x14ac:dyDescent="0.2">
      <c r="A111" s="68"/>
      <c r="B111" s="69"/>
      <c r="C111" s="69"/>
      <c r="D111" s="69"/>
      <c r="E111" s="173"/>
      <c r="F111" s="362" t="s">
        <v>88</v>
      </c>
      <c r="G111" s="362"/>
      <c r="H111" s="174" t="s">
        <v>101</v>
      </c>
      <c r="I111" s="175"/>
      <c r="J111" s="362" t="s">
        <v>102</v>
      </c>
      <c r="K111" s="362"/>
      <c r="L111" s="362" t="s">
        <v>103</v>
      </c>
      <c r="M111" s="362"/>
      <c r="N111" s="362" t="s">
        <v>104</v>
      </c>
      <c r="O111" s="364"/>
    </row>
    <row r="112" spans="1:25" s="74" customFormat="1" x14ac:dyDescent="0.2">
      <c r="A112" s="68"/>
      <c r="B112" s="69"/>
      <c r="C112" s="69"/>
      <c r="D112" s="69"/>
      <c r="E112" s="173"/>
      <c r="F112" s="22" t="s">
        <v>105</v>
      </c>
      <c r="G112" s="22" t="s">
        <v>106</v>
      </c>
      <c r="H112" s="206" t="s">
        <v>105</v>
      </c>
      <c r="I112" s="207" t="s">
        <v>106</v>
      </c>
      <c r="J112" s="22" t="s">
        <v>105</v>
      </c>
      <c r="K112" s="22" t="s">
        <v>106</v>
      </c>
      <c r="L112" s="22" t="s">
        <v>105</v>
      </c>
      <c r="M112" s="22" t="s">
        <v>106</v>
      </c>
      <c r="N112" s="22" t="s">
        <v>105</v>
      </c>
      <c r="O112" s="24" t="s">
        <v>106</v>
      </c>
    </row>
    <row r="113" spans="1:15" x14ac:dyDescent="0.2">
      <c r="A113" s="20"/>
      <c r="B113" s="2" t="s">
        <v>116</v>
      </c>
      <c r="F113" s="208">
        <v>6004</v>
      </c>
      <c r="G113" s="208">
        <v>5799</v>
      </c>
      <c r="H113" s="209">
        <v>54232666.979999997</v>
      </c>
      <c r="I113" s="210">
        <v>53093349.170000002</v>
      </c>
      <c r="J113" s="155">
        <v>0.90049999999999997</v>
      </c>
      <c r="K113" s="155">
        <v>0.89329999999999998</v>
      </c>
      <c r="L113" s="211">
        <v>5.14</v>
      </c>
      <c r="M113" s="211">
        <v>5.14</v>
      </c>
      <c r="N113" s="209">
        <v>188.11</v>
      </c>
      <c r="O113" s="212">
        <v>187.38</v>
      </c>
    </row>
    <row r="114" spans="1:15" x14ac:dyDescent="0.2">
      <c r="A114" s="20"/>
      <c r="B114" s="2" t="s">
        <v>117</v>
      </c>
      <c r="F114" s="208">
        <v>212</v>
      </c>
      <c r="G114" s="208">
        <v>194</v>
      </c>
      <c r="H114" s="209">
        <v>1617973.5</v>
      </c>
      <c r="I114" s="213">
        <v>1608284.44</v>
      </c>
      <c r="J114" s="155">
        <v>2.69E-2</v>
      </c>
      <c r="K114" s="155">
        <v>2.7099999999999999E-2</v>
      </c>
      <c r="L114" s="211">
        <v>5.99</v>
      </c>
      <c r="M114" s="211">
        <v>5.85</v>
      </c>
      <c r="N114" s="209">
        <v>173.19</v>
      </c>
      <c r="O114" s="214">
        <v>183.73</v>
      </c>
    </row>
    <row r="115" spans="1:15" x14ac:dyDescent="0.2">
      <c r="A115" s="20"/>
      <c r="B115" s="2" t="s">
        <v>118</v>
      </c>
      <c r="F115" s="208">
        <v>118</v>
      </c>
      <c r="G115" s="208">
        <v>123</v>
      </c>
      <c r="H115" s="209">
        <v>883245.37</v>
      </c>
      <c r="I115" s="213">
        <v>1102522.79</v>
      </c>
      <c r="J115" s="155">
        <v>1.47E-2</v>
      </c>
      <c r="K115" s="155">
        <v>1.8599999999999998E-2</v>
      </c>
      <c r="L115" s="211">
        <v>6.34</v>
      </c>
      <c r="M115" s="211">
        <v>6.07</v>
      </c>
      <c r="N115" s="209">
        <v>185.94</v>
      </c>
      <c r="O115" s="214">
        <v>172.14</v>
      </c>
    </row>
    <row r="116" spans="1:15" x14ac:dyDescent="0.2">
      <c r="A116" s="20"/>
      <c r="B116" s="2" t="s">
        <v>119</v>
      </c>
      <c r="F116" s="208">
        <v>96</v>
      </c>
      <c r="G116" s="208">
        <v>76</v>
      </c>
      <c r="H116" s="209">
        <v>893266.55</v>
      </c>
      <c r="I116" s="213">
        <v>668028.30000000005</v>
      </c>
      <c r="J116" s="155">
        <v>1.4800000000000001E-2</v>
      </c>
      <c r="K116" s="155">
        <v>1.12E-2</v>
      </c>
      <c r="L116" s="211">
        <v>5.23</v>
      </c>
      <c r="M116" s="211">
        <v>6.35</v>
      </c>
      <c r="N116" s="209">
        <v>223.57</v>
      </c>
      <c r="O116" s="214">
        <v>196.61</v>
      </c>
    </row>
    <row r="117" spans="1:15" x14ac:dyDescent="0.2">
      <c r="A117" s="20"/>
      <c r="B117" s="2" t="s">
        <v>120</v>
      </c>
      <c r="F117" s="208">
        <v>119</v>
      </c>
      <c r="G117" s="208">
        <v>125</v>
      </c>
      <c r="H117" s="209">
        <v>949755.1</v>
      </c>
      <c r="I117" s="213">
        <v>993551.55</v>
      </c>
      <c r="J117" s="155">
        <v>1.5800000000000002E-2</v>
      </c>
      <c r="K117" s="155">
        <v>1.67E-2</v>
      </c>
      <c r="L117" s="211">
        <v>6.14</v>
      </c>
      <c r="M117" s="211">
        <v>5.22</v>
      </c>
      <c r="N117" s="209">
        <v>208.69</v>
      </c>
      <c r="O117" s="214">
        <v>208.24</v>
      </c>
    </row>
    <row r="118" spans="1:15" x14ac:dyDescent="0.2">
      <c r="A118" s="20"/>
      <c r="B118" s="2" t="s">
        <v>121</v>
      </c>
      <c r="F118" s="208">
        <v>136</v>
      </c>
      <c r="G118" s="208">
        <v>141</v>
      </c>
      <c r="H118" s="209">
        <v>1239645.17</v>
      </c>
      <c r="I118" s="213">
        <v>1427722.95</v>
      </c>
      <c r="J118" s="155">
        <v>2.06E-2</v>
      </c>
      <c r="K118" s="155">
        <v>2.4E-2</v>
      </c>
      <c r="L118" s="211">
        <v>5.95</v>
      </c>
      <c r="M118" s="215">
        <v>6.01</v>
      </c>
      <c r="N118" s="209">
        <v>200.73</v>
      </c>
      <c r="O118" s="214">
        <v>230.89</v>
      </c>
    </row>
    <row r="119" spans="1:15" x14ac:dyDescent="0.2">
      <c r="A119" s="20"/>
      <c r="B119" s="2" t="s">
        <v>122</v>
      </c>
      <c r="F119" s="208">
        <v>57</v>
      </c>
      <c r="G119" s="208">
        <v>54</v>
      </c>
      <c r="H119" s="209">
        <v>410728.23</v>
      </c>
      <c r="I119" s="213">
        <v>538742.56000000006</v>
      </c>
      <c r="J119" s="155">
        <v>6.7999999999999996E-3</v>
      </c>
      <c r="K119" s="155">
        <v>9.1000000000000004E-3</v>
      </c>
      <c r="L119" s="211">
        <v>4.8099999999999996</v>
      </c>
      <c r="M119" s="211">
        <v>4.97</v>
      </c>
      <c r="N119" s="209">
        <v>183.02</v>
      </c>
      <c r="O119" s="214">
        <v>179.59</v>
      </c>
    </row>
    <row r="120" spans="1:15" x14ac:dyDescent="0.2">
      <c r="A120" s="45"/>
      <c r="B120" s="54" t="s">
        <v>123</v>
      </c>
      <c r="C120" s="114"/>
      <c r="D120" s="114"/>
      <c r="E120" s="79"/>
      <c r="F120" s="216">
        <v>6742</v>
      </c>
      <c r="G120" s="216">
        <v>6512</v>
      </c>
      <c r="H120" s="161">
        <v>60227280.899999999</v>
      </c>
      <c r="I120" s="161">
        <v>59432201.759999998</v>
      </c>
      <c r="J120" s="199"/>
      <c r="K120" s="199"/>
      <c r="L120" s="217">
        <v>5.21</v>
      </c>
      <c r="M120" s="218">
        <v>5.21</v>
      </c>
      <c r="N120" s="161">
        <v>188.75</v>
      </c>
      <c r="O120" s="164">
        <v>188.42</v>
      </c>
    </row>
    <row r="121" spans="1:15" s="63" customFormat="1" ht="11.25" x14ac:dyDescent="0.2">
      <c r="A121" s="61"/>
      <c r="J121" s="219"/>
      <c r="K121" s="219"/>
      <c r="O121" s="220"/>
    </row>
    <row r="122" spans="1:15" s="63" customFormat="1" ht="12" thickBot="1" x14ac:dyDescent="0.25">
      <c r="A122" s="65"/>
      <c r="B122" s="66"/>
      <c r="C122" s="66"/>
      <c r="D122" s="66"/>
      <c r="E122" s="66"/>
      <c r="F122" s="66"/>
      <c r="G122" s="66"/>
      <c r="H122" s="66"/>
      <c r="I122" s="66"/>
      <c r="J122" s="204"/>
      <c r="K122" s="204"/>
      <c r="L122" s="66"/>
      <c r="M122" s="66"/>
      <c r="N122" s="66"/>
      <c r="O122" s="205"/>
    </row>
    <row r="123" spans="1:15" ht="12.75" customHeight="1" thickBot="1" x14ac:dyDescent="0.25">
      <c r="A123" s="221"/>
      <c r="B123" s="3"/>
      <c r="C123" s="3"/>
      <c r="D123" s="3"/>
      <c r="E123" s="3"/>
    </row>
    <row r="124" spans="1:15" ht="15.75" x14ac:dyDescent="0.25">
      <c r="A124" s="18" t="s">
        <v>124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4"/>
    </row>
    <row r="125" spans="1:15" ht="6.75" customHeight="1" x14ac:dyDescent="0.2">
      <c r="A125" s="20"/>
      <c r="O125" s="7"/>
    </row>
    <row r="126" spans="1:15" ht="12.75" customHeight="1" x14ac:dyDescent="0.2">
      <c r="A126" s="21"/>
      <c r="B126" s="153"/>
      <c r="C126" s="153"/>
      <c r="D126" s="153"/>
      <c r="E126" s="153"/>
      <c r="F126" s="360" t="s">
        <v>88</v>
      </c>
      <c r="G126" s="361"/>
      <c r="H126" s="174" t="s">
        <v>101</v>
      </c>
      <c r="I126" s="175"/>
      <c r="J126" s="360" t="s">
        <v>102</v>
      </c>
      <c r="K126" s="361"/>
      <c r="L126" s="360" t="s">
        <v>103</v>
      </c>
      <c r="M126" s="361"/>
      <c r="N126" s="360" t="s">
        <v>104</v>
      </c>
      <c r="O126" s="363"/>
    </row>
    <row r="127" spans="1:15" x14ac:dyDescent="0.2">
      <c r="A127" s="21"/>
      <c r="B127" s="153"/>
      <c r="C127" s="153"/>
      <c r="D127" s="153"/>
      <c r="E127" s="153"/>
      <c r="F127" s="22" t="s">
        <v>105</v>
      </c>
      <c r="G127" s="22" t="s">
        <v>106</v>
      </c>
      <c r="H127" s="22" t="s">
        <v>105</v>
      </c>
      <c r="I127" s="120" t="s">
        <v>106</v>
      </c>
      <c r="J127" s="22" t="s">
        <v>105</v>
      </c>
      <c r="K127" s="22" t="s">
        <v>106</v>
      </c>
      <c r="L127" s="22" t="s">
        <v>105</v>
      </c>
      <c r="M127" s="22" t="s">
        <v>106</v>
      </c>
      <c r="N127" s="22" t="s">
        <v>105</v>
      </c>
      <c r="O127" s="24" t="s">
        <v>106</v>
      </c>
    </row>
    <row r="128" spans="1:15" x14ac:dyDescent="0.2">
      <c r="A128" s="20"/>
      <c r="B128" s="2" t="s">
        <v>125</v>
      </c>
      <c r="F128" s="179">
        <v>1243</v>
      </c>
      <c r="G128" s="179">
        <v>1237</v>
      </c>
      <c r="H128" s="184">
        <v>20420844.170000002</v>
      </c>
      <c r="I128" s="184">
        <v>20226980.420000002</v>
      </c>
      <c r="J128" s="155">
        <v>0.28889999999999999</v>
      </c>
      <c r="K128" s="155">
        <v>0.28939999999999999</v>
      </c>
      <c r="L128" s="184">
        <v>4.58</v>
      </c>
      <c r="M128" s="184">
        <v>4.57</v>
      </c>
      <c r="N128" s="184">
        <v>171.96</v>
      </c>
      <c r="O128" s="185">
        <v>172.2</v>
      </c>
    </row>
    <row r="129" spans="1:17" x14ac:dyDescent="0.2">
      <c r="A129" s="20"/>
      <c r="B129" s="2" t="s">
        <v>126</v>
      </c>
      <c r="F129" s="179">
        <v>1203</v>
      </c>
      <c r="G129" s="179">
        <v>1194</v>
      </c>
      <c r="H129" s="184">
        <v>27715472.059999999</v>
      </c>
      <c r="I129" s="184">
        <v>27427037.059999999</v>
      </c>
      <c r="J129" s="155">
        <v>0.3921</v>
      </c>
      <c r="K129" s="155">
        <v>0.39240000000000003</v>
      </c>
      <c r="L129" s="184">
        <v>4.5999999999999996</v>
      </c>
      <c r="M129" s="184">
        <v>4.59</v>
      </c>
      <c r="N129" s="184">
        <v>187.63</v>
      </c>
      <c r="O129" s="185">
        <v>188.09</v>
      </c>
    </row>
    <row r="130" spans="1:17" x14ac:dyDescent="0.2">
      <c r="A130" s="20"/>
      <c r="B130" s="2" t="s">
        <v>127</v>
      </c>
      <c r="F130" s="179">
        <v>2953</v>
      </c>
      <c r="G130" s="179">
        <v>2837</v>
      </c>
      <c r="H130" s="184">
        <v>8745994.25</v>
      </c>
      <c r="I130" s="184">
        <v>8616043.3300000001</v>
      </c>
      <c r="J130" s="155">
        <v>0.1237</v>
      </c>
      <c r="K130" s="155">
        <v>0.12330000000000001</v>
      </c>
      <c r="L130" s="184">
        <v>6.83</v>
      </c>
      <c r="M130" s="184">
        <v>6.84</v>
      </c>
      <c r="N130" s="184">
        <v>177.46</v>
      </c>
      <c r="O130" s="185">
        <v>180.14</v>
      </c>
    </row>
    <row r="131" spans="1:17" x14ac:dyDescent="0.2">
      <c r="A131" s="20"/>
      <c r="B131" s="2" t="s">
        <v>128</v>
      </c>
      <c r="F131" s="179">
        <v>2233</v>
      </c>
      <c r="G131" s="179">
        <v>2156</v>
      </c>
      <c r="H131" s="184">
        <v>12641244.310000001</v>
      </c>
      <c r="I131" s="184">
        <v>12468997.43</v>
      </c>
      <c r="J131" s="155">
        <v>0.17879999999999999</v>
      </c>
      <c r="K131" s="155">
        <v>0.1784</v>
      </c>
      <c r="L131" s="184">
        <v>6.55</v>
      </c>
      <c r="M131" s="184">
        <v>6.56</v>
      </c>
      <c r="N131" s="184">
        <v>234.1</v>
      </c>
      <c r="O131" s="185">
        <v>236.47</v>
      </c>
    </row>
    <row r="132" spans="1:17" x14ac:dyDescent="0.2">
      <c r="A132" s="20"/>
      <c r="B132" s="2" t="s">
        <v>129</v>
      </c>
      <c r="F132" s="179">
        <v>135</v>
      </c>
      <c r="G132" s="179">
        <v>123</v>
      </c>
      <c r="H132" s="184">
        <v>1136994.44</v>
      </c>
      <c r="I132" s="184">
        <v>1122991.08</v>
      </c>
      <c r="J132" s="155">
        <v>1.61E-2</v>
      </c>
      <c r="K132" s="155">
        <v>1.61E-2</v>
      </c>
      <c r="L132" s="184">
        <v>8.34</v>
      </c>
      <c r="M132" s="184">
        <v>8.34</v>
      </c>
      <c r="N132" s="184">
        <v>191.96</v>
      </c>
      <c r="O132" s="185">
        <v>174.4</v>
      </c>
    </row>
    <row r="133" spans="1:17" x14ac:dyDescent="0.2">
      <c r="A133" s="20"/>
      <c r="B133" s="2" t="s">
        <v>130</v>
      </c>
      <c r="F133" s="179">
        <v>7</v>
      </c>
      <c r="G133" s="179">
        <v>7</v>
      </c>
      <c r="H133" s="184">
        <v>29724.47</v>
      </c>
      <c r="I133" s="184">
        <v>29723.66</v>
      </c>
      <c r="J133" s="155">
        <v>4.0000000000000002E-4</v>
      </c>
      <c r="K133" s="155">
        <v>4.0000000000000002E-4</v>
      </c>
      <c r="L133" s="184">
        <v>8.25</v>
      </c>
      <c r="M133" s="184">
        <v>8.25</v>
      </c>
      <c r="N133" s="184">
        <v>200.67</v>
      </c>
      <c r="O133" s="185">
        <v>201.99</v>
      </c>
    </row>
    <row r="134" spans="1:17" x14ac:dyDescent="0.2">
      <c r="A134" s="45"/>
      <c r="B134" s="54" t="s">
        <v>131</v>
      </c>
      <c r="C134" s="114"/>
      <c r="D134" s="114"/>
      <c r="E134" s="114"/>
      <c r="F134" s="216">
        <v>7774</v>
      </c>
      <c r="G134" s="216">
        <v>7554</v>
      </c>
      <c r="H134" s="161">
        <v>70690273.700000003</v>
      </c>
      <c r="I134" s="161">
        <v>69891772.980000004</v>
      </c>
      <c r="J134" s="199"/>
      <c r="K134" s="199"/>
      <c r="L134" s="217">
        <v>5.28</v>
      </c>
      <c r="M134" s="218">
        <v>5.28</v>
      </c>
      <c r="N134" s="161">
        <v>190.23</v>
      </c>
      <c r="O134" s="164">
        <v>190.93</v>
      </c>
    </row>
    <row r="135" spans="1:17" s="63" customFormat="1" ht="11.25" x14ac:dyDescent="0.2">
      <c r="A135" s="61"/>
      <c r="F135" s="62"/>
      <c r="G135" s="62"/>
      <c r="H135" s="62"/>
      <c r="I135" s="62"/>
      <c r="J135" s="62"/>
      <c r="K135" s="62"/>
      <c r="L135" s="62"/>
      <c r="M135" s="62"/>
      <c r="N135" s="202"/>
      <c r="O135" s="136"/>
    </row>
    <row r="136" spans="1:17" s="63" customFormat="1" ht="12" thickBot="1" x14ac:dyDescent="0.25">
      <c r="A136" s="65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7"/>
    </row>
    <row r="137" spans="1:17" ht="13.5" thickBot="1" x14ac:dyDescent="0.25">
      <c r="D137" s="16"/>
      <c r="E137" s="16"/>
    </row>
    <row r="138" spans="1:17" ht="15.75" x14ac:dyDescent="0.25">
      <c r="A138" s="18" t="s">
        <v>132</v>
      </c>
      <c r="B138" s="3"/>
      <c r="C138" s="3"/>
      <c r="D138" s="222"/>
      <c r="F138" s="3"/>
      <c r="G138" s="3"/>
      <c r="H138" s="3"/>
      <c r="I138" s="3"/>
      <c r="J138" s="3"/>
      <c r="K138" s="3"/>
      <c r="L138" s="3"/>
      <c r="M138" s="3"/>
      <c r="N138" s="3"/>
      <c r="O138" s="4"/>
    </row>
    <row r="139" spans="1:17" ht="6.75" customHeight="1" x14ac:dyDescent="0.2">
      <c r="A139" s="20"/>
      <c r="O139" s="7"/>
    </row>
    <row r="140" spans="1:17" ht="12.75" customHeight="1" x14ac:dyDescent="0.2">
      <c r="A140" s="21"/>
      <c r="B140" s="153"/>
      <c r="C140" s="153"/>
      <c r="D140" s="153"/>
      <c r="E140" s="153"/>
      <c r="F140" s="360" t="s">
        <v>88</v>
      </c>
      <c r="G140" s="361"/>
      <c r="H140" s="174" t="s">
        <v>101</v>
      </c>
      <c r="I140" s="175"/>
      <c r="J140" s="360" t="s">
        <v>133</v>
      </c>
      <c r="K140" s="361"/>
      <c r="L140" s="360" t="s">
        <v>103</v>
      </c>
      <c r="M140" s="361"/>
      <c r="N140" s="360" t="s">
        <v>104</v>
      </c>
      <c r="O140" s="363"/>
    </row>
    <row r="141" spans="1:17" x14ac:dyDescent="0.2">
      <c r="A141" s="21"/>
      <c r="B141" s="153"/>
      <c r="C141" s="153"/>
      <c r="D141" s="153"/>
      <c r="E141" s="153"/>
      <c r="F141" s="22" t="s">
        <v>105</v>
      </c>
      <c r="G141" s="22" t="s">
        <v>106</v>
      </c>
      <c r="H141" s="22" t="s">
        <v>105</v>
      </c>
      <c r="I141" s="120" t="s">
        <v>106</v>
      </c>
      <c r="J141" s="22" t="s">
        <v>105</v>
      </c>
      <c r="K141" s="22" t="s">
        <v>106</v>
      </c>
      <c r="L141" s="22" t="s">
        <v>105</v>
      </c>
      <c r="M141" s="22" t="s">
        <v>106</v>
      </c>
      <c r="N141" s="22" t="s">
        <v>105</v>
      </c>
      <c r="O141" s="24" t="s">
        <v>106</v>
      </c>
    </row>
    <row r="142" spans="1:17" x14ac:dyDescent="0.2">
      <c r="A142" s="20"/>
      <c r="B142" s="2" t="s">
        <v>134</v>
      </c>
      <c r="F142" s="179">
        <v>3825</v>
      </c>
      <c r="G142" s="179">
        <v>3713</v>
      </c>
      <c r="H142" s="184">
        <v>24734924.890000001</v>
      </c>
      <c r="I142" s="184">
        <v>24484395.280000001</v>
      </c>
      <c r="J142" s="155">
        <v>0.34989999999999999</v>
      </c>
      <c r="K142" s="155">
        <v>0.3503</v>
      </c>
      <c r="L142" s="184">
        <v>6.22</v>
      </c>
      <c r="M142" s="184">
        <v>6.22</v>
      </c>
      <c r="N142" s="209">
        <v>203.51</v>
      </c>
      <c r="O142" s="212">
        <v>204.22</v>
      </c>
    </row>
    <row r="143" spans="1:17" ht="14.25" x14ac:dyDescent="0.2">
      <c r="A143" s="20"/>
      <c r="B143" s="2" t="s">
        <v>135</v>
      </c>
      <c r="F143" s="179">
        <v>1134</v>
      </c>
      <c r="G143" s="179">
        <v>1077</v>
      </c>
      <c r="H143" s="184">
        <v>3086923.27</v>
      </c>
      <c r="I143" s="184">
        <v>3035946.41</v>
      </c>
      <c r="J143" s="155">
        <v>4.3700000000000003E-2</v>
      </c>
      <c r="K143" s="155">
        <v>4.3400000000000001E-2</v>
      </c>
      <c r="L143" s="184">
        <v>6.84</v>
      </c>
      <c r="M143" s="184">
        <v>6.83</v>
      </c>
      <c r="N143" s="209">
        <v>180.58</v>
      </c>
      <c r="O143" s="214">
        <v>182.28</v>
      </c>
      <c r="Q143" s="222"/>
    </row>
    <row r="144" spans="1:17" ht="14.25" x14ac:dyDescent="0.2">
      <c r="A144" s="20"/>
      <c r="B144" s="2" t="s">
        <v>136</v>
      </c>
      <c r="F144" s="179">
        <v>936</v>
      </c>
      <c r="G144" s="179">
        <v>895</v>
      </c>
      <c r="H144" s="184">
        <v>3272807.1</v>
      </c>
      <c r="I144" s="184">
        <v>3227672.35</v>
      </c>
      <c r="J144" s="155">
        <v>4.6300000000000001E-2</v>
      </c>
      <c r="K144" s="155">
        <v>4.6199999999999998E-2</v>
      </c>
      <c r="L144" s="184">
        <v>6.65</v>
      </c>
      <c r="M144" s="184">
        <v>6.65</v>
      </c>
      <c r="N144" s="209">
        <v>186.45</v>
      </c>
      <c r="O144" s="214">
        <v>189.6</v>
      </c>
      <c r="Q144" s="222"/>
    </row>
    <row r="145" spans="1:15" x14ac:dyDescent="0.2">
      <c r="A145" s="20"/>
      <c r="B145" s="2" t="s">
        <v>137</v>
      </c>
      <c r="F145" s="179">
        <v>1858</v>
      </c>
      <c r="G145" s="179">
        <v>1848</v>
      </c>
      <c r="H145" s="184">
        <v>39473527.880000003</v>
      </c>
      <c r="I145" s="184">
        <v>39016117.689999998</v>
      </c>
      <c r="J145" s="155">
        <v>0.55840000000000001</v>
      </c>
      <c r="K145" s="155">
        <v>0.55820000000000003</v>
      </c>
      <c r="L145" s="184">
        <v>4.45</v>
      </c>
      <c r="M145" s="184">
        <v>4.4400000000000004</v>
      </c>
      <c r="N145" s="209">
        <v>182.92</v>
      </c>
      <c r="O145" s="214">
        <v>183.29</v>
      </c>
    </row>
    <row r="146" spans="1:15" x14ac:dyDescent="0.2">
      <c r="A146" s="20"/>
      <c r="B146" s="2" t="s">
        <v>138</v>
      </c>
      <c r="F146" s="179">
        <v>21</v>
      </c>
      <c r="G146" s="179">
        <v>21</v>
      </c>
      <c r="H146" s="184">
        <v>122090.56</v>
      </c>
      <c r="I146" s="184">
        <v>127641.25</v>
      </c>
      <c r="J146" s="155">
        <v>1.6999999999999999E-3</v>
      </c>
      <c r="K146" s="155">
        <v>1.8E-3</v>
      </c>
      <c r="L146" s="184">
        <v>7.48</v>
      </c>
      <c r="M146" s="184">
        <v>7.45</v>
      </c>
      <c r="N146" s="209">
        <v>207.05</v>
      </c>
      <c r="O146" s="214">
        <v>215.96</v>
      </c>
    </row>
    <row r="147" spans="1:15" x14ac:dyDescent="0.2">
      <c r="A147" s="45"/>
      <c r="B147" s="54" t="s">
        <v>96</v>
      </c>
      <c r="C147" s="114"/>
      <c r="D147" s="114"/>
      <c r="E147" s="114"/>
      <c r="F147" s="216">
        <v>7774</v>
      </c>
      <c r="G147" s="216">
        <v>7554</v>
      </c>
      <c r="H147" s="161">
        <v>70690273.700000003</v>
      </c>
      <c r="I147" s="161">
        <v>69891772.980000004</v>
      </c>
      <c r="J147" s="199"/>
      <c r="K147" s="199"/>
      <c r="L147" s="217">
        <v>5.28</v>
      </c>
      <c r="M147" s="217">
        <v>5.28</v>
      </c>
      <c r="N147" s="161">
        <v>190.23</v>
      </c>
      <c r="O147" s="164">
        <v>190.93</v>
      </c>
    </row>
    <row r="148" spans="1:15" s="63" customFormat="1" ht="11.25" x14ac:dyDescent="0.2">
      <c r="A148" s="17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202"/>
      <c r="O148" s="64"/>
    </row>
    <row r="149" spans="1:15" s="63" customFormat="1" ht="12" thickBot="1" x14ac:dyDescent="0.25">
      <c r="A149" s="65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7"/>
    </row>
    <row r="150" spans="1:15" ht="13.5" thickBot="1" x14ac:dyDescent="0.25"/>
    <row r="151" spans="1:15" ht="15.75" x14ac:dyDescent="0.25">
      <c r="A151" s="18" t="s">
        <v>139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4"/>
    </row>
    <row r="152" spans="1:15" ht="6.75" customHeight="1" x14ac:dyDescent="0.2">
      <c r="A152" s="20"/>
      <c r="L152" s="7"/>
    </row>
    <row r="153" spans="1:15" x14ac:dyDescent="0.2">
      <c r="A153" s="21"/>
      <c r="B153" s="153"/>
      <c r="C153" s="153"/>
      <c r="D153" s="153"/>
      <c r="E153" s="96"/>
      <c r="F153" s="360" t="s">
        <v>88</v>
      </c>
      <c r="G153" s="361"/>
      <c r="H153" s="174" t="s">
        <v>101</v>
      </c>
      <c r="I153" s="175"/>
      <c r="J153" s="362" t="s">
        <v>140</v>
      </c>
      <c r="K153" s="362"/>
      <c r="L153" s="24" t="s">
        <v>22</v>
      </c>
    </row>
    <row r="154" spans="1:15" x14ac:dyDescent="0.2">
      <c r="A154" s="21"/>
      <c r="B154" s="153"/>
      <c r="C154" s="153"/>
      <c r="D154" s="153"/>
      <c r="E154" s="96"/>
      <c r="F154" s="120" t="s">
        <v>105</v>
      </c>
      <c r="G154" s="120" t="s">
        <v>106</v>
      </c>
      <c r="H154" s="22" t="s">
        <v>105</v>
      </c>
      <c r="I154" s="22" t="s">
        <v>106</v>
      </c>
      <c r="J154" s="22" t="s">
        <v>105</v>
      </c>
      <c r="K154" s="22" t="s">
        <v>106</v>
      </c>
      <c r="L154" s="223"/>
    </row>
    <row r="155" spans="1:15" x14ac:dyDescent="0.2">
      <c r="A155" s="71"/>
      <c r="B155" s="75" t="s">
        <v>141</v>
      </c>
      <c r="C155" s="75"/>
      <c r="D155" s="75"/>
      <c r="E155" s="75"/>
      <c r="F155" s="179">
        <v>491</v>
      </c>
      <c r="G155" s="179">
        <v>477</v>
      </c>
      <c r="H155" s="184">
        <v>1531755.43</v>
      </c>
      <c r="I155" s="209">
        <v>1525473.62</v>
      </c>
      <c r="J155" s="155">
        <v>2.1700000000000001E-2</v>
      </c>
      <c r="K155" s="224">
        <v>2.18E-2</v>
      </c>
      <c r="L155" s="225">
        <v>3.0343</v>
      </c>
    </row>
    <row r="156" spans="1:15" x14ac:dyDescent="0.2">
      <c r="A156" s="20"/>
      <c r="B156" s="2" t="s">
        <v>142</v>
      </c>
      <c r="F156" s="179">
        <v>7283</v>
      </c>
      <c r="G156" s="179">
        <v>7077</v>
      </c>
      <c r="H156" s="184">
        <v>69158518.269999996</v>
      </c>
      <c r="I156" s="209">
        <v>68366299.359999999</v>
      </c>
      <c r="J156" s="155">
        <v>0.97829999999999995</v>
      </c>
      <c r="K156" s="195">
        <v>0.97819999999999996</v>
      </c>
      <c r="L156" s="226">
        <v>2.5070000000000001</v>
      </c>
    </row>
    <row r="157" spans="1:15" x14ac:dyDescent="0.2">
      <c r="A157" s="20"/>
      <c r="B157" s="2" t="s">
        <v>143</v>
      </c>
      <c r="F157" s="179">
        <v>0</v>
      </c>
      <c r="G157" s="179">
        <v>0</v>
      </c>
      <c r="H157" s="184">
        <v>0</v>
      </c>
      <c r="I157" s="184">
        <v>0</v>
      </c>
      <c r="J157" s="155">
        <v>0</v>
      </c>
      <c r="K157" s="195">
        <v>0</v>
      </c>
      <c r="L157" s="226">
        <v>0</v>
      </c>
    </row>
    <row r="158" spans="1:15" ht="13.5" thickBot="1" x14ac:dyDescent="0.25">
      <c r="A158" s="137"/>
      <c r="B158" s="227" t="s">
        <v>50</v>
      </c>
      <c r="C158" s="16"/>
      <c r="D158" s="16"/>
      <c r="E158" s="16"/>
      <c r="F158" s="228">
        <v>7774</v>
      </c>
      <c r="G158" s="228">
        <v>7554</v>
      </c>
      <c r="H158" s="229">
        <v>70690273.700000003</v>
      </c>
      <c r="I158" s="229">
        <v>69891772.980000004</v>
      </c>
      <c r="J158" s="230"/>
      <c r="K158" s="231"/>
      <c r="L158" s="232">
        <v>2.5185</v>
      </c>
    </row>
    <row r="159" spans="1:15" s="233" customFormat="1" ht="11.25" x14ac:dyDescent="0.2">
      <c r="A159" s="63"/>
    </row>
    <row r="160" spans="1:15" s="233" customFormat="1" ht="11.25" x14ac:dyDescent="0.2">
      <c r="A160" s="63"/>
    </row>
    <row r="161" spans="1:15" ht="13.5" thickBot="1" x14ac:dyDescent="0.25"/>
    <row r="162" spans="1:15" ht="15.75" x14ac:dyDescent="0.25">
      <c r="A162" s="18" t="s">
        <v>144</v>
      </c>
      <c r="B162" s="221"/>
      <c r="C162" s="234"/>
      <c r="D162" s="19"/>
      <c r="E162" s="19"/>
      <c r="F162" s="143" t="s">
        <v>145</v>
      </c>
    </row>
    <row r="163" spans="1:15" ht="13.5" thickBot="1" x14ac:dyDescent="0.25">
      <c r="A163" s="137" t="s">
        <v>146</v>
      </c>
      <c r="B163" s="137"/>
      <c r="C163" s="235"/>
      <c r="D163" s="235"/>
      <c r="E163" s="235"/>
      <c r="F163" s="236">
        <v>501454780.45999998</v>
      </c>
    </row>
    <row r="164" spans="1:15" x14ac:dyDescent="0.2">
      <c r="C164" s="237"/>
      <c r="D164" s="237"/>
      <c r="E164" s="237"/>
      <c r="F164" s="238"/>
    </row>
    <row r="165" spans="1:15" x14ac:dyDescent="0.2">
      <c r="C165" s="239"/>
      <c r="D165" s="240"/>
      <c r="E165" s="240"/>
      <c r="F165" s="238"/>
    </row>
    <row r="166" spans="1:15" ht="12.75" customHeight="1" x14ac:dyDescent="0.2">
      <c r="A166" s="241"/>
      <c r="B166" s="241"/>
      <c r="C166" s="241"/>
      <c r="D166" s="241"/>
      <c r="E166" s="241"/>
      <c r="F166" s="241"/>
    </row>
    <row r="167" spans="1:15" x14ac:dyDescent="0.2">
      <c r="A167" s="242"/>
      <c r="B167" s="242"/>
      <c r="C167" s="242"/>
      <c r="D167" s="242"/>
      <c r="E167" s="242"/>
      <c r="F167" s="243"/>
      <c r="G167" s="243"/>
      <c r="H167" s="244"/>
      <c r="I167" s="244"/>
      <c r="L167" s="78"/>
      <c r="M167" s="78"/>
      <c r="N167" s="78"/>
      <c r="O167" s="78"/>
    </row>
    <row r="168" spans="1:15" x14ac:dyDescent="0.2">
      <c r="A168" s="241"/>
      <c r="B168" s="241"/>
      <c r="C168" s="241"/>
      <c r="D168" s="241"/>
      <c r="E168" s="241"/>
      <c r="F168" s="245"/>
      <c r="G168" s="245"/>
      <c r="H168" s="245"/>
      <c r="I168" s="246"/>
    </row>
    <row r="169" spans="1:15" x14ac:dyDescent="0.2">
      <c r="C169" s="239"/>
      <c r="D169" s="240"/>
      <c r="E169" s="240"/>
      <c r="F169" s="238"/>
    </row>
    <row r="170" spans="1:15" x14ac:dyDescent="0.2">
      <c r="A170" s="247"/>
      <c r="B170" s="247"/>
      <c r="C170" s="247"/>
      <c r="D170" s="247"/>
      <c r="E170" s="247"/>
      <c r="F170" s="247"/>
    </row>
    <row r="171" spans="1:15" x14ac:dyDescent="0.2">
      <c r="A171" s="247"/>
      <c r="B171" s="247"/>
      <c r="C171" s="247"/>
      <c r="D171" s="247"/>
      <c r="E171" s="247"/>
      <c r="F171" s="247"/>
    </row>
    <row r="172" spans="1:15" x14ac:dyDescent="0.2">
      <c r="A172" s="247"/>
      <c r="B172" s="247"/>
      <c r="C172" s="247"/>
      <c r="D172" s="247"/>
      <c r="E172" s="247"/>
      <c r="F172" s="247"/>
    </row>
    <row r="178" spans="6:6" x14ac:dyDescent="0.2">
      <c r="F178" s="78"/>
    </row>
    <row r="180" spans="6:6" x14ac:dyDescent="0.2">
      <c r="F180" s="78"/>
    </row>
  </sheetData>
  <mergeCells count="30">
    <mergeCell ref="J39:O41"/>
    <mergeCell ref="B4:C4"/>
    <mergeCell ref="I4:J6"/>
    <mergeCell ref="B5:C5"/>
    <mergeCell ref="L5:M7"/>
    <mergeCell ref="B6:C6"/>
    <mergeCell ref="B7:C7"/>
    <mergeCell ref="B8:C8"/>
    <mergeCell ref="B9:C9"/>
    <mergeCell ref="B11:C11"/>
    <mergeCell ref="M27:O27"/>
    <mergeCell ref="M28:O28"/>
    <mergeCell ref="F88:G88"/>
    <mergeCell ref="J88:K88"/>
    <mergeCell ref="L88:M88"/>
    <mergeCell ref="N88:O88"/>
    <mergeCell ref="F111:G111"/>
    <mergeCell ref="J111:K111"/>
    <mergeCell ref="L111:M111"/>
    <mergeCell ref="N111:O111"/>
    <mergeCell ref="N126:O126"/>
    <mergeCell ref="F140:G140"/>
    <mergeCell ref="J140:K140"/>
    <mergeCell ref="L140:M140"/>
    <mergeCell ref="N140:O140"/>
    <mergeCell ref="F153:G153"/>
    <mergeCell ref="J153:K153"/>
    <mergeCell ref="F126:G126"/>
    <mergeCell ref="J126:K126"/>
    <mergeCell ref="L126:M126"/>
  </mergeCells>
  <conditionalFormatting sqref="F168:O168">
    <cfRule type="containsText" dxfId="0" priority="1" operator="containsText" text="TRUE">
      <formula>NOT(ISERROR(SEARCH("TRUE",F168)))</formula>
    </cfRule>
  </conditionalFormatting>
  <hyperlinks>
    <hyperlink ref="D10" r:id="rId1" display="estewart@edsouthservices.com" xr:uid="{CEE7E0D9-957A-4087-946E-8B35631676F4}"/>
    <hyperlink ref="D11" r:id="rId2" xr:uid="{C6490AC5-6FB7-486A-B06C-5A8456BEE1A3}"/>
  </hyperlinks>
  <pageMargins left="0.25" right="0.25" top="0.25" bottom="0.75" header="0.3" footer="0.3"/>
  <pageSetup scale="25" orientation="landscape" r:id="rId3"/>
  <headerFooter alignWithMargins="0"/>
  <rowBreaks count="1" manualBreakCount="1">
    <brk id="83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FDB64-C172-42F1-8085-D22469AFE625}">
  <sheetPr>
    <pageSetUpPr fitToPage="1"/>
  </sheetPr>
  <dimension ref="A1:X96"/>
  <sheetViews>
    <sheetView zoomScaleNormal="100" zoomScalePageLayoutView="55" workbookViewId="0"/>
  </sheetViews>
  <sheetFormatPr defaultColWidth="9.140625" defaultRowHeight="12.75" x14ac:dyDescent="0.2"/>
  <cols>
    <col min="1" max="2" width="3.140625" customWidth="1"/>
    <col min="3" max="3" width="14.42578125" customWidth="1"/>
    <col min="4" max="4" width="13.140625" customWidth="1"/>
    <col min="5" max="5" width="12.85546875" customWidth="1"/>
    <col min="6" max="6" width="11.5703125" customWidth="1"/>
    <col min="7" max="7" width="15.85546875" bestFit="1" customWidth="1"/>
    <col min="8" max="8" width="19.42578125" customWidth="1"/>
    <col min="9" max="9" width="15.140625" bestFit="1" customWidth="1"/>
    <col min="10" max="11" width="14.42578125" customWidth="1"/>
    <col min="12" max="12" width="15.5703125" bestFit="1" customWidth="1"/>
    <col min="13" max="13" width="14.42578125" customWidth="1"/>
    <col min="14" max="14" width="17.140625" customWidth="1"/>
    <col min="15" max="15" width="21.140625" customWidth="1"/>
    <col min="16" max="16" width="26.5703125" customWidth="1"/>
    <col min="17" max="17" width="28.85546875" bestFit="1" customWidth="1"/>
    <col min="18" max="18" width="15.5703125" bestFit="1" customWidth="1"/>
    <col min="19" max="19" width="18.42578125" bestFit="1" customWidth="1"/>
    <col min="20" max="20" width="17.5703125" bestFit="1" customWidth="1"/>
    <col min="21" max="21" width="14.42578125" customWidth="1"/>
    <col min="22" max="22" width="13.5703125" bestFit="1" customWidth="1"/>
    <col min="23" max="23" width="14.140625" bestFit="1" customWidth="1"/>
    <col min="24" max="24" width="13.140625" bestFit="1" customWidth="1"/>
    <col min="25" max="38" width="10.85546875" customWidth="1"/>
    <col min="39" max="39" width="2.5703125" customWidth="1"/>
  </cols>
  <sheetData>
    <row r="1" spans="1:21" ht="15.75" x14ac:dyDescent="0.25">
      <c r="A1" s="1" t="s">
        <v>0</v>
      </c>
    </row>
    <row r="2" spans="1:21" ht="15.75" customHeight="1" x14ac:dyDescent="0.25">
      <c r="A2" s="1" t="s">
        <v>147</v>
      </c>
      <c r="S2" s="248"/>
      <c r="T2" s="248"/>
      <c r="U2" s="248"/>
    </row>
    <row r="3" spans="1:21" ht="15.75" x14ac:dyDescent="0.25">
      <c r="A3" s="1" t="s">
        <v>5</v>
      </c>
      <c r="R3" s="248"/>
      <c r="S3" s="248"/>
      <c r="T3" s="248"/>
      <c r="U3" s="248"/>
    </row>
    <row r="4" spans="1:21" ht="13.5" thickBot="1" x14ac:dyDescent="0.25">
      <c r="R4" s="248"/>
      <c r="S4" s="248"/>
      <c r="T4" s="248"/>
      <c r="U4" s="248"/>
    </row>
    <row r="5" spans="1:21" x14ac:dyDescent="0.2">
      <c r="B5" s="383" t="s">
        <v>6</v>
      </c>
      <c r="C5" s="384"/>
      <c r="D5" s="384"/>
      <c r="E5" s="387">
        <v>45621</v>
      </c>
      <c r="F5" s="387"/>
      <c r="G5" s="388"/>
      <c r="R5" s="248"/>
      <c r="S5" s="248"/>
      <c r="T5" s="248"/>
      <c r="U5" s="248"/>
    </row>
    <row r="6" spans="1:21" ht="13.5" thickBot="1" x14ac:dyDescent="0.25">
      <c r="B6" s="367" t="s">
        <v>148</v>
      </c>
      <c r="C6" s="368"/>
      <c r="D6" s="368"/>
      <c r="E6" s="389">
        <v>45596</v>
      </c>
      <c r="F6" s="389"/>
      <c r="G6" s="390"/>
      <c r="R6" s="248"/>
      <c r="S6" s="248"/>
      <c r="T6" s="248"/>
      <c r="U6" s="248"/>
    </row>
    <row r="9" spans="1:21" ht="15.75" thickBot="1" x14ac:dyDescent="0.3">
      <c r="A9" s="249"/>
      <c r="S9" s="74"/>
    </row>
    <row r="10" spans="1:21" ht="6" customHeight="1" thickBot="1" x14ac:dyDescent="0.25">
      <c r="J10" s="142"/>
      <c r="K10" s="250"/>
      <c r="L10" s="250"/>
      <c r="M10" s="250"/>
      <c r="N10" s="251"/>
    </row>
    <row r="11" spans="1:21" ht="18" thickBot="1" x14ac:dyDescent="0.3">
      <c r="A11" s="252" t="s">
        <v>149</v>
      </c>
      <c r="B11" s="253"/>
      <c r="C11" s="253"/>
      <c r="D11" s="253"/>
      <c r="E11" s="253"/>
      <c r="F11" s="253"/>
      <c r="G11" s="253"/>
      <c r="H11" s="254"/>
      <c r="J11" s="104" t="s">
        <v>150</v>
      </c>
      <c r="N11" s="255">
        <v>45596</v>
      </c>
      <c r="O11" s="256"/>
    </row>
    <row r="12" spans="1:21" x14ac:dyDescent="0.2">
      <c r="A12" s="104"/>
      <c r="H12" s="257"/>
      <c r="J12" s="258" t="s">
        <v>151</v>
      </c>
      <c r="N12" s="125">
        <v>0</v>
      </c>
      <c r="O12" s="259"/>
    </row>
    <row r="13" spans="1:21" x14ac:dyDescent="0.2">
      <c r="A13" s="258"/>
      <c r="B13" t="s">
        <v>152</v>
      </c>
      <c r="H13" s="125">
        <v>1105940.8</v>
      </c>
      <c r="J13" s="20" t="s">
        <v>153</v>
      </c>
      <c r="N13" s="125">
        <v>11378.1</v>
      </c>
      <c r="O13" s="259"/>
    </row>
    <row r="14" spans="1:21" x14ac:dyDescent="0.2">
      <c r="A14" s="258"/>
      <c r="B14" t="s">
        <v>154</v>
      </c>
      <c r="F14" s="260"/>
      <c r="H14" s="261"/>
      <c r="J14" s="20" t="s">
        <v>155</v>
      </c>
      <c r="N14" s="125">
        <v>11529.68</v>
      </c>
      <c r="O14" s="259"/>
    </row>
    <row r="15" spans="1:21" x14ac:dyDescent="0.2">
      <c r="A15" s="258"/>
      <c r="B15" s="2" t="s">
        <v>156</v>
      </c>
      <c r="H15" s="261"/>
      <c r="J15" s="20" t="s">
        <v>157</v>
      </c>
      <c r="N15" s="125">
        <v>43613.01</v>
      </c>
      <c r="O15" s="259"/>
    </row>
    <row r="16" spans="1:21" x14ac:dyDescent="0.2">
      <c r="A16" s="258"/>
      <c r="C16" s="2" t="s">
        <v>158</v>
      </c>
      <c r="H16" s="125">
        <v>0</v>
      </c>
      <c r="J16" s="20" t="s">
        <v>159</v>
      </c>
      <c r="N16" s="150">
        <v>0</v>
      </c>
    </row>
    <row r="17" spans="1:21" ht="13.5" thickBot="1" x14ac:dyDescent="0.25">
      <c r="A17" s="258"/>
      <c r="B17" t="s">
        <v>160</v>
      </c>
      <c r="H17" s="261">
        <v>7197.73</v>
      </c>
      <c r="I17" s="262"/>
      <c r="J17" s="263"/>
      <c r="K17" s="227" t="s">
        <v>161</v>
      </c>
      <c r="L17" s="264"/>
      <c r="M17" s="264"/>
      <c r="N17" s="265">
        <v>66520.790000000008</v>
      </c>
      <c r="O17" s="78"/>
    </row>
    <row r="18" spans="1:21" x14ac:dyDescent="0.2">
      <c r="A18" s="258"/>
      <c r="B18" t="s">
        <v>162</v>
      </c>
      <c r="H18" s="261"/>
      <c r="O18" s="259"/>
    </row>
    <row r="19" spans="1:21" x14ac:dyDescent="0.2">
      <c r="A19" s="258"/>
      <c r="B19" s="2" t="s">
        <v>163</v>
      </c>
      <c r="H19" s="261"/>
      <c r="O19" s="78"/>
    </row>
    <row r="20" spans="1:21" x14ac:dyDescent="0.2">
      <c r="A20" s="258"/>
      <c r="B20" t="s">
        <v>164</v>
      </c>
      <c r="H20" s="125">
        <v>515848.74</v>
      </c>
      <c r="O20" s="259"/>
    </row>
    <row r="21" spans="1:21" x14ac:dyDescent="0.2">
      <c r="A21" s="258"/>
      <c r="B21" s="2" t="s">
        <v>165</v>
      </c>
      <c r="H21" s="261"/>
      <c r="R21" s="126"/>
    </row>
    <row r="22" spans="1:21" ht="13.5" thickBot="1" x14ac:dyDescent="0.25">
      <c r="A22" s="258"/>
      <c r="B22" t="s">
        <v>166</v>
      </c>
      <c r="H22" s="261"/>
      <c r="N22" s="259"/>
    </row>
    <row r="23" spans="1:21" x14ac:dyDescent="0.2">
      <c r="A23" s="258"/>
      <c r="B23" t="s">
        <v>167</v>
      </c>
      <c r="H23" s="261"/>
      <c r="I23" s="266"/>
      <c r="J23" s="142" t="s">
        <v>168</v>
      </c>
      <c r="K23" s="250"/>
      <c r="L23" s="250"/>
      <c r="M23" s="250"/>
      <c r="N23" s="267">
        <v>45596</v>
      </c>
      <c r="O23" s="237"/>
      <c r="Q23" s="259"/>
      <c r="U23" s="74"/>
    </row>
    <row r="24" spans="1:21" x14ac:dyDescent="0.2">
      <c r="A24" s="258"/>
      <c r="B24" t="s">
        <v>169</v>
      </c>
      <c r="H24" s="261"/>
      <c r="I24" s="268"/>
      <c r="J24" s="258"/>
      <c r="N24" s="261"/>
      <c r="O24" s="269"/>
    </row>
    <row r="25" spans="1:21" x14ac:dyDescent="0.2">
      <c r="A25" s="258"/>
      <c r="B25" t="s">
        <v>170</v>
      </c>
      <c r="H25" s="125"/>
      <c r="I25" s="270"/>
      <c r="J25" s="271" t="s">
        <v>171</v>
      </c>
      <c r="N25" s="272">
        <v>276230.55</v>
      </c>
      <c r="O25" s="273"/>
    </row>
    <row r="26" spans="1:21" x14ac:dyDescent="0.2">
      <c r="A26" s="258"/>
      <c r="B26" t="s">
        <v>172</v>
      </c>
      <c r="H26" s="125"/>
      <c r="I26" s="270"/>
      <c r="J26" s="271" t="s">
        <v>173</v>
      </c>
      <c r="N26" s="274">
        <v>178865148.62</v>
      </c>
      <c r="O26" s="273"/>
    </row>
    <row r="27" spans="1:21" x14ac:dyDescent="0.2">
      <c r="A27" s="258"/>
      <c r="B27" t="s">
        <v>174</v>
      </c>
      <c r="H27" s="261"/>
      <c r="I27" s="275"/>
      <c r="J27" s="271" t="s">
        <v>175</v>
      </c>
      <c r="N27" s="276">
        <v>0.35669247874339033</v>
      </c>
      <c r="O27" s="277"/>
      <c r="P27" s="2"/>
    </row>
    <row r="28" spans="1:21" x14ac:dyDescent="0.2">
      <c r="A28" s="258"/>
      <c r="H28" s="278"/>
      <c r="I28" s="275"/>
      <c r="J28" s="271" t="s">
        <v>176</v>
      </c>
      <c r="N28" s="279">
        <v>2.5617155514754342</v>
      </c>
      <c r="O28" s="277"/>
      <c r="P28" s="2"/>
      <c r="R28" s="280"/>
    </row>
    <row r="29" spans="1:21" x14ac:dyDescent="0.2">
      <c r="A29" s="258"/>
      <c r="C29" s="74" t="s">
        <v>177</v>
      </c>
      <c r="H29" s="281">
        <v>1628987.27</v>
      </c>
      <c r="I29" s="270"/>
      <c r="J29" s="282"/>
      <c r="N29" s="274"/>
      <c r="O29" s="273"/>
      <c r="P29" s="2"/>
    </row>
    <row r="30" spans="1:21" ht="13.5" thickBot="1" x14ac:dyDescent="0.25">
      <c r="A30" s="258"/>
      <c r="C30" s="74"/>
      <c r="H30" s="278"/>
      <c r="I30" s="270"/>
      <c r="J30" s="271" t="s">
        <v>178</v>
      </c>
      <c r="N30" s="272">
        <v>515848.74</v>
      </c>
      <c r="O30" s="273"/>
      <c r="P30" s="2"/>
    </row>
    <row r="31" spans="1:21" x14ac:dyDescent="0.2">
      <c r="A31" s="283" t="s">
        <v>179</v>
      </c>
      <c r="B31" s="284"/>
      <c r="C31" s="285"/>
      <c r="D31" s="284"/>
      <c r="E31" s="284"/>
      <c r="F31" s="284"/>
      <c r="G31" s="284"/>
      <c r="H31" s="286"/>
      <c r="I31" s="270"/>
      <c r="J31" s="271" t="s">
        <v>180</v>
      </c>
      <c r="N31" s="274">
        <v>0</v>
      </c>
      <c r="O31" s="273"/>
      <c r="P31" s="2"/>
    </row>
    <row r="32" spans="1:21" ht="14.25" x14ac:dyDescent="0.2">
      <c r="A32" s="61"/>
      <c r="B32" s="233"/>
      <c r="C32" s="233"/>
      <c r="D32" s="233"/>
      <c r="E32" s="233"/>
      <c r="F32" s="233"/>
      <c r="G32" s="233"/>
      <c r="H32" s="287"/>
      <c r="I32" s="270"/>
      <c r="J32" s="20" t="s">
        <v>181</v>
      </c>
      <c r="N32" s="272">
        <v>170433112.99000001</v>
      </c>
      <c r="O32" s="273"/>
      <c r="P32" s="2"/>
    </row>
    <row r="33" spans="1:19" ht="15" thickBot="1" x14ac:dyDescent="0.25">
      <c r="A33" s="65"/>
      <c r="B33" s="288"/>
      <c r="C33" s="288"/>
      <c r="D33" s="288"/>
      <c r="E33" s="288"/>
      <c r="F33" s="288"/>
      <c r="G33" s="289"/>
      <c r="H33" s="290"/>
      <c r="I33" s="275"/>
      <c r="J33" s="20" t="s">
        <v>182</v>
      </c>
      <c r="K33" s="2"/>
      <c r="L33" s="2"/>
      <c r="M33" s="2"/>
      <c r="N33" s="279">
        <v>0.95285814092317167</v>
      </c>
      <c r="O33" s="277"/>
      <c r="P33" s="2"/>
    </row>
    <row r="34" spans="1:19" s="233" customFormat="1" x14ac:dyDescent="0.2">
      <c r="A34" s="63"/>
      <c r="I34" s="275"/>
      <c r="J34" s="20" t="s">
        <v>183</v>
      </c>
      <c r="K34" s="2"/>
      <c r="L34" s="2"/>
      <c r="M34" s="2"/>
      <c r="N34" s="279">
        <v>1.681514656668549E-2</v>
      </c>
      <c r="O34" s="277"/>
      <c r="P34" s="2"/>
    </row>
    <row r="35" spans="1:19" s="233" customFormat="1" ht="13.5" thickBot="1" x14ac:dyDescent="0.25">
      <c r="G35" s="291"/>
      <c r="I35" s="240"/>
      <c r="J35" s="292" t="s">
        <v>184</v>
      </c>
      <c r="K35" s="293"/>
      <c r="L35" s="293"/>
      <c r="M35" s="293"/>
      <c r="N35" s="294">
        <v>0</v>
      </c>
      <c r="O35" s="277"/>
      <c r="P35" s="2"/>
    </row>
    <row r="36" spans="1:19" s="233" customFormat="1" x14ac:dyDescent="0.2">
      <c r="H36" s="295"/>
      <c r="J36" s="296" t="s">
        <v>185</v>
      </c>
      <c r="K36" s="297"/>
      <c r="L36" s="297"/>
      <c r="M36" s="297"/>
      <c r="N36" s="298"/>
      <c r="P36" s="299"/>
      <c r="R36" s="291"/>
    </row>
    <row r="37" spans="1:19" s="233" customFormat="1" ht="13.5" thickBot="1" x14ac:dyDescent="0.25">
      <c r="H37" s="291"/>
      <c r="J37" s="380" t="s">
        <v>186</v>
      </c>
      <c r="K37" s="381"/>
      <c r="L37" s="381"/>
      <c r="M37" s="381"/>
      <c r="N37" s="382"/>
      <c r="O37" s="117"/>
      <c r="P37" s="299"/>
      <c r="R37" s="291"/>
    </row>
    <row r="38" spans="1:19" s="233" customFormat="1" x14ac:dyDescent="0.2">
      <c r="J38" s="63"/>
      <c r="K38" s="74"/>
      <c r="L38"/>
      <c r="M38"/>
      <c r="N38"/>
      <c r="O38"/>
      <c r="P38" s="299"/>
      <c r="R38" s="291"/>
      <c r="S38" s="291"/>
    </row>
    <row r="39" spans="1:19" ht="13.5" thickBot="1" x14ac:dyDescent="0.25">
      <c r="P39" s="394"/>
    </row>
    <row r="40" spans="1:19" ht="15.75" thickBot="1" x14ac:dyDescent="0.3">
      <c r="A40" s="252" t="s">
        <v>187</v>
      </c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4"/>
      <c r="P40" s="299"/>
      <c r="R40" s="259"/>
    </row>
    <row r="41" spans="1:19" ht="15.75" thickBot="1" x14ac:dyDescent="0.3">
      <c r="A41" s="300"/>
      <c r="N41" s="278"/>
      <c r="P41" s="299"/>
      <c r="Q41" s="233"/>
      <c r="R41" s="259"/>
    </row>
    <row r="42" spans="1:19" x14ac:dyDescent="0.2">
      <c r="A42" s="301"/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1"/>
      <c r="S42" s="259"/>
    </row>
    <row r="43" spans="1:19" x14ac:dyDescent="0.2">
      <c r="A43" s="104" t="s">
        <v>188</v>
      </c>
      <c r="L43" s="302" t="s">
        <v>189</v>
      </c>
      <c r="M43" s="303"/>
      <c r="N43" s="304" t="s">
        <v>190</v>
      </c>
      <c r="O43" s="305"/>
      <c r="R43" s="259"/>
    </row>
    <row r="44" spans="1:19" x14ac:dyDescent="0.2">
      <c r="A44" s="258"/>
      <c r="N44" s="278"/>
    </row>
    <row r="45" spans="1:19" x14ac:dyDescent="0.2">
      <c r="A45" s="258"/>
      <c r="B45" s="74" t="s">
        <v>177</v>
      </c>
      <c r="L45" s="259">
        <v>0</v>
      </c>
      <c r="M45" s="259"/>
      <c r="N45" s="261">
        <v>1628987.27</v>
      </c>
      <c r="Q45" s="259"/>
    </row>
    <row r="46" spans="1:19" x14ac:dyDescent="0.2">
      <c r="A46" s="258"/>
      <c r="L46" s="259"/>
      <c r="M46" s="259"/>
      <c r="N46" s="261"/>
      <c r="O46" s="259"/>
      <c r="P46" s="306"/>
    </row>
    <row r="47" spans="1:19" x14ac:dyDescent="0.2">
      <c r="A47" s="258"/>
      <c r="B47" s="74" t="s">
        <v>191</v>
      </c>
      <c r="L47" s="78">
        <v>43613.01</v>
      </c>
      <c r="M47" s="259"/>
      <c r="N47" s="261">
        <v>1585374.26</v>
      </c>
      <c r="O47" s="259"/>
      <c r="P47" s="306"/>
    </row>
    <row r="48" spans="1:19" x14ac:dyDescent="0.2">
      <c r="A48" s="258"/>
      <c r="L48" s="78"/>
      <c r="M48" s="259"/>
      <c r="N48" s="261"/>
      <c r="O48" s="259"/>
      <c r="P48" s="306"/>
    </row>
    <row r="49" spans="1:24" x14ac:dyDescent="0.2">
      <c r="A49" s="258"/>
      <c r="B49" s="74" t="s">
        <v>192</v>
      </c>
      <c r="L49" s="78">
        <v>0</v>
      </c>
      <c r="M49" s="259"/>
      <c r="N49" s="261">
        <v>1585374.26</v>
      </c>
      <c r="O49" s="259"/>
      <c r="P49" s="306"/>
    </row>
    <row r="50" spans="1:24" x14ac:dyDescent="0.2">
      <c r="A50" s="258"/>
      <c r="L50" s="78"/>
      <c r="M50" s="259"/>
      <c r="N50" s="261"/>
      <c r="O50" s="259"/>
      <c r="P50" s="306"/>
    </row>
    <row r="51" spans="1:24" x14ac:dyDescent="0.2">
      <c r="A51" s="258"/>
      <c r="B51" s="74" t="s">
        <v>193</v>
      </c>
      <c r="L51" s="78">
        <v>11378.1</v>
      </c>
      <c r="M51" s="259"/>
      <c r="N51" s="261">
        <v>1573996.16</v>
      </c>
      <c r="O51" s="78"/>
      <c r="P51" s="306"/>
    </row>
    <row r="52" spans="1:24" x14ac:dyDescent="0.2">
      <c r="A52" s="258"/>
      <c r="L52" s="78"/>
      <c r="M52" s="259"/>
      <c r="N52" s="261"/>
      <c r="O52" s="259"/>
      <c r="P52" s="306"/>
    </row>
    <row r="53" spans="1:24" x14ac:dyDescent="0.2">
      <c r="A53" s="258"/>
      <c r="B53" s="74" t="s">
        <v>194</v>
      </c>
      <c r="L53" s="78">
        <v>11529.68</v>
      </c>
      <c r="M53" s="259"/>
      <c r="N53" s="261">
        <v>1562466.48</v>
      </c>
      <c r="O53" s="259"/>
      <c r="P53" s="306"/>
    </row>
    <row r="54" spans="1:24" x14ac:dyDescent="0.2">
      <c r="A54" s="258"/>
      <c r="L54" s="78"/>
      <c r="M54" s="259"/>
      <c r="N54" s="261"/>
      <c r="O54" s="259"/>
      <c r="P54" s="306"/>
    </row>
    <row r="55" spans="1:24" x14ac:dyDescent="0.2">
      <c r="A55" s="258"/>
      <c r="B55" s="74" t="s">
        <v>195</v>
      </c>
      <c r="L55" s="78">
        <v>297280.34999999998</v>
      </c>
      <c r="M55" s="259"/>
      <c r="N55" s="261">
        <v>1265186.1299999999</v>
      </c>
      <c r="O55" s="259"/>
      <c r="P55" s="306"/>
    </row>
    <row r="56" spans="1:24" x14ac:dyDescent="0.2">
      <c r="A56" s="258"/>
      <c r="L56" s="78"/>
      <c r="M56" s="259"/>
      <c r="N56" s="261"/>
      <c r="O56" s="259"/>
      <c r="P56" s="306"/>
    </row>
    <row r="57" spans="1:24" x14ac:dyDescent="0.2">
      <c r="A57" s="258"/>
      <c r="B57" s="74" t="s">
        <v>196</v>
      </c>
      <c r="L57" s="259">
        <v>57396.1</v>
      </c>
      <c r="M57" s="259"/>
      <c r="N57" s="261">
        <v>1207790.0299999998</v>
      </c>
      <c r="O57" s="259"/>
      <c r="P57" s="306"/>
    </row>
    <row r="58" spans="1:24" x14ac:dyDescent="0.2">
      <c r="A58" s="258"/>
      <c r="L58" s="259"/>
      <c r="M58" s="259"/>
      <c r="N58" s="261"/>
      <c r="O58" s="259"/>
      <c r="Q58" s="307"/>
      <c r="S58" s="391"/>
      <c r="T58" s="391"/>
    </row>
    <row r="59" spans="1:24" x14ac:dyDescent="0.2">
      <c r="A59" s="258"/>
      <c r="B59" s="74" t="s">
        <v>197</v>
      </c>
      <c r="L59" s="259">
        <v>0</v>
      </c>
      <c r="M59" s="259"/>
      <c r="N59" s="261">
        <v>1207790.0299999998</v>
      </c>
      <c r="O59" s="259"/>
      <c r="S59" s="2"/>
    </row>
    <row r="60" spans="1:24" x14ac:dyDescent="0.2">
      <c r="A60" s="258"/>
      <c r="B60" s="74"/>
      <c r="L60" s="259"/>
      <c r="M60" s="259"/>
      <c r="N60" s="261"/>
      <c r="O60" s="259"/>
      <c r="P60" s="308"/>
      <c r="Q60" s="2"/>
      <c r="R60" s="2"/>
      <c r="S60" s="309"/>
      <c r="T60" s="259"/>
      <c r="V60" s="259"/>
      <c r="W60" s="259"/>
      <c r="X60" s="259"/>
    </row>
    <row r="61" spans="1:24" x14ac:dyDescent="0.2">
      <c r="A61" s="258"/>
      <c r="B61" s="74" t="s">
        <v>198</v>
      </c>
      <c r="L61" s="259">
        <v>1064426.51</v>
      </c>
      <c r="M61" s="259"/>
      <c r="N61" s="261">
        <v>143363.51999999979</v>
      </c>
      <c r="O61" s="259"/>
      <c r="P61" s="308"/>
      <c r="Q61" s="2"/>
      <c r="R61" s="2"/>
      <c r="S61" s="309"/>
      <c r="T61" s="259"/>
      <c r="V61" s="259"/>
      <c r="W61" s="259"/>
      <c r="X61" s="259"/>
    </row>
    <row r="62" spans="1:24" x14ac:dyDescent="0.2">
      <c r="A62" s="258"/>
      <c r="B62" s="74"/>
      <c r="L62" s="259"/>
      <c r="M62" s="259"/>
      <c r="N62" s="261"/>
      <c r="O62" s="259"/>
      <c r="P62" s="308"/>
      <c r="Q62" s="2"/>
      <c r="R62" s="2"/>
      <c r="S62" s="309"/>
      <c r="T62" s="259"/>
      <c r="V62" s="259"/>
      <c r="W62" s="259"/>
      <c r="X62" s="259"/>
    </row>
    <row r="63" spans="1:24" x14ac:dyDescent="0.2">
      <c r="A63" s="258"/>
      <c r="B63" s="74" t="s">
        <v>199</v>
      </c>
      <c r="L63" s="259">
        <v>0</v>
      </c>
      <c r="M63" s="259"/>
      <c r="N63" s="261">
        <v>143363.51999999979</v>
      </c>
      <c r="O63" s="259"/>
      <c r="P63" s="308"/>
      <c r="Q63" s="2"/>
      <c r="R63" s="2"/>
      <c r="S63" s="309"/>
      <c r="T63" s="259"/>
      <c r="V63" s="259"/>
      <c r="W63" s="259"/>
      <c r="X63" s="259"/>
    </row>
    <row r="64" spans="1:24" x14ac:dyDescent="0.2">
      <c r="A64" s="258"/>
      <c r="B64" s="74"/>
      <c r="L64" s="259"/>
      <c r="M64" s="259"/>
      <c r="N64" s="261"/>
      <c r="O64" s="259"/>
      <c r="P64" s="308"/>
      <c r="Q64" s="2"/>
      <c r="R64" s="2"/>
      <c r="S64" s="309"/>
      <c r="T64" s="259"/>
      <c r="V64" s="259"/>
      <c r="W64" s="259"/>
      <c r="X64" s="259"/>
    </row>
    <row r="65" spans="1:24" x14ac:dyDescent="0.2">
      <c r="A65" s="258"/>
      <c r="B65" s="74" t="s">
        <v>200</v>
      </c>
      <c r="L65" s="259">
        <v>0</v>
      </c>
      <c r="M65" s="259"/>
      <c r="N65" s="261">
        <v>143363.51999999979</v>
      </c>
      <c r="O65" s="259"/>
      <c r="P65" s="308"/>
      <c r="Q65" s="310"/>
      <c r="R65" s="2"/>
      <c r="S65" s="309"/>
      <c r="T65" s="259"/>
      <c r="V65" s="259"/>
      <c r="W65" s="259"/>
      <c r="X65" s="259"/>
    </row>
    <row r="66" spans="1:24" x14ac:dyDescent="0.2">
      <c r="A66" s="258"/>
      <c r="B66" s="74"/>
      <c r="N66" s="278"/>
      <c r="O66" s="259"/>
      <c r="Q66" s="310"/>
      <c r="R66" s="2"/>
      <c r="S66" s="309"/>
      <c r="T66" s="259"/>
      <c r="V66" s="259"/>
      <c r="W66" s="259"/>
      <c r="X66" s="259"/>
    </row>
    <row r="67" spans="1:24" x14ac:dyDescent="0.2">
      <c r="A67" s="258"/>
      <c r="B67" s="74" t="s">
        <v>201</v>
      </c>
      <c r="L67" s="259">
        <v>143363.51999999999</v>
      </c>
      <c r="N67" s="311">
        <v>0</v>
      </c>
      <c r="O67" s="259"/>
      <c r="Q67" s="312"/>
      <c r="R67" s="2"/>
      <c r="S67" s="309"/>
      <c r="T67" s="259"/>
      <c r="V67" s="259"/>
      <c r="W67" s="259"/>
      <c r="X67" s="259"/>
    </row>
    <row r="68" spans="1:24" x14ac:dyDescent="0.2">
      <c r="A68" s="258"/>
      <c r="B68" s="74"/>
      <c r="N68" s="278"/>
      <c r="O68" s="259"/>
      <c r="P68" s="308"/>
      <c r="Q68" s="2"/>
      <c r="R68" s="2"/>
      <c r="S68" s="309"/>
      <c r="T68" s="259"/>
      <c r="V68" s="259"/>
      <c r="W68" s="259"/>
      <c r="X68" s="259"/>
    </row>
    <row r="69" spans="1:24" x14ac:dyDescent="0.2">
      <c r="A69" s="258"/>
      <c r="B69" s="74"/>
      <c r="N69" s="278"/>
      <c r="O69" s="259"/>
      <c r="P69" s="308"/>
      <c r="Q69" s="2"/>
      <c r="R69" s="2"/>
      <c r="S69" s="309"/>
      <c r="T69" s="259"/>
      <c r="V69" s="259"/>
      <c r="W69" s="259"/>
      <c r="X69" s="259"/>
    </row>
    <row r="70" spans="1:24" x14ac:dyDescent="0.2">
      <c r="A70" s="258"/>
      <c r="B70" s="233"/>
      <c r="C70" s="313"/>
      <c r="D70" s="233"/>
      <c r="E70" s="233"/>
      <c r="F70" s="233"/>
      <c r="G70" s="233"/>
      <c r="H70" s="233"/>
      <c r="I70" s="233"/>
      <c r="J70" s="233"/>
      <c r="K70" s="233"/>
      <c r="L70" s="233"/>
      <c r="M70" s="233"/>
      <c r="N70" s="278"/>
      <c r="O70" s="259"/>
      <c r="P70" s="314"/>
      <c r="Q70" s="2"/>
      <c r="R70" s="2"/>
      <c r="S70" s="309"/>
      <c r="T70" s="259"/>
      <c r="V70" s="259"/>
    </row>
    <row r="71" spans="1:24" x14ac:dyDescent="0.2">
      <c r="A71" s="61"/>
      <c r="B71" s="233"/>
      <c r="C71" s="233"/>
      <c r="D71" s="233"/>
      <c r="E71" s="233"/>
      <c r="F71" s="233"/>
      <c r="G71" s="233"/>
      <c r="H71" s="233"/>
      <c r="I71" s="233"/>
      <c r="J71" s="233"/>
      <c r="K71" s="233"/>
      <c r="L71" s="233"/>
      <c r="M71" s="233"/>
      <c r="N71" s="278"/>
      <c r="O71" s="259"/>
      <c r="P71" s="308"/>
      <c r="Q71" s="2"/>
      <c r="R71" s="2"/>
      <c r="S71" s="309"/>
      <c r="T71" s="259"/>
      <c r="V71" s="259"/>
    </row>
    <row r="72" spans="1:24" ht="13.5" thickBot="1" x14ac:dyDescent="0.25">
      <c r="A72" s="65"/>
      <c r="B72" s="264"/>
      <c r="C72" s="264"/>
      <c r="D72" s="264"/>
      <c r="E72" s="264"/>
      <c r="F72" s="264"/>
      <c r="G72" s="264"/>
      <c r="H72" s="264"/>
      <c r="I72" s="264"/>
      <c r="J72" s="264"/>
      <c r="K72" s="264"/>
      <c r="L72" s="264"/>
      <c r="M72" s="264"/>
      <c r="N72" s="315"/>
      <c r="O72" s="259"/>
      <c r="P72" s="314"/>
      <c r="Q72" s="2"/>
      <c r="R72" s="2"/>
      <c r="S72" s="316"/>
      <c r="T72" s="259"/>
      <c r="V72" s="259"/>
    </row>
    <row r="73" spans="1:24" ht="13.5" thickBot="1" x14ac:dyDescent="0.25">
      <c r="A73" s="258"/>
      <c r="B73" s="74"/>
      <c r="O73" s="259"/>
      <c r="P73" s="2"/>
      <c r="Q73" s="74"/>
      <c r="R73" s="74"/>
      <c r="S73" s="238"/>
      <c r="T73" s="238"/>
    </row>
    <row r="74" spans="1:24" x14ac:dyDescent="0.2">
      <c r="A74" s="142" t="s">
        <v>202</v>
      </c>
      <c r="B74" s="250"/>
      <c r="C74" s="250"/>
      <c r="D74" s="250"/>
      <c r="E74" s="250"/>
      <c r="F74" s="250"/>
      <c r="G74" s="317" t="s">
        <v>203</v>
      </c>
      <c r="H74" s="317" t="s">
        <v>204</v>
      </c>
      <c r="I74" s="318" t="s">
        <v>205</v>
      </c>
      <c r="O74" s="259"/>
      <c r="P74" s="308"/>
      <c r="Q74" s="2"/>
      <c r="R74" s="2"/>
      <c r="S74" s="316"/>
      <c r="T74" s="259"/>
    </row>
    <row r="75" spans="1:24" x14ac:dyDescent="0.2">
      <c r="A75" s="258"/>
      <c r="G75" s="319"/>
      <c r="H75" s="319"/>
      <c r="I75" s="278"/>
      <c r="O75" s="259"/>
      <c r="P75" s="314"/>
      <c r="Q75" s="2"/>
      <c r="R75" s="2"/>
      <c r="S75" s="316"/>
      <c r="T75" s="259"/>
    </row>
    <row r="76" spans="1:24" x14ac:dyDescent="0.2">
      <c r="A76" s="258"/>
      <c r="B76" t="s">
        <v>206</v>
      </c>
      <c r="G76" s="320">
        <v>297280.34999999998</v>
      </c>
      <c r="H76" s="320">
        <v>57396.1</v>
      </c>
      <c r="I76" s="261">
        <v>354676.44999999995</v>
      </c>
      <c r="L76" s="259"/>
      <c r="O76" s="259"/>
      <c r="P76" s="314"/>
      <c r="Q76" s="2"/>
      <c r="R76" s="2"/>
      <c r="S76" s="316"/>
      <c r="T76" s="259"/>
    </row>
    <row r="77" spans="1:24" x14ac:dyDescent="0.2">
      <c r="A77" s="258"/>
      <c r="B77" t="s">
        <v>207</v>
      </c>
      <c r="G77" s="321">
        <v>297280.34999999998</v>
      </c>
      <c r="H77" s="321">
        <v>57396.1</v>
      </c>
      <c r="I77" s="322">
        <v>354676.44999999995</v>
      </c>
      <c r="L77" s="259"/>
      <c r="O77" s="259"/>
      <c r="Q77" s="74"/>
      <c r="R77" s="74"/>
      <c r="S77" s="238"/>
      <c r="T77" s="238"/>
    </row>
    <row r="78" spans="1:24" x14ac:dyDescent="0.2">
      <c r="A78" s="258"/>
      <c r="C78" s="2" t="s">
        <v>208</v>
      </c>
      <c r="G78" s="320">
        <v>0</v>
      </c>
      <c r="H78" s="320">
        <v>0</v>
      </c>
      <c r="I78" s="261">
        <v>0</v>
      </c>
      <c r="O78" s="259"/>
      <c r="Q78" s="2"/>
      <c r="S78" s="259"/>
      <c r="T78" s="259"/>
    </row>
    <row r="79" spans="1:24" x14ac:dyDescent="0.2">
      <c r="A79" s="258"/>
      <c r="G79" s="319"/>
      <c r="H79" s="319"/>
      <c r="I79" s="278"/>
      <c r="O79" s="259"/>
      <c r="Q79" s="74"/>
      <c r="R79" s="74"/>
      <c r="S79" s="238"/>
      <c r="T79" s="238"/>
      <c r="U79" s="2"/>
    </row>
    <row r="80" spans="1:24" x14ac:dyDescent="0.2">
      <c r="A80" s="258"/>
      <c r="B80" t="s">
        <v>209</v>
      </c>
      <c r="G80" s="320">
        <v>0</v>
      </c>
      <c r="H80" s="320">
        <v>0</v>
      </c>
      <c r="I80" s="261">
        <v>0</v>
      </c>
      <c r="O80" s="259"/>
      <c r="T80" s="259"/>
    </row>
    <row r="81" spans="1:21" x14ac:dyDescent="0.2">
      <c r="A81" s="258"/>
      <c r="B81" t="s">
        <v>210</v>
      </c>
      <c r="G81" s="321">
        <v>0</v>
      </c>
      <c r="H81" s="321">
        <v>0</v>
      </c>
      <c r="I81" s="322">
        <v>0</v>
      </c>
      <c r="O81" s="259"/>
      <c r="T81" s="259"/>
    </row>
    <row r="82" spans="1:21" x14ac:dyDescent="0.2">
      <c r="A82" s="258"/>
      <c r="C82" t="s">
        <v>211</v>
      </c>
      <c r="G82" s="320">
        <v>0</v>
      </c>
      <c r="H82" s="320"/>
      <c r="I82" s="261">
        <v>0</v>
      </c>
      <c r="O82" s="259"/>
    </row>
    <row r="83" spans="1:21" x14ac:dyDescent="0.2">
      <c r="A83" s="258"/>
      <c r="G83" s="319"/>
      <c r="H83" s="319"/>
      <c r="I83" s="278"/>
      <c r="O83" s="259"/>
    </row>
    <row r="84" spans="1:21" x14ac:dyDescent="0.2">
      <c r="A84" s="258"/>
      <c r="B84" t="s">
        <v>212</v>
      </c>
      <c r="G84" s="320">
        <v>1064426.51</v>
      </c>
      <c r="H84" s="320">
        <v>0</v>
      </c>
      <c r="I84" s="261">
        <v>1064426.51</v>
      </c>
      <c r="L84" s="259"/>
      <c r="O84" s="259"/>
    </row>
    <row r="85" spans="1:21" x14ac:dyDescent="0.2">
      <c r="A85" s="258"/>
      <c r="B85" t="s">
        <v>213</v>
      </c>
      <c r="G85" s="321">
        <v>1064426.51</v>
      </c>
      <c r="H85" s="321">
        <v>0</v>
      </c>
      <c r="I85" s="322">
        <v>1064426.51</v>
      </c>
      <c r="L85" s="259"/>
      <c r="O85" s="259"/>
      <c r="P85" s="2"/>
    </row>
    <row r="86" spans="1:21" x14ac:dyDescent="0.2">
      <c r="A86" s="258"/>
      <c r="C86" s="2" t="s">
        <v>214</v>
      </c>
      <c r="G86" s="320">
        <v>0</v>
      </c>
      <c r="H86" s="320">
        <v>0</v>
      </c>
      <c r="I86" s="261">
        <v>0</v>
      </c>
      <c r="O86" s="259"/>
    </row>
    <row r="87" spans="1:21" s="233" customFormat="1" x14ac:dyDescent="0.2">
      <c r="A87" s="258"/>
      <c r="B87"/>
      <c r="C87"/>
      <c r="D87"/>
      <c r="E87"/>
      <c r="F87"/>
      <c r="G87" s="319"/>
      <c r="H87" s="319"/>
      <c r="I87" s="278"/>
      <c r="O87"/>
      <c r="Q87"/>
      <c r="R87"/>
      <c r="S87"/>
      <c r="T87"/>
      <c r="U87"/>
    </row>
    <row r="88" spans="1:21" x14ac:dyDescent="0.2">
      <c r="A88" s="258"/>
      <c r="C88" s="74" t="s">
        <v>215</v>
      </c>
      <c r="G88" s="320">
        <v>1361706.8599999999</v>
      </c>
      <c r="H88" s="320">
        <v>57396.1</v>
      </c>
      <c r="I88" s="261">
        <v>1419102.96</v>
      </c>
      <c r="L88" s="259"/>
      <c r="Q88" s="233"/>
      <c r="R88" s="233"/>
      <c r="S88" s="233"/>
      <c r="T88" s="233"/>
      <c r="U88" s="233"/>
    </row>
    <row r="89" spans="1:21" x14ac:dyDescent="0.2">
      <c r="A89" s="258"/>
      <c r="G89" s="319"/>
      <c r="H89" s="319"/>
      <c r="I89" s="278"/>
    </row>
    <row r="90" spans="1:21" ht="13.5" thickBot="1" x14ac:dyDescent="0.25">
      <c r="A90" s="263"/>
      <c r="B90" s="264"/>
      <c r="C90" s="264"/>
      <c r="D90" s="264"/>
      <c r="E90" s="264"/>
      <c r="F90" s="264"/>
      <c r="G90" s="323"/>
      <c r="H90" s="323"/>
      <c r="I90" s="315"/>
    </row>
    <row r="91" spans="1:21" x14ac:dyDescent="0.2">
      <c r="Q91" s="122"/>
    </row>
    <row r="92" spans="1:21" x14ac:dyDescent="0.2">
      <c r="P92" s="324"/>
      <c r="Q92" s="324"/>
    </row>
    <row r="93" spans="1:21" x14ac:dyDescent="0.2">
      <c r="O93" s="325"/>
      <c r="P93" s="324"/>
      <c r="Q93" s="324"/>
    </row>
    <row r="94" spans="1:21" x14ac:dyDescent="0.2">
      <c r="O94" s="325"/>
      <c r="P94" s="324"/>
      <c r="Q94" s="324"/>
    </row>
    <row r="95" spans="1:21" x14ac:dyDescent="0.2">
      <c r="P95" s="259"/>
      <c r="Q95" s="259"/>
    </row>
    <row r="96" spans="1:21" x14ac:dyDescent="0.2">
      <c r="P96" s="259"/>
      <c r="Q96" s="259"/>
      <c r="R96" s="259"/>
    </row>
  </sheetData>
  <mergeCells count="6">
    <mergeCell ref="S58:T58"/>
    <mergeCell ref="B5:D5"/>
    <mergeCell ref="E5:G5"/>
    <mergeCell ref="B6:D6"/>
    <mergeCell ref="E6:G6"/>
    <mergeCell ref="J37:N37"/>
  </mergeCells>
  <pageMargins left="0.25" right="0.25" top="0.25" bottom="0.75" header="0.3" footer="0.3"/>
  <pageSetup scale="43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9A615-98AA-4B9C-B7EC-7E1B4B09E200}">
  <sheetPr>
    <pageSetUpPr fitToPage="1"/>
  </sheetPr>
  <dimension ref="A1:F46"/>
  <sheetViews>
    <sheetView zoomScaleNormal="100" workbookViewId="0"/>
  </sheetViews>
  <sheetFormatPr defaultColWidth="9.140625" defaultRowHeight="12.75" x14ac:dyDescent="0.2"/>
  <cols>
    <col min="1" max="1" width="54.42578125" style="2" customWidth="1"/>
    <col min="2" max="2" width="18.5703125" style="2" customWidth="1"/>
    <col min="3" max="3" width="9.140625" style="2"/>
    <col min="4" max="6" width="15" style="2" bestFit="1" customWidth="1"/>
    <col min="7" max="16384" width="9.140625" style="2"/>
  </cols>
  <sheetData>
    <row r="1" spans="1:4" x14ac:dyDescent="0.2">
      <c r="A1" s="326" t="s">
        <v>216</v>
      </c>
      <c r="B1" s="327"/>
    </row>
    <row r="2" spans="1:4" x14ac:dyDescent="0.2">
      <c r="A2" s="326" t="s">
        <v>217</v>
      </c>
      <c r="B2" s="327"/>
    </row>
    <row r="3" spans="1:4" x14ac:dyDescent="0.2">
      <c r="A3" s="328">
        <f>FFELP!D7</f>
        <v>45596</v>
      </c>
      <c r="B3" s="327"/>
    </row>
    <row r="4" spans="1:4" x14ac:dyDescent="0.2">
      <c r="A4" s="326" t="s">
        <v>218</v>
      </c>
      <c r="B4" s="327"/>
    </row>
    <row r="7" spans="1:4" x14ac:dyDescent="0.2">
      <c r="A7" s="329" t="s">
        <v>219</v>
      </c>
    </row>
    <row r="9" spans="1:4" x14ac:dyDescent="0.2">
      <c r="A9" s="330" t="s">
        <v>220</v>
      </c>
      <c r="B9" s="128">
        <v>2374055.2400000002</v>
      </c>
    </row>
    <row r="10" spans="1:4" x14ac:dyDescent="0.2">
      <c r="A10" s="330" t="s">
        <v>221</v>
      </c>
      <c r="B10" s="128"/>
    </row>
    <row r="11" spans="1:4" x14ac:dyDescent="0.2">
      <c r="A11" s="330" t="s">
        <v>222</v>
      </c>
      <c r="B11" s="331"/>
    </row>
    <row r="12" spans="1:4" x14ac:dyDescent="0.2">
      <c r="A12" s="330" t="s">
        <v>223</v>
      </c>
      <c r="B12" s="331">
        <v>69178087.840000004</v>
      </c>
    </row>
    <row r="13" spans="1:4" x14ac:dyDescent="0.2">
      <c r="A13" s="330" t="s">
        <v>224</v>
      </c>
      <c r="B13" s="332">
        <v>-2852202.31</v>
      </c>
    </row>
    <row r="14" spans="1:4" x14ac:dyDescent="0.2">
      <c r="A14" s="330" t="s">
        <v>225</v>
      </c>
      <c r="B14" s="333">
        <f>SUM(B12:B13)</f>
        <v>66325885.530000001</v>
      </c>
      <c r="D14" s="334"/>
    </row>
    <row r="15" spans="1:4" x14ac:dyDescent="0.2">
      <c r="A15" s="330"/>
      <c r="B15" s="331"/>
    </row>
    <row r="16" spans="1:4" x14ac:dyDescent="0.2">
      <c r="A16" s="330" t="s">
        <v>226</v>
      </c>
      <c r="B16" s="331">
        <v>4763012.24</v>
      </c>
    </row>
    <row r="17" spans="1:6" x14ac:dyDescent="0.2">
      <c r="A17" s="330" t="s">
        <v>227</v>
      </c>
      <c r="B17" s="331">
        <v>29877.21</v>
      </c>
      <c r="E17" s="335"/>
      <c r="F17" s="336"/>
    </row>
    <row r="18" spans="1:6" x14ac:dyDescent="0.2">
      <c r="A18" s="330" t="s">
        <v>228</v>
      </c>
      <c r="B18" s="331"/>
    </row>
    <row r="19" spans="1:6" x14ac:dyDescent="0.2">
      <c r="A19" s="330" t="s">
        <v>229</v>
      </c>
      <c r="B19" s="331"/>
    </row>
    <row r="20" spans="1:6" x14ac:dyDescent="0.2">
      <c r="B20" s="337"/>
    </row>
    <row r="21" spans="1:6" ht="13.5" thickBot="1" x14ac:dyDescent="0.25">
      <c r="A21" s="329" t="s">
        <v>83</v>
      </c>
      <c r="B21" s="338">
        <f>B9+B14+B16+B19+B17+B18</f>
        <v>73492830.219999984</v>
      </c>
      <c r="D21" s="165"/>
      <c r="E21" s="165"/>
      <c r="F21" s="165"/>
    </row>
    <row r="22" spans="1:6" ht="13.5" thickTop="1" x14ac:dyDescent="0.2">
      <c r="B22" s="128"/>
    </row>
    <row r="23" spans="1:6" x14ac:dyDescent="0.2">
      <c r="B23" s="128"/>
    </row>
    <row r="24" spans="1:6" x14ac:dyDescent="0.2">
      <c r="A24" s="329" t="s">
        <v>230</v>
      </c>
      <c r="B24" s="128"/>
    </row>
    <row r="25" spans="1:6" x14ac:dyDescent="0.2">
      <c r="B25" s="128"/>
    </row>
    <row r="26" spans="1:6" x14ac:dyDescent="0.2">
      <c r="A26" s="330" t="s">
        <v>231</v>
      </c>
      <c r="B26" s="339"/>
    </row>
    <row r="27" spans="1:6" x14ac:dyDescent="0.2">
      <c r="A27" s="330" t="s">
        <v>232</v>
      </c>
      <c r="B27" s="331">
        <v>67959863.900000006</v>
      </c>
    </row>
    <row r="28" spans="1:6" x14ac:dyDescent="0.2">
      <c r="A28" s="330" t="s">
        <v>233</v>
      </c>
      <c r="B28" s="395">
        <v>-77575.22</v>
      </c>
    </row>
    <row r="29" spans="1:6" x14ac:dyDescent="0.2">
      <c r="A29" s="330" t="s">
        <v>234</v>
      </c>
      <c r="B29" s="331"/>
    </row>
    <row r="30" spans="1:6" x14ac:dyDescent="0.2">
      <c r="A30" s="330" t="s">
        <v>235</v>
      </c>
      <c r="B30" s="331"/>
    </row>
    <row r="31" spans="1:6" x14ac:dyDescent="0.2">
      <c r="B31" s="337"/>
    </row>
    <row r="32" spans="1:6" ht="13.5" thickBot="1" x14ac:dyDescent="0.25">
      <c r="A32" s="330" t="s">
        <v>236</v>
      </c>
      <c r="B32" s="340">
        <f>SUM(B26:B31)</f>
        <v>67882288.680000007</v>
      </c>
    </row>
    <row r="33" spans="1:6" ht="13.5" thickTop="1" x14ac:dyDescent="0.2">
      <c r="B33" s="341"/>
    </row>
    <row r="34" spans="1:6" x14ac:dyDescent="0.2">
      <c r="A34" s="329" t="s">
        <v>237</v>
      </c>
      <c r="B34" s="342">
        <v>5610541.540000001</v>
      </c>
    </row>
    <row r="35" spans="1:6" x14ac:dyDescent="0.2">
      <c r="B35" s="128"/>
    </row>
    <row r="36" spans="1:6" ht="13.5" thickBot="1" x14ac:dyDescent="0.25">
      <c r="A36" s="329" t="s">
        <v>238</v>
      </c>
      <c r="B36" s="338">
        <f>+B32+B34</f>
        <v>73492830.220000014</v>
      </c>
      <c r="D36" s="334"/>
      <c r="E36" s="165"/>
      <c r="F36" s="165"/>
    </row>
    <row r="37" spans="1:6" ht="13.5" thickTop="1" x14ac:dyDescent="0.2">
      <c r="B37" s="128"/>
      <c r="E37" s="165"/>
    </row>
    <row r="38" spans="1:6" x14ac:dyDescent="0.2">
      <c r="B38" s="78"/>
    </row>
    <row r="39" spans="1:6" x14ac:dyDescent="0.2">
      <c r="B39" s="128"/>
    </row>
    <row r="40" spans="1:6" x14ac:dyDescent="0.2">
      <c r="A40" s="2" t="s">
        <v>239</v>
      </c>
      <c r="B40" s="128"/>
    </row>
    <row r="41" spans="1:6" x14ac:dyDescent="0.2">
      <c r="A41" s="2" t="s">
        <v>240</v>
      </c>
      <c r="B41" s="128"/>
    </row>
    <row r="42" spans="1:6" x14ac:dyDescent="0.2">
      <c r="B42" s="128"/>
    </row>
    <row r="43" spans="1:6" x14ac:dyDescent="0.2">
      <c r="B43" s="128"/>
    </row>
    <row r="44" spans="1:6" x14ac:dyDescent="0.2">
      <c r="B44" s="128"/>
    </row>
    <row r="45" spans="1:6" x14ac:dyDescent="0.2">
      <c r="B45" s="128"/>
    </row>
    <row r="46" spans="1:6" x14ac:dyDescent="0.2">
      <c r="B46" s="128"/>
    </row>
  </sheetData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3A26B-5DFF-4F6D-AB8C-1B5C3C3C0587}">
  <sheetPr>
    <pageSetUpPr fitToPage="1"/>
  </sheetPr>
  <dimension ref="A1:I40"/>
  <sheetViews>
    <sheetView zoomScaleNormal="100" workbookViewId="0"/>
  </sheetViews>
  <sheetFormatPr defaultColWidth="9.140625" defaultRowHeight="12.75" x14ac:dyDescent="0.2"/>
  <cols>
    <col min="3" max="3" width="90" customWidth="1"/>
    <col min="5" max="5" width="17.42578125" customWidth="1"/>
    <col min="7" max="9" width="12.28515625" bestFit="1" customWidth="1"/>
  </cols>
  <sheetData>
    <row r="1" spans="1:7" x14ac:dyDescent="0.2">
      <c r="A1" s="74" t="s">
        <v>216</v>
      </c>
      <c r="D1" s="343"/>
    </row>
    <row r="2" spans="1:7" x14ac:dyDescent="0.2">
      <c r="A2" s="74" t="s">
        <v>241</v>
      </c>
      <c r="E2" s="118"/>
      <c r="G2" s="2"/>
    </row>
    <row r="4" spans="1:7" x14ac:dyDescent="0.2">
      <c r="B4" s="74" t="s">
        <v>242</v>
      </c>
      <c r="E4" s="9"/>
      <c r="F4" s="344"/>
    </row>
    <row r="5" spans="1:7" x14ac:dyDescent="0.2">
      <c r="C5" t="s">
        <v>243</v>
      </c>
      <c r="E5" s="345" t="s">
        <v>271</v>
      </c>
    </row>
    <row r="6" spans="1:7" x14ac:dyDescent="0.2">
      <c r="C6" t="s">
        <v>6</v>
      </c>
      <c r="E6" s="345">
        <v>45621</v>
      </c>
    </row>
    <row r="7" spans="1:7" x14ac:dyDescent="0.2">
      <c r="C7" t="s">
        <v>244</v>
      </c>
      <c r="E7" s="346">
        <v>31</v>
      </c>
    </row>
    <row r="8" spans="1:7" x14ac:dyDescent="0.2">
      <c r="C8" t="s">
        <v>245</v>
      </c>
      <c r="E8" s="347">
        <v>360</v>
      </c>
    </row>
    <row r="9" spans="1:7" ht="15" x14ac:dyDescent="0.25">
      <c r="C9" t="s">
        <v>246</v>
      </c>
      <c r="E9" s="348">
        <v>10300000</v>
      </c>
    </row>
    <row r="10" spans="1:7" ht="15" x14ac:dyDescent="0.25">
      <c r="C10" t="s">
        <v>247</v>
      </c>
      <c r="E10" s="349">
        <v>6.4713000000000007E-2</v>
      </c>
    </row>
    <row r="11" spans="1:7" ht="15" x14ac:dyDescent="0.25">
      <c r="C11" t="s">
        <v>248</v>
      </c>
      <c r="E11" s="349">
        <v>4.9713E-2</v>
      </c>
    </row>
    <row r="12" spans="1:7" x14ac:dyDescent="0.2">
      <c r="C12" t="s">
        <v>249</v>
      </c>
      <c r="E12" s="345">
        <v>45617</v>
      </c>
    </row>
    <row r="13" spans="1:7" x14ac:dyDescent="0.2">
      <c r="E13" s="114"/>
    </row>
    <row r="14" spans="1:7" x14ac:dyDescent="0.2">
      <c r="B14" s="74" t="s">
        <v>250</v>
      </c>
      <c r="E14" s="350">
        <f>E9*(E10)*(ROUND((E7)/E8,5))</f>
        <v>57396.095229000006</v>
      </c>
    </row>
    <row r="16" spans="1:7" x14ac:dyDescent="0.2">
      <c r="B16" s="74" t="s">
        <v>251</v>
      </c>
      <c r="E16" s="351"/>
    </row>
    <row r="17" spans="2:9" x14ac:dyDescent="0.2">
      <c r="C17" t="s">
        <v>252</v>
      </c>
      <c r="E17" s="351">
        <v>465142.27</v>
      </c>
    </row>
    <row r="18" spans="2:9" x14ac:dyDescent="0.2">
      <c r="C18" t="s">
        <v>253</v>
      </c>
      <c r="E18" s="351">
        <v>44339.89</v>
      </c>
    </row>
    <row r="19" spans="2:9" x14ac:dyDescent="0.2">
      <c r="C19" t="s">
        <v>254</v>
      </c>
      <c r="E19" s="351">
        <v>22907.78</v>
      </c>
    </row>
    <row r="20" spans="2:9" x14ac:dyDescent="0.2">
      <c r="C20" t="s">
        <v>255</v>
      </c>
      <c r="E20" s="351">
        <v>297280.34999999998</v>
      </c>
    </row>
    <row r="21" spans="2:9" x14ac:dyDescent="0.2">
      <c r="C21" s="303" t="s">
        <v>256</v>
      </c>
      <c r="E21" s="352">
        <v>833.33</v>
      </c>
    </row>
    <row r="22" spans="2:9" x14ac:dyDescent="0.2">
      <c r="E22" s="353"/>
    </row>
    <row r="23" spans="2:9" x14ac:dyDescent="0.2">
      <c r="B23" s="74" t="s">
        <v>257</v>
      </c>
      <c r="E23" s="350">
        <f>E17-E18-E19-E20-E21</f>
        <v>99780.92</v>
      </c>
      <c r="G23" s="354"/>
      <c r="I23" s="354"/>
    </row>
    <row r="24" spans="2:9" x14ac:dyDescent="0.2">
      <c r="E24" s="2"/>
      <c r="H24" s="354"/>
    </row>
    <row r="25" spans="2:9" ht="15" x14ac:dyDescent="0.25">
      <c r="B25" s="74" t="s">
        <v>258</v>
      </c>
      <c r="E25" s="355"/>
    </row>
    <row r="26" spans="2:9" x14ac:dyDescent="0.2">
      <c r="C26" t="s">
        <v>259</v>
      </c>
      <c r="E26" s="78">
        <v>0</v>
      </c>
    </row>
    <row r="27" spans="2:9" ht="15" x14ac:dyDescent="0.25">
      <c r="C27" t="s">
        <v>260</v>
      </c>
      <c r="E27" s="355">
        <v>0</v>
      </c>
    </row>
    <row r="28" spans="2:9" ht="15" x14ac:dyDescent="0.25">
      <c r="C28" t="s">
        <v>261</v>
      </c>
      <c r="E28" s="356">
        <v>0</v>
      </c>
    </row>
    <row r="29" spans="2:9" x14ac:dyDescent="0.2">
      <c r="B29" s="74" t="s">
        <v>262</v>
      </c>
      <c r="E29" s="350">
        <v>0</v>
      </c>
    </row>
    <row r="30" spans="2:9" x14ac:dyDescent="0.2">
      <c r="E30" s="2"/>
    </row>
    <row r="31" spans="2:9" ht="15" x14ac:dyDescent="0.25">
      <c r="B31" s="74" t="s">
        <v>263</v>
      </c>
      <c r="E31" s="355"/>
    </row>
    <row r="32" spans="2:9" ht="15" x14ac:dyDescent="0.25">
      <c r="C32" t="s">
        <v>264</v>
      </c>
      <c r="E32" s="355">
        <f>+E14</f>
        <v>57396.095229000006</v>
      </c>
    </row>
    <row r="33" spans="2:5" x14ac:dyDescent="0.2">
      <c r="E33" s="114"/>
    </row>
    <row r="34" spans="2:5" x14ac:dyDescent="0.2">
      <c r="B34" s="74" t="s">
        <v>265</v>
      </c>
      <c r="E34" s="350">
        <f>E32</f>
        <v>57396.095229000006</v>
      </c>
    </row>
    <row r="36" spans="2:5" x14ac:dyDescent="0.2">
      <c r="B36" s="74" t="s">
        <v>266</v>
      </c>
      <c r="E36" s="2"/>
    </row>
    <row r="37" spans="2:5" ht="15" x14ac:dyDescent="0.25">
      <c r="C37" t="s">
        <v>267</v>
      </c>
      <c r="E37" s="357">
        <v>0</v>
      </c>
    </row>
    <row r="38" spans="2:5" x14ac:dyDescent="0.2">
      <c r="C38" t="s">
        <v>268</v>
      </c>
      <c r="E38" s="358">
        <v>0</v>
      </c>
    </row>
    <row r="39" spans="2:5" x14ac:dyDescent="0.2">
      <c r="C39" t="s">
        <v>269</v>
      </c>
      <c r="E39" s="359">
        <v>0</v>
      </c>
    </row>
    <row r="40" spans="2:5" x14ac:dyDescent="0.2">
      <c r="B40" s="74" t="s">
        <v>270</v>
      </c>
      <c r="E40" s="350">
        <v>0</v>
      </c>
    </row>
  </sheetData>
  <pageMargins left="0.25" right="0.1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FFELP</vt:lpstr>
      <vt:lpstr>Collection and Waterfall</vt:lpstr>
      <vt:lpstr>ESA Balance Sheet</vt:lpstr>
      <vt:lpstr>class B note</vt:lpstr>
      <vt:lpstr>'class B note'!Print_Area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2024-11-20T19:00:20Z</dcterms:created>
  <dcterms:modified xsi:type="dcterms:W3CDTF">2024-11-20T19:36:13Z</dcterms:modified>
</cp:coreProperties>
</file>