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1.2025\"/>
    </mc:Choice>
  </mc:AlternateContent>
  <xr:revisionPtr revIDLastSave="0" documentId="13_ncr:1_{2405DA13-62D7-4533-9FD3-4E0A31021701}" xr6:coauthVersionLast="47" xr6:coauthVersionMax="47" xr10:uidLastSave="{00000000-0000-0000-0000-000000000000}"/>
  <bookViews>
    <workbookView xWindow="-120" yWindow="-120" windowWidth="29040" windowHeight="15840" xr2:uid="{361BFB53-DA3D-4772-89DE-EE035E377715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/>
  <c r="D6" i="1"/>
  <c r="A84" i="1"/>
  <c r="G72" i="1"/>
  <c r="G74" i="1" s="1"/>
  <c r="H68" i="1"/>
  <c r="G51" i="1"/>
  <c r="G50" i="1"/>
  <c r="G49" i="1"/>
  <c r="H66" i="1"/>
  <c r="G47" i="1"/>
  <c r="G46" i="1"/>
  <c r="H21" i="1"/>
  <c r="L18" i="1"/>
  <c r="H73" i="1" s="1"/>
  <c r="D18" i="1"/>
  <c r="L17" i="1"/>
  <c r="H72" i="1" s="1"/>
  <c r="K21" i="1"/>
  <c r="J21" i="1"/>
  <c r="I21" i="1"/>
  <c r="D17" i="1"/>
  <c r="A3" i="3"/>
  <c r="H74" i="1" l="1"/>
  <c r="H78" i="1"/>
  <c r="L21" i="1"/>
  <c r="M17" i="1"/>
  <c r="M18" i="1"/>
  <c r="H53" i="1"/>
  <c r="G64" i="1"/>
  <c r="G68" i="1" s="1"/>
  <c r="G53" i="1" l="1"/>
  <c r="M21" i="1"/>
  <c r="H79" i="1"/>
</calcChain>
</file>

<file path=xl/sharedStrings.xml><?xml version="1.0" encoding="utf-8"?>
<sst xmlns="http://schemas.openxmlformats.org/spreadsheetml/2006/main" count="374" uniqueCount="280">
  <si>
    <t>Student Loan Backed Reporting - FFELP</t>
  </si>
  <si>
    <t>Monthly Distribution Report</t>
  </si>
  <si>
    <t>Issuer</t>
  </si>
  <si>
    <t>ELFI, Inc.</t>
  </si>
  <si>
    <t>Deal Name</t>
  </si>
  <si>
    <t>Indenture No. 7, LLC</t>
  </si>
  <si>
    <t>Distribution Date</t>
  </si>
  <si>
    <t xml:space="preserve">Collection Period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</si>
  <si>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</si>
  <si>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</si>
  <si>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</si>
  <si>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</si>
  <si>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</si>
  <si>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</si>
  <si>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</si>
  <si>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</si>
  <si>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</si>
  <si>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</si>
  <si>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</si>
  <si>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</si>
  <si>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</si>
  <si>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</si>
  <si>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</si>
  <si>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</si>
  <si>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</si>
  <si>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</si>
  <si>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</si>
  <si>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</si>
  <si>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</si>
  <si>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</si>
  <si>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</si>
  <si>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2014-3 A</t>
  </si>
  <si>
    <t>281381AA1</t>
  </si>
  <si>
    <t>monthly</t>
  </si>
  <si>
    <t>2014-3 B</t>
  </si>
  <si>
    <t>281381AB9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</si>
  <si>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</si>
  <si>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</si>
  <si>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</si>
  <si>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</si>
  <si>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</si>
  <si>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</si>
  <si>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</si>
  <si>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</si>
  <si>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</si>
  <si>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</si>
  <si>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</si>
  <si>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</si>
  <si>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</si>
  <si>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</si>
  <si>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</si>
  <si>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</si>
  <si>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</si>
  <si>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</si>
  <si>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</si>
  <si>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</si>
  <si>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</si>
  <si>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</si>
  <si>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</si>
  <si>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</si>
  <si>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</si>
  <si>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</si>
  <si>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</si>
  <si>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</si>
  <si>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</si>
  <si>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</si>
  <si>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</si>
  <si>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</si>
  <si>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</si>
  <si>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</si>
  <si>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</si>
  <si>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</si>
  <si>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</si>
  <si>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</si>
  <si>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</si>
  <si>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</si>
  <si>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</si>
  <si>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</si>
  <si>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</si>
  <si>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</si>
  <si>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</si>
  <si>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</si>
  <si>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</si>
  <si>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</si>
  <si>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</si>
  <si>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</si>
  <si>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</si>
  <si>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</si>
  <si>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</si>
  <si>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</si>
  <si>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</si>
  <si>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</si>
  <si>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</si>
  <si>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</si>
  <si>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</si>
  <si>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</si>
  <si>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</si>
  <si>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</si>
  <si>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</si>
  <si>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</si>
  <si>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</si>
  <si>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</si>
  <si>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</si>
  <si>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</si>
  <si>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</si>
  <si>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</si>
  <si>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</si>
  <si>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</si>
  <si>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</si>
  <si>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</si>
  <si>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</si>
  <si>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</si>
  <si>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</si>
  <si>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</si>
  <si>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</si>
  <si>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</si>
  <si>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</si>
  <si>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</si>
  <si>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</si>
  <si>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</si>
  <si>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</si>
  <si>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</si>
  <si>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</si>
  <si>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</si>
  <si>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</si>
  <si>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</si>
  <si>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</si>
  <si>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</si>
  <si>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</si>
  <si>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</si>
  <si>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</si>
  <si>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</si>
  <si>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</si>
  <si>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</si>
  <si>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</si>
  <si>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</si>
  <si>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</si>
  <si>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</si>
  <si>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</si>
  <si>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</si>
  <si>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</si>
  <si>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</si>
  <si>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</si>
  <si>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</si>
  <si>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</si>
  <si>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</si>
  <si>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</si>
  <si>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</si>
  <si>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</si>
  <si>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</si>
  <si>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</si>
  <si>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</si>
  <si>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</si>
  <si>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</si>
  <si>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</si>
  <si>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</si>
  <si>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</si>
  <si>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</si>
  <si>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</si>
  <si>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</si>
  <si>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</si>
  <si>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</si>
  <si>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</si>
  <si>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</si>
  <si>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</si>
  <si>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</si>
  <si>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</si>
  <si>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</si>
  <si>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</si>
  <si>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</si>
  <si>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</si>
  <si>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</si>
  <si>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</si>
  <si>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</si>
  <si>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</si>
  <si>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</si>
  <si>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Make sure formula points to correct # of days in month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</si>
  <si>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</si>
  <si>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</si>
  <si>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</si>
  <si>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</si>
  <si>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</si>
  <si>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</si>
  <si>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</si>
  <si>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</si>
  <si>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</si>
  <si>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</si>
  <si>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</si>
  <si>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</si>
  <si>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</si>
  <si>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</si>
  <si>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</si>
  <si>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</si>
  <si>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</si>
  <si>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</si>
  <si>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</si>
  <si>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</si>
  <si>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</si>
  <si>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</si>
  <si>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</si>
  <si>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</si>
  <si>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</si>
  <si>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</si>
  <si>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</si>
  <si>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</si>
  <si>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</si>
  <si>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</si>
  <si>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</si>
  <si>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Carryover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</si>
  <si>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</si>
  <si>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</si>
  <si>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</si>
  <si>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</si>
  <si>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</si>
  <si>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</si>
  <si>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</si>
  <si>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</si>
  <si>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</si>
  <si>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</si>
  <si>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</si>
  <si>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</si>
  <si>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</si>
  <si>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</si>
  <si>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</si>
  <si>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7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</si>
  <si>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</si>
  <si>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</si>
  <si>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</si>
  <si>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</si>
  <si>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</si>
  <si>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</si>
  <si>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</si>
  <si>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</si>
  <si>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</si>
  <si>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</si>
  <si>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</si>
  <si>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</si>
  <si>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</si>
  <si>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</si>
  <si>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</si>
  <si>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</si>
  <si>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</si>
  <si>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</si>
  <si>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</si>
  <si>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</si>
  <si>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</si>
  <si>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</si>
  <si>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</si>
  <si>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</si>
  <si>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</si>
  <si>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</si>
  <si>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</si>
  <si>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</si>
  <si>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</si>
  <si>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</si>
  <si>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</si>
  <si>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</si>
  <si>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</si>
  <si>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</si>
  <si>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</si>
  <si>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</si>
  <si>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</si>
  <si>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</si>
  <si>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</si>
  <si>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</si>
  <si>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</si>
  <si>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</si>
  <si>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</si>
  <si>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</si>
  <si>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</si>
  <si>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</si>
  <si>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</si>
  <si>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</si>
  <si>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</si>
  <si>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</si>
  <si>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</si>
  <si>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</si>
  <si>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</si>
  <si>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</si>
  <si>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1/27/25-2/24/25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</si>
</sst>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mmmm\ d\,\ yyyy"/>
    <numFmt numFmtId="173" formatCode="[$$]#,##0.00_);[Red]\([$$]#,##0.00\)"/>
    <numFmt numFmtId="174" formatCode="_(&quot;$&quot;* #,##0_);_(&quot;$&quot;* \(#,##0\);_(&quot;$&quot;* &quot;-&quot;??_);_(@_)"/>
    <numFmt numFmtId="175" formatCode="_(&quot;$&quot;* #,##0.0000_);_(&quot;$&quot;* \(#,##0.0000\);_(&quot;$&quot;* &quot;-&quot;??_);_(@_)"/>
  </numFmts>
  <fonts count="30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sz val="8"/>
      <color theme="4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4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3" applyNumberFormat="1" applyFont="1" applyFill="1" applyBorder="1" applyAlignment="1">
      <alignment horizontal="center"/>
    </xf>
    <xf numFmtId="0" fontId="7" fillId="0" borderId="0" xfId="4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43" fontId="3" fillId="0" borderId="0" xfId="0" applyNumberFormat="1" applyFont="1"/>
    <xf numFmtId="0" fontId="8" fillId="0" borderId="7" xfId="5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43" fontId="3" fillId="0" borderId="0" xfId="1" applyFont="1" applyFill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3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3" applyNumberFormat="1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3" fillId="0" borderId="12" xfId="1" applyFont="1" applyFill="1" applyBorder="1"/>
    <xf numFmtId="43" fontId="3" fillId="0" borderId="14" xfId="1" applyFont="1" applyFill="1" applyBorder="1"/>
    <xf numFmtId="10" fontId="3" fillId="0" borderId="12" xfId="3" applyNumberFormat="1" applyFont="1" applyFill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3" applyNumberFormat="1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1" applyFont="1" applyFill="1" applyBorder="1" applyAlignment="1">
      <alignment horizontal="center"/>
    </xf>
    <xf numFmtId="43" fontId="3" fillId="0" borderId="13" xfId="1" applyFont="1" applyFill="1" applyBorder="1"/>
    <xf numFmtId="43" fontId="3" fillId="0" borderId="16" xfId="1" applyFont="1" applyFill="1" applyBorder="1"/>
    <xf numFmtId="43" fontId="3" fillId="0" borderId="17" xfId="1" applyFont="1" applyFill="1" applyBorder="1"/>
    <xf numFmtId="10" fontId="3" fillId="0" borderId="13" xfId="3" applyNumberFormat="1" applyFont="1" applyFill="1" applyBorder="1" applyAlignment="1">
      <alignment horizontal="center"/>
    </xf>
    <xf numFmtId="10" fontId="3" fillId="0" borderId="16" xfId="3" applyNumberFormat="1" applyFont="1" applyFill="1" applyBorder="1" applyAlignment="1">
      <alignment horizontal="center"/>
    </xf>
    <xf numFmtId="14" fontId="3" fillId="0" borderId="5" xfId="3" applyNumberFormat="1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3" applyNumberFormat="1" applyFont="1" applyFill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1" applyFont="1" applyFill="1" applyBorder="1"/>
    <xf numFmtId="43" fontId="3" fillId="0" borderId="20" xfId="1" applyFont="1" applyFill="1" applyBorder="1"/>
    <xf numFmtId="10" fontId="9" fillId="0" borderId="19" xfId="3" applyNumberFormat="1" applyFont="1" applyFill="1" applyBorder="1" applyAlignment="1">
      <alignment horizontal="center"/>
    </xf>
    <xf numFmtId="10" fontId="3" fillId="0" borderId="21" xfId="3" applyNumberFormat="1" applyFont="1" applyFill="1" applyBorder="1" applyAlignment="1"/>
    <xf numFmtId="0" fontId="4" fillId="0" borderId="22" xfId="0" applyFont="1" applyBorder="1"/>
    <xf numFmtId="0" fontId="3" fillId="0" borderId="19" xfId="0" applyFont="1" applyBorder="1"/>
    <xf numFmtId="10" fontId="3" fillId="0" borderId="19" xfId="3" applyNumberFormat="1" applyFont="1" applyFill="1" applyBorder="1"/>
    <xf numFmtId="43" fontId="4" fillId="0" borderId="19" xfId="1" applyFont="1" applyFill="1" applyBorder="1"/>
    <xf numFmtId="9" fontId="4" fillId="0" borderId="19" xfId="3" applyFont="1" applyFill="1" applyBorder="1" applyAlignment="1">
      <alignment horizontal="center"/>
    </xf>
    <xf numFmtId="10" fontId="4" fillId="0" borderId="19" xfId="3" applyNumberFormat="1" applyFont="1" applyFill="1" applyBorder="1" applyAlignment="1">
      <alignment horizontal="center"/>
    </xf>
    <xf numFmtId="10" fontId="4" fillId="0" borderId="21" xfId="3" applyNumberFormat="1" applyFont="1" applyFill="1" applyBorder="1" applyAlignment="1">
      <alignment horizontal="center"/>
    </xf>
    <xf numFmtId="0" fontId="10" fillId="0" borderId="4" xfId="0" applyFont="1" applyBorder="1"/>
    <xf numFmtId="0" fontId="10" fillId="0" borderId="23" xfId="0" applyFont="1" applyBorder="1"/>
    <xf numFmtId="0" fontId="10" fillId="0" borderId="0" xfId="0" applyFont="1"/>
    <xf numFmtId="0" fontId="10" fillId="0" borderId="1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3" xfId="0" applyFont="1" applyBorder="1"/>
    <xf numFmtId="43" fontId="3" fillId="0" borderId="12" xfId="2" applyNumberFormat="1" applyFont="1" applyFill="1" applyBorder="1" applyAlignment="1">
      <alignment horizontal="right"/>
    </xf>
    <xf numFmtId="43" fontId="3" fillId="0" borderId="26" xfId="2" applyNumberFormat="1" applyFont="1" applyFill="1" applyBorder="1" applyAlignment="1">
      <alignment horizontal="right"/>
    </xf>
    <xf numFmtId="0" fontId="3" fillId="0" borderId="20" xfId="0" applyFont="1" applyBorder="1"/>
    <xf numFmtId="0" fontId="4" fillId="0" borderId="19" xfId="0" applyFont="1" applyBorder="1" applyAlignment="1">
      <alignment horizontal="center"/>
    </xf>
    <xf numFmtId="0" fontId="3" fillId="0" borderId="0" xfId="6"/>
    <xf numFmtId="43" fontId="3" fillId="0" borderId="13" xfId="2" applyNumberFormat="1" applyFont="1" applyFill="1" applyBorder="1" applyAlignment="1">
      <alignment horizontal="right"/>
    </xf>
    <xf numFmtId="43" fontId="3" fillId="0" borderId="27" xfId="2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1" applyNumberFormat="1" applyFont="1" applyFill="1" applyBorder="1" applyAlignment="1">
      <alignment horizontal="center"/>
    </xf>
    <xf numFmtId="2" fontId="3" fillId="0" borderId="28" xfId="3" applyNumberFormat="1" applyFont="1" applyFill="1" applyBorder="1" applyAlignment="1"/>
    <xf numFmtId="2" fontId="3" fillId="0" borderId="23" xfId="3" applyNumberFormat="1" applyFont="1" applyFill="1" applyBorder="1" applyAlignment="1">
      <alignment horizontal="center"/>
    </xf>
    <xf numFmtId="2" fontId="3" fillId="0" borderId="15" xfId="3" applyNumberFormat="1" applyFont="1" applyFill="1" applyBorder="1" applyAlignment="1"/>
    <xf numFmtId="43" fontId="4" fillId="0" borderId="13" xfId="2" applyNumberFormat="1" applyFont="1" applyFill="1" applyBorder="1" applyAlignment="1">
      <alignment horizontal="right"/>
    </xf>
    <xf numFmtId="43" fontId="4" fillId="0" borderId="27" xfId="2" applyNumberFormat="1" applyFont="1" applyFill="1" applyBorder="1" applyAlignment="1">
      <alignment horizontal="right"/>
    </xf>
    <xf numFmtId="2" fontId="3" fillId="0" borderId="17" xfId="3" applyNumberFormat="1" applyFont="1" applyFill="1" applyBorder="1" applyAlignment="1"/>
    <xf numFmtId="2" fontId="3" fillId="0" borderId="0" xfId="3" applyNumberFormat="1" applyFont="1" applyFill="1" applyBorder="1" applyAlignment="1">
      <alignment horizontal="center"/>
    </xf>
    <xf numFmtId="2" fontId="3" fillId="0" borderId="5" xfId="3" applyNumberFormat="1" applyFont="1" applyFill="1" applyBorder="1" applyAlignment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3" applyNumberFormat="1" applyFont="1" applyFill="1" applyBorder="1" applyAlignment="1"/>
    <xf numFmtId="2" fontId="3" fillId="0" borderId="21" xfId="3" applyNumberFormat="1" applyFont="1" applyFill="1" applyBorder="1" applyAlignment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7" applyFont="1" applyFill="1" applyBorder="1" applyAlignment="1">
      <alignment horizontal="center"/>
    </xf>
    <xf numFmtId="10" fontId="4" fillId="0" borderId="31" xfId="8" applyNumberFormat="1" applyFont="1" applyFill="1" applyBorder="1" applyAlignment="1"/>
    <xf numFmtId="10" fontId="4" fillId="0" borderId="24" xfId="8" applyNumberFormat="1" applyFont="1" applyFill="1" applyBorder="1" applyAlignment="1">
      <alignment horizontal="center"/>
    </xf>
    <xf numFmtId="10" fontId="4" fillId="0" borderId="32" xfId="8" applyNumberFormat="1" applyFont="1" applyFill="1" applyBorder="1" applyAlignment="1"/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4" fillId="0" borderId="4" xfId="0" applyFont="1" applyBorder="1"/>
    <xf numFmtId="10" fontId="4" fillId="0" borderId="17" xfId="1" applyNumberFormat="1" applyFont="1" applyFill="1" applyBorder="1"/>
    <xf numFmtId="2" fontId="4" fillId="0" borderId="33" xfId="3" applyNumberFormat="1" applyFont="1" applyFill="1" applyBorder="1" applyAlignment="1">
      <alignment horizontal="center"/>
    </xf>
    <xf numFmtId="2" fontId="4" fillId="0" borderId="8" xfId="3" applyNumberFormat="1" applyFont="1" applyFill="1" applyBorder="1" applyAlignment="1"/>
    <xf numFmtId="44" fontId="3" fillId="0" borderId="13" xfId="2" applyFont="1" applyFill="1" applyBorder="1" applyAlignment="1">
      <alignment horizontal="right"/>
    </xf>
    <xf numFmtId="44" fontId="3" fillId="0" borderId="27" xfId="2" applyFont="1" applyFill="1" applyBorder="1" applyAlignment="1">
      <alignment horizontal="right"/>
    </xf>
    <xf numFmtId="0" fontId="4" fillId="0" borderId="34" xfId="0" applyFont="1" applyBorder="1"/>
    <xf numFmtId="0" fontId="3" fillId="0" borderId="35" xfId="0" applyFont="1" applyBorder="1"/>
    <xf numFmtId="10" fontId="4" fillId="0" borderId="36" xfId="7" applyNumberFormat="1" applyFont="1" applyFill="1" applyBorder="1"/>
    <xf numFmtId="2" fontId="4" fillId="0" borderId="0" xfId="8" applyNumberFormat="1" applyFont="1" applyFill="1" applyBorder="1" applyAlignment="1">
      <alignment horizontal="center"/>
    </xf>
    <xf numFmtId="2" fontId="4" fillId="0" borderId="5" xfId="8" applyNumberFormat="1" applyFont="1" applyFill="1" applyBorder="1" applyAlignment="1">
      <alignment horizontal="center"/>
    </xf>
    <xf numFmtId="0" fontId="3" fillId="0" borderId="22" xfId="0" applyFont="1" applyBorder="1"/>
    <xf numFmtId="44" fontId="3" fillId="0" borderId="19" xfId="2" applyFont="1" applyFill="1" applyBorder="1" applyAlignment="1">
      <alignment horizontal="right"/>
    </xf>
    <xf numFmtId="44" fontId="3" fillId="0" borderId="37" xfId="2" applyFont="1" applyFill="1" applyBorder="1" applyAlignment="1">
      <alignment horizontal="right"/>
    </xf>
    <xf numFmtId="0" fontId="2" fillId="0" borderId="1" xfId="9" applyFont="1" applyBorder="1"/>
    <xf numFmtId="0" fontId="3" fillId="0" borderId="2" xfId="9" applyBorder="1"/>
    <xf numFmtId="0" fontId="3" fillId="0" borderId="3" xfId="9" applyBorder="1"/>
    <xf numFmtId="0" fontId="3" fillId="0" borderId="4" xfId="9" applyBorder="1"/>
    <xf numFmtId="0" fontId="3" fillId="0" borderId="0" xfId="9"/>
    <xf numFmtId="0" fontId="3" fillId="0" borderId="5" xfId="9" applyBorder="1"/>
    <xf numFmtId="164" fontId="0" fillId="0" borderId="0" xfId="0" applyNumberFormat="1" applyAlignment="1">
      <alignment horizontal="center"/>
    </xf>
    <xf numFmtId="0" fontId="4" fillId="0" borderId="9" xfId="9" applyFont="1" applyBorder="1"/>
    <xf numFmtId="0" fontId="4" fillId="0" borderId="24" xfId="9" applyFont="1" applyBorder="1"/>
    <xf numFmtId="0" fontId="4" fillId="0" borderId="10" xfId="9" applyFont="1" applyBorder="1" applyAlignment="1">
      <alignment horizontal="center"/>
    </xf>
    <xf numFmtId="0" fontId="4" fillId="0" borderId="32" xfId="9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9" applyBorder="1"/>
    <xf numFmtId="43" fontId="3" fillId="0" borderId="16" xfId="1" applyFont="1" applyFill="1" applyBorder="1" applyAlignment="1">
      <alignment horizontal="right"/>
    </xf>
    <xf numFmtId="43" fontId="3" fillId="0" borderId="5" xfId="1" applyFont="1" applyFill="1" applyBorder="1"/>
    <xf numFmtId="44" fontId="3" fillId="0" borderId="0" xfId="2" applyFont="1" applyFill="1" applyBorder="1"/>
    <xf numFmtId="0" fontId="3" fillId="0" borderId="16" xfId="9" applyBorder="1"/>
    <xf numFmtId="43" fontId="3" fillId="0" borderId="0" xfId="1" applyFont="1" applyFill="1" applyBorder="1"/>
    <xf numFmtId="165" fontId="3" fillId="0" borderId="0" xfId="1" applyNumberFormat="1" applyFont="1" applyFill="1" applyBorder="1"/>
    <xf numFmtId="44" fontId="3" fillId="0" borderId="0" xfId="0" applyNumberFormat="1" applyFont="1"/>
    <xf numFmtId="44" fontId="12" fillId="0" borderId="0" xfId="2" applyFont="1" applyFill="1" applyBorder="1"/>
    <xf numFmtId="43" fontId="12" fillId="0" borderId="0" xfId="0" applyNumberFormat="1" applyFont="1"/>
    <xf numFmtId="0" fontId="12" fillId="0" borderId="0" xfId="0" applyFont="1"/>
    <xf numFmtId="166" fontId="3" fillId="0" borderId="0" xfId="0" applyNumberFormat="1" applyFont="1"/>
    <xf numFmtId="0" fontId="4" fillId="0" borderId="0" xfId="9" applyFont="1"/>
    <xf numFmtId="43" fontId="4" fillId="0" borderId="13" xfId="1" applyFont="1" applyFill="1" applyBorder="1"/>
    <xf numFmtId="43" fontId="4" fillId="0" borderId="16" xfId="1" applyFont="1" applyFill="1" applyBorder="1" applyAlignment="1">
      <alignment horizontal="right"/>
    </xf>
    <xf numFmtId="43" fontId="4" fillId="0" borderId="5" xfId="1" applyFont="1" applyFill="1" applyBorder="1"/>
    <xf numFmtId="0" fontId="3" fillId="0" borderId="13" xfId="9" applyBorder="1"/>
    <xf numFmtId="0" fontId="10" fillId="0" borderId="4" xfId="9" applyFont="1" applyBorder="1"/>
    <xf numFmtId="0" fontId="10" fillId="0" borderId="0" xfId="9" applyFont="1"/>
    <xf numFmtId="0" fontId="10" fillId="0" borderId="16" xfId="9" applyFont="1" applyBorder="1"/>
    <xf numFmtId="0" fontId="10" fillId="0" borderId="13" xfId="9" applyFont="1" applyBorder="1"/>
    <xf numFmtId="0" fontId="10" fillId="0" borderId="5" xfId="9" applyFont="1" applyBorder="1"/>
    <xf numFmtId="0" fontId="3" fillId="0" borderId="6" xfId="9" applyBorder="1"/>
    <xf numFmtId="0" fontId="3" fillId="0" borderId="7" xfId="9" applyBorder="1"/>
    <xf numFmtId="0" fontId="3" fillId="0" borderId="38" xfId="9" applyBorder="1"/>
    <xf numFmtId="0" fontId="3" fillId="0" borderId="39" xfId="9" applyBorder="1"/>
    <xf numFmtId="0" fontId="3" fillId="0" borderId="8" xfId="9" applyBorder="1"/>
    <xf numFmtId="0" fontId="3" fillId="0" borderId="40" xfId="0" applyFont="1" applyBorder="1"/>
    <xf numFmtId="0" fontId="2" fillId="0" borderId="34" xfId="10" applyFont="1" applyBorder="1"/>
    <xf numFmtId="0" fontId="3" fillId="0" borderId="41" xfId="10" applyBorder="1"/>
    <xf numFmtId="0" fontId="3" fillId="0" borderId="17" xfId="0" applyFont="1" applyBorder="1"/>
    <xf numFmtId="0" fontId="3" fillId="0" borderId="4" xfId="10" applyBorder="1"/>
    <xf numFmtId="0" fontId="3" fillId="0" borderId="5" xfId="10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1" xfId="10" applyFont="1" applyBorder="1"/>
    <xf numFmtId="0" fontId="4" fillId="0" borderId="3" xfId="10" applyFont="1" applyBorder="1" applyAlignment="1">
      <alignment horizontal="center"/>
    </xf>
    <xf numFmtId="0" fontId="4" fillId="0" borderId="28" xfId="0" applyFont="1" applyBorder="1"/>
    <xf numFmtId="4" fontId="3" fillId="0" borderId="12" xfId="0" applyNumberFormat="1" applyFont="1" applyBorder="1"/>
    <xf numFmtId="165" fontId="3" fillId="0" borderId="15" xfId="1" applyNumberFormat="1" applyFont="1" applyFill="1" applyBorder="1"/>
    <xf numFmtId="10" fontId="3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10" fillId="0" borderId="0" xfId="10" applyFont="1"/>
    <xf numFmtId="0" fontId="3" fillId="0" borderId="0" xfId="10"/>
    <xf numFmtId="43" fontId="3" fillId="0" borderId="19" xfId="1" applyFont="1" applyFill="1" applyBorder="1" applyAlignment="1">
      <alignment horizontal="right"/>
    </xf>
    <xf numFmtId="43" fontId="3" fillId="0" borderId="21" xfId="1" applyFont="1" applyFill="1" applyBorder="1"/>
    <xf numFmtId="0" fontId="4" fillId="0" borderId="17" xfId="0" applyFont="1" applyBorder="1"/>
    <xf numFmtId="8" fontId="4" fillId="0" borderId="12" xfId="1" applyNumberFormat="1" applyFont="1" applyFill="1" applyBorder="1"/>
    <xf numFmtId="43" fontId="4" fillId="0" borderId="16" xfId="1" applyFont="1" applyFill="1" applyBorder="1"/>
    <xf numFmtId="8" fontId="4" fillId="0" borderId="26" xfId="1" applyNumberFormat="1" applyFont="1" applyFill="1" applyBorder="1"/>
    <xf numFmtId="0" fontId="3" fillId="0" borderId="24" xfId="0" applyFont="1" applyBorder="1"/>
    <xf numFmtId="43" fontId="3" fillId="0" borderId="13" xfId="1" quotePrefix="1" applyFont="1" applyFill="1" applyBorder="1" applyAlignment="1">
      <alignment horizontal="right"/>
    </xf>
    <xf numFmtId="10" fontId="3" fillId="0" borderId="13" xfId="3" applyNumberFormat="1" applyFont="1" applyFill="1" applyBorder="1" applyAlignment="1">
      <alignment horizontal="right"/>
    </xf>
    <xf numFmtId="165" fontId="3" fillId="0" borderId="13" xfId="1" quotePrefix="1" applyNumberFormat="1" applyFont="1" applyFill="1" applyBorder="1" applyAlignment="1">
      <alignment horizontal="right"/>
    </xf>
    <xf numFmtId="43" fontId="3" fillId="0" borderId="27" xfId="1" quotePrefix="1" applyFont="1" applyFill="1" applyBorder="1" applyAlignment="1">
      <alignment horizontal="right"/>
    </xf>
    <xf numFmtId="43" fontId="4" fillId="0" borderId="12" xfId="1" applyFont="1" applyFill="1" applyBorder="1"/>
    <xf numFmtId="165" fontId="3" fillId="0" borderId="5" xfId="1" applyNumberFormat="1" applyFont="1" applyFill="1" applyBorder="1"/>
    <xf numFmtId="0" fontId="4" fillId="0" borderId="18" xfId="0" applyFont="1" applyBorder="1"/>
    <xf numFmtId="43" fontId="4" fillId="0" borderId="19" xfId="1" applyFont="1" applyFill="1" applyBorder="1" applyAlignment="1">
      <alignment horizontal="right"/>
    </xf>
    <xf numFmtId="10" fontId="3" fillId="0" borderId="19" xfId="3" applyNumberFormat="1" applyFont="1" applyFill="1" applyBorder="1" applyAlignment="1">
      <alignment horizontal="right"/>
    </xf>
    <xf numFmtId="165" fontId="4" fillId="0" borderId="19" xfId="1" applyNumberFormat="1" applyFont="1" applyFill="1" applyBorder="1" applyAlignment="1">
      <alignment horizontal="right"/>
    </xf>
    <xf numFmtId="43" fontId="4" fillId="0" borderId="37" xfId="1" applyFont="1" applyFill="1" applyBorder="1" applyAlignment="1">
      <alignment horizontal="right"/>
    </xf>
    <xf numFmtId="165" fontId="4" fillId="0" borderId="13" xfId="0" applyNumberFormat="1" applyFont="1" applyBorder="1"/>
    <xf numFmtId="165" fontId="4" fillId="0" borderId="16" xfId="0" applyNumberFormat="1" applyFont="1" applyBorder="1"/>
    <xf numFmtId="165" fontId="4" fillId="0" borderId="5" xfId="1" applyNumberFormat="1" applyFont="1" applyFill="1" applyBorder="1"/>
    <xf numFmtId="0" fontId="3" fillId="0" borderId="13" xfId="0" applyFont="1" applyBorder="1"/>
    <xf numFmtId="10" fontId="3" fillId="0" borderId="16" xfId="3" applyNumberFormat="1" applyFont="1" applyFill="1" applyBorder="1"/>
    <xf numFmtId="10" fontId="3" fillId="0" borderId="27" xfId="3" applyNumberFormat="1" applyFont="1" applyFill="1" applyBorder="1" applyAlignment="1">
      <alignment horizontal="center"/>
    </xf>
    <xf numFmtId="0" fontId="3" fillId="0" borderId="29" xfId="0" applyFont="1" applyBorder="1"/>
    <xf numFmtId="10" fontId="3" fillId="0" borderId="20" xfId="3" applyNumberFormat="1" applyFont="1" applyFill="1" applyBorder="1"/>
    <xf numFmtId="10" fontId="3" fillId="0" borderId="21" xfId="3" applyNumberFormat="1" applyFont="1" applyFill="1" applyBorder="1"/>
    <xf numFmtId="10" fontId="3" fillId="0" borderId="0" xfId="3" applyNumberFormat="1" applyFont="1" applyFill="1"/>
    <xf numFmtId="0" fontId="10" fillId="0" borderId="25" xfId="0" applyFont="1" applyBorder="1"/>
    <xf numFmtId="0" fontId="10" fillId="0" borderId="28" xfId="0" applyFont="1" applyBorder="1"/>
    <xf numFmtId="0" fontId="10" fillId="0" borderId="33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43" fontId="4" fillId="0" borderId="10" xfId="1" applyFont="1" applyFill="1" applyBorder="1" applyAlignment="1">
      <alignment horizontal="center"/>
    </xf>
    <xf numFmtId="43" fontId="4" fillId="0" borderId="30" xfId="1" applyFont="1" applyFill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3" applyNumberFormat="1" applyFont="1" applyFill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9" fillId="0" borderId="0" xfId="0" applyFont="1"/>
    <xf numFmtId="41" fontId="9" fillId="0" borderId="13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0" fontId="9" fillId="0" borderId="13" xfId="3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7" xfId="0" applyNumberFormat="1" applyFont="1" applyBorder="1" applyAlignment="1">
      <alignment horizontal="right"/>
    </xf>
    <xf numFmtId="10" fontId="3" fillId="0" borderId="13" xfId="1" applyNumberFormat="1" applyFont="1" applyFill="1" applyBorder="1" applyAlignment="1">
      <alignment horizontal="right"/>
    </xf>
    <xf numFmtId="41" fontId="3" fillId="0" borderId="0" xfId="0" applyNumberFormat="1" applyFont="1"/>
    <xf numFmtId="41" fontId="4" fillId="0" borderId="20" xfId="1" applyNumberFormat="1" applyFont="1" applyFill="1" applyBorder="1" applyAlignment="1">
      <alignment horizontal="right"/>
    </xf>
    <xf numFmtId="10" fontId="4" fillId="0" borderId="19" xfId="3" applyNumberFormat="1" applyFont="1" applyFill="1" applyBorder="1" applyAlignment="1">
      <alignment horizontal="right"/>
    </xf>
    <xf numFmtId="167" fontId="4" fillId="0" borderId="19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10" fontId="10" fillId="0" borderId="23" xfId="3" applyNumberFormat="1" applyFont="1" applyFill="1" applyBorder="1"/>
    <xf numFmtId="168" fontId="10" fillId="0" borderId="15" xfId="1" applyNumberFormat="1" applyFont="1" applyFill="1" applyBorder="1"/>
    <xf numFmtId="10" fontId="10" fillId="0" borderId="7" xfId="3" applyNumberFormat="1" applyFont="1" applyFill="1" applyBorder="1"/>
    <xf numFmtId="168" fontId="10" fillId="0" borderId="8" xfId="1" applyNumberFormat="1" applyFont="1" applyFill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1" fontId="3" fillId="0" borderId="13" xfId="1" applyNumberFormat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/>
    </xf>
    <xf numFmtId="43" fontId="3" fillId="0" borderId="14" xfId="1" applyFont="1" applyFill="1" applyBorder="1" applyAlignment="1">
      <alignment horizontal="right"/>
    </xf>
    <xf numFmtId="43" fontId="3" fillId="0" borderId="13" xfId="3" applyNumberFormat="1" applyFont="1" applyFill="1" applyBorder="1" applyAlignment="1">
      <alignment horizontal="right"/>
    </xf>
    <xf numFmtId="43" fontId="3" fillId="0" borderId="26" xfId="1" applyFont="1" applyFill="1" applyBorder="1" applyAlignment="1">
      <alignment horizontal="right"/>
    </xf>
    <xf numFmtId="43" fontId="3" fillId="0" borderId="27" xfId="1" applyFont="1" applyFill="1" applyBorder="1" applyAlignment="1">
      <alignment horizontal="right"/>
    </xf>
    <xf numFmtId="43" fontId="3" fillId="0" borderId="17" xfId="3" applyNumberFormat="1" applyFont="1" applyFill="1" applyBorder="1" applyAlignment="1">
      <alignment horizontal="right"/>
    </xf>
    <xf numFmtId="41" fontId="4" fillId="0" borderId="19" xfId="1" applyNumberFormat="1" applyFont="1" applyFill="1" applyBorder="1" applyAlignment="1">
      <alignment horizontal="right"/>
    </xf>
    <xf numFmtId="43" fontId="4" fillId="0" borderId="19" xfId="3" applyNumberFormat="1" applyFont="1" applyFill="1" applyBorder="1" applyAlignment="1">
      <alignment horizontal="right"/>
    </xf>
    <xf numFmtId="43" fontId="4" fillId="0" borderId="29" xfId="3" applyNumberFormat="1" applyFont="1" applyFill="1" applyBorder="1" applyAlignment="1">
      <alignment horizontal="right"/>
    </xf>
    <xf numFmtId="10" fontId="10" fillId="0" borderId="0" xfId="3" applyNumberFormat="1" applyFont="1" applyFill="1" applyBorder="1"/>
    <xf numFmtId="168" fontId="10" fillId="0" borderId="5" xfId="1" applyNumberFormat="1" applyFont="1" applyFill="1" applyBorder="1"/>
    <xf numFmtId="0" fontId="10" fillId="0" borderId="5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11" xfId="0" applyFont="1" applyBorder="1"/>
    <xf numFmtId="10" fontId="3" fillId="0" borderId="12" xfId="1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4" fillId="0" borderId="38" xfId="0" applyFont="1" applyBorder="1"/>
    <xf numFmtId="41" fontId="4" fillId="0" borderId="39" xfId="1" applyNumberFormat="1" applyFont="1" applyFill="1" applyBorder="1" applyAlignment="1">
      <alignment horizontal="right"/>
    </xf>
    <xf numFmtId="43" fontId="4" fillId="0" borderId="39" xfId="1" applyFont="1" applyFill="1" applyBorder="1" applyAlignment="1">
      <alignment horizontal="right"/>
    </xf>
    <xf numFmtId="10" fontId="4" fillId="0" borderId="39" xfId="3" applyNumberFormat="1" applyFont="1" applyFill="1" applyBorder="1" applyAlignment="1">
      <alignment horizontal="right"/>
    </xf>
    <xf numFmtId="10" fontId="4" fillId="0" borderId="39" xfId="1" applyNumberFormat="1" applyFont="1" applyFill="1" applyBorder="1" applyAlignment="1">
      <alignment horizontal="right"/>
    </xf>
    <xf numFmtId="169" fontId="4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1" applyFont="1" applyFill="1" applyBorder="1"/>
    <xf numFmtId="0" fontId="4" fillId="0" borderId="0" xfId="0" applyFont="1" applyAlignment="1">
      <alignment horizontal="center"/>
    </xf>
    <xf numFmtId="43" fontId="4" fillId="0" borderId="0" xfId="1" applyFont="1" applyFill="1" applyBorder="1"/>
    <xf numFmtId="43" fontId="3" fillId="0" borderId="0" xfId="1" applyFont="1" applyFill="1" applyBorder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165" fontId="3" fillId="0" borderId="0" xfId="0" applyNumberFormat="1" applyFont="1"/>
    <xf numFmtId="4" fontId="3" fillId="0" borderId="0" xfId="0" applyNumberFormat="1" applyFont="1"/>
    <xf numFmtId="37" fontId="3" fillId="0" borderId="0" xfId="0" applyNumberFormat="1" applyFont="1"/>
    <xf numFmtId="39" fontId="3" fillId="0" borderId="0" xfId="0" applyNumberFormat="1" applyFont="1"/>
    <xf numFmtId="0" fontId="5" fillId="0" borderId="0" xfId="0" applyFont="1" applyAlignment="1">
      <alignment vertical="center" wrapText="1"/>
    </xf>
    <xf numFmtId="0" fontId="0" fillId="0" borderId="2" xfId="0" applyBorder="1"/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 applyAlignment="1">
      <alignment horizontal="center"/>
    </xf>
    <xf numFmtId="14" fontId="0" fillId="0" borderId="7" xfId="0" applyNumberFormat="1" applyBorder="1"/>
    <xf numFmtId="14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1" xfId="0" applyFont="1" applyBorder="1"/>
    <xf numFmtId="0" fontId="0" fillId="0" borderId="3" xfId="0" applyBorder="1"/>
    <xf numFmtId="0" fontId="16" fillId="0" borderId="34" xfId="0" applyFont="1" applyBorder="1"/>
    <xf numFmtId="0" fontId="0" fillId="0" borderId="42" xfId="0" applyBorder="1"/>
    <xf numFmtId="0" fontId="0" fillId="0" borderId="41" xfId="0" applyBorder="1"/>
    <xf numFmtId="14" fontId="4" fillId="0" borderId="2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4" xfId="0" applyBorder="1"/>
    <xf numFmtId="43" fontId="0" fillId="0" borderId="0" xfId="1" applyFont="1" applyFill="1" applyBorder="1"/>
    <xf numFmtId="0" fontId="18" fillId="0" borderId="0" xfId="0" applyFont="1"/>
    <xf numFmtId="43" fontId="0" fillId="0" borderId="5" xfId="1" applyFont="1" applyFill="1" applyBorder="1"/>
    <xf numFmtId="0" fontId="0" fillId="0" borderId="6" xfId="0" applyBorder="1"/>
    <xf numFmtId="0" fontId="4" fillId="0" borderId="7" xfId="0" applyFont="1" applyBorder="1"/>
    <xf numFmtId="0" fontId="0" fillId="0" borderId="7" xfId="0" applyBorder="1"/>
    <xf numFmtId="44" fontId="0" fillId="0" borderId="8" xfId="2" applyFont="1" applyFill="1" applyBorder="1"/>
    <xf numFmtId="44" fontId="0" fillId="0" borderId="0" xfId="2" applyFont="1" applyFill="1" applyBorder="1"/>
    <xf numFmtId="8" fontId="0" fillId="0" borderId="0" xfId="0" applyNumberFormat="1"/>
    <xf numFmtId="44" fontId="0" fillId="0" borderId="0" xfId="0" applyNumberFormat="1"/>
    <xf numFmtId="49" fontId="19" fillId="0" borderId="0" xfId="0" applyNumberFormat="1" applyFont="1" applyAlignment="1">
      <alignment horizontal="center"/>
    </xf>
    <xf numFmtId="14" fontId="4" fillId="0" borderId="44" xfId="0" applyNumberFormat="1" applyFont="1" applyBorder="1" applyAlignment="1">
      <alignment horizontal="center"/>
    </xf>
    <xf numFmtId="0" fontId="20" fillId="0" borderId="0" xfId="0" applyFont="1"/>
    <xf numFmtId="43" fontId="0" fillId="0" borderId="5" xfId="0" applyNumberFormat="1" applyBorder="1"/>
    <xf numFmtId="43" fontId="15" fillId="0" borderId="0" xfId="0" applyNumberFormat="1" applyFont="1"/>
    <xf numFmtId="43" fontId="14" fillId="0" borderId="0" xfId="0" applyNumberFormat="1" applyFont="1"/>
    <xf numFmtId="8" fontId="20" fillId="0" borderId="0" xfId="1" applyNumberFormat="1" applyFont="1" applyFill="1" applyAlignment="1">
      <alignment horizontal="center"/>
    </xf>
    <xf numFmtId="49" fontId="3" fillId="0" borderId="4" xfId="2" applyNumberFormat="1" applyFont="1" applyFill="1" applyBorder="1"/>
    <xf numFmtId="44" fontId="3" fillId="0" borderId="5" xfId="0" applyNumberFormat="1" applyFont="1" applyBorder="1" applyAlignment="1">
      <alignment horizontal="right"/>
    </xf>
    <xf numFmtId="8" fontId="21" fillId="0" borderId="0" xfId="0" applyNumberFormat="1" applyFont="1" applyAlignment="1">
      <alignment horizontal="left"/>
    </xf>
    <xf numFmtId="8" fontId="9" fillId="0" borderId="0" xfId="0" applyNumberFormat="1" applyFont="1" applyAlignment="1">
      <alignment horizontal="right"/>
    </xf>
    <xf numFmtId="44" fontId="0" fillId="0" borderId="5" xfId="0" applyNumberFormat="1" applyBorder="1" applyAlignment="1">
      <alignment horizontal="right"/>
    </xf>
    <xf numFmtId="10" fontId="20" fillId="0" borderId="0" xfId="3" applyNumberFormat="1" applyFont="1" applyFill="1" applyAlignment="1">
      <alignment horizontal="center"/>
    </xf>
    <xf numFmtId="10" fontId="0" fillId="0" borderId="5" xfId="3" applyNumberFormat="1" applyFont="1" applyFill="1" applyBorder="1" applyAlignment="1">
      <alignment horizontal="right"/>
    </xf>
    <xf numFmtId="10" fontId="9" fillId="0" borderId="0" xfId="3" applyNumberFormat="1" applyFont="1" applyFill="1" applyBorder="1" applyAlignment="1">
      <alignment horizontal="left"/>
    </xf>
    <xf numFmtId="0" fontId="0" fillId="0" borderId="5" xfId="0" applyBorder="1"/>
    <xf numFmtId="10" fontId="3" fillId="0" borderId="5" xfId="3" applyNumberFormat="1" applyFont="1" applyFill="1" applyBorder="1" applyAlignment="1">
      <alignment horizontal="right"/>
    </xf>
    <xf numFmtId="171" fontId="0" fillId="0" borderId="0" xfId="3" applyNumberFormat="1" applyFont="1" applyFill="1"/>
    <xf numFmtId="44" fontId="0" fillId="0" borderId="5" xfId="2" applyFont="1" applyFill="1" applyBorder="1"/>
    <xf numFmtId="43" fontId="20" fillId="0" borderId="0" xfId="0" applyNumberFormat="1" applyFont="1" applyAlignment="1">
      <alignment horizontal="center"/>
    </xf>
    <xf numFmtId="49" fontId="0" fillId="0" borderId="4" xfId="2" applyNumberFormat="1" applyFont="1" applyFill="1" applyBorder="1"/>
    <xf numFmtId="43" fontId="0" fillId="0" borderId="5" xfId="0" applyNumberFormat="1" applyBorder="1" applyAlignment="1">
      <alignment horizontal="right"/>
    </xf>
    <xf numFmtId="0" fontId="0" fillId="0" borderId="8" xfId="0" applyBorder="1"/>
    <xf numFmtId="43" fontId="20" fillId="0" borderId="0" xfId="1" applyFont="1" applyFill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10" fillId="0" borderId="1" xfId="11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20" fillId="0" borderId="0" xfId="0" applyFont="1" applyAlignment="1">
      <alignment horizontal="center"/>
    </xf>
    <xf numFmtId="0" fontId="10" fillId="0" borderId="4" xfId="12" applyFont="1" applyBorder="1"/>
    <xf numFmtId="0" fontId="5" fillId="0" borderId="5" xfId="0" applyFont="1" applyBorder="1"/>
    <xf numFmtId="43" fontId="3" fillId="0" borderId="5" xfId="13" applyFont="1" applyFill="1" applyBorder="1" applyAlignment="1">
      <alignment horizontal="right"/>
    </xf>
    <xf numFmtId="0" fontId="5" fillId="0" borderId="7" xfId="0" applyFont="1" applyBorder="1"/>
    <xf numFmtId="43" fontId="5" fillId="0" borderId="7" xfId="1" applyFont="1" applyFill="1" applyBorder="1"/>
    <xf numFmtId="0" fontId="5" fillId="0" borderId="8" xfId="0" applyFont="1" applyBorder="1"/>
    <xf numFmtId="10" fontId="3" fillId="0" borderId="5" xfId="14" applyNumberFormat="1" applyFont="1" applyFill="1" applyBorder="1" applyAlignment="1">
      <alignment horizontal="right"/>
    </xf>
    <xf numFmtId="10" fontId="3" fillId="0" borderId="5" xfId="0" applyNumberFormat="1" applyFont="1" applyBorder="1" applyAlignment="1">
      <alignment horizontal="right"/>
    </xf>
    <xf numFmtId="43" fontId="5" fillId="0" borderId="0" xfId="0" applyNumberFormat="1" applyFont="1"/>
    <xf numFmtId="10" fontId="23" fillId="0" borderId="0" xfId="0" applyNumberFormat="1" applyFont="1" applyAlignment="1">
      <alignment horizontal="center"/>
    </xf>
    <xf numFmtId="10" fontId="3" fillId="0" borderId="6" xfId="3" applyNumberFormat="1" applyFont="1" applyFill="1" applyBorder="1"/>
    <xf numFmtId="10" fontId="3" fillId="0" borderId="7" xfId="3" applyNumberFormat="1" applyFont="1" applyFill="1" applyBorder="1"/>
    <xf numFmtId="10" fontId="3" fillId="0" borderId="8" xfId="3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4" fontId="5" fillId="0" borderId="0" xfId="0" applyNumberFormat="1" applyFont="1"/>
    <xf numFmtId="0" fontId="10" fillId="0" borderId="25" xfId="15" applyFont="1" applyBorder="1" applyAlignment="1">
      <alignment vertical="top"/>
    </xf>
    <xf numFmtId="0" fontId="0" fillId="0" borderId="23" xfId="0" applyBorder="1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43" fontId="5" fillId="0" borderId="0" xfId="1" applyFont="1" applyFill="1"/>
    <xf numFmtId="0" fontId="10" fillId="0" borderId="0" xfId="15" applyFont="1" applyAlignment="1">
      <alignment horizontal="left" vertical="top" wrapText="1"/>
    </xf>
    <xf numFmtId="43" fontId="0" fillId="0" borderId="0" xfId="1" applyFont="1" applyFill="1"/>
    <xf numFmtId="10" fontId="0" fillId="0" borderId="0" xfId="0" applyNumberFormat="1"/>
    <xf numFmtId="43" fontId="0" fillId="0" borderId="0" xfId="0" applyNumberFormat="1"/>
    <xf numFmtId="0" fontId="16" fillId="0" borderId="4" xfId="0" applyFont="1" applyBorder="1"/>
    <xf numFmtId="0" fontId="0" fillId="0" borderId="1" xfId="0" applyBorder="1"/>
    <xf numFmtId="0" fontId="4" fillId="0" borderId="22" xfId="0" applyFont="1" applyBorder="1" applyAlignment="1">
      <alignment horizontal="right"/>
    </xf>
    <xf numFmtId="0" fontId="0" fillId="0" borderId="22" xfId="0" applyBorder="1"/>
    <xf numFmtId="0" fontId="4" fillId="0" borderId="21" xfId="0" applyFont="1" applyBorder="1" applyAlignment="1">
      <alignment horizontal="right"/>
    </xf>
    <xf numFmtId="0" fontId="4" fillId="0" borderId="0" xfId="0" applyFont="1" applyAlignment="1">
      <alignment horizontal="right"/>
    </xf>
    <xf numFmtId="43" fontId="5" fillId="0" borderId="0" xfId="1" applyFont="1" applyFill="1" applyBorder="1"/>
    <xf numFmtId="0" fontId="3" fillId="0" borderId="0" xfId="0" applyFont="1" applyAlignment="1">
      <alignment horizontal="center" vertical="center"/>
    </xf>
    <xf numFmtId="10" fontId="0" fillId="0" borderId="0" xfId="1" applyNumberFormat="1" applyFont="1" applyFill="1" applyBorder="1"/>
    <xf numFmtId="0" fontId="3" fillId="0" borderId="0" xfId="0" applyFont="1" applyAlignment="1">
      <alignment vertical="center"/>
    </xf>
    <xf numFmtId="43" fontId="25" fillId="0" borderId="0" xfId="1" applyFont="1" applyFill="1" applyBorder="1"/>
    <xf numFmtId="10" fontId="3" fillId="0" borderId="0" xfId="1" applyNumberFormat="1" applyFont="1" applyFill="1" applyBorder="1"/>
    <xf numFmtId="0" fontId="22" fillId="0" borderId="0" xfId="0" applyFont="1"/>
    <xf numFmtId="0" fontId="0" fillId="0" borderId="0" xfId="0" applyAlignment="1">
      <alignment vertical="center"/>
    </xf>
    <xf numFmtId="43" fontId="20" fillId="0" borderId="0" xfId="1" applyFont="1" applyFill="1" applyBorder="1"/>
    <xf numFmtId="0" fontId="3" fillId="0" borderId="45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43" fontId="4" fillId="0" borderId="0" xfId="0" applyNumberFormat="1" applyFont="1"/>
    <xf numFmtId="43" fontId="0" fillId="0" borderId="13" xfId="1" applyFont="1" applyFill="1" applyBorder="1"/>
    <xf numFmtId="43" fontId="0" fillId="0" borderId="19" xfId="1" applyFont="1" applyFill="1" applyBorder="1"/>
    <xf numFmtId="0" fontId="0" fillId="0" borderId="39" xfId="0" applyBorder="1"/>
    <xf numFmtId="43" fontId="24" fillId="0" borderId="0" xfId="0" applyNumberFormat="1" applyFont="1"/>
    <xf numFmtId="0" fontId="4" fillId="0" borderId="0" xfId="16" applyFont="1" applyAlignment="1">
      <alignment horizontal="centerContinuous"/>
    </xf>
    <xf numFmtId="0" fontId="0" fillId="0" borderId="0" xfId="0" applyAlignment="1">
      <alignment horizontal="centerContinuous"/>
    </xf>
    <xf numFmtId="172" fontId="4" fillId="0" borderId="0" xfId="16" applyNumberFormat="1" applyFont="1" applyAlignment="1">
      <alignment horizontal="centerContinuous"/>
    </xf>
    <xf numFmtId="173" fontId="26" fillId="0" borderId="0" xfId="0" applyNumberFormat="1" applyFont="1" applyAlignment="1">
      <alignment horizontal="right"/>
    </xf>
    <xf numFmtId="40" fontId="26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26" fillId="0" borderId="0" xfId="0" applyFont="1" applyAlignment="1">
      <alignment horizontal="right"/>
    </xf>
    <xf numFmtId="0" fontId="3" fillId="0" borderId="0" xfId="17" applyAlignment="1" applyProtection="1">
      <alignment horizontal="left"/>
      <protection locked="0"/>
    </xf>
    <xf numFmtId="174" fontId="3" fillId="0" borderId="0" xfId="17" applyNumberFormat="1" applyAlignment="1">
      <alignment horizontal="right"/>
    </xf>
    <xf numFmtId="0" fontId="3" fillId="0" borderId="0" xfId="17"/>
    <xf numFmtId="165" fontId="3" fillId="0" borderId="0" xfId="17" applyNumberFormat="1"/>
    <xf numFmtId="165" fontId="3" fillId="0" borderId="0" xfId="17" applyNumberFormat="1" applyAlignment="1">
      <alignment horizontal="right"/>
    </xf>
    <xf numFmtId="38" fontId="3" fillId="0" borderId="0" xfId="17" applyNumberFormat="1" applyAlignment="1">
      <alignment horizontal="right"/>
    </xf>
    <xf numFmtId="175" fontId="0" fillId="0" borderId="0" xfId="0" applyNumberFormat="1" applyAlignment="1">
      <alignment horizontal="right"/>
    </xf>
    <xf numFmtId="165" fontId="3" fillId="0" borderId="23" xfId="17" applyNumberFormat="1" applyBorder="1" applyAlignment="1">
      <alignment horizontal="right"/>
    </xf>
    <xf numFmtId="165" fontId="0" fillId="0" borderId="0" xfId="1" applyNumberFormat="1" applyFont="1" applyFill="1"/>
    <xf numFmtId="173" fontId="26" fillId="0" borderId="0" xfId="0" applyNumberFormat="1" applyFont="1" applyAlignment="1">
      <alignment horizontal="left"/>
    </xf>
    <xf numFmtId="165" fontId="3" fillId="0" borderId="23" xfId="17" applyNumberFormat="1" applyBorder="1" applyAlignment="1" applyProtection="1">
      <alignment horizontal="fill"/>
      <protection locked="0"/>
    </xf>
    <xf numFmtId="0" fontId="4" fillId="0" borderId="0" xfId="17" applyFont="1" applyAlignment="1" applyProtection="1">
      <alignment horizontal="left"/>
      <protection locked="0"/>
    </xf>
    <xf numFmtId="174" fontId="4" fillId="0" borderId="46" xfId="17" applyNumberFormat="1" applyFont="1" applyBorder="1" applyAlignment="1">
      <alignment horizontal="right"/>
    </xf>
    <xf numFmtId="43" fontId="0" fillId="0" borderId="0" xfId="1" applyFont="1"/>
    <xf numFmtId="43" fontId="26" fillId="0" borderId="0" xfId="1" applyFont="1" applyFill="1" applyBorder="1" applyAlignment="1">
      <alignment horizontal="right"/>
    </xf>
    <xf numFmtId="44" fontId="3" fillId="0" borderId="0" xfId="2" applyFont="1" applyFill="1" applyBorder="1" applyAlignment="1" applyProtection="1">
      <alignment horizontal="right"/>
    </xf>
    <xf numFmtId="174" fontId="3" fillId="0" borderId="46" xfId="17" applyNumberFormat="1" applyBorder="1" applyAlignment="1">
      <alignment horizontal="right"/>
    </xf>
    <xf numFmtId="165" fontId="3" fillId="0" borderId="0" xfId="17" applyNumberFormat="1" applyAlignment="1" applyProtection="1">
      <alignment horizontal="fill"/>
      <protection locked="0"/>
    </xf>
    <xf numFmtId="174" fontId="3" fillId="0" borderId="22" xfId="2" applyNumberFormat="1" applyFont="1" applyFill="1" applyBorder="1" applyAlignment="1" applyProtection="1">
      <alignment horizontal="right"/>
    </xf>
    <xf numFmtId="43" fontId="0" fillId="0" borderId="0" xfId="1" applyFont="1" applyFill="1" applyBorder="1" applyAlignment="1">
      <alignment horizontal="right"/>
    </xf>
    <xf numFmtId="165" fontId="3" fillId="0" borderId="0" xfId="1" applyNumberFormat="1" applyFont="1" applyFill="1"/>
    <xf numFmtId="0" fontId="3" fillId="0" borderId="0" xfId="18"/>
    <xf numFmtId="165" fontId="3" fillId="0" borderId="0" xfId="18" applyNumberFormat="1"/>
    <xf numFmtId="0" fontId="25" fillId="0" borderId="0" xfId="0" applyFont="1"/>
    <xf numFmtId="0" fontId="25" fillId="0" borderId="0" xfId="0" applyFont="1" applyAlignment="1">
      <alignment horizontal="center"/>
    </xf>
    <xf numFmtId="14" fontId="2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28" fillId="0" borderId="0" xfId="0" applyNumberFormat="1" applyFont="1"/>
    <xf numFmtId="44" fontId="29" fillId="0" borderId="0" xfId="0" applyNumberFormat="1" applyFont="1"/>
    <xf numFmtId="44" fontId="29" fillId="0" borderId="22" xfId="0" applyNumberFormat="1" applyFont="1" applyBorder="1"/>
    <xf numFmtId="0" fontId="29" fillId="0" borderId="0" xfId="0" applyFont="1"/>
    <xf numFmtId="43" fontId="1" fillId="0" borderId="0" xfId="0" applyNumberFormat="1" applyFont="1"/>
    <xf numFmtId="43" fontId="3" fillId="0" borderId="0" xfId="1" applyFont="1" applyFill="1" applyAlignment="1"/>
    <xf numFmtId="43" fontId="1" fillId="0" borderId="22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2" fontId="3" fillId="0" borderId="22" xfId="3" applyNumberFormat="1" applyFont="1" applyFill="1" applyBorder="1" applyAlignment="1">
      <alignment horizontal="center"/>
    </xf>
    <xf numFmtId="2" fontId="4" fillId="0" borderId="7" xfId="3" applyNumberFormat="1" applyFont="1" applyFill="1" applyBorder="1" applyAlignment="1">
      <alignment horizontal="center"/>
    </xf>
    <xf numFmtId="165" fontId="24" fillId="0" borderId="0" xfId="17" applyNumberFormat="1" applyFont="1" applyAlignment="1">
      <alignment horizontal="right"/>
    </xf>
    <xf numFmtId="43" fontId="3" fillId="0" borderId="0" xfId="1" applyFont="1" applyFill="1" applyBorder="1" applyAlignment="1" applyProtection="1"/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0" fillId="0" borderId="6" xfId="15" applyFont="1" applyBorder="1" applyAlignment="1">
      <alignment horizontal="left" vertical="top" wrapText="1"/>
    </xf>
    <xf numFmtId="0" fontId="10" fillId="0" borderId="7" xfId="15" applyFont="1" applyBorder="1" applyAlignment="1">
      <alignment horizontal="left" vertical="top" wrapText="1"/>
    </xf>
    <xf numFmtId="0" fontId="10" fillId="0" borderId="8" xfId="15" applyFont="1" applyBorder="1" applyAlignment="1">
      <alignment horizontal="left" vertical="top" wrapText="1"/>
    </xf>
    <xf numFmtId="0" fontId="4" fillId="0" borderId="0" xfId="0" applyFont="1" applyAlignment="1">
      <alignment horizontal="center"/>
    </xf>
  </cellXfs>
  <cellStyles count="19">
    <cellStyle name="Comma" xfId="1" builtinId="3"/>
    <cellStyle name="Comma 2 3 2" xfId="13" xr:uid="{144EB15F-3C7F-4AFB-86C7-E95DB93A19D8}"/>
    <cellStyle name="Comma 4 10" xfId="7" xr:uid="{E81AA4B8-E546-4711-A234-02BCCDC6C33A}"/>
    <cellStyle name="Currency" xfId="2" builtinId="4"/>
    <cellStyle name="Hyperlink" xfId="4" builtinId="8"/>
    <cellStyle name="Hyperlink 4 3 2" xfId="5" xr:uid="{D21F5B59-CD62-4B96-BF2E-177B7D3ED1BB}"/>
    <cellStyle name="Normal" xfId="0" builtinId="0"/>
    <cellStyle name="Normal 10" xfId="10" xr:uid="{6D2336CC-A912-4464-B0B8-4C1C253AF334}"/>
    <cellStyle name="Normal 11 2 3" xfId="12" xr:uid="{30F55A74-AC12-4E35-AFFA-7A120C417D44}"/>
    <cellStyle name="Normal 24 2" xfId="15" xr:uid="{BCE713A1-A36C-432A-B56E-4F39DC4071DD}"/>
    <cellStyle name="Normal 38 6" xfId="16" xr:uid="{5C86A0AE-DBE7-4E12-98D9-3B8B3727335B}"/>
    <cellStyle name="Normal 39 6" xfId="17" xr:uid="{CAA94F87-AF85-4A19-A7A5-08BB16B70020}"/>
    <cellStyle name="Normal 40 6" xfId="18" xr:uid="{5774A6D3-95DD-4159-8215-96DCB3B60B05}"/>
    <cellStyle name="Normal 53 2" xfId="11" xr:uid="{624E8D8C-002E-4B91-97B4-97A661D24E9E}"/>
    <cellStyle name="Normal 54" xfId="6" xr:uid="{76569602-89DE-487F-B13E-A786B38DE3DE}"/>
    <cellStyle name="Normal 58" xfId="9" xr:uid="{3220DB85-CD88-471A-9A32-6EECC90B3B77}"/>
    <cellStyle name="Percent" xfId="3" builtinId="5"/>
    <cellStyle name="Percent 2 2 2 2" xfId="8" xr:uid="{140D7D7D-4824-492B-B03F-0041B4614E92}"/>
    <cellStyle name="Percent 2 3" xfId="14" xr:uid="{9D23919E-6EB5-41ED-A270-3E9A6C5D0417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EC51E4F-C5D5-4BC9-8E35-A6C86C58CEC1}"/>
            </a:ext>
          </a:extLst>
        </xdr:cNvPr>
        <xdr:cNvSpPr>
          <a:spLocks noChangeArrowheads="1"/>
        </xdr:cNvSpPr>
      </xdr:nvSpPr>
      <xdr:spPr bwMode="auto">
        <a:xfrm rot="-5400000">
          <a:off x="913447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35718</xdr:rowOff>
    </xdr:from>
    <xdr:to>
      <xdr:col>8</xdr:col>
      <xdr:colOff>419100</xdr:colOff>
      <xdr:row>28</xdr:row>
      <xdr:rowOff>35718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6BB5A225-A7C5-426B-A076-AF7BF2BD4516}"/>
            </a:ext>
          </a:extLst>
        </xdr:cNvPr>
        <xdr:cNvSpPr>
          <a:spLocks noChangeArrowheads="1"/>
        </xdr:cNvSpPr>
      </xdr:nvSpPr>
      <xdr:spPr bwMode="auto">
        <a:xfrm rot="-5400000">
          <a:off x="9134475" y="4483893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20FFBD5A-65B7-4F11-B005-D1590EC15DBF}"/>
            </a:ext>
          </a:extLst>
        </xdr:cNvPr>
        <xdr:cNvSpPr>
          <a:spLocks noChangeArrowheads="1"/>
        </xdr:cNvSpPr>
      </xdr:nvSpPr>
      <xdr:spPr bwMode="auto">
        <a:xfrm rot="-5400000">
          <a:off x="913447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8FE44B1-9574-42ED-A3F9-1D201306BADF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59CD0513-D8C7-4E50-83EB-E0662F8C24AE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39D51C79-9C98-43D6-BA1D-8E5685172B80}"/>
            </a:ext>
          </a:extLst>
        </xdr:cNvPr>
        <xdr:cNvSpPr>
          <a:spLocks noChangeArrowheads="1"/>
        </xdr:cNvSpPr>
      </xdr:nvSpPr>
      <xdr:spPr bwMode="auto">
        <a:xfrm rot="-5400000">
          <a:off x="18164175" y="198596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246C7-0C4F-4EDD-A3EA-5D03F412357D}">
  <sheetPr>
    <pageSetUpPr fitToPage="1"/>
  </sheetPr>
  <dimension ref="A1:Y180"/>
  <sheetViews>
    <sheetView showGridLines="0" tabSelected="1" zoomScaleNormal="100" zoomScaleSheetLayoutView="80" zoomScalePageLayoutView="55" workbookViewId="0"/>
  </sheetViews>
  <sheetFormatPr defaultColWidth="9.140625" defaultRowHeight="12.75" x14ac:dyDescent="0.2"/>
  <cols>
    <col min="1" max="1" width="3" style="2" customWidth="1"/>
    <col min="2" max="2" width="18.71093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2.7109375" style="2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448" t="s">
        <v>2</v>
      </c>
      <c r="C4" s="449"/>
      <c r="D4" s="3" t="s">
        <v>3</v>
      </c>
      <c r="E4" s="4"/>
      <c r="F4" s="3"/>
      <c r="G4" s="5"/>
      <c r="I4" s="450"/>
      <c r="J4" s="450"/>
    </row>
    <row r="5" spans="1:15" x14ac:dyDescent="0.2">
      <c r="B5" s="451" t="s">
        <v>4</v>
      </c>
      <c r="C5" s="452"/>
      <c r="D5" s="2" t="s">
        <v>5</v>
      </c>
      <c r="G5" s="8"/>
      <c r="I5" s="450"/>
      <c r="J5" s="450"/>
      <c r="L5" s="453"/>
      <c r="M5" s="453"/>
    </row>
    <row r="6" spans="1:15" x14ac:dyDescent="0.2">
      <c r="B6" s="451" t="s">
        <v>6</v>
      </c>
      <c r="C6" s="452"/>
      <c r="D6" s="9">
        <f>'Collection and Waterfall'!F5</f>
        <v>45713</v>
      </c>
      <c r="G6" s="8"/>
      <c r="I6" s="450"/>
      <c r="J6" s="450"/>
      <c r="L6" s="453"/>
      <c r="M6" s="453"/>
    </row>
    <row r="7" spans="1:15" x14ac:dyDescent="0.2">
      <c r="B7" s="451" t="s">
        <v>7</v>
      </c>
      <c r="C7" s="452"/>
      <c r="D7" s="9">
        <v>45688</v>
      </c>
      <c r="E7" s="10"/>
      <c r="F7" s="10"/>
      <c r="G7" s="11"/>
      <c r="I7" s="12"/>
      <c r="J7" s="12"/>
      <c r="L7" s="453"/>
      <c r="M7" s="453"/>
    </row>
    <row r="8" spans="1:15" x14ac:dyDescent="0.2">
      <c r="B8" s="451" t="s">
        <v>8</v>
      </c>
      <c r="C8" s="452"/>
      <c r="D8" s="2" t="s">
        <v>9</v>
      </c>
      <c r="G8" s="8"/>
      <c r="I8" s="12"/>
      <c r="J8" s="12"/>
    </row>
    <row r="9" spans="1:15" x14ac:dyDescent="0.2">
      <c r="B9" s="451" t="s">
        <v>10</v>
      </c>
      <c r="C9" s="452"/>
      <c r="D9" s="2" t="s">
        <v>11</v>
      </c>
      <c r="G9" s="8"/>
      <c r="I9" s="12"/>
      <c r="J9" s="12"/>
    </row>
    <row r="10" spans="1:15" x14ac:dyDescent="0.2">
      <c r="B10" s="6" t="s">
        <v>12</v>
      </c>
      <c r="C10" s="7"/>
      <c r="D10" s="13" t="s">
        <v>13</v>
      </c>
      <c r="E10" s="14"/>
      <c r="F10" s="14"/>
      <c r="G10" s="15"/>
      <c r="L10" s="16"/>
    </row>
    <row r="11" spans="1:15" ht="13.5" thickBot="1" x14ac:dyDescent="0.25">
      <c r="B11" s="454" t="s">
        <v>14</v>
      </c>
      <c r="C11" s="455"/>
      <c r="D11" s="17" t="s">
        <v>15</v>
      </c>
      <c r="E11" s="18"/>
      <c r="F11" s="18"/>
      <c r="G11" s="19"/>
      <c r="K11" s="20"/>
    </row>
    <row r="13" spans="1:15" ht="13.5" thickBot="1" x14ac:dyDescent="0.25"/>
    <row r="14" spans="1:15" ht="15.75" x14ac:dyDescent="0.25">
      <c r="A14" s="21" t="s">
        <v>16</v>
      </c>
      <c r="B14" s="2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</row>
    <row r="15" spans="1:15" ht="6.75" customHeight="1" x14ac:dyDescent="0.2">
      <c r="A15" s="23"/>
      <c r="O15" s="8"/>
    </row>
    <row r="16" spans="1:15" x14ac:dyDescent="0.2">
      <c r="A16" s="24"/>
      <c r="B16" s="25" t="s">
        <v>17</v>
      </c>
      <c r="C16" s="25" t="s">
        <v>18</v>
      </c>
      <c r="D16" s="26" t="s">
        <v>19</v>
      </c>
      <c r="E16" s="25" t="s">
        <v>20</v>
      </c>
      <c r="F16" s="25" t="s">
        <v>21</v>
      </c>
      <c r="G16" s="25" t="s">
        <v>22</v>
      </c>
      <c r="H16" s="25" t="s">
        <v>23</v>
      </c>
      <c r="I16" s="25" t="s">
        <v>24</v>
      </c>
      <c r="J16" s="25" t="s">
        <v>25</v>
      </c>
      <c r="K16" s="25" t="s">
        <v>26</v>
      </c>
      <c r="L16" s="25" t="s">
        <v>27</v>
      </c>
      <c r="M16" s="25" t="s">
        <v>28</v>
      </c>
      <c r="N16" s="25" t="s">
        <v>29</v>
      </c>
      <c r="O16" s="27" t="s">
        <v>30</v>
      </c>
    </row>
    <row r="17" spans="1:17" x14ac:dyDescent="0.2">
      <c r="A17" s="23"/>
      <c r="B17" s="28" t="s">
        <v>31</v>
      </c>
      <c r="C17" s="29" t="s">
        <v>32</v>
      </c>
      <c r="D17" s="30">
        <f>E17+F17</f>
        <v>5.0654600000000001E-2</v>
      </c>
      <c r="E17" s="30">
        <v>4.4654600000000003E-2</v>
      </c>
      <c r="F17" s="31">
        <v>6.0000000000000001E-3</v>
      </c>
      <c r="G17" s="28"/>
      <c r="H17" s="32">
        <v>202100000</v>
      </c>
      <c r="I17" s="32">
        <v>19842797.399999999</v>
      </c>
      <c r="J17" s="33">
        <v>80973.19</v>
      </c>
      <c r="K17" s="34">
        <v>285955.78999999998</v>
      </c>
      <c r="L17" s="33">
        <f>I17-K17</f>
        <v>19556841.609999999</v>
      </c>
      <c r="M17" s="35">
        <f>L17/L21</f>
        <v>0.82320882258051975</v>
      </c>
      <c r="N17" s="35" t="s">
        <v>33</v>
      </c>
      <c r="O17" s="36">
        <v>49730</v>
      </c>
      <c r="Q17" s="10"/>
    </row>
    <row r="18" spans="1:17" x14ac:dyDescent="0.2">
      <c r="A18" s="23"/>
      <c r="B18" s="29" t="s">
        <v>34</v>
      </c>
      <c r="C18" s="29" t="s">
        <v>35</v>
      </c>
      <c r="D18" s="37">
        <f>E18+F18</f>
        <v>5.9654600000000002E-2</v>
      </c>
      <c r="E18" s="37">
        <v>4.4654600000000003E-2</v>
      </c>
      <c r="F18" s="38">
        <v>1.4999999999999999E-2</v>
      </c>
      <c r="G18" s="29"/>
      <c r="H18" s="39">
        <v>4200000</v>
      </c>
      <c r="I18" s="39">
        <v>4200000</v>
      </c>
      <c r="J18" s="40">
        <v>20184.25</v>
      </c>
      <c r="K18" s="41">
        <v>0</v>
      </c>
      <c r="L18" s="42">
        <f>I18-K18</f>
        <v>4200000</v>
      </c>
      <c r="M18" s="43">
        <f>L18/L21</f>
        <v>0.17679117741948022</v>
      </c>
      <c r="N18" s="44" t="s">
        <v>33</v>
      </c>
      <c r="O18" s="45">
        <v>53048</v>
      </c>
      <c r="Q18" s="10"/>
    </row>
    <row r="19" spans="1:17" x14ac:dyDescent="0.2">
      <c r="A19" s="23"/>
      <c r="B19" s="29"/>
      <c r="C19" s="29"/>
      <c r="D19" s="37"/>
      <c r="E19" s="37"/>
      <c r="F19" s="38"/>
      <c r="G19" s="29"/>
      <c r="H19" s="39"/>
      <c r="I19" s="39"/>
      <c r="J19" s="40"/>
      <c r="K19" s="41"/>
      <c r="L19" s="40"/>
      <c r="M19" s="43"/>
      <c r="N19" s="43"/>
      <c r="O19" s="45"/>
      <c r="Q19" s="10"/>
    </row>
    <row r="20" spans="1:17" x14ac:dyDescent="0.2">
      <c r="A20" s="46"/>
      <c r="B20" s="47"/>
      <c r="C20" s="47"/>
      <c r="D20" s="48"/>
      <c r="E20" s="47"/>
      <c r="F20" s="47"/>
      <c r="G20" s="47"/>
      <c r="H20" s="49"/>
      <c r="I20" s="50"/>
      <c r="J20" s="50"/>
      <c r="K20" s="51"/>
      <c r="L20" s="50"/>
      <c r="M20" s="52"/>
      <c r="N20" s="52"/>
      <c r="O20" s="53"/>
    </row>
    <row r="21" spans="1:17" x14ac:dyDescent="0.2">
      <c r="A21" s="46"/>
      <c r="B21" s="54" t="s">
        <v>36</v>
      </c>
      <c r="C21" s="55"/>
      <c r="D21" s="56"/>
      <c r="E21" s="47"/>
      <c r="F21" s="47"/>
      <c r="G21" s="47"/>
      <c r="H21" s="57">
        <f>SUM(H17:H20)</f>
        <v>206300000</v>
      </c>
      <c r="I21" s="57">
        <f>SUM(I17:I20)</f>
        <v>24042797.399999999</v>
      </c>
      <c r="J21" s="57">
        <f>SUM(J17:J19)</f>
        <v>101157.44</v>
      </c>
      <c r="K21" s="57">
        <f>SUM(K17:K19)</f>
        <v>285955.78999999998</v>
      </c>
      <c r="L21" s="57">
        <f>SUM(L17:L19)</f>
        <v>23756841.609999999</v>
      </c>
      <c r="M21" s="58">
        <f>SUM(M17:M19)</f>
        <v>1</v>
      </c>
      <c r="N21" s="59"/>
      <c r="O21" s="60"/>
    </row>
    <row r="22" spans="1:17" s="63" customFormat="1" ht="11.25" x14ac:dyDescent="0.2">
      <c r="A22" s="61" t="s">
        <v>37</v>
      </c>
      <c r="B22" s="62"/>
      <c r="C22" s="62"/>
      <c r="D22" s="62"/>
      <c r="E22" s="62"/>
      <c r="F22" s="62"/>
      <c r="G22" s="62"/>
      <c r="H22" s="62"/>
      <c r="I22" s="62"/>
      <c r="J22" s="62"/>
      <c r="O22" s="64"/>
    </row>
    <row r="23" spans="1:17" s="63" customFormat="1" ht="13.5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18"/>
      <c r="L23" s="18"/>
      <c r="M23" s="18"/>
      <c r="N23" s="18"/>
      <c r="O23" s="67"/>
    </row>
    <row r="24" spans="1:17" ht="13.5" thickBot="1" x14ac:dyDescent="0.25"/>
    <row r="25" spans="1:17" ht="15.75" x14ac:dyDescent="0.25">
      <c r="A25" s="21" t="s">
        <v>38</v>
      </c>
      <c r="B25" s="22"/>
      <c r="C25" s="3"/>
      <c r="D25" s="3"/>
      <c r="E25" s="3"/>
      <c r="F25" s="3"/>
      <c r="G25" s="3"/>
      <c r="H25" s="5"/>
      <c r="J25" s="21" t="s">
        <v>39</v>
      </c>
      <c r="K25" s="3"/>
      <c r="L25" s="3"/>
      <c r="M25" s="3"/>
      <c r="N25" s="3"/>
      <c r="O25" s="5"/>
    </row>
    <row r="26" spans="1:17" x14ac:dyDescent="0.2">
      <c r="A26" s="23"/>
      <c r="H26" s="8"/>
      <c r="J26" s="23"/>
      <c r="O26" s="8"/>
    </row>
    <row r="27" spans="1:17" s="74" customFormat="1" x14ac:dyDescent="0.2">
      <c r="A27" s="68"/>
      <c r="B27" s="69"/>
      <c r="C27" s="69"/>
      <c r="D27" s="69"/>
      <c r="E27" s="69"/>
      <c r="F27" s="69" t="s">
        <v>40</v>
      </c>
      <c r="G27" s="69" t="s">
        <v>41</v>
      </c>
      <c r="H27" s="70" t="s">
        <v>42</v>
      </c>
      <c r="I27" s="2"/>
      <c r="J27" s="71"/>
      <c r="K27" s="72"/>
      <c r="L27" s="73" t="s">
        <v>43</v>
      </c>
      <c r="M27" s="456" t="s">
        <v>44</v>
      </c>
      <c r="N27" s="456"/>
      <c r="O27" s="457"/>
    </row>
    <row r="28" spans="1:17" x14ac:dyDescent="0.2">
      <c r="A28" s="71"/>
      <c r="B28" s="75" t="s">
        <v>45</v>
      </c>
      <c r="C28" s="75"/>
      <c r="D28" s="75"/>
      <c r="E28" s="75"/>
      <c r="F28" s="76">
        <v>24049830.879999999</v>
      </c>
      <c r="G28" s="76">
        <v>-270840.32000000001</v>
      </c>
      <c r="H28" s="77">
        <v>23778990.559999999</v>
      </c>
      <c r="I28" s="16"/>
      <c r="J28" s="46"/>
      <c r="K28" s="78"/>
      <c r="L28" s="79"/>
      <c r="M28" s="458" t="s">
        <v>46</v>
      </c>
      <c r="N28" s="458"/>
      <c r="O28" s="459"/>
    </row>
    <row r="29" spans="1:17" x14ac:dyDescent="0.2">
      <c r="A29" s="23"/>
      <c r="B29" s="80" t="s">
        <v>47</v>
      </c>
      <c r="F29" s="81">
        <v>188267.24</v>
      </c>
      <c r="G29" s="81">
        <v>31759.27</v>
      </c>
      <c r="H29" s="82">
        <v>220026.51</v>
      </c>
      <c r="I29" s="16"/>
      <c r="J29" s="83" t="s">
        <v>48</v>
      </c>
      <c r="K29" s="84"/>
      <c r="L29" s="85">
        <v>0</v>
      </c>
      <c r="M29" s="86"/>
      <c r="N29" s="87">
        <v>0</v>
      </c>
      <c r="O29" s="88"/>
    </row>
    <row r="30" spans="1:17" x14ac:dyDescent="0.2">
      <c r="A30" s="23"/>
      <c r="B30" s="74" t="s">
        <v>49</v>
      </c>
      <c r="C30" s="74"/>
      <c r="D30" s="74"/>
      <c r="E30" s="74"/>
      <c r="F30" s="89">
        <v>24238098.120000001</v>
      </c>
      <c r="G30" s="89">
        <v>-239081.05</v>
      </c>
      <c r="H30" s="90">
        <v>23999017.07</v>
      </c>
      <c r="I30" s="16"/>
      <c r="J30" s="83" t="s">
        <v>50</v>
      </c>
      <c r="K30" s="84"/>
      <c r="L30" s="85">
        <v>0</v>
      </c>
      <c r="M30" s="91"/>
      <c r="N30" s="92">
        <v>0</v>
      </c>
      <c r="O30" s="93"/>
    </row>
    <row r="31" spans="1:17" x14ac:dyDescent="0.2">
      <c r="A31" s="23"/>
      <c r="F31" s="94"/>
      <c r="G31" s="94"/>
      <c r="H31" s="95"/>
      <c r="I31" s="16"/>
      <c r="J31" s="83" t="s">
        <v>51</v>
      </c>
      <c r="K31" s="84"/>
      <c r="L31" s="85">
        <v>3.78E-2</v>
      </c>
      <c r="M31" s="91"/>
      <c r="N31" s="92">
        <v>-12.17</v>
      </c>
      <c r="O31" s="93"/>
    </row>
    <row r="32" spans="1:17" x14ac:dyDescent="0.2">
      <c r="A32" s="23"/>
      <c r="F32" s="94"/>
      <c r="G32" s="94"/>
      <c r="H32" s="95"/>
      <c r="I32" s="16"/>
      <c r="J32" s="83" t="s">
        <v>52</v>
      </c>
      <c r="K32" s="84"/>
      <c r="L32" s="85">
        <v>0.12659999999999999</v>
      </c>
      <c r="M32" s="96"/>
      <c r="N32" s="435">
        <v>-5.85</v>
      </c>
      <c r="O32" s="97"/>
    </row>
    <row r="33" spans="1:15" ht="15.75" customHeight="1" x14ac:dyDescent="0.2">
      <c r="A33" s="23"/>
      <c r="F33" s="98"/>
      <c r="G33" s="98"/>
      <c r="H33" s="99"/>
      <c r="I33" s="16"/>
      <c r="J33" s="100"/>
      <c r="K33" s="101"/>
      <c r="L33" s="102"/>
      <c r="M33" s="103"/>
      <c r="N33" s="104" t="s">
        <v>53</v>
      </c>
      <c r="O33" s="105"/>
    </row>
    <row r="34" spans="1:15" x14ac:dyDescent="0.2">
      <c r="A34" s="23"/>
      <c r="B34" s="2" t="s">
        <v>54</v>
      </c>
      <c r="F34" s="94">
        <v>5.69</v>
      </c>
      <c r="G34" s="94">
        <v>0.02</v>
      </c>
      <c r="H34" s="95">
        <v>5.71</v>
      </c>
      <c r="I34" s="16"/>
      <c r="J34" s="83" t="s">
        <v>55</v>
      </c>
      <c r="K34" s="84"/>
      <c r="L34" s="85">
        <v>0.82809999999999995</v>
      </c>
      <c r="M34" s="86"/>
      <c r="N34" s="87">
        <v>-231.15</v>
      </c>
      <c r="O34" s="88"/>
    </row>
    <row r="35" spans="1:15" x14ac:dyDescent="0.2">
      <c r="A35" s="23"/>
      <c r="B35" s="2" t="s">
        <v>56</v>
      </c>
      <c r="F35" s="94">
        <v>169.31</v>
      </c>
      <c r="G35" s="94">
        <v>0.96</v>
      </c>
      <c r="H35" s="95">
        <v>170.27</v>
      </c>
      <c r="I35" s="16"/>
      <c r="J35" s="83" t="s">
        <v>57</v>
      </c>
      <c r="K35" s="84"/>
      <c r="L35" s="85">
        <v>7.4999999999999997E-3</v>
      </c>
      <c r="M35" s="91"/>
      <c r="N35" s="92">
        <v>-211.1</v>
      </c>
      <c r="O35" s="93"/>
    </row>
    <row r="36" spans="1:15" ht="12.75" customHeight="1" x14ac:dyDescent="0.2">
      <c r="A36" s="23"/>
      <c r="B36" s="2" t="s">
        <v>58</v>
      </c>
      <c r="F36" s="106">
        <v>3733</v>
      </c>
      <c r="G36" s="106">
        <v>-61</v>
      </c>
      <c r="H36" s="107">
        <v>3672</v>
      </c>
      <c r="I36" s="16"/>
      <c r="J36" s="83" t="s">
        <v>59</v>
      </c>
      <c r="K36" s="84"/>
      <c r="L36" s="85">
        <v>0</v>
      </c>
      <c r="M36" s="91"/>
      <c r="N36" s="92">
        <v>0</v>
      </c>
      <c r="O36" s="93"/>
    </row>
    <row r="37" spans="1:15" ht="13.5" thickBot="1" x14ac:dyDescent="0.25">
      <c r="A37" s="23"/>
      <c r="B37" s="2" t="s">
        <v>60</v>
      </c>
      <c r="F37" s="106">
        <v>1479</v>
      </c>
      <c r="G37" s="106">
        <v>-22</v>
      </c>
      <c r="H37" s="107">
        <v>1457</v>
      </c>
      <c r="I37" s="16"/>
      <c r="J37" s="108" t="s">
        <v>61</v>
      </c>
      <c r="K37" s="84"/>
      <c r="L37" s="109"/>
      <c r="M37" s="110"/>
      <c r="N37" s="436">
        <v>191.78</v>
      </c>
      <c r="O37" s="111"/>
    </row>
    <row r="38" spans="1:15" ht="13.5" thickBot="1" x14ac:dyDescent="0.25">
      <c r="A38" s="23"/>
      <c r="B38" s="2" t="s">
        <v>62</v>
      </c>
      <c r="F38" s="112">
        <v>6492.93</v>
      </c>
      <c r="G38" s="112">
        <v>42.75</v>
      </c>
      <c r="H38" s="113">
        <v>6535.68</v>
      </c>
      <c r="I38" s="16"/>
      <c r="J38" s="114"/>
      <c r="K38" s="115"/>
      <c r="L38" s="116"/>
      <c r="M38" s="117"/>
      <c r="N38" s="117"/>
      <c r="O38" s="118"/>
    </row>
    <row r="39" spans="1:15" x14ac:dyDescent="0.2">
      <c r="A39" s="46"/>
      <c r="B39" s="119" t="s">
        <v>63</v>
      </c>
      <c r="C39" s="119"/>
      <c r="D39" s="119"/>
      <c r="E39" s="119"/>
      <c r="F39" s="120">
        <v>16388.169999999998</v>
      </c>
      <c r="G39" s="120">
        <v>83.36</v>
      </c>
      <c r="H39" s="121">
        <v>16471.53</v>
      </c>
      <c r="I39" s="16"/>
      <c r="J39" s="439" t="s">
        <v>64</v>
      </c>
      <c r="K39" s="440"/>
      <c r="L39" s="440"/>
      <c r="M39" s="440"/>
      <c r="N39" s="440"/>
      <c r="O39" s="441"/>
    </row>
    <row r="40" spans="1:15" s="63" customFormat="1" x14ac:dyDescent="0.2">
      <c r="A40" s="61"/>
      <c r="B40" s="62"/>
      <c r="C40" s="62"/>
      <c r="D40" s="62"/>
      <c r="E40" s="62"/>
      <c r="F40" s="62"/>
      <c r="G40" s="62"/>
      <c r="H40" s="64"/>
      <c r="I40" s="16"/>
      <c r="J40" s="442"/>
      <c r="K40" s="443"/>
      <c r="L40" s="443"/>
      <c r="M40" s="443"/>
      <c r="N40" s="443"/>
      <c r="O40" s="444"/>
    </row>
    <row r="41" spans="1:15" s="63" customFormat="1" ht="13.5" thickBot="1" x14ac:dyDescent="0.25">
      <c r="A41" s="65"/>
      <c r="B41" s="66"/>
      <c r="C41" s="66"/>
      <c r="D41" s="66"/>
      <c r="E41" s="66"/>
      <c r="F41" s="66"/>
      <c r="G41" s="66"/>
      <c r="H41" s="67"/>
      <c r="I41" s="16"/>
      <c r="J41" s="445"/>
      <c r="K41" s="446"/>
      <c r="L41" s="446"/>
      <c r="M41" s="446"/>
      <c r="N41" s="446"/>
      <c r="O41" s="447"/>
    </row>
    <row r="42" spans="1:15" ht="13.5" thickBot="1" x14ac:dyDescent="0.25">
      <c r="I42" s="16"/>
    </row>
    <row r="43" spans="1:15" ht="15.75" x14ac:dyDescent="0.25">
      <c r="A43" s="122" t="s">
        <v>65</v>
      </c>
      <c r="B43" s="123"/>
      <c r="C43" s="123"/>
      <c r="D43" s="123"/>
      <c r="E43" s="123"/>
      <c r="F43" s="123"/>
      <c r="G43" s="123"/>
      <c r="H43" s="124"/>
      <c r="I43" s="16"/>
    </row>
    <row r="44" spans="1:15" x14ac:dyDescent="0.2">
      <c r="A44" s="125"/>
      <c r="B44" s="126"/>
      <c r="C44" s="126"/>
      <c r="D44" s="126"/>
      <c r="E44" s="126"/>
      <c r="G44" s="126"/>
      <c r="H44" s="127"/>
      <c r="I44" s="16"/>
      <c r="L44" s="128"/>
    </row>
    <row r="45" spans="1:15" x14ac:dyDescent="0.2">
      <c r="A45" s="129"/>
      <c r="B45" s="130"/>
      <c r="C45" s="130"/>
      <c r="D45" s="130"/>
      <c r="E45" s="130"/>
      <c r="F45" s="131" t="s">
        <v>66</v>
      </c>
      <c r="G45" s="131" t="s">
        <v>41</v>
      </c>
      <c r="H45" s="132" t="s">
        <v>42</v>
      </c>
      <c r="I45" s="16"/>
      <c r="J45" s="133"/>
      <c r="L45" s="128"/>
    </row>
    <row r="46" spans="1:15" x14ac:dyDescent="0.2">
      <c r="A46" s="125"/>
      <c r="B46" s="126" t="s">
        <v>67</v>
      </c>
      <c r="C46" s="126"/>
      <c r="D46" s="126"/>
      <c r="E46" s="134"/>
      <c r="F46" s="33">
        <v>304657.21000000002</v>
      </c>
      <c r="G46" s="135">
        <f t="shared" ref="G46:G53" si="0">+H46-F46</f>
        <v>0</v>
      </c>
      <c r="H46" s="136">
        <v>304657.21000000002</v>
      </c>
      <c r="I46" s="16"/>
      <c r="J46" s="137"/>
      <c r="K46" s="16"/>
      <c r="L46" s="128"/>
    </row>
    <row r="47" spans="1:15" x14ac:dyDescent="0.2">
      <c r="A47" s="125"/>
      <c r="B47" s="126" t="s">
        <v>68</v>
      </c>
      <c r="C47" s="126"/>
      <c r="D47" s="126"/>
      <c r="E47" s="138"/>
      <c r="F47" s="40">
        <v>304657.21000000002</v>
      </c>
      <c r="G47" s="135">
        <f t="shared" si="0"/>
        <v>0</v>
      </c>
      <c r="H47" s="136">
        <v>304657.21000000002</v>
      </c>
      <c r="I47" s="16"/>
      <c r="J47" s="139"/>
      <c r="K47" s="16"/>
    </row>
    <row r="48" spans="1:15" x14ac:dyDescent="0.2">
      <c r="A48" s="125"/>
      <c r="B48" s="126" t="s">
        <v>69</v>
      </c>
      <c r="C48" s="126"/>
      <c r="D48" s="126"/>
      <c r="E48" s="138"/>
      <c r="F48" s="40">
        <v>0</v>
      </c>
      <c r="G48" s="135">
        <v>0</v>
      </c>
      <c r="H48" s="136">
        <v>0</v>
      </c>
      <c r="I48" s="16"/>
      <c r="J48" s="140"/>
      <c r="K48" s="16"/>
      <c r="L48" s="141"/>
    </row>
    <row r="49" spans="1:16" x14ac:dyDescent="0.2">
      <c r="A49" s="125"/>
      <c r="B49" s="126" t="s">
        <v>70</v>
      </c>
      <c r="C49" s="126"/>
      <c r="D49" s="126"/>
      <c r="E49" s="138"/>
      <c r="F49" s="40">
        <v>0</v>
      </c>
      <c r="G49" s="135">
        <f t="shared" si="0"/>
        <v>0</v>
      </c>
      <c r="H49" s="136">
        <v>0</v>
      </c>
      <c r="I49" s="16"/>
      <c r="J49" s="139"/>
      <c r="K49" s="16"/>
      <c r="L49" s="141"/>
    </row>
    <row r="50" spans="1:16" ht="14.25" x14ac:dyDescent="0.2">
      <c r="A50" s="125"/>
      <c r="B50" s="126" t="s">
        <v>71</v>
      </c>
      <c r="C50" s="126"/>
      <c r="D50" s="126"/>
      <c r="E50" s="138"/>
      <c r="F50" s="40">
        <v>388395.14</v>
      </c>
      <c r="G50" s="135">
        <f t="shared" si="0"/>
        <v>117074.56</v>
      </c>
      <c r="H50" s="136">
        <v>505469.7</v>
      </c>
      <c r="I50" s="16"/>
      <c r="J50" s="142"/>
      <c r="K50" s="143"/>
      <c r="L50" s="144"/>
      <c r="M50" s="144"/>
      <c r="N50" s="144"/>
      <c r="O50" s="144"/>
      <c r="P50" s="144"/>
    </row>
    <row r="51" spans="1:16" ht="14.25" x14ac:dyDescent="0.2">
      <c r="A51" s="125"/>
      <c r="B51" s="126" t="s">
        <v>72</v>
      </c>
      <c r="C51" s="126"/>
      <c r="D51" s="126"/>
      <c r="E51" s="138"/>
      <c r="F51" s="40">
        <v>0</v>
      </c>
      <c r="G51" s="135">
        <f t="shared" si="0"/>
        <v>0</v>
      </c>
      <c r="H51" s="136">
        <v>0</v>
      </c>
      <c r="I51" s="16"/>
      <c r="J51" s="142"/>
      <c r="K51" s="16"/>
      <c r="L51" s="137"/>
      <c r="M51" s="145"/>
    </row>
    <row r="52" spans="1:16" x14ac:dyDescent="0.2">
      <c r="A52" s="125"/>
      <c r="B52" s="126" t="s">
        <v>73</v>
      </c>
      <c r="C52" s="126"/>
      <c r="D52" s="126"/>
      <c r="E52" s="138"/>
      <c r="F52" s="40"/>
      <c r="G52" s="135"/>
      <c r="H52" s="136"/>
      <c r="I52" s="16"/>
      <c r="K52" s="16"/>
    </row>
    <row r="53" spans="1:16" x14ac:dyDescent="0.2">
      <c r="A53" s="125"/>
      <c r="B53" s="146" t="s">
        <v>74</v>
      </c>
      <c r="C53" s="126"/>
      <c r="D53" s="126"/>
      <c r="E53" s="138"/>
      <c r="F53" s="147">
        <v>693052.35</v>
      </c>
      <c r="G53" s="148">
        <f t="shared" si="0"/>
        <v>117074.56000000006</v>
      </c>
      <c r="H53" s="149">
        <f>SUM(H47:H52)</f>
        <v>810126.91</v>
      </c>
      <c r="I53" s="16"/>
      <c r="J53" s="141"/>
      <c r="K53" s="16"/>
      <c r="L53" s="141"/>
    </row>
    <row r="54" spans="1:16" x14ac:dyDescent="0.2">
      <c r="A54" s="125"/>
      <c r="B54" s="126"/>
      <c r="C54" s="126"/>
      <c r="D54" s="126"/>
      <c r="E54" s="138"/>
      <c r="F54" s="150"/>
      <c r="G54" s="138"/>
      <c r="H54" s="127"/>
      <c r="I54" s="16"/>
    </row>
    <row r="55" spans="1:16" x14ac:dyDescent="0.2">
      <c r="A55" s="151"/>
      <c r="B55" s="152"/>
      <c r="C55" s="152"/>
      <c r="D55" s="152"/>
      <c r="E55" s="153"/>
      <c r="F55" s="154"/>
      <c r="G55" s="153"/>
      <c r="H55" s="155"/>
      <c r="I55" s="16"/>
    </row>
    <row r="56" spans="1:16" x14ac:dyDescent="0.2">
      <c r="A56" s="151"/>
      <c r="B56" s="152"/>
      <c r="C56" s="152"/>
      <c r="D56" s="152"/>
      <c r="E56" s="153"/>
      <c r="F56" s="152"/>
      <c r="G56" s="154"/>
      <c r="H56" s="155"/>
      <c r="I56" s="16"/>
      <c r="L56" s="16"/>
      <c r="M56" s="16"/>
    </row>
    <row r="57" spans="1:16" ht="13.5" thickBot="1" x14ac:dyDescent="0.25">
      <c r="A57" s="156"/>
      <c r="B57" s="157"/>
      <c r="C57" s="157"/>
      <c r="D57" s="157"/>
      <c r="E57" s="158"/>
      <c r="F57" s="157"/>
      <c r="G57" s="159"/>
      <c r="H57" s="160"/>
      <c r="I57" s="16"/>
    </row>
    <row r="58" spans="1:16" x14ac:dyDescent="0.2">
      <c r="I58" s="16"/>
    </row>
    <row r="59" spans="1:16" ht="13.5" thickBot="1" x14ac:dyDescent="0.25">
      <c r="F59" s="18"/>
      <c r="G59" s="18"/>
      <c r="I59" s="16"/>
    </row>
    <row r="60" spans="1:16" ht="16.5" thickBot="1" x14ac:dyDescent="0.3">
      <c r="A60" s="21" t="s">
        <v>75</v>
      </c>
      <c r="B60" s="161"/>
      <c r="C60" s="3"/>
      <c r="D60" s="3"/>
      <c r="E60" s="3"/>
      <c r="F60" s="3"/>
      <c r="G60" s="123"/>
      <c r="H60" s="5"/>
      <c r="I60" s="16"/>
      <c r="J60" s="162" t="s">
        <v>76</v>
      </c>
      <c r="K60" s="163"/>
      <c r="N60" s="145"/>
    </row>
    <row r="61" spans="1:16" ht="6.75" customHeight="1" thickBot="1" x14ac:dyDescent="0.25">
      <c r="A61" s="23"/>
      <c r="B61" s="164"/>
      <c r="H61" s="8"/>
      <c r="I61" s="16"/>
      <c r="J61" s="165"/>
      <c r="K61" s="166"/>
    </row>
    <row r="62" spans="1:16" s="74" customFormat="1" x14ac:dyDescent="0.2">
      <c r="A62" s="68"/>
      <c r="B62" s="167"/>
      <c r="C62" s="69"/>
      <c r="D62" s="69"/>
      <c r="E62" s="69"/>
      <c r="F62" s="131" t="s">
        <v>66</v>
      </c>
      <c r="G62" s="25" t="s">
        <v>41</v>
      </c>
      <c r="H62" s="168" t="s">
        <v>42</v>
      </c>
      <c r="I62" s="16"/>
      <c r="J62" s="169"/>
      <c r="K62" s="170"/>
    </row>
    <row r="63" spans="1:16" x14ac:dyDescent="0.2">
      <c r="A63" s="71"/>
      <c r="B63" s="171" t="s">
        <v>77</v>
      </c>
      <c r="C63" s="75"/>
      <c r="D63" s="75"/>
      <c r="E63" s="75"/>
      <c r="F63" s="172"/>
      <c r="G63" s="72"/>
      <c r="H63" s="173"/>
      <c r="I63" s="16"/>
      <c r="J63" s="165" t="s">
        <v>78</v>
      </c>
      <c r="K63" s="174">
        <v>9.3299999999999994E-2</v>
      </c>
    </row>
    <row r="64" spans="1:16" ht="15" thickBot="1" x14ac:dyDescent="0.25">
      <c r="A64" s="23"/>
      <c r="B64" s="164" t="s">
        <v>79</v>
      </c>
      <c r="E64" s="84"/>
      <c r="F64" s="40">
        <v>25293107.109999999</v>
      </c>
      <c r="G64" s="41">
        <f>-F64+H64</f>
        <v>-253146.53000000119</v>
      </c>
      <c r="H64" s="136">
        <v>25039960.579999998</v>
      </c>
      <c r="I64" s="16"/>
      <c r="J64" s="175"/>
      <c r="K64" s="19"/>
    </row>
    <row r="65" spans="1:16" x14ac:dyDescent="0.2">
      <c r="A65" s="23"/>
      <c r="B65" s="164" t="s">
        <v>80</v>
      </c>
      <c r="F65" s="40">
        <v>0</v>
      </c>
      <c r="G65" s="41">
        <v>0</v>
      </c>
      <c r="H65" s="136">
        <v>0</v>
      </c>
      <c r="I65" s="16"/>
      <c r="J65" s="176"/>
      <c r="K65" s="177"/>
    </row>
    <row r="66" spans="1:16" x14ac:dyDescent="0.2">
      <c r="A66" s="23"/>
      <c r="B66" s="164" t="s">
        <v>81</v>
      </c>
      <c r="F66" s="40">
        <v>304657.21000000002</v>
      </c>
      <c r="G66" s="41">
        <v>0</v>
      </c>
      <c r="H66" s="136">
        <f>H47</f>
        <v>304657.21000000002</v>
      </c>
      <c r="I66" s="16"/>
      <c r="J66" s="177"/>
      <c r="K66" s="177"/>
    </row>
    <row r="67" spans="1:16" x14ac:dyDescent="0.2">
      <c r="A67" s="23"/>
      <c r="B67" s="164" t="s">
        <v>72</v>
      </c>
      <c r="F67" s="178">
        <v>0</v>
      </c>
      <c r="G67" s="51">
        <v>0</v>
      </c>
      <c r="H67" s="179">
        <v>0</v>
      </c>
      <c r="I67" s="16"/>
    </row>
    <row r="68" spans="1:16" ht="13.5" thickBot="1" x14ac:dyDescent="0.25">
      <c r="A68" s="23"/>
      <c r="B68" s="180" t="s">
        <v>82</v>
      </c>
      <c r="F68" s="181">
        <v>25597764.32</v>
      </c>
      <c r="G68" s="182">
        <f>SUM(G64:G67)</f>
        <v>-253146.53000000119</v>
      </c>
      <c r="H68" s="183">
        <f>SUM(H64:H67)</f>
        <v>25344617.789999999</v>
      </c>
      <c r="I68" s="16"/>
      <c r="J68" s="16"/>
    </row>
    <row r="69" spans="1:16" ht="15.75" x14ac:dyDescent="0.25">
      <c r="A69" s="23"/>
      <c r="B69" s="164"/>
      <c r="F69" s="40"/>
      <c r="G69" s="41"/>
      <c r="H69" s="149"/>
      <c r="I69" s="16"/>
      <c r="J69" s="21" t="s">
        <v>83</v>
      </c>
      <c r="K69" s="3"/>
      <c r="L69" s="3"/>
      <c r="M69" s="3"/>
      <c r="N69" s="3"/>
      <c r="O69" s="5"/>
    </row>
    <row r="70" spans="1:16" ht="6.75" customHeight="1" x14ac:dyDescent="0.2">
      <c r="A70" s="23"/>
      <c r="B70" s="180"/>
      <c r="F70" s="40"/>
      <c r="G70" s="41"/>
      <c r="H70" s="136"/>
      <c r="I70" s="16"/>
      <c r="J70" s="23"/>
      <c r="O70" s="8"/>
    </row>
    <row r="71" spans="1:16" x14ac:dyDescent="0.2">
      <c r="A71" s="23"/>
      <c r="B71" s="180" t="s">
        <v>84</v>
      </c>
      <c r="F71" s="40"/>
      <c r="G71" s="41"/>
      <c r="H71" s="136"/>
      <c r="I71" s="16"/>
      <c r="J71" s="24"/>
      <c r="K71" s="184"/>
      <c r="L71" s="25" t="s">
        <v>85</v>
      </c>
      <c r="M71" s="25" t="s">
        <v>86</v>
      </c>
      <c r="N71" s="25" t="s">
        <v>87</v>
      </c>
      <c r="O71" s="168" t="s">
        <v>88</v>
      </c>
    </row>
    <row r="72" spans="1:16" x14ac:dyDescent="0.2">
      <c r="A72" s="23"/>
      <c r="B72" s="164" t="s">
        <v>89</v>
      </c>
      <c r="F72" s="40">
        <v>19842797.399999999</v>
      </c>
      <c r="G72" s="41">
        <f>-K17</f>
        <v>-285955.78999999998</v>
      </c>
      <c r="H72" s="136">
        <f>L17</f>
        <v>19556841.609999999</v>
      </c>
      <c r="I72" s="16"/>
      <c r="J72" s="23" t="s">
        <v>90</v>
      </c>
      <c r="L72" s="185">
        <v>23999017.07</v>
      </c>
      <c r="M72" s="186">
        <v>1</v>
      </c>
      <c r="N72" s="187">
        <v>3672</v>
      </c>
      <c r="O72" s="188">
        <v>180609.59</v>
      </c>
    </row>
    <row r="73" spans="1:16" x14ac:dyDescent="0.2">
      <c r="A73" s="23"/>
      <c r="B73" s="164" t="s">
        <v>91</v>
      </c>
      <c r="F73" s="50">
        <v>4200000</v>
      </c>
      <c r="G73" s="51">
        <v>0</v>
      </c>
      <c r="H73" s="179">
        <f>L18</f>
        <v>4200000</v>
      </c>
      <c r="I73" s="16"/>
      <c r="J73" s="23" t="s">
        <v>92</v>
      </c>
      <c r="L73" s="185">
        <v>0</v>
      </c>
      <c r="M73" s="186">
        <v>0</v>
      </c>
      <c r="N73" s="187">
        <v>0</v>
      </c>
      <c r="O73" s="188">
        <v>0</v>
      </c>
    </row>
    <row r="74" spans="1:16" x14ac:dyDescent="0.2">
      <c r="A74" s="23"/>
      <c r="B74" s="180" t="s">
        <v>93</v>
      </c>
      <c r="F74" s="189">
        <v>24042797.399999999</v>
      </c>
      <c r="G74" s="182">
        <f>SUM(G72:G73)</f>
        <v>-285955.78999999998</v>
      </c>
      <c r="H74" s="149">
        <f>SUM(H72:H73)</f>
        <v>23756841.609999999</v>
      </c>
      <c r="I74" s="16"/>
      <c r="J74" s="23" t="s">
        <v>94</v>
      </c>
      <c r="L74" s="185">
        <v>0</v>
      </c>
      <c r="M74" s="186">
        <v>0</v>
      </c>
      <c r="N74" s="187">
        <v>0</v>
      </c>
      <c r="O74" s="188">
        <v>0</v>
      </c>
    </row>
    <row r="75" spans="1:16" x14ac:dyDescent="0.2">
      <c r="A75" s="23"/>
      <c r="B75" s="164"/>
      <c r="F75" s="29"/>
      <c r="G75" s="84"/>
      <c r="H75" s="190"/>
      <c r="I75" s="16"/>
      <c r="J75" s="191" t="s">
        <v>95</v>
      </c>
      <c r="K75" s="119"/>
      <c r="L75" s="192">
        <v>23999017.07</v>
      </c>
      <c r="M75" s="193"/>
      <c r="N75" s="194">
        <v>3672</v>
      </c>
      <c r="O75" s="195">
        <v>180609.59</v>
      </c>
      <c r="P75" s="20"/>
    </row>
    <row r="76" spans="1:16" ht="13.5" thickBot="1" x14ac:dyDescent="0.25">
      <c r="A76" s="23"/>
      <c r="B76" s="164"/>
      <c r="C76" s="74"/>
      <c r="D76" s="74"/>
      <c r="E76" s="74"/>
      <c r="F76" s="196"/>
      <c r="G76" s="197"/>
      <c r="H76" s="198"/>
      <c r="I76" s="16"/>
      <c r="J76" s="175"/>
      <c r="K76" s="18"/>
      <c r="L76" s="18"/>
      <c r="M76" s="18"/>
      <c r="N76" s="18"/>
      <c r="O76" s="19"/>
    </row>
    <row r="77" spans="1:16" x14ac:dyDescent="0.2">
      <c r="A77" s="23"/>
      <c r="B77" s="164"/>
      <c r="F77" s="199"/>
      <c r="G77" s="84"/>
      <c r="H77" s="190"/>
      <c r="I77" s="16"/>
      <c r="J77" s="63"/>
    </row>
    <row r="78" spans="1:16" x14ac:dyDescent="0.2">
      <c r="A78" s="23"/>
      <c r="B78" s="164" t="s">
        <v>96</v>
      </c>
      <c r="F78" s="43">
        <v>1.29</v>
      </c>
      <c r="G78" s="200"/>
      <c r="H78" s="201">
        <f>+H68/H72</f>
        <v>1.2959463647259144</v>
      </c>
      <c r="I78" s="16"/>
    </row>
    <row r="79" spans="1:16" x14ac:dyDescent="0.2">
      <c r="A79" s="23"/>
      <c r="B79" s="164" t="s">
        <v>97</v>
      </c>
      <c r="F79" s="43">
        <v>1.0647</v>
      </c>
      <c r="G79" s="200"/>
      <c r="H79" s="201">
        <f>+H68/H74</f>
        <v>1.0668344810335249</v>
      </c>
      <c r="I79" s="16"/>
    </row>
    <row r="80" spans="1:16" x14ac:dyDescent="0.2">
      <c r="A80" s="46"/>
      <c r="B80" s="202"/>
      <c r="C80" s="119"/>
      <c r="D80" s="119"/>
      <c r="E80" s="119"/>
      <c r="F80" s="47"/>
      <c r="G80" s="203"/>
      <c r="H80" s="204"/>
      <c r="I80" s="205"/>
    </row>
    <row r="81" spans="1:15" s="63" customFormat="1" ht="11.25" x14ac:dyDescent="0.2">
      <c r="A81" s="206" t="s">
        <v>98</v>
      </c>
      <c r="B81" s="207"/>
      <c r="C81" s="62"/>
      <c r="D81" s="62"/>
      <c r="E81" s="62"/>
      <c r="F81" s="62"/>
      <c r="G81" s="62"/>
      <c r="H81" s="64"/>
    </row>
    <row r="82" spans="1:15" s="63" customFormat="1" ht="12" thickBot="1" x14ac:dyDescent="0.25">
      <c r="A82" s="65"/>
      <c r="B82" s="208"/>
      <c r="C82" s="66"/>
      <c r="D82" s="66"/>
      <c r="E82" s="66"/>
      <c r="F82" s="66"/>
      <c r="G82" s="66"/>
      <c r="H82" s="67"/>
    </row>
    <row r="83" spans="1:15" ht="12.75" customHeight="1" x14ac:dyDescent="0.2"/>
    <row r="84" spans="1:15" ht="15.75" x14ac:dyDescent="0.25">
      <c r="A84" s="1" t="str">
        <f>+D4&amp;" - "&amp;D5</f>
        <v>ELFI, Inc. - Indenture No. 7, LLC</v>
      </c>
      <c r="E84" s="10"/>
    </row>
    <row r="85" spans="1:15" ht="12.75" customHeight="1" thickBot="1" x14ac:dyDescent="0.25"/>
    <row r="86" spans="1:15" ht="15.75" x14ac:dyDescent="0.25">
      <c r="A86" s="21" t="s">
        <v>99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5"/>
    </row>
    <row r="87" spans="1:15" ht="6.75" customHeight="1" x14ac:dyDescent="0.2">
      <c r="A87" s="23"/>
      <c r="O87" s="8"/>
    </row>
    <row r="88" spans="1:15" s="74" customFormat="1" x14ac:dyDescent="0.2">
      <c r="A88" s="68"/>
      <c r="B88" s="69"/>
      <c r="C88" s="69"/>
      <c r="D88" s="69"/>
      <c r="E88" s="209"/>
      <c r="F88" s="460" t="s">
        <v>87</v>
      </c>
      <c r="G88" s="461"/>
      <c r="H88" s="167" t="s">
        <v>100</v>
      </c>
      <c r="I88" s="209"/>
      <c r="J88" s="460" t="s">
        <v>101</v>
      </c>
      <c r="K88" s="461"/>
      <c r="L88" s="460" t="s">
        <v>102</v>
      </c>
      <c r="M88" s="461"/>
      <c r="N88" s="460" t="s">
        <v>103</v>
      </c>
      <c r="O88" s="462"/>
    </row>
    <row r="89" spans="1:15" s="74" customFormat="1" x14ac:dyDescent="0.2">
      <c r="A89" s="68"/>
      <c r="B89" s="69"/>
      <c r="C89" s="69"/>
      <c r="D89" s="69"/>
      <c r="E89" s="209"/>
      <c r="F89" s="25" t="s">
        <v>104</v>
      </c>
      <c r="G89" s="25" t="s">
        <v>105</v>
      </c>
      <c r="H89" s="211" t="s">
        <v>104</v>
      </c>
      <c r="I89" s="212" t="s">
        <v>105</v>
      </c>
      <c r="J89" s="25" t="s">
        <v>104</v>
      </c>
      <c r="K89" s="25" t="s">
        <v>105</v>
      </c>
      <c r="L89" s="25" t="s">
        <v>104</v>
      </c>
      <c r="M89" s="25" t="s">
        <v>105</v>
      </c>
      <c r="N89" s="25" t="s">
        <v>104</v>
      </c>
      <c r="O89" s="27" t="s">
        <v>105</v>
      </c>
    </row>
    <row r="90" spans="1:15" x14ac:dyDescent="0.2">
      <c r="A90" s="213" t="s">
        <v>48</v>
      </c>
      <c r="B90" s="2" t="s">
        <v>48</v>
      </c>
      <c r="F90" s="106">
        <v>0</v>
      </c>
      <c r="G90" s="106">
        <v>0</v>
      </c>
      <c r="H90" s="94">
        <v>0</v>
      </c>
      <c r="I90" s="94">
        <v>0</v>
      </c>
      <c r="J90" s="214">
        <v>0</v>
      </c>
      <c r="K90" s="215">
        <v>0</v>
      </c>
      <c r="L90" s="216">
        <v>0</v>
      </c>
      <c r="M90" s="216">
        <v>0</v>
      </c>
      <c r="N90" s="216">
        <v>0</v>
      </c>
      <c r="O90" s="217">
        <v>0</v>
      </c>
    </row>
    <row r="91" spans="1:15" x14ac:dyDescent="0.2">
      <c r="A91" s="213" t="s">
        <v>50</v>
      </c>
      <c r="B91" s="2" t="s">
        <v>50</v>
      </c>
      <c r="F91" s="106">
        <v>0</v>
      </c>
      <c r="G91" s="106">
        <v>0</v>
      </c>
      <c r="H91" s="94">
        <v>0</v>
      </c>
      <c r="I91" s="94">
        <v>0</v>
      </c>
      <c r="J91" s="214">
        <v>0</v>
      </c>
      <c r="K91" s="186">
        <v>0</v>
      </c>
      <c r="L91" s="218">
        <v>0</v>
      </c>
      <c r="M91" s="218">
        <v>0</v>
      </c>
      <c r="N91" s="218">
        <v>0</v>
      </c>
      <c r="O91" s="219">
        <v>0</v>
      </c>
    </row>
    <row r="92" spans="1:15" x14ac:dyDescent="0.2">
      <c r="A92" s="213" t="s">
        <v>55</v>
      </c>
      <c r="B92" s="2" t="s">
        <v>55</v>
      </c>
      <c r="F92" s="106"/>
      <c r="G92" s="106"/>
      <c r="H92" s="94"/>
      <c r="I92" s="94"/>
      <c r="J92" s="186"/>
      <c r="K92" s="186"/>
      <c r="L92" s="218"/>
      <c r="M92" s="218"/>
      <c r="N92" s="218"/>
      <c r="O92" s="219"/>
    </row>
    <row r="93" spans="1:15" x14ac:dyDescent="0.2">
      <c r="A93" s="213" t="s">
        <v>106</v>
      </c>
      <c r="B93" s="2" t="s">
        <v>107</v>
      </c>
      <c r="F93" s="106">
        <v>2890</v>
      </c>
      <c r="G93" s="106">
        <v>2800</v>
      </c>
      <c r="H93" s="94">
        <v>17868356.420000002</v>
      </c>
      <c r="I93" s="94">
        <v>17375077.800000001</v>
      </c>
      <c r="J93" s="214">
        <v>0.73719999999999997</v>
      </c>
      <c r="K93" s="186">
        <v>0.72399999999999998</v>
      </c>
      <c r="L93" s="218">
        <v>5.61</v>
      </c>
      <c r="M93" s="218">
        <v>5.64</v>
      </c>
      <c r="N93" s="218">
        <v>165.15</v>
      </c>
      <c r="O93" s="219">
        <v>164.63</v>
      </c>
    </row>
    <row r="94" spans="1:15" x14ac:dyDescent="0.2">
      <c r="A94" s="213" t="s">
        <v>108</v>
      </c>
      <c r="B94" s="220" t="s">
        <v>109</v>
      </c>
      <c r="F94" s="106">
        <v>82</v>
      </c>
      <c r="G94" s="106">
        <v>106</v>
      </c>
      <c r="H94" s="94">
        <v>535323.57999999996</v>
      </c>
      <c r="I94" s="94">
        <v>677762.3</v>
      </c>
      <c r="J94" s="214">
        <v>2.2100000000000002E-2</v>
      </c>
      <c r="K94" s="186">
        <v>2.8199999999999999E-2</v>
      </c>
      <c r="L94" s="218">
        <v>6.5</v>
      </c>
      <c r="M94" s="218">
        <v>6.07</v>
      </c>
      <c r="N94" s="218">
        <v>168.74</v>
      </c>
      <c r="O94" s="219">
        <v>181.27</v>
      </c>
    </row>
    <row r="95" spans="1:15" x14ac:dyDescent="0.2">
      <c r="A95" s="213" t="s">
        <v>110</v>
      </c>
      <c r="B95" s="220" t="s">
        <v>111</v>
      </c>
      <c r="F95" s="106">
        <v>76</v>
      </c>
      <c r="G95" s="106">
        <v>45</v>
      </c>
      <c r="H95" s="94">
        <v>618647.77</v>
      </c>
      <c r="I95" s="94">
        <v>356749.53</v>
      </c>
      <c r="J95" s="214">
        <v>2.5499999999999998E-2</v>
      </c>
      <c r="K95" s="186">
        <v>1.49E-2</v>
      </c>
      <c r="L95" s="218">
        <v>6.12</v>
      </c>
      <c r="M95" s="218">
        <v>5.99</v>
      </c>
      <c r="N95" s="218">
        <v>200.9</v>
      </c>
      <c r="O95" s="219">
        <v>191.72</v>
      </c>
    </row>
    <row r="96" spans="1:15" x14ac:dyDescent="0.2">
      <c r="A96" s="213" t="s">
        <v>112</v>
      </c>
      <c r="B96" s="220" t="s">
        <v>113</v>
      </c>
      <c r="F96" s="106">
        <v>26</v>
      </c>
      <c r="G96" s="106">
        <v>62</v>
      </c>
      <c r="H96" s="94">
        <v>163888.23000000001</v>
      </c>
      <c r="I96" s="94">
        <v>426437.1</v>
      </c>
      <c r="J96" s="214">
        <v>6.7999999999999996E-3</v>
      </c>
      <c r="K96" s="186">
        <v>1.78E-2</v>
      </c>
      <c r="L96" s="218">
        <v>4.8099999999999996</v>
      </c>
      <c r="M96" s="218">
        <v>6.47</v>
      </c>
      <c r="N96" s="218">
        <v>157.35</v>
      </c>
      <c r="O96" s="219">
        <v>210.44</v>
      </c>
    </row>
    <row r="97" spans="1:25" x14ac:dyDescent="0.2">
      <c r="A97" s="213" t="s">
        <v>114</v>
      </c>
      <c r="B97" s="220" t="s">
        <v>115</v>
      </c>
      <c r="F97" s="106">
        <v>85</v>
      </c>
      <c r="G97" s="106">
        <v>45</v>
      </c>
      <c r="H97" s="94">
        <v>543962.15</v>
      </c>
      <c r="I97" s="94">
        <v>308408.08</v>
      </c>
      <c r="J97" s="214">
        <v>2.24E-2</v>
      </c>
      <c r="K97" s="186">
        <v>1.29E-2</v>
      </c>
      <c r="L97" s="218">
        <v>6.11</v>
      </c>
      <c r="M97" s="218">
        <v>4.9400000000000004</v>
      </c>
      <c r="N97" s="218">
        <v>194.85</v>
      </c>
      <c r="O97" s="219">
        <v>146.07</v>
      </c>
    </row>
    <row r="98" spans="1:25" x14ac:dyDescent="0.2">
      <c r="A98" s="213" t="s">
        <v>116</v>
      </c>
      <c r="B98" s="220" t="s">
        <v>117</v>
      </c>
      <c r="F98" s="106">
        <v>74</v>
      </c>
      <c r="G98" s="106">
        <v>82</v>
      </c>
      <c r="H98" s="94">
        <v>508461.21</v>
      </c>
      <c r="I98" s="94">
        <v>545614.35</v>
      </c>
      <c r="J98" s="214">
        <v>2.1000000000000001E-2</v>
      </c>
      <c r="K98" s="186">
        <v>2.2700000000000001E-2</v>
      </c>
      <c r="L98" s="218">
        <v>6.02</v>
      </c>
      <c r="M98" s="218">
        <v>6.2</v>
      </c>
      <c r="N98" s="218">
        <v>156.34</v>
      </c>
      <c r="O98" s="219">
        <v>155.58000000000001</v>
      </c>
    </row>
    <row r="99" spans="1:25" x14ac:dyDescent="0.2">
      <c r="A99" s="213" t="s">
        <v>118</v>
      </c>
      <c r="B99" s="220" t="s">
        <v>119</v>
      </c>
      <c r="F99" s="106">
        <v>23</v>
      </c>
      <c r="G99" s="106">
        <v>30</v>
      </c>
      <c r="H99" s="94">
        <v>125638.37</v>
      </c>
      <c r="I99" s="94">
        <v>180854.62</v>
      </c>
      <c r="J99" s="214">
        <v>5.1999999999999998E-3</v>
      </c>
      <c r="K99" s="186">
        <v>7.4999999999999997E-3</v>
      </c>
      <c r="L99" s="218">
        <v>6.37</v>
      </c>
      <c r="M99" s="218">
        <v>6.12</v>
      </c>
      <c r="N99" s="218">
        <v>122.09</v>
      </c>
      <c r="O99" s="219">
        <v>178.17</v>
      </c>
    </row>
    <row r="100" spans="1:25" x14ac:dyDescent="0.2">
      <c r="A100" s="221" t="s">
        <v>120</v>
      </c>
      <c r="B100" s="222" t="s">
        <v>120</v>
      </c>
      <c r="C100" s="222"/>
      <c r="D100" s="222"/>
      <c r="E100" s="222"/>
      <c r="F100" s="223">
        <v>3256</v>
      </c>
      <c r="G100" s="223">
        <v>3170</v>
      </c>
      <c r="H100" s="224">
        <v>20364277.73</v>
      </c>
      <c r="I100" s="224">
        <v>19870903.780000001</v>
      </c>
      <c r="J100" s="225">
        <v>0.84019999999999995</v>
      </c>
      <c r="K100" s="226">
        <v>0.82799999999999996</v>
      </c>
      <c r="L100" s="227">
        <v>5.67</v>
      </c>
      <c r="M100" s="227">
        <v>5.69</v>
      </c>
      <c r="N100" s="227">
        <v>166.57</v>
      </c>
      <c r="O100" s="228">
        <v>166.25</v>
      </c>
    </row>
    <row r="101" spans="1:25" x14ac:dyDescent="0.2">
      <c r="A101" s="213" t="s">
        <v>52</v>
      </c>
      <c r="B101" s="2" t="s">
        <v>52</v>
      </c>
      <c r="F101" s="106">
        <v>305</v>
      </c>
      <c r="G101" s="106">
        <v>322</v>
      </c>
      <c r="H101" s="94">
        <v>2805447.69</v>
      </c>
      <c r="I101" s="94">
        <v>3039214.62</v>
      </c>
      <c r="J101" s="214">
        <v>0.1157</v>
      </c>
      <c r="K101" s="186">
        <v>0.12659999999999999</v>
      </c>
      <c r="L101" s="218">
        <v>5.91</v>
      </c>
      <c r="M101" s="218">
        <v>5.87</v>
      </c>
      <c r="N101" s="218">
        <v>184.41</v>
      </c>
      <c r="O101" s="219">
        <v>192.71</v>
      </c>
    </row>
    <row r="102" spans="1:25" x14ac:dyDescent="0.2">
      <c r="A102" s="213" t="s">
        <v>51</v>
      </c>
      <c r="B102" s="2" t="s">
        <v>51</v>
      </c>
      <c r="F102" s="106">
        <v>143</v>
      </c>
      <c r="G102" s="106">
        <v>147</v>
      </c>
      <c r="H102" s="94">
        <v>874514.61</v>
      </c>
      <c r="I102" s="94">
        <v>908289.08</v>
      </c>
      <c r="J102" s="214">
        <v>3.61E-2</v>
      </c>
      <c r="K102" s="186">
        <v>3.78E-2</v>
      </c>
      <c r="L102" s="218">
        <v>5.45</v>
      </c>
      <c r="M102" s="218">
        <v>5.55</v>
      </c>
      <c r="N102" s="218">
        <v>183.56</v>
      </c>
      <c r="O102" s="219">
        <v>184.92</v>
      </c>
    </row>
    <row r="103" spans="1:25" x14ac:dyDescent="0.2">
      <c r="A103" s="213" t="s">
        <v>57</v>
      </c>
      <c r="B103" s="2" t="s">
        <v>57</v>
      </c>
      <c r="F103" s="106">
        <v>29</v>
      </c>
      <c r="G103" s="106">
        <v>33</v>
      </c>
      <c r="H103" s="94">
        <v>193858.09</v>
      </c>
      <c r="I103" s="94">
        <v>180609.59</v>
      </c>
      <c r="J103" s="229">
        <v>8.0000000000000002E-3</v>
      </c>
      <c r="K103" s="186">
        <v>7.4999999999999997E-3</v>
      </c>
      <c r="L103" s="218">
        <v>5.59</v>
      </c>
      <c r="M103" s="218">
        <v>6.35</v>
      </c>
      <c r="N103" s="218">
        <v>173.88</v>
      </c>
      <c r="O103" s="219">
        <v>161.33000000000001</v>
      </c>
      <c r="Q103" s="230"/>
      <c r="R103" s="230"/>
      <c r="S103" s="230"/>
      <c r="T103" s="205"/>
      <c r="U103" s="205"/>
      <c r="V103" s="20"/>
      <c r="W103" s="20"/>
      <c r="X103" s="20"/>
      <c r="Y103" s="20"/>
    </row>
    <row r="104" spans="1:25" x14ac:dyDescent="0.2">
      <c r="A104" s="213" t="s">
        <v>59</v>
      </c>
      <c r="B104" s="2" t="s">
        <v>59</v>
      </c>
      <c r="F104" s="106">
        <v>0</v>
      </c>
      <c r="G104" s="106">
        <v>0</v>
      </c>
      <c r="H104" s="94">
        <v>0</v>
      </c>
      <c r="I104" s="94">
        <v>0</v>
      </c>
      <c r="J104" s="229">
        <v>0</v>
      </c>
      <c r="K104" s="186">
        <v>0</v>
      </c>
      <c r="L104" s="218">
        <v>0</v>
      </c>
      <c r="M104" s="218">
        <v>0</v>
      </c>
      <c r="N104" s="218">
        <v>0</v>
      </c>
      <c r="O104" s="219">
        <v>0</v>
      </c>
    </row>
    <row r="105" spans="1:25" x14ac:dyDescent="0.2">
      <c r="A105" s="46"/>
      <c r="B105" s="54" t="s">
        <v>95</v>
      </c>
      <c r="C105" s="119"/>
      <c r="D105" s="119"/>
      <c r="E105" s="78"/>
      <c r="F105" s="231">
        <v>3733</v>
      </c>
      <c r="G105" s="231">
        <v>3672</v>
      </c>
      <c r="H105" s="192">
        <v>24238098.120000001</v>
      </c>
      <c r="I105" s="192">
        <v>23999017.07</v>
      </c>
      <c r="J105" s="232"/>
      <c r="K105" s="232"/>
      <c r="L105" s="233">
        <v>5.69</v>
      </c>
      <c r="M105" s="233">
        <v>5.71</v>
      </c>
      <c r="N105" s="233">
        <v>169.31</v>
      </c>
      <c r="O105" s="234">
        <v>170.27</v>
      </c>
    </row>
    <row r="106" spans="1:25" s="63" customFormat="1" ht="11.25" x14ac:dyDescent="0.2">
      <c r="A106" s="206"/>
      <c r="B106" s="62"/>
      <c r="C106" s="62"/>
      <c r="D106" s="62"/>
      <c r="E106" s="62"/>
      <c r="F106" s="62"/>
      <c r="G106" s="62"/>
      <c r="H106" s="62"/>
      <c r="I106" s="62"/>
      <c r="J106" s="235"/>
      <c r="K106" s="235"/>
      <c r="L106" s="62"/>
      <c r="M106" s="62"/>
      <c r="N106" s="62"/>
      <c r="O106" s="236"/>
    </row>
    <row r="107" spans="1:25" s="63" customFormat="1" ht="12" thickBot="1" x14ac:dyDescent="0.25">
      <c r="A107" s="65"/>
      <c r="B107" s="66"/>
      <c r="C107" s="66"/>
      <c r="D107" s="66"/>
      <c r="E107" s="66"/>
      <c r="F107" s="66"/>
      <c r="G107" s="66"/>
      <c r="H107" s="66"/>
      <c r="I107" s="66"/>
      <c r="J107" s="237"/>
      <c r="K107" s="237"/>
      <c r="L107" s="66"/>
      <c r="M107" s="66"/>
      <c r="N107" s="66"/>
      <c r="O107" s="238"/>
    </row>
    <row r="108" spans="1:25" ht="12.75" customHeight="1" thickBot="1" x14ac:dyDescent="0.25">
      <c r="A108" s="18"/>
    </row>
    <row r="109" spans="1:25" ht="15.75" x14ac:dyDescent="0.25">
      <c r="A109" s="21" t="s">
        <v>121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5"/>
    </row>
    <row r="110" spans="1:25" ht="6.75" customHeight="1" x14ac:dyDescent="0.2">
      <c r="A110" s="23"/>
      <c r="O110" s="8"/>
    </row>
    <row r="111" spans="1:25" s="74" customFormat="1" x14ac:dyDescent="0.2">
      <c r="A111" s="68"/>
      <c r="B111" s="69"/>
      <c r="C111" s="69"/>
      <c r="D111" s="69"/>
      <c r="E111" s="209"/>
      <c r="F111" s="463" t="s">
        <v>87</v>
      </c>
      <c r="G111" s="463"/>
      <c r="H111" s="239" t="s">
        <v>100</v>
      </c>
      <c r="I111" s="240"/>
      <c r="J111" s="463" t="s">
        <v>101</v>
      </c>
      <c r="K111" s="463"/>
      <c r="L111" s="463" t="s">
        <v>102</v>
      </c>
      <c r="M111" s="463"/>
      <c r="N111" s="463" t="s">
        <v>103</v>
      </c>
      <c r="O111" s="464"/>
    </row>
    <row r="112" spans="1:25" s="74" customFormat="1" x14ac:dyDescent="0.2">
      <c r="A112" s="68"/>
      <c r="B112" s="69"/>
      <c r="C112" s="69"/>
      <c r="D112" s="69"/>
      <c r="E112" s="209"/>
      <c r="F112" s="25" t="s">
        <v>104</v>
      </c>
      <c r="G112" s="25" t="s">
        <v>105</v>
      </c>
      <c r="H112" s="211" t="s">
        <v>104</v>
      </c>
      <c r="I112" s="212" t="s">
        <v>105</v>
      </c>
      <c r="J112" s="25" t="s">
        <v>104</v>
      </c>
      <c r="K112" s="25" t="s">
        <v>105</v>
      </c>
      <c r="L112" s="25" t="s">
        <v>104</v>
      </c>
      <c r="M112" s="25" t="s">
        <v>105</v>
      </c>
      <c r="N112" s="25" t="s">
        <v>104</v>
      </c>
      <c r="O112" s="27" t="s">
        <v>105</v>
      </c>
    </row>
    <row r="113" spans="1:15" x14ac:dyDescent="0.2">
      <c r="A113" s="23"/>
      <c r="B113" s="2" t="s">
        <v>122</v>
      </c>
      <c r="F113" s="241">
        <v>2890</v>
      </c>
      <c r="G113" s="241">
        <v>2800</v>
      </c>
      <c r="H113" s="242">
        <v>17868356.420000002</v>
      </c>
      <c r="I113" s="243">
        <v>17375077.800000001</v>
      </c>
      <c r="J113" s="186">
        <v>0.87739999999999996</v>
      </c>
      <c r="K113" s="186">
        <v>0.87439999999999996</v>
      </c>
      <c r="L113" s="244">
        <v>5.61</v>
      </c>
      <c r="M113" s="244">
        <v>5.64</v>
      </c>
      <c r="N113" s="242">
        <v>165.15</v>
      </c>
      <c r="O113" s="245">
        <v>164.63</v>
      </c>
    </row>
    <row r="114" spans="1:15" x14ac:dyDescent="0.2">
      <c r="A114" s="23"/>
      <c r="B114" s="2" t="s">
        <v>123</v>
      </c>
      <c r="F114" s="241">
        <v>82</v>
      </c>
      <c r="G114" s="241">
        <v>106</v>
      </c>
      <c r="H114" s="242">
        <v>535323.57999999996</v>
      </c>
      <c r="I114" s="135">
        <v>677762.3</v>
      </c>
      <c r="J114" s="186">
        <v>2.63E-2</v>
      </c>
      <c r="K114" s="186">
        <v>3.4099999999999998E-2</v>
      </c>
      <c r="L114" s="244">
        <v>6.5</v>
      </c>
      <c r="M114" s="244">
        <v>6.07</v>
      </c>
      <c r="N114" s="242">
        <v>168.74</v>
      </c>
      <c r="O114" s="246">
        <v>181.27</v>
      </c>
    </row>
    <row r="115" spans="1:15" x14ac:dyDescent="0.2">
      <c r="A115" s="23"/>
      <c r="B115" s="2" t="s">
        <v>124</v>
      </c>
      <c r="F115" s="241">
        <v>76</v>
      </c>
      <c r="G115" s="241">
        <v>45</v>
      </c>
      <c r="H115" s="242">
        <v>618647.77</v>
      </c>
      <c r="I115" s="135">
        <v>356749.53</v>
      </c>
      <c r="J115" s="186">
        <v>3.04E-2</v>
      </c>
      <c r="K115" s="186">
        <v>1.7999999999999999E-2</v>
      </c>
      <c r="L115" s="244">
        <v>6.12</v>
      </c>
      <c r="M115" s="244">
        <v>5.99</v>
      </c>
      <c r="N115" s="242">
        <v>200.9</v>
      </c>
      <c r="O115" s="246">
        <v>191.72</v>
      </c>
    </row>
    <row r="116" spans="1:15" x14ac:dyDescent="0.2">
      <c r="A116" s="23"/>
      <c r="B116" s="2" t="s">
        <v>125</v>
      </c>
      <c r="F116" s="241">
        <v>26</v>
      </c>
      <c r="G116" s="241">
        <v>62</v>
      </c>
      <c r="H116" s="242">
        <v>163888.23000000001</v>
      </c>
      <c r="I116" s="135">
        <v>426437.1</v>
      </c>
      <c r="J116" s="186">
        <v>8.0000000000000002E-3</v>
      </c>
      <c r="K116" s="186">
        <v>2.1499999999999998E-2</v>
      </c>
      <c r="L116" s="244">
        <v>4.8099999999999996</v>
      </c>
      <c r="M116" s="244">
        <v>6.47</v>
      </c>
      <c r="N116" s="242">
        <v>157.35</v>
      </c>
      <c r="O116" s="246">
        <v>210.44</v>
      </c>
    </row>
    <row r="117" spans="1:15" x14ac:dyDescent="0.2">
      <c r="A117" s="23"/>
      <c r="B117" s="2" t="s">
        <v>126</v>
      </c>
      <c r="F117" s="241">
        <v>85</v>
      </c>
      <c r="G117" s="241">
        <v>45</v>
      </c>
      <c r="H117" s="242">
        <v>543962.15</v>
      </c>
      <c r="I117" s="135">
        <v>308408.08</v>
      </c>
      <c r="J117" s="186">
        <v>2.6700000000000002E-2</v>
      </c>
      <c r="K117" s="186">
        <v>1.55E-2</v>
      </c>
      <c r="L117" s="244">
        <v>6.11</v>
      </c>
      <c r="M117" s="244">
        <v>4.9400000000000004</v>
      </c>
      <c r="N117" s="242">
        <v>194.85</v>
      </c>
      <c r="O117" s="246">
        <v>146.07</v>
      </c>
    </row>
    <row r="118" spans="1:15" x14ac:dyDescent="0.2">
      <c r="A118" s="23"/>
      <c r="B118" s="2" t="s">
        <v>127</v>
      </c>
      <c r="F118" s="241">
        <v>74</v>
      </c>
      <c r="G118" s="241">
        <v>82</v>
      </c>
      <c r="H118" s="242">
        <v>508461.21</v>
      </c>
      <c r="I118" s="135">
        <v>545614.35</v>
      </c>
      <c r="J118" s="186">
        <v>2.5000000000000001E-2</v>
      </c>
      <c r="K118" s="186">
        <v>2.75E-2</v>
      </c>
      <c r="L118" s="244">
        <v>6.02</v>
      </c>
      <c r="M118" s="247">
        <v>6.2</v>
      </c>
      <c r="N118" s="242">
        <v>156.34</v>
      </c>
      <c r="O118" s="246">
        <v>155.58000000000001</v>
      </c>
    </row>
    <row r="119" spans="1:15" x14ac:dyDescent="0.2">
      <c r="A119" s="23"/>
      <c r="B119" s="2" t="s">
        <v>128</v>
      </c>
      <c r="F119" s="241">
        <v>23</v>
      </c>
      <c r="G119" s="241">
        <v>30</v>
      </c>
      <c r="H119" s="242">
        <v>125638.37</v>
      </c>
      <c r="I119" s="135">
        <v>180854.62</v>
      </c>
      <c r="J119" s="186">
        <v>6.1999999999999998E-3</v>
      </c>
      <c r="K119" s="186">
        <v>9.1000000000000004E-3</v>
      </c>
      <c r="L119" s="244">
        <v>6.37</v>
      </c>
      <c r="M119" s="244">
        <v>6.12</v>
      </c>
      <c r="N119" s="242">
        <v>122.09</v>
      </c>
      <c r="O119" s="246">
        <v>178.17</v>
      </c>
    </row>
    <row r="120" spans="1:15" x14ac:dyDescent="0.2">
      <c r="A120" s="46"/>
      <c r="B120" s="54" t="s">
        <v>129</v>
      </c>
      <c r="C120" s="119"/>
      <c r="D120" s="119"/>
      <c r="E120" s="78"/>
      <c r="F120" s="248">
        <v>3256</v>
      </c>
      <c r="G120" s="248">
        <v>3170</v>
      </c>
      <c r="H120" s="192">
        <v>20364277.73</v>
      </c>
      <c r="I120" s="192">
        <v>19870903.780000001</v>
      </c>
      <c r="J120" s="232"/>
      <c r="K120" s="232"/>
      <c r="L120" s="249">
        <v>5.67</v>
      </c>
      <c r="M120" s="250">
        <v>5.69</v>
      </c>
      <c r="N120" s="192">
        <v>166.57</v>
      </c>
      <c r="O120" s="195">
        <v>166.25</v>
      </c>
    </row>
    <row r="121" spans="1:15" s="63" customFormat="1" ht="11.25" x14ac:dyDescent="0.2">
      <c r="A121" s="61"/>
      <c r="J121" s="251"/>
      <c r="K121" s="251"/>
      <c r="O121" s="252"/>
    </row>
    <row r="122" spans="1:15" s="63" customFormat="1" ht="12" thickBot="1" x14ac:dyDescent="0.25">
      <c r="A122" s="65"/>
      <c r="B122" s="66"/>
      <c r="C122" s="66"/>
      <c r="D122" s="66"/>
      <c r="E122" s="66"/>
      <c r="F122" s="66"/>
      <c r="G122" s="66"/>
      <c r="H122" s="66"/>
      <c r="I122" s="66"/>
      <c r="J122" s="237"/>
      <c r="K122" s="237"/>
      <c r="L122" s="66"/>
      <c r="M122" s="66"/>
      <c r="N122" s="66"/>
      <c r="O122" s="238"/>
    </row>
    <row r="123" spans="1:15" ht="12.75" customHeight="1" thickBot="1" x14ac:dyDescent="0.25">
      <c r="A123" s="18"/>
    </row>
    <row r="124" spans="1:15" ht="15.75" x14ac:dyDescent="0.25">
      <c r="A124" s="21" t="s">
        <v>130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5"/>
    </row>
    <row r="125" spans="1:15" ht="6.75" customHeight="1" x14ac:dyDescent="0.2">
      <c r="A125" s="23"/>
      <c r="O125" s="8"/>
    </row>
    <row r="126" spans="1:15" ht="12.75" customHeight="1" x14ac:dyDescent="0.2">
      <c r="A126" s="24"/>
      <c r="B126" s="184"/>
      <c r="C126" s="184"/>
      <c r="D126" s="184"/>
      <c r="E126" s="184"/>
      <c r="F126" s="460" t="s">
        <v>87</v>
      </c>
      <c r="G126" s="461"/>
      <c r="H126" s="239" t="s">
        <v>100</v>
      </c>
      <c r="I126" s="240"/>
      <c r="J126" s="460" t="s">
        <v>101</v>
      </c>
      <c r="K126" s="461"/>
      <c r="L126" s="460" t="s">
        <v>102</v>
      </c>
      <c r="M126" s="461"/>
      <c r="N126" s="460" t="s">
        <v>103</v>
      </c>
      <c r="O126" s="462"/>
    </row>
    <row r="127" spans="1:15" x14ac:dyDescent="0.2">
      <c r="A127" s="24"/>
      <c r="B127" s="184"/>
      <c r="C127" s="184"/>
      <c r="D127" s="184"/>
      <c r="E127" s="184"/>
      <c r="F127" s="25" t="s">
        <v>104</v>
      </c>
      <c r="G127" s="25" t="s">
        <v>105</v>
      </c>
      <c r="H127" s="25" t="s">
        <v>104</v>
      </c>
      <c r="I127" s="210" t="s">
        <v>105</v>
      </c>
      <c r="J127" s="25" t="s">
        <v>104</v>
      </c>
      <c r="K127" s="25" t="s">
        <v>105</v>
      </c>
      <c r="L127" s="25" t="s">
        <v>104</v>
      </c>
      <c r="M127" s="25" t="s">
        <v>105</v>
      </c>
      <c r="N127" s="25" t="s">
        <v>104</v>
      </c>
      <c r="O127" s="27" t="s">
        <v>105</v>
      </c>
    </row>
    <row r="128" spans="1:15" x14ac:dyDescent="0.2">
      <c r="A128" s="23"/>
      <c r="B128" s="2" t="s">
        <v>131</v>
      </c>
      <c r="F128" s="106">
        <v>876</v>
      </c>
      <c r="G128" s="106">
        <v>866</v>
      </c>
      <c r="H128" s="218">
        <v>9218830.9600000009</v>
      </c>
      <c r="I128" s="218">
        <v>9117683.7899999991</v>
      </c>
      <c r="J128" s="186">
        <v>0.38030000000000003</v>
      </c>
      <c r="K128" s="186">
        <v>0.37990000000000002</v>
      </c>
      <c r="L128" s="218">
        <v>5.08</v>
      </c>
      <c r="M128" s="218">
        <v>5.09</v>
      </c>
      <c r="N128" s="218">
        <v>150.26</v>
      </c>
      <c r="O128" s="219">
        <v>150.25</v>
      </c>
    </row>
    <row r="129" spans="1:15" x14ac:dyDescent="0.2">
      <c r="A129" s="23"/>
      <c r="B129" s="2" t="s">
        <v>132</v>
      </c>
      <c r="F129" s="106">
        <v>871</v>
      </c>
      <c r="G129" s="106">
        <v>860</v>
      </c>
      <c r="H129" s="218">
        <v>8495162.5099999998</v>
      </c>
      <c r="I129" s="218">
        <v>8376710.1299999999</v>
      </c>
      <c r="J129" s="186">
        <v>0.35049999999999998</v>
      </c>
      <c r="K129" s="186">
        <v>0.34899999999999998</v>
      </c>
      <c r="L129" s="218">
        <v>5.16</v>
      </c>
      <c r="M129" s="218">
        <v>5.18</v>
      </c>
      <c r="N129" s="218">
        <v>162.94</v>
      </c>
      <c r="O129" s="219">
        <v>163.53</v>
      </c>
    </row>
    <row r="130" spans="1:15" x14ac:dyDescent="0.2">
      <c r="A130" s="23"/>
      <c r="B130" s="2" t="s">
        <v>133</v>
      </c>
      <c r="F130" s="106">
        <v>1113</v>
      </c>
      <c r="G130" s="106">
        <v>1094</v>
      </c>
      <c r="H130" s="218">
        <v>3124843.06</v>
      </c>
      <c r="I130" s="218">
        <v>3112403.78</v>
      </c>
      <c r="J130" s="186">
        <v>0.12889999999999999</v>
      </c>
      <c r="K130" s="186">
        <v>0.12970000000000001</v>
      </c>
      <c r="L130" s="218">
        <v>7.25</v>
      </c>
      <c r="M130" s="218">
        <v>7.25</v>
      </c>
      <c r="N130" s="218">
        <v>188.17</v>
      </c>
      <c r="O130" s="219">
        <v>191.31</v>
      </c>
    </row>
    <row r="131" spans="1:15" x14ac:dyDescent="0.2">
      <c r="A131" s="23"/>
      <c r="B131" s="2" t="s">
        <v>134</v>
      </c>
      <c r="F131" s="106">
        <v>845</v>
      </c>
      <c r="G131" s="106">
        <v>825</v>
      </c>
      <c r="H131" s="218">
        <v>3178011.86</v>
      </c>
      <c r="I131" s="218">
        <v>3171468.03</v>
      </c>
      <c r="J131" s="186">
        <v>0.13109999999999999</v>
      </c>
      <c r="K131" s="186">
        <v>0.1321</v>
      </c>
      <c r="L131" s="218">
        <v>7.18</v>
      </c>
      <c r="M131" s="218">
        <v>7.18</v>
      </c>
      <c r="N131" s="218">
        <v>223.88</v>
      </c>
      <c r="O131" s="219">
        <v>225.84</v>
      </c>
    </row>
    <row r="132" spans="1:15" x14ac:dyDescent="0.2">
      <c r="A132" s="23"/>
      <c r="B132" s="2" t="s">
        <v>135</v>
      </c>
      <c r="F132" s="106">
        <v>26</v>
      </c>
      <c r="G132" s="106">
        <v>25</v>
      </c>
      <c r="H132" s="218">
        <v>218859.09</v>
      </c>
      <c r="I132" s="218">
        <v>218397.26</v>
      </c>
      <c r="J132" s="186">
        <v>8.9999999999999993E-3</v>
      </c>
      <c r="K132" s="186">
        <v>9.1000000000000004E-3</v>
      </c>
      <c r="L132" s="218">
        <v>8.49</v>
      </c>
      <c r="M132" s="218">
        <v>8.49</v>
      </c>
      <c r="N132" s="218">
        <v>158.47999999999999</v>
      </c>
      <c r="O132" s="219">
        <v>158.51</v>
      </c>
    </row>
    <row r="133" spans="1:15" x14ac:dyDescent="0.2">
      <c r="A133" s="23"/>
      <c r="B133" s="2" t="s">
        <v>136</v>
      </c>
      <c r="F133" s="106">
        <v>2</v>
      </c>
      <c r="G133" s="106">
        <v>2</v>
      </c>
      <c r="H133" s="218">
        <v>2390.64</v>
      </c>
      <c r="I133" s="218">
        <v>2354.08</v>
      </c>
      <c r="J133" s="186">
        <v>1E-4</v>
      </c>
      <c r="K133" s="186">
        <v>1E-4</v>
      </c>
      <c r="L133" s="218">
        <v>8.33</v>
      </c>
      <c r="M133" s="218">
        <v>8.33</v>
      </c>
      <c r="N133" s="218">
        <v>98.99</v>
      </c>
      <c r="O133" s="219">
        <v>98.29</v>
      </c>
    </row>
    <row r="134" spans="1:15" x14ac:dyDescent="0.2">
      <c r="A134" s="46"/>
      <c r="B134" s="54" t="s">
        <v>137</v>
      </c>
      <c r="C134" s="119"/>
      <c r="D134" s="119"/>
      <c r="E134" s="119"/>
      <c r="F134" s="248">
        <v>3733</v>
      </c>
      <c r="G134" s="248">
        <v>3672</v>
      </c>
      <c r="H134" s="192">
        <v>24238098.120000001</v>
      </c>
      <c r="I134" s="192">
        <v>23999017.07</v>
      </c>
      <c r="J134" s="232"/>
      <c r="K134" s="232"/>
      <c r="L134" s="249">
        <v>5.69</v>
      </c>
      <c r="M134" s="250">
        <v>5.71</v>
      </c>
      <c r="N134" s="192">
        <v>169.31</v>
      </c>
      <c r="O134" s="195">
        <v>170.27</v>
      </c>
    </row>
    <row r="135" spans="1:15" s="63" customFormat="1" ht="11.25" x14ac:dyDescent="0.2">
      <c r="A135" s="61"/>
      <c r="F135" s="62"/>
      <c r="G135" s="62"/>
      <c r="H135" s="62"/>
      <c r="I135" s="62"/>
      <c r="J135" s="62"/>
      <c r="K135" s="62"/>
      <c r="L135" s="62"/>
      <c r="M135" s="62"/>
      <c r="N135" s="235"/>
      <c r="O135" s="253"/>
    </row>
    <row r="136" spans="1:15" s="63" customFormat="1" ht="12" thickBot="1" x14ac:dyDescent="0.25">
      <c r="A136" s="65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7"/>
    </row>
    <row r="137" spans="1:15" ht="13.5" thickBot="1" x14ac:dyDescent="0.25">
      <c r="D137" s="254"/>
      <c r="E137" s="254"/>
    </row>
    <row r="138" spans="1:15" ht="15.75" x14ac:dyDescent="0.25">
      <c r="A138" s="21" t="s">
        <v>138</v>
      </c>
      <c r="B138" s="3"/>
      <c r="C138" s="3"/>
      <c r="D138" s="144"/>
      <c r="F138" s="3"/>
      <c r="G138" s="3"/>
      <c r="H138" s="3"/>
      <c r="I138" s="3"/>
      <c r="J138" s="3"/>
      <c r="K138" s="3"/>
      <c r="L138" s="3"/>
      <c r="M138" s="3"/>
      <c r="N138" s="3"/>
      <c r="O138" s="5"/>
    </row>
    <row r="139" spans="1:15" ht="6.75" customHeight="1" x14ac:dyDescent="0.2">
      <c r="A139" s="23"/>
      <c r="O139" s="8"/>
    </row>
    <row r="140" spans="1:15" ht="12.75" customHeight="1" x14ac:dyDescent="0.2">
      <c r="A140" s="24"/>
      <c r="B140" s="184"/>
      <c r="C140" s="184"/>
      <c r="D140" s="184"/>
      <c r="E140" s="184"/>
      <c r="F140" s="460" t="s">
        <v>87</v>
      </c>
      <c r="G140" s="461"/>
      <c r="H140" s="239" t="s">
        <v>100</v>
      </c>
      <c r="I140" s="240"/>
      <c r="J140" s="460" t="s">
        <v>139</v>
      </c>
      <c r="K140" s="461"/>
      <c r="L140" s="460" t="s">
        <v>102</v>
      </c>
      <c r="M140" s="461"/>
      <c r="N140" s="460" t="s">
        <v>103</v>
      </c>
      <c r="O140" s="462"/>
    </row>
    <row r="141" spans="1:15" x14ac:dyDescent="0.2">
      <c r="A141" s="24"/>
      <c r="B141" s="184"/>
      <c r="C141" s="184"/>
      <c r="D141" s="184"/>
      <c r="E141" s="184"/>
      <c r="F141" s="25" t="s">
        <v>104</v>
      </c>
      <c r="G141" s="25" t="s">
        <v>105</v>
      </c>
      <c r="H141" s="25" t="s">
        <v>104</v>
      </c>
      <c r="I141" s="210" t="s">
        <v>105</v>
      </c>
      <c r="J141" s="25" t="s">
        <v>104</v>
      </c>
      <c r="K141" s="25" t="s">
        <v>105</v>
      </c>
      <c r="L141" s="25" t="s">
        <v>104</v>
      </c>
      <c r="M141" s="25" t="s">
        <v>105</v>
      </c>
      <c r="N141" s="25" t="s">
        <v>104</v>
      </c>
      <c r="O141" s="27" t="s">
        <v>105</v>
      </c>
    </row>
    <row r="142" spans="1:15" x14ac:dyDescent="0.2">
      <c r="A142" s="23"/>
      <c r="B142" s="2" t="s">
        <v>140</v>
      </c>
      <c r="F142" s="106">
        <v>1218</v>
      </c>
      <c r="G142" s="106">
        <v>1201</v>
      </c>
      <c r="H142" s="218">
        <v>5290937.05</v>
      </c>
      <c r="I142" s="218">
        <v>5262916.8</v>
      </c>
      <c r="J142" s="186">
        <v>0.21829999999999999</v>
      </c>
      <c r="K142" s="186">
        <v>0.21929999999999999</v>
      </c>
      <c r="L142" s="218">
        <v>6.86</v>
      </c>
      <c r="M142" s="218">
        <v>6.88</v>
      </c>
      <c r="N142" s="242">
        <v>193.52</v>
      </c>
      <c r="O142" s="245">
        <v>195.78</v>
      </c>
    </row>
    <row r="143" spans="1:15" x14ac:dyDescent="0.2">
      <c r="A143" s="23"/>
      <c r="B143" s="2" t="s">
        <v>141</v>
      </c>
      <c r="F143" s="106">
        <v>535</v>
      </c>
      <c r="G143" s="106">
        <v>522</v>
      </c>
      <c r="H143" s="218">
        <v>1766218.32</v>
      </c>
      <c r="I143" s="218">
        <v>1754780.01</v>
      </c>
      <c r="J143" s="186">
        <v>7.2900000000000006E-2</v>
      </c>
      <c r="K143" s="186">
        <v>7.3099999999999998E-2</v>
      </c>
      <c r="L143" s="218">
        <v>6.74</v>
      </c>
      <c r="M143" s="218">
        <v>6.74</v>
      </c>
      <c r="N143" s="242">
        <v>209.23</v>
      </c>
      <c r="O143" s="246">
        <v>210.71</v>
      </c>
    </row>
    <row r="144" spans="1:15" x14ac:dyDescent="0.2">
      <c r="A144" s="23"/>
      <c r="B144" s="2" t="s">
        <v>142</v>
      </c>
      <c r="F144" s="106">
        <v>336</v>
      </c>
      <c r="G144" s="106">
        <v>325</v>
      </c>
      <c r="H144" s="218">
        <v>1149454.97</v>
      </c>
      <c r="I144" s="218">
        <v>1142165.58</v>
      </c>
      <c r="J144" s="186">
        <v>4.7399999999999998E-2</v>
      </c>
      <c r="K144" s="186">
        <v>4.7600000000000003E-2</v>
      </c>
      <c r="L144" s="218">
        <v>7.2</v>
      </c>
      <c r="M144" s="218">
        <v>7.2</v>
      </c>
      <c r="N144" s="242">
        <v>213.42</v>
      </c>
      <c r="O144" s="246">
        <v>214.17</v>
      </c>
    </row>
    <row r="145" spans="1:15" x14ac:dyDescent="0.2">
      <c r="A145" s="23"/>
      <c r="B145" s="2" t="s">
        <v>143</v>
      </c>
      <c r="F145" s="106">
        <v>1642</v>
      </c>
      <c r="G145" s="106">
        <v>1622</v>
      </c>
      <c r="H145" s="218">
        <v>16031409.359999999</v>
      </c>
      <c r="I145" s="218">
        <v>15839102.98</v>
      </c>
      <c r="J145" s="186">
        <v>0.66139999999999999</v>
      </c>
      <c r="K145" s="186">
        <v>0.66</v>
      </c>
      <c r="L145" s="218">
        <v>5.08</v>
      </c>
      <c r="M145" s="218">
        <v>5.0999999999999996</v>
      </c>
      <c r="N145" s="242">
        <v>153.76</v>
      </c>
      <c r="O145" s="246">
        <v>154.15</v>
      </c>
    </row>
    <row r="146" spans="1:15" x14ac:dyDescent="0.2">
      <c r="A146" s="23"/>
      <c r="B146" s="2" t="s">
        <v>144</v>
      </c>
      <c r="F146" s="106">
        <v>2</v>
      </c>
      <c r="G146" s="106">
        <v>2</v>
      </c>
      <c r="H146" s="218">
        <v>78.42</v>
      </c>
      <c r="I146" s="218">
        <v>51.7</v>
      </c>
      <c r="J146" s="186">
        <v>0</v>
      </c>
      <c r="K146" s="186">
        <v>0</v>
      </c>
      <c r="L146" s="218">
        <v>7.7</v>
      </c>
      <c r="M146" s="218">
        <v>7.7</v>
      </c>
      <c r="N146" s="242">
        <v>3.6</v>
      </c>
      <c r="O146" s="246">
        <v>2.65</v>
      </c>
    </row>
    <row r="147" spans="1:15" x14ac:dyDescent="0.2">
      <c r="A147" s="46"/>
      <c r="B147" s="54" t="s">
        <v>95</v>
      </c>
      <c r="C147" s="119"/>
      <c r="D147" s="119"/>
      <c r="E147" s="119"/>
      <c r="F147" s="248">
        <v>3733</v>
      </c>
      <c r="G147" s="248">
        <v>3672</v>
      </c>
      <c r="H147" s="192">
        <v>24238098.120000001</v>
      </c>
      <c r="I147" s="192">
        <v>23999017.07</v>
      </c>
      <c r="J147" s="232"/>
      <c r="K147" s="232"/>
      <c r="L147" s="249">
        <v>5.69</v>
      </c>
      <c r="M147" s="249">
        <v>5.71</v>
      </c>
      <c r="N147" s="192">
        <v>169.31</v>
      </c>
      <c r="O147" s="195">
        <v>170.27</v>
      </c>
    </row>
    <row r="148" spans="1:15" s="63" customFormat="1" ht="11.25" x14ac:dyDescent="0.2">
      <c r="A148" s="206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235"/>
      <c r="O148" s="64"/>
    </row>
    <row r="149" spans="1:15" s="63" customFormat="1" ht="12" thickBot="1" x14ac:dyDescent="0.25">
      <c r="A149" s="65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7"/>
    </row>
    <row r="150" spans="1:15" ht="13.5" thickBot="1" x14ac:dyDescent="0.25"/>
    <row r="151" spans="1:15" ht="15.75" x14ac:dyDescent="0.25">
      <c r="A151" s="21" t="s">
        <v>145</v>
      </c>
      <c r="B151" s="255"/>
      <c r="C151" s="3"/>
      <c r="D151" s="3"/>
      <c r="E151" s="3"/>
      <c r="F151" s="3"/>
      <c r="G151" s="3"/>
      <c r="H151" s="3"/>
      <c r="I151" s="3"/>
      <c r="J151" s="3"/>
      <c r="K151" s="3"/>
      <c r="L151" s="5"/>
    </row>
    <row r="152" spans="1:15" ht="6.75" customHeight="1" x14ac:dyDescent="0.2">
      <c r="A152" s="23"/>
      <c r="B152" s="84"/>
      <c r="L152" s="8"/>
    </row>
    <row r="153" spans="1:15" x14ac:dyDescent="0.2">
      <c r="A153" s="24"/>
      <c r="B153" s="101"/>
      <c r="C153" s="184"/>
      <c r="D153" s="184"/>
      <c r="E153" s="101"/>
      <c r="F153" s="460" t="s">
        <v>87</v>
      </c>
      <c r="G153" s="461"/>
      <c r="H153" s="239" t="s">
        <v>100</v>
      </c>
      <c r="I153" s="240"/>
      <c r="J153" s="463" t="s">
        <v>146</v>
      </c>
      <c r="K153" s="463"/>
      <c r="L153" s="27" t="s">
        <v>21</v>
      </c>
    </row>
    <row r="154" spans="1:15" x14ac:dyDescent="0.2">
      <c r="A154" s="24"/>
      <c r="B154" s="101"/>
      <c r="C154" s="184"/>
      <c r="D154" s="184"/>
      <c r="E154" s="101"/>
      <c r="F154" s="210" t="s">
        <v>104</v>
      </c>
      <c r="G154" s="210" t="s">
        <v>105</v>
      </c>
      <c r="H154" s="25" t="s">
        <v>104</v>
      </c>
      <c r="I154" s="25" t="s">
        <v>105</v>
      </c>
      <c r="J154" s="25" t="s">
        <v>104</v>
      </c>
      <c r="K154" s="25" t="s">
        <v>105</v>
      </c>
      <c r="L154" s="256"/>
    </row>
    <row r="155" spans="1:15" x14ac:dyDescent="0.2">
      <c r="A155" s="71"/>
      <c r="B155" s="72" t="s">
        <v>147</v>
      </c>
      <c r="C155" s="75"/>
      <c r="D155" s="75"/>
      <c r="E155" s="75"/>
      <c r="F155" s="106">
        <v>283</v>
      </c>
      <c r="G155" s="106">
        <v>276</v>
      </c>
      <c r="H155" s="218">
        <v>1280222.1000000001</v>
      </c>
      <c r="I155" s="242">
        <v>1283994</v>
      </c>
      <c r="J155" s="186">
        <v>5.28E-2</v>
      </c>
      <c r="K155" s="257">
        <v>5.3499999999999999E-2</v>
      </c>
      <c r="L155" s="258">
        <v>3.0472999999999999</v>
      </c>
    </row>
    <row r="156" spans="1:15" x14ac:dyDescent="0.2">
      <c r="A156" s="23"/>
      <c r="B156" s="84" t="s">
        <v>148</v>
      </c>
      <c r="F156" s="106">
        <v>3450</v>
      </c>
      <c r="G156" s="106">
        <v>3396</v>
      </c>
      <c r="H156" s="218">
        <v>22957876.02</v>
      </c>
      <c r="I156" s="242">
        <v>22715023.07</v>
      </c>
      <c r="J156" s="186">
        <v>0.94720000000000004</v>
      </c>
      <c r="K156" s="229">
        <v>0.94650000000000001</v>
      </c>
      <c r="L156" s="259">
        <v>2.5310000000000001</v>
      </c>
    </row>
    <row r="157" spans="1:15" x14ac:dyDescent="0.2">
      <c r="A157" s="23"/>
      <c r="B157" s="84" t="s">
        <v>149</v>
      </c>
      <c r="F157" s="106">
        <v>0</v>
      </c>
      <c r="G157" s="106">
        <v>0</v>
      </c>
      <c r="H157" s="218">
        <v>0</v>
      </c>
      <c r="I157" s="218">
        <v>0</v>
      </c>
      <c r="J157" s="186">
        <v>0</v>
      </c>
      <c r="K157" s="229">
        <v>0</v>
      </c>
      <c r="L157" s="259">
        <v>0</v>
      </c>
    </row>
    <row r="158" spans="1:15" ht="13.5" thickBot="1" x14ac:dyDescent="0.25">
      <c r="A158" s="175"/>
      <c r="B158" s="260" t="s">
        <v>49</v>
      </c>
      <c r="C158" s="18"/>
      <c r="D158" s="18"/>
      <c r="E158" s="18"/>
      <c r="F158" s="261">
        <v>3733</v>
      </c>
      <c r="G158" s="261">
        <v>3672</v>
      </c>
      <c r="H158" s="262">
        <v>24238098.120000001</v>
      </c>
      <c r="I158" s="262">
        <v>23999017.07</v>
      </c>
      <c r="J158" s="263"/>
      <c r="K158" s="264"/>
      <c r="L158" s="265">
        <v>2.5587</v>
      </c>
    </row>
    <row r="159" spans="1:15" s="266" customFormat="1" ht="11.25" x14ac:dyDescent="0.2">
      <c r="A159" s="63"/>
    </row>
    <row r="160" spans="1:15" s="266" customFormat="1" ht="11.25" x14ac:dyDescent="0.2">
      <c r="A160" s="63"/>
    </row>
    <row r="161" spans="1:15" ht="13.5" thickBot="1" x14ac:dyDescent="0.25"/>
    <row r="162" spans="1:15" ht="15.75" x14ac:dyDescent="0.25">
      <c r="A162" s="21" t="s">
        <v>150</v>
      </c>
      <c r="B162" s="267"/>
      <c r="C162" s="268"/>
      <c r="D162" s="22"/>
      <c r="E162" s="22"/>
      <c r="F162" s="269" t="s">
        <v>151</v>
      </c>
    </row>
    <row r="163" spans="1:15" ht="13.5" thickBot="1" x14ac:dyDescent="0.25">
      <c r="A163" s="175" t="s">
        <v>152</v>
      </c>
      <c r="B163" s="175"/>
      <c r="C163" s="270"/>
      <c r="D163" s="270"/>
      <c r="E163" s="270"/>
      <c r="F163" s="271">
        <v>203100432.11000001</v>
      </c>
    </row>
    <row r="164" spans="1:15" x14ac:dyDescent="0.2">
      <c r="C164" s="272"/>
      <c r="D164" s="272"/>
      <c r="E164" s="272"/>
      <c r="F164" s="273"/>
    </row>
    <row r="165" spans="1:15" x14ac:dyDescent="0.2">
      <c r="C165" s="274"/>
      <c r="D165" s="275"/>
      <c r="E165" s="275"/>
      <c r="F165" s="273"/>
    </row>
    <row r="166" spans="1:15" ht="12.75" customHeight="1" x14ac:dyDescent="0.2">
      <c r="A166" s="465"/>
      <c r="B166" s="465"/>
      <c r="C166" s="465"/>
      <c r="D166" s="465"/>
      <c r="E166" s="465"/>
      <c r="F166" s="465"/>
    </row>
    <row r="167" spans="1:15" x14ac:dyDescent="0.2">
      <c r="A167" s="465"/>
      <c r="B167" s="465"/>
      <c r="C167" s="465"/>
      <c r="D167" s="465"/>
      <c r="E167" s="465"/>
      <c r="F167" s="465"/>
    </row>
    <row r="168" spans="1:15" x14ac:dyDescent="0.2">
      <c r="A168" s="465"/>
      <c r="B168" s="465"/>
      <c r="C168" s="465"/>
      <c r="D168" s="465"/>
      <c r="E168" s="465"/>
      <c r="F168" s="465"/>
    </row>
    <row r="169" spans="1:15" x14ac:dyDescent="0.2">
      <c r="C169" s="274"/>
      <c r="D169" s="275"/>
      <c r="E169" s="275"/>
      <c r="F169" s="273"/>
    </row>
    <row r="170" spans="1:15" x14ac:dyDescent="0.2">
      <c r="A170" s="465"/>
      <c r="B170" s="465"/>
      <c r="C170" s="465"/>
      <c r="D170" s="465"/>
      <c r="E170" s="465"/>
      <c r="F170" s="465"/>
    </row>
    <row r="171" spans="1:15" x14ac:dyDescent="0.2">
      <c r="A171" s="465"/>
      <c r="B171" s="465"/>
      <c r="C171" s="465"/>
      <c r="D171" s="465"/>
      <c r="E171" s="465"/>
      <c r="F171" s="465"/>
    </row>
    <row r="172" spans="1:15" x14ac:dyDescent="0.2">
      <c r="A172" s="465"/>
      <c r="B172" s="465"/>
      <c r="C172" s="465"/>
      <c r="D172" s="465"/>
      <c r="E172" s="465"/>
      <c r="F172" s="465"/>
    </row>
    <row r="173" spans="1:15" x14ac:dyDescent="0.2">
      <c r="F173" s="276"/>
      <c r="G173" s="276"/>
      <c r="H173" s="277"/>
      <c r="I173" s="277"/>
      <c r="J173" s="278"/>
      <c r="K173" s="278"/>
      <c r="L173" s="279"/>
      <c r="M173" s="279"/>
      <c r="N173" s="279"/>
      <c r="O173" s="279"/>
    </row>
    <row r="174" spans="1:15" x14ac:dyDescent="0.2">
      <c r="F174" s="276"/>
      <c r="G174" s="276"/>
      <c r="H174" s="277"/>
      <c r="I174" s="277"/>
      <c r="J174" s="278"/>
      <c r="K174" s="278"/>
      <c r="L174" s="279"/>
      <c r="M174" s="279"/>
      <c r="N174" s="279"/>
      <c r="O174" s="279"/>
    </row>
    <row r="176" spans="1:15" x14ac:dyDescent="0.2">
      <c r="F176" s="276"/>
      <c r="G176" s="276"/>
      <c r="H176" s="276"/>
      <c r="I176" s="276"/>
      <c r="J176" s="276"/>
      <c r="K176" s="276"/>
      <c r="L176" s="276"/>
      <c r="M176" s="276"/>
      <c r="N176" s="276"/>
      <c r="O176" s="276"/>
    </row>
    <row r="178" spans="6:6" x14ac:dyDescent="0.2">
      <c r="F178" s="20"/>
    </row>
    <row r="180" spans="6:6" x14ac:dyDescent="0.2">
      <c r="F180" s="16"/>
    </row>
  </sheetData>
  <mergeCells count="32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</mergeCells>
  <conditionalFormatting sqref="F176:O176">
    <cfRule type="cellIs" dxfId="0" priority="1" operator="equal">
      <formula>TRUE</formula>
    </cfRule>
  </conditionalFormatting>
  <hyperlinks>
    <hyperlink ref="D10" r:id="rId1" xr:uid="{CC18BDF7-05FF-4480-B50C-69DA2FA0FAC3}"/>
    <hyperlink ref="D11" r:id="rId2" xr:uid="{A2322F57-A0E8-4EBC-A58D-36AD5D683CB5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H53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CCF18-0C39-424A-89DA-6C085F0D4E3C}">
  <sheetPr>
    <pageSetUpPr fitToPage="1"/>
  </sheetPr>
  <dimension ref="A1:AD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customWidth="1"/>
    <col min="8" max="8" width="19.42578125" customWidth="1"/>
    <col min="9" max="9" width="15.140625" customWidth="1"/>
    <col min="10" max="11" width="14.42578125" customWidth="1"/>
    <col min="12" max="12" width="15.5703125" bestFit="1" customWidth="1"/>
    <col min="13" max="13" width="14.42578125" customWidth="1"/>
    <col min="14" max="14" width="18.5703125" customWidth="1"/>
    <col min="15" max="15" width="17.140625" customWidth="1"/>
    <col min="16" max="16" width="18.5703125" customWidth="1"/>
    <col min="17" max="17" width="17.140625" customWidth="1"/>
    <col min="18" max="18" width="42.42578125" customWidth="1"/>
    <col min="19" max="21" width="3.5703125" customWidth="1"/>
    <col min="22" max="22" width="16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</row>
    <row r="2" spans="1:27" ht="15.75" customHeight="1" x14ac:dyDescent="0.25">
      <c r="A2" s="1" t="s">
        <v>153</v>
      </c>
      <c r="Y2" s="280"/>
      <c r="Z2" s="280"/>
      <c r="AA2" s="280"/>
    </row>
    <row r="3" spans="1:27" ht="15.75" x14ac:dyDescent="0.25">
      <c r="A3" s="1" t="s">
        <v>5</v>
      </c>
      <c r="X3" s="280"/>
      <c r="Y3" s="280"/>
      <c r="Z3" s="280"/>
      <c r="AA3" s="280"/>
    </row>
    <row r="4" spans="1:27" ht="13.5" thickBot="1" x14ac:dyDescent="0.25">
      <c r="X4" s="280"/>
      <c r="Y4" s="280"/>
      <c r="Z4" s="280"/>
      <c r="AA4" s="280"/>
    </row>
    <row r="5" spans="1:27" x14ac:dyDescent="0.2">
      <c r="B5" s="448" t="s">
        <v>6</v>
      </c>
      <c r="C5" s="449"/>
      <c r="D5" s="449"/>
      <c r="E5" s="281"/>
      <c r="F5" s="282">
        <v>45713</v>
      </c>
      <c r="G5" s="283"/>
      <c r="X5" s="280"/>
      <c r="Y5" s="280"/>
      <c r="Z5" s="280"/>
      <c r="AA5" s="280"/>
    </row>
    <row r="6" spans="1:27" ht="13.5" thickBot="1" x14ac:dyDescent="0.25">
      <c r="B6" s="454" t="s">
        <v>154</v>
      </c>
      <c r="C6" s="455"/>
      <c r="D6" s="455"/>
      <c r="E6" s="284"/>
      <c r="F6" s="285">
        <v>45688</v>
      </c>
      <c r="G6" s="286"/>
      <c r="X6" s="280"/>
      <c r="Y6" s="280"/>
      <c r="Z6" s="280"/>
      <c r="AA6" s="280"/>
    </row>
    <row r="7" spans="1:27" x14ac:dyDescent="0.2">
      <c r="F7" s="287"/>
    </row>
    <row r="9" spans="1:27" ht="15.75" thickBot="1" x14ac:dyDescent="0.3">
      <c r="A9" s="288"/>
      <c r="Y9" s="74"/>
    </row>
    <row r="10" spans="1:27" ht="13.5" thickBot="1" x14ac:dyDescent="0.25">
      <c r="J10" s="289"/>
      <c r="K10" s="281"/>
      <c r="L10" s="281"/>
      <c r="M10" s="281"/>
      <c r="N10" s="290"/>
    </row>
    <row r="11" spans="1:27" ht="18" thickBot="1" x14ac:dyDescent="0.3">
      <c r="A11" s="291" t="s">
        <v>155</v>
      </c>
      <c r="B11" s="292"/>
      <c r="C11" s="292"/>
      <c r="D11" s="292"/>
      <c r="E11" s="292"/>
      <c r="F11" s="292"/>
      <c r="G11" s="292"/>
      <c r="H11" s="293"/>
      <c r="J11" s="108" t="s">
        <v>156</v>
      </c>
      <c r="N11" s="294">
        <v>45688</v>
      </c>
      <c r="O11" s="295"/>
      <c r="P11" s="295"/>
      <c r="Q11" s="295"/>
      <c r="R11" s="295"/>
      <c r="S11" s="295"/>
      <c r="T11" s="295"/>
      <c r="U11" s="295"/>
    </row>
    <row r="12" spans="1:27" x14ac:dyDescent="0.2">
      <c r="A12" s="289"/>
      <c r="B12" s="281"/>
      <c r="C12" s="281"/>
      <c r="D12" s="281"/>
      <c r="E12" s="281"/>
      <c r="F12" s="281"/>
      <c r="G12" s="281"/>
      <c r="H12" s="269"/>
      <c r="J12" s="296" t="s">
        <v>157</v>
      </c>
      <c r="N12" s="136">
        <v>0</v>
      </c>
      <c r="O12" s="139"/>
      <c r="P12" s="139"/>
      <c r="Q12" s="139"/>
      <c r="R12" s="139"/>
      <c r="S12" s="297"/>
      <c r="T12" s="297"/>
      <c r="U12" s="297"/>
    </row>
    <row r="13" spans="1:27" x14ac:dyDescent="0.2">
      <c r="A13" s="296"/>
      <c r="B13" t="s">
        <v>158</v>
      </c>
      <c r="H13" s="136">
        <v>375650.84</v>
      </c>
      <c r="J13" s="23" t="s">
        <v>159</v>
      </c>
      <c r="N13" s="136">
        <v>5871.71</v>
      </c>
      <c r="O13" s="139"/>
      <c r="P13" s="139"/>
      <c r="Q13" s="139"/>
      <c r="R13" s="139"/>
      <c r="S13" s="297"/>
      <c r="T13" s="297"/>
      <c r="U13" s="297"/>
    </row>
    <row r="14" spans="1:27" x14ac:dyDescent="0.2">
      <c r="A14" s="296"/>
      <c r="B14" t="s">
        <v>160</v>
      </c>
      <c r="F14" s="298"/>
      <c r="H14" s="299">
        <v>0</v>
      </c>
      <c r="J14" s="23" t="s">
        <v>161</v>
      </c>
      <c r="N14" s="136">
        <v>3963.17</v>
      </c>
      <c r="O14" s="139"/>
      <c r="P14" s="139"/>
      <c r="Q14" s="139"/>
      <c r="R14" s="139"/>
      <c r="S14" s="297"/>
      <c r="T14" s="297"/>
      <c r="U14" s="297"/>
    </row>
    <row r="15" spans="1:27" x14ac:dyDescent="0.2">
      <c r="A15" s="296"/>
      <c r="B15" s="2" t="s">
        <v>162</v>
      </c>
      <c r="H15" s="299"/>
      <c r="J15" s="23" t="s">
        <v>163</v>
      </c>
      <c r="N15" s="136">
        <v>15860.58</v>
      </c>
      <c r="O15" s="139"/>
      <c r="P15" s="139"/>
      <c r="Q15" s="139"/>
      <c r="R15" s="139"/>
      <c r="S15" s="297"/>
      <c r="T15" s="297"/>
      <c r="U15" s="297"/>
    </row>
    <row r="16" spans="1:27" x14ac:dyDescent="0.2">
      <c r="A16" s="296"/>
      <c r="C16" s="2" t="s">
        <v>164</v>
      </c>
      <c r="H16" s="299">
        <v>0</v>
      </c>
      <c r="J16" s="23" t="s">
        <v>165</v>
      </c>
      <c r="N16" s="179">
        <v>0</v>
      </c>
      <c r="O16" s="139"/>
      <c r="P16" s="139"/>
      <c r="Q16" s="139"/>
      <c r="R16" s="139"/>
      <c r="S16" s="139"/>
      <c r="T16" s="139"/>
      <c r="U16" s="139"/>
    </row>
    <row r="17" spans="1:27" ht="13.5" thickBot="1" x14ac:dyDescent="0.25">
      <c r="A17" s="296"/>
      <c r="B17" t="s">
        <v>166</v>
      </c>
      <c r="H17" s="136">
        <v>2780.22</v>
      </c>
      <c r="J17" s="300"/>
      <c r="K17" s="301" t="s">
        <v>167</v>
      </c>
      <c r="L17" s="302"/>
      <c r="M17" s="302"/>
      <c r="N17" s="303">
        <v>25695.46</v>
      </c>
      <c r="O17" s="304"/>
      <c r="P17" s="304"/>
      <c r="Q17" s="304"/>
      <c r="R17" s="304"/>
      <c r="S17" s="139"/>
      <c r="T17" s="139"/>
      <c r="U17" s="139"/>
    </row>
    <row r="18" spans="1:27" x14ac:dyDescent="0.2">
      <c r="A18" s="296"/>
      <c r="B18" t="s">
        <v>168</v>
      </c>
      <c r="H18" s="299"/>
      <c r="S18" s="297"/>
      <c r="T18" s="297"/>
      <c r="U18" s="297"/>
    </row>
    <row r="19" spans="1:27" x14ac:dyDescent="0.2">
      <c r="A19" s="296"/>
      <c r="B19" s="2" t="s">
        <v>169</v>
      </c>
      <c r="H19" s="299"/>
      <c r="S19" s="139"/>
      <c r="T19" s="139"/>
      <c r="U19" s="139"/>
      <c r="V19" s="305"/>
    </row>
    <row r="20" spans="1:27" x14ac:dyDescent="0.2">
      <c r="A20" s="296"/>
      <c r="B20" t="s">
        <v>170</v>
      </c>
      <c r="H20" s="136">
        <v>127038.64</v>
      </c>
      <c r="S20" s="297"/>
      <c r="T20" s="297"/>
      <c r="U20" s="297"/>
    </row>
    <row r="21" spans="1:27" x14ac:dyDescent="0.2">
      <c r="A21" s="296"/>
      <c r="B21" s="2" t="s">
        <v>171</v>
      </c>
      <c r="H21" s="299"/>
      <c r="X21" s="137"/>
    </row>
    <row r="22" spans="1:27" ht="13.5" thickBot="1" x14ac:dyDescent="0.25">
      <c r="A22" s="296"/>
      <c r="B22" t="s">
        <v>172</v>
      </c>
      <c r="H22" s="299"/>
      <c r="N22" s="306"/>
    </row>
    <row r="23" spans="1:27" x14ac:dyDescent="0.2">
      <c r="A23" s="296"/>
      <c r="B23" t="s">
        <v>173</v>
      </c>
      <c r="H23" s="299"/>
      <c r="I23" s="307"/>
      <c r="J23" s="289" t="s">
        <v>174</v>
      </c>
      <c r="K23" s="281"/>
      <c r="L23" s="281"/>
      <c r="M23" s="281"/>
      <c r="N23" s="308">
        <v>45688</v>
      </c>
      <c r="O23" s="295"/>
      <c r="P23" s="295"/>
      <c r="Q23" s="295"/>
      <c r="R23" s="295"/>
      <c r="S23" s="272"/>
      <c r="T23" s="272"/>
      <c r="U23" s="272"/>
      <c r="AA23" s="74"/>
    </row>
    <row r="24" spans="1:27" x14ac:dyDescent="0.2">
      <c r="A24" s="296"/>
      <c r="B24" t="s">
        <v>175</v>
      </c>
      <c r="H24" s="299"/>
      <c r="I24" s="309"/>
      <c r="J24" s="296"/>
      <c r="N24" s="310"/>
      <c r="O24" s="311" t="s">
        <v>176</v>
      </c>
      <c r="P24" s="312"/>
      <c r="Q24" s="312"/>
      <c r="R24" s="312"/>
    </row>
    <row r="25" spans="1:27" x14ac:dyDescent="0.2">
      <c r="A25" s="296"/>
      <c r="B25" t="s">
        <v>177</v>
      </c>
      <c r="H25" s="136"/>
      <c r="I25" s="313"/>
      <c r="J25" s="314" t="s">
        <v>178</v>
      </c>
      <c r="N25" s="315">
        <v>138938.51999999999</v>
      </c>
      <c r="O25" s="316"/>
      <c r="P25" s="317"/>
      <c r="Q25" s="317"/>
      <c r="R25" s="317"/>
      <c r="V25" s="2"/>
    </row>
    <row r="26" spans="1:27" x14ac:dyDescent="0.2">
      <c r="A26" s="296"/>
      <c r="B26" t="s">
        <v>179</v>
      </c>
      <c r="H26" s="136"/>
      <c r="I26" s="313"/>
      <c r="J26" s="314" t="s">
        <v>180</v>
      </c>
      <c r="N26" s="318">
        <v>75897739.890000001</v>
      </c>
      <c r="O26" s="316"/>
      <c r="P26" s="317"/>
      <c r="Q26" s="317"/>
      <c r="R26" s="317"/>
      <c r="V26" s="2"/>
    </row>
    <row r="27" spans="1:27" x14ac:dyDescent="0.2">
      <c r="A27" s="296"/>
      <c r="B27" t="s">
        <v>181</v>
      </c>
      <c r="H27" s="299"/>
      <c r="I27" s="319"/>
      <c r="J27" s="314" t="s">
        <v>182</v>
      </c>
      <c r="N27" s="320">
        <v>0.37369561010531716</v>
      </c>
      <c r="O27" s="316"/>
      <c r="P27" s="317"/>
      <c r="Q27" s="317"/>
      <c r="R27" s="317"/>
      <c r="V27" s="2"/>
    </row>
    <row r="28" spans="1:27" x14ac:dyDescent="0.2">
      <c r="A28" s="296"/>
      <c r="H28" s="322"/>
      <c r="I28" s="319"/>
      <c r="J28" s="314" t="s">
        <v>183</v>
      </c>
      <c r="N28" s="323">
        <v>3.1625353517030521</v>
      </c>
      <c r="O28" s="316"/>
      <c r="P28" s="317"/>
      <c r="Q28" s="317"/>
      <c r="R28" s="317"/>
      <c r="V28" s="2"/>
      <c r="X28" s="324"/>
    </row>
    <row r="29" spans="1:27" x14ac:dyDescent="0.2">
      <c r="A29" s="296"/>
      <c r="C29" s="74" t="s">
        <v>184</v>
      </c>
      <c r="H29" s="325">
        <v>505469.7</v>
      </c>
      <c r="I29" s="326"/>
      <c r="J29" s="327"/>
      <c r="N29" s="328"/>
      <c r="O29" s="316"/>
      <c r="P29" s="317"/>
      <c r="Q29" s="317"/>
      <c r="R29" s="317"/>
      <c r="V29" s="2"/>
    </row>
    <row r="30" spans="1:27" ht="13.5" thickBot="1" x14ac:dyDescent="0.25">
      <c r="A30" s="300"/>
      <c r="B30" s="302"/>
      <c r="C30" s="301"/>
      <c r="D30" s="302"/>
      <c r="E30" s="302"/>
      <c r="F30" s="302"/>
      <c r="G30" s="302"/>
      <c r="H30" s="329"/>
      <c r="I30" s="330"/>
      <c r="J30" s="314" t="s">
        <v>185</v>
      </c>
      <c r="N30" s="331">
        <v>127038.64</v>
      </c>
      <c r="O30" s="316"/>
      <c r="P30" s="317"/>
      <c r="Q30" s="317"/>
      <c r="R30" s="317"/>
      <c r="V30" s="2"/>
    </row>
    <row r="31" spans="1:27" x14ac:dyDescent="0.2">
      <c r="A31" s="332" t="s">
        <v>186</v>
      </c>
      <c r="B31" s="333"/>
      <c r="C31" s="334"/>
      <c r="D31" s="333"/>
      <c r="E31" s="333"/>
      <c r="F31" s="333"/>
      <c r="G31" s="333"/>
      <c r="H31" s="335"/>
      <c r="I31" s="336"/>
      <c r="J31" s="314" t="s">
        <v>187</v>
      </c>
      <c r="N31" s="331">
        <v>0</v>
      </c>
      <c r="O31" s="316"/>
      <c r="P31" s="317"/>
      <c r="Q31" s="317"/>
      <c r="R31" s="317"/>
      <c r="V31" s="2"/>
    </row>
    <row r="32" spans="1:27" ht="14.25" x14ac:dyDescent="0.2">
      <c r="A32" s="337"/>
      <c r="B32" s="266"/>
      <c r="C32" s="266"/>
      <c r="D32" s="266"/>
      <c r="E32" s="266"/>
      <c r="F32" s="266"/>
      <c r="G32" s="266"/>
      <c r="H32" s="338"/>
      <c r="I32" s="330"/>
      <c r="J32" s="23" t="s">
        <v>188</v>
      </c>
      <c r="N32" s="339">
        <v>72079806.875000015</v>
      </c>
      <c r="O32" s="316"/>
      <c r="P32" s="317"/>
      <c r="Q32" s="317"/>
      <c r="R32" s="317"/>
      <c r="V32" s="2"/>
    </row>
    <row r="33" spans="1:25" ht="15" thickBot="1" x14ac:dyDescent="0.25">
      <c r="A33" s="65"/>
      <c r="B33" s="340"/>
      <c r="C33" s="340"/>
      <c r="D33" s="340"/>
      <c r="E33" s="340"/>
      <c r="F33" s="340"/>
      <c r="G33" s="341"/>
      <c r="H33" s="342"/>
      <c r="I33" s="319"/>
      <c r="J33" s="23" t="s">
        <v>189</v>
      </c>
      <c r="K33" s="2"/>
      <c r="L33" s="2"/>
      <c r="M33" s="2"/>
      <c r="N33" s="343">
        <v>0.94969635432447153</v>
      </c>
      <c r="O33" s="316"/>
      <c r="P33" s="317"/>
      <c r="Q33" s="317"/>
      <c r="R33" s="317"/>
      <c r="V33" s="2"/>
    </row>
    <row r="34" spans="1:25" s="266" customFormat="1" x14ac:dyDescent="0.2">
      <c r="A34" s="63"/>
      <c r="I34" s="319"/>
      <c r="J34" s="23" t="s">
        <v>190</v>
      </c>
      <c r="K34" s="2"/>
      <c r="L34" s="2"/>
      <c r="M34" s="2"/>
      <c r="N34" s="344">
        <v>1.8798251561238322E-2</v>
      </c>
      <c r="O34" s="316"/>
      <c r="P34" s="317"/>
      <c r="Q34" s="317"/>
      <c r="R34" s="317"/>
      <c r="V34" s="2"/>
    </row>
    <row r="35" spans="1:25" s="266" customFormat="1" ht="13.5" thickBot="1" x14ac:dyDescent="0.25">
      <c r="G35" s="345"/>
      <c r="I35" s="346"/>
      <c r="J35" s="347" t="s">
        <v>191</v>
      </c>
      <c r="K35" s="348"/>
      <c r="L35" s="348"/>
      <c r="M35" s="348"/>
      <c r="N35" s="349">
        <v>0</v>
      </c>
      <c r="O35" s="316"/>
      <c r="P35" s="317"/>
      <c r="Q35" s="317"/>
      <c r="R35" s="317"/>
      <c r="V35" s="350"/>
    </row>
    <row r="36" spans="1:25" s="266" customFormat="1" x14ac:dyDescent="0.2">
      <c r="H36" s="351"/>
      <c r="J36" s="352" t="s">
        <v>192</v>
      </c>
      <c r="K36" s="353"/>
      <c r="L36" s="353"/>
      <c r="M36" s="353"/>
      <c r="N36" s="354"/>
      <c r="O36" s="316"/>
      <c r="P36" s="317"/>
      <c r="Q36" s="317"/>
      <c r="R36" s="317"/>
      <c r="X36" s="356"/>
    </row>
    <row r="37" spans="1:25" s="266" customFormat="1" ht="13.5" thickBot="1" x14ac:dyDescent="0.25">
      <c r="H37" s="345"/>
      <c r="J37" s="466" t="s">
        <v>193</v>
      </c>
      <c r="K37" s="467"/>
      <c r="L37" s="467"/>
      <c r="M37" s="467"/>
      <c r="N37" s="468"/>
      <c r="O37" s="316"/>
      <c r="P37" s="317"/>
      <c r="Q37" s="317"/>
      <c r="R37" s="317"/>
      <c r="S37" s="357"/>
      <c r="T37" s="357"/>
      <c r="U37" s="357"/>
      <c r="V37" s="139"/>
      <c r="X37" s="356"/>
    </row>
    <row r="38" spans="1:25" s="266" customFormat="1" x14ac:dyDescent="0.2">
      <c r="J38" s="63"/>
      <c r="K38" s="74"/>
      <c r="L38"/>
      <c r="M38"/>
      <c r="N38"/>
      <c r="O38" s="321"/>
      <c r="P38" s="139"/>
      <c r="Q38" s="297"/>
      <c r="R38"/>
      <c r="S38"/>
      <c r="T38"/>
      <c r="U38"/>
      <c r="V38" s="16"/>
      <c r="X38" s="345"/>
      <c r="Y38" s="356"/>
    </row>
    <row r="39" spans="1:25" ht="13.5" thickBot="1" x14ac:dyDescent="0.25">
      <c r="P39" s="2"/>
      <c r="Q39" s="358"/>
      <c r="V39" s="16"/>
    </row>
    <row r="40" spans="1:25" ht="15.75" thickBot="1" x14ac:dyDescent="0.3">
      <c r="A40" s="291" t="s">
        <v>194</v>
      </c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3"/>
      <c r="P40" s="2"/>
      <c r="Q40" s="358"/>
      <c r="R40" s="359"/>
      <c r="V40" s="16"/>
      <c r="X40" s="360"/>
    </row>
    <row r="41" spans="1:25" ht="15.75" thickBot="1" x14ac:dyDescent="0.3">
      <c r="A41" s="361"/>
      <c r="N41" s="322"/>
      <c r="Q41" s="360"/>
      <c r="R41" s="359"/>
      <c r="V41" s="16"/>
      <c r="W41" s="266"/>
      <c r="X41" s="358"/>
    </row>
    <row r="42" spans="1:25" x14ac:dyDescent="0.2">
      <c r="A42" s="362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90"/>
      <c r="Q42" s="360"/>
      <c r="Y42" s="360"/>
    </row>
    <row r="43" spans="1:25" x14ac:dyDescent="0.2">
      <c r="A43" s="108" t="s">
        <v>195</v>
      </c>
      <c r="L43" s="363" t="s">
        <v>196</v>
      </c>
      <c r="M43" s="364"/>
      <c r="N43" s="365" t="s">
        <v>197</v>
      </c>
      <c r="O43" s="366"/>
      <c r="Q43" s="360"/>
      <c r="R43" s="366"/>
      <c r="S43" s="366"/>
      <c r="T43" s="366"/>
      <c r="U43" s="366"/>
      <c r="X43" s="360"/>
    </row>
    <row r="44" spans="1:25" x14ac:dyDescent="0.2">
      <c r="A44" s="296"/>
      <c r="N44" s="322"/>
      <c r="Q44" s="360"/>
    </row>
    <row r="45" spans="1:25" x14ac:dyDescent="0.2">
      <c r="A45" s="296"/>
      <c r="B45" s="74" t="s">
        <v>184</v>
      </c>
      <c r="L45" s="367"/>
      <c r="M45" s="367"/>
      <c r="N45" s="299">
        <v>505469.7</v>
      </c>
      <c r="O45" s="297"/>
      <c r="P45" s="139"/>
      <c r="Q45" s="360"/>
      <c r="R45" s="297"/>
      <c r="W45" s="360"/>
    </row>
    <row r="46" spans="1:25" x14ac:dyDescent="0.2">
      <c r="A46" s="296"/>
      <c r="L46" s="367"/>
      <c r="M46" s="367"/>
      <c r="N46" s="299"/>
      <c r="O46" s="297"/>
      <c r="P46" s="139"/>
      <c r="Q46" s="297"/>
      <c r="R46" s="297"/>
      <c r="S46" s="297"/>
      <c r="T46" s="297"/>
      <c r="U46" s="297"/>
    </row>
    <row r="47" spans="1:25" x14ac:dyDescent="0.2">
      <c r="A47" s="296"/>
      <c r="B47" s="74" t="s">
        <v>198</v>
      </c>
      <c r="L47" s="139">
        <v>15860.58</v>
      </c>
      <c r="M47" s="367"/>
      <c r="N47" s="299">
        <v>489609.12</v>
      </c>
      <c r="O47" s="297"/>
      <c r="P47" s="297"/>
      <c r="Q47" s="297"/>
      <c r="R47" s="297"/>
      <c r="S47" s="297"/>
      <c r="T47" s="297"/>
      <c r="U47" s="297"/>
    </row>
    <row r="48" spans="1:25" x14ac:dyDescent="0.2">
      <c r="A48" s="296"/>
      <c r="L48" s="139"/>
      <c r="M48" s="367"/>
      <c r="N48" s="299"/>
      <c r="O48" s="297"/>
      <c r="P48" s="297"/>
      <c r="Q48" s="297"/>
      <c r="R48" s="297"/>
      <c r="S48" s="297"/>
      <c r="T48" s="297"/>
      <c r="U48" s="297"/>
    </row>
    <row r="49" spans="1:30" x14ac:dyDescent="0.2">
      <c r="A49" s="296"/>
      <c r="B49" s="74" t="s">
        <v>199</v>
      </c>
      <c r="L49" s="139">
        <v>0</v>
      </c>
      <c r="M49" s="367"/>
      <c r="N49" s="299">
        <v>489609.12</v>
      </c>
      <c r="O49" s="297"/>
      <c r="P49" s="297"/>
      <c r="Q49" s="297"/>
      <c r="R49" s="297"/>
      <c r="S49" s="297"/>
      <c r="T49" s="297"/>
      <c r="U49" s="297"/>
    </row>
    <row r="50" spans="1:30" x14ac:dyDescent="0.2">
      <c r="A50" s="296"/>
      <c r="L50" s="139"/>
      <c r="M50" s="367"/>
      <c r="N50" s="299"/>
      <c r="O50" s="297"/>
      <c r="P50" s="297"/>
      <c r="Q50" s="297"/>
      <c r="R50" s="297"/>
      <c r="S50" s="297"/>
      <c r="T50" s="297"/>
      <c r="U50" s="297"/>
    </row>
    <row r="51" spans="1:30" x14ac:dyDescent="0.2">
      <c r="A51" s="296"/>
      <c r="B51" s="74" t="s">
        <v>200</v>
      </c>
      <c r="L51" s="139">
        <v>5871.71</v>
      </c>
      <c r="M51" s="367"/>
      <c r="N51" s="299">
        <v>483737.41</v>
      </c>
      <c r="O51" s="297"/>
      <c r="P51" s="297"/>
      <c r="Q51" s="297"/>
      <c r="R51" s="297"/>
      <c r="S51" s="139"/>
      <c r="T51" s="139"/>
      <c r="U51" s="139"/>
    </row>
    <row r="52" spans="1:30" x14ac:dyDescent="0.2">
      <c r="A52" s="296"/>
      <c r="L52" s="139"/>
      <c r="M52" s="367"/>
      <c r="N52" s="299"/>
      <c r="O52" s="297"/>
      <c r="P52" s="297"/>
      <c r="Q52" s="297"/>
      <c r="R52" s="297"/>
      <c r="S52" s="297"/>
      <c r="T52" s="297"/>
      <c r="U52" s="297"/>
    </row>
    <row r="53" spans="1:30" x14ac:dyDescent="0.2">
      <c r="A53" s="296"/>
      <c r="B53" s="74" t="s">
        <v>201</v>
      </c>
      <c r="L53" s="139">
        <v>3963.17</v>
      </c>
      <c r="M53" s="367"/>
      <c r="N53" s="299">
        <v>479774.24</v>
      </c>
      <c r="O53" s="297"/>
      <c r="P53" s="297"/>
      <c r="Q53" s="297"/>
      <c r="R53" s="297"/>
      <c r="S53" s="297"/>
      <c r="T53" s="297"/>
      <c r="U53" s="297"/>
    </row>
    <row r="54" spans="1:30" x14ac:dyDescent="0.2">
      <c r="A54" s="296"/>
      <c r="L54" s="139"/>
      <c r="M54" s="367"/>
      <c r="N54" s="299"/>
      <c r="O54" s="297"/>
      <c r="P54" s="297"/>
      <c r="Q54" s="297"/>
      <c r="R54" s="297"/>
      <c r="S54" s="297"/>
      <c r="T54" s="297"/>
      <c r="U54" s="297"/>
    </row>
    <row r="55" spans="1:30" x14ac:dyDescent="0.2">
      <c r="A55" s="296"/>
      <c r="B55" s="74" t="s">
        <v>202</v>
      </c>
      <c r="L55" s="139">
        <v>80973.19</v>
      </c>
      <c r="M55" s="367"/>
      <c r="N55" s="299">
        <v>398801.05</v>
      </c>
      <c r="O55" s="297"/>
      <c r="P55" s="297"/>
      <c r="Q55" s="297"/>
      <c r="R55" s="297"/>
      <c r="S55" s="297"/>
      <c r="T55" s="297"/>
      <c r="U55" s="297"/>
    </row>
    <row r="56" spans="1:30" x14ac:dyDescent="0.2">
      <c r="A56" s="296"/>
      <c r="L56" s="139"/>
      <c r="M56" s="367"/>
      <c r="N56" s="299"/>
      <c r="O56" s="297"/>
      <c r="P56" s="297"/>
      <c r="Q56" s="297"/>
      <c r="R56" s="297"/>
      <c r="S56" s="297"/>
      <c r="T56" s="297"/>
      <c r="U56" s="297"/>
    </row>
    <row r="57" spans="1:30" x14ac:dyDescent="0.2">
      <c r="A57" s="296"/>
      <c r="B57" s="74" t="s">
        <v>203</v>
      </c>
      <c r="L57" s="139">
        <v>20184.25</v>
      </c>
      <c r="M57" s="367"/>
      <c r="N57" s="299">
        <v>378616.8</v>
      </c>
      <c r="O57" s="297"/>
      <c r="P57" s="297"/>
      <c r="Q57" s="297"/>
      <c r="R57" s="297"/>
      <c r="S57" s="297"/>
      <c r="T57" s="297"/>
      <c r="U57" s="297"/>
    </row>
    <row r="58" spans="1:30" x14ac:dyDescent="0.2">
      <c r="A58" s="296"/>
      <c r="L58" s="139"/>
      <c r="M58" s="367"/>
      <c r="N58" s="299"/>
      <c r="O58" s="297"/>
      <c r="P58" s="297"/>
      <c r="Q58" s="297"/>
      <c r="R58" s="297"/>
      <c r="S58" s="297"/>
      <c r="T58" s="297"/>
      <c r="U58" s="297"/>
      <c r="W58" s="368"/>
      <c r="Y58" s="469"/>
      <c r="Z58" s="469"/>
    </row>
    <row r="59" spans="1:30" x14ac:dyDescent="0.2">
      <c r="A59" s="296"/>
      <c r="B59" s="74" t="s">
        <v>204</v>
      </c>
      <c r="L59" s="139">
        <v>0</v>
      </c>
      <c r="M59" s="367"/>
      <c r="N59" s="299">
        <v>378616.8</v>
      </c>
      <c r="O59" s="297"/>
      <c r="P59" s="297"/>
      <c r="Q59" s="369"/>
      <c r="R59" s="297"/>
      <c r="S59" s="297"/>
      <c r="T59" s="297"/>
      <c r="U59" s="297"/>
      <c r="Y59" s="2"/>
    </row>
    <row r="60" spans="1:30" x14ac:dyDescent="0.2">
      <c r="A60" s="296"/>
      <c r="B60" s="74"/>
      <c r="L60" s="139"/>
      <c r="M60" s="367"/>
      <c r="N60" s="299"/>
      <c r="O60" s="297"/>
      <c r="P60" s="297"/>
      <c r="Q60" s="369"/>
      <c r="R60" s="297"/>
      <c r="S60" s="297"/>
      <c r="T60" s="297"/>
      <c r="U60" s="297"/>
      <c r="V60" s="370"/>
      <c r="W60" s="2"/>
      <c r="X60" s="2"/>
      <c r="Y60" s="371"/>
      <c r="Z60" s="297"/>
      <c r="AB60" s="297"/>
      <c r="AC60" s="297"/>
      <c r="AD60" s="297"/>
    </row>
    <row r="61" spans="1:30" x14ac:dyDescent="0.2">
      <c r="A61" s="296"/>
      <c r="B61" s="74" t="s">
        <v>205</v>
      </c>
      <c r="L61" s="139">
        <v>285955.78999999998</v>
      </c>
      <c r="M61" s="367"/>
      <c r="N61" s="299">
        <v>92661.010000000009</v>
      </c>
      <c r="O61" s="297"/>
      <c r="P61" s="297"/>
      <c r="Q61" s="372"/>
      <c r="R61" s="297"/>
      <c r="S61" s="297"/>
      <c r="T61" s="297"/>
      <c r="U61" s="297"/>
      <c r="V61" s="370"/>
      <c r="W61" s="2"/>
      <c r="X61" s="2"/>
      <c r="Y61" s="371"/>
      <c r="Z61" s="297"/>
      <c r="AB61" s="297"/>
      <c r="AC61" s="297"/>
      <c r="AD61" s="297"/>
    </row>
    <row r="62" spans="1:30" x14ac:dyDescent="0.2">
      <c r="A62" s="296"/>
      <c r="B62" s="74"/>
      <c r="L62" s="367"/>
      <c r="M62" s="367"/>
      <c r="N62" s="299"/>
      <c r="O62" s="297"/>
      <c r="P62" s="297"/>
      <c r="Q62" s="369"/>
      <c r="R62" s="297"/>
      <c r="S62" s="297"/>
      <c r="T62" s="297"/>
      <c r="U62" s="297"/>
      <c r="V62" s="370"/>
      <c r="W62" s="2"/>
      <c r="X62" s="2"/>
      <c r="Y62" s="371"/>
      <c r="Z62" s="297"/>
      <c r="AB62" s="297"/>
      <c r="AC62" s="297"/>
      <c r="AD62" s="297"/>
    </row>
    <row r="63" spans="1:30" x14ac:dyDescent="0.2">
      <c r="A63" s="296"/>
      <c r="B63" s="74" t="s">
        <v>206</v>
      </c>
      <c r="L63" s="367">
        <v>0</v>
      </c>
      <c r="M63" s="367"/>
      <c r="N63" s="299">
        <v>92661.010000000009</v>
      </c>
      <c r="O63" s="297"/>
      <c r="P63" s="297"/>
      <c r="Q63" s="297"/>
      <c r="R63" s="297"/>
      <c r="S63" s="297"/>
      <c r="T63" s="297"/>
      <c r="U63" s="297"/>
      <c r="V63" s="370"/>
      <c r="W63" s="2"/>
      <c r="X63" s="2"/>
      <c r="Y63" s="371"/>
      <c r="Z63" s="297"/>
      <c r="AB63" s="297"/>
      <c r="AC63" s="297"/>
      <c r="AD63" s="297"/>
    </row>
    <row r="64" spans="1:30" x14ac:dyDescent="0.2">
      <c r="A64" s="296"/>
      <c r="B64" s="74"/>
      <c r="L64" s="367"/>
      <c r="M64" s="367"/>
      <c r="N64" s="299"/>
      <c r="O64" s="297"/>
      <c r="P64" s="297"/>
      <c r="Q64" s="297"/>
      <c r="R64" s="297"/>
      <c r="S64" s="297"/>
      <c r="T64" s="297"/>
      <c r="U64" s="297"/>
      <c r="V64" s="370"/>
      <c r="W64" s="2"/>
      <c r="X64" s="2"/>
      <c r="Y64" s="371"/>
      <c r="Z64" s="297"/>
      <c r="AB64" s="297"/>
      <c r="AC64" s="297"/>
      <c r="AD64" s="297"/>
    </row>
    <row r="65" spans="1:30" x14ac:dyDescent="0.2">
      <c r="A65" s="296"/>
      <c r="B65" s="74" t="s">
        <v>207</v>
      </c>
      <c r="L65" s="367">
        <v>0</v>
      </c>
      <c r="M65" s="367"/>
      <c r="N65" s="299">
        <v>92661.010000000009</v>
      </c>
      <c r="O65" s="297"/>
      <c r="P65" s="297"/>
      <c r="Q65" s="297"/>
      <c r="R65" s="297"/>
      <c r="S65" s="297"/>
      <c r="T65" s="297"/>
      <c r="U65" s="297"/>
      <c r="V65" s="370"/>
      <c r="W65" s="2"/>
      <c r="X65" s="2"/>
      <c r="Y65" s="371"/>
      <c r="Z65" s="297"/>
      <c r="AB65" s="297"/>
      <c r="AC65" s="297"/>
      <c r="AD65" s="297"/>
    </row>
    <row r="66" spans="1:30" x14ac:dyDescent="0.2">
      <c r="A66" s="296"/>
      <c r="B66" s="74"/>
      <c r="L66" s="367"/>
      <c r="M66" s="367"/>
      <c r="N66" s="299"/>
      <c r="S66" s="297"/>
      <c r="T66" s="297"/>
      <c r="U66" s="297"/>
      <c r="V66" s="370"/>
      <c r="W66" s="2"/>
      <c r="X66" s="2"/>
      <c r="Y66" s="371"/>
      <c r="Z66" s="297"/>
      <c r="AB66" s="297"/>
      <c r="AC66" s="297"/>
      <c r="AD66" s="297"/>
    </row>
    <row r="67" spans="1:30" x14ac:dyDescent="0.2">
      <c r="A67" s="296"/>
      <c r="B67" s="74" t="s">
        <v>208</v>
      </c>
      <c r="L67" s="367">
        <v>0</v>
      </c>
      <c r="M67" s="367"/>
      <c r="N67" s="299">
        <v>92661.010000000009</v>
      </c>
      <c r="S67" s="297"/>
      <c r="T67" s="297"/>
      <c r="U67" s="297"/>
      <c r="V67" s="370"/>
      <c r="W67" s="2"/>
      <c r="X67" s="2"/>
      <c r="Y67" s="371"/>
      <c r="Z67" s="297"/>
      <c r="AB67" s="297"/>
      <c r="AC67" s="297"/>
      <c r="AD67" s="297"/>
    </row>
    <row r="68" spans="1:30" x14ac:dyDescent="0.2">
      <c r="A68" s="296"/>
      <c r="B68" s="74"/>
      <c r="L68" s="367"/>
      <c r="M68" s="367"/>
      <c r="N68" s="299"/>
      <c r="S68" s="297"/>
      <c r="T68" s="297"/>
      <c r="U68" s="297"/>
      <c r="V68" s="370"/>
      <c r="W68" s="2"/>
      <c r="X68" s="2"/>
      <c r="Y68" s="371"/>
      <c r="Z68" s="297"/>
      <c r="AB68" s="297"/>
      <c r="AC68" s="297"/>
      <c r="AD68" s="297"/>
    </row>
    <row r="69" spans="1:30" x14ac:dyDescent="0.2">
      <c r="A69" s="296"/>
      <c r="B69" s="74" t="s">
        <v>209</v>
      </c>
      <c r="L69" s="139">
        <v>92661.01</v>
      </c>
      <c r="M69" s="367"/>
      <c r="N69" s="299">
        <v>0</v>
      </c>
      <c r="S69" s="297"/>
      <c r="T69" s="297"/>
      <c r="U69" s="297"/>
      <c r="V69" s="370"/>
      <c r="W69" s="2"/>
      <c r="X69" s="2"/>
      <c r="Y69" s="371"/>
      <c r="Z69" s="297"/>
      <c r="AB69" s="297"/>
      <c r="AC69" s="297"/>
      <c r="AD69" s="297"/>
    </row>
    <row r="70" spans="1:30" x14ac:dyDescent="0.2">
      <c r="A70" s="296"/>
      <c r="B70" s="266"/>
      <c r="C70" s="373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322"/>
      <c r="S70" s="297"/>
      <c r="T70" s="297"/>
      <c r="U70" s="297"/>
      <c r="V70" s="374"/>
      <c r="W70" s="2"/>
      <c r="X70" s="2"/>
      <c r="Y70" s="371"/>
      <c r="Z70" s="297"/>
      <c r="AB70" s="297"/>
    </row>
    <row r="71" spans="1:30" x14ac:dyDescent="0.2">
      <c r="A71" s="61"/>
      <c r="B71" s="266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322"/>
      <c r="S71" s="297"/>
      <c r="T71" s="297"/>
      <c r="U71" s="297"/>
      <c r="V71" s="370"/>
      <c r="W71" s="2"/>
      <c r="X71" s="2"/>
      <c r="Y71" s="371"/>
      <c r="Z71" s="297"/>
      <c r="AB71" s="297"/>
    </row>
    <row r="72" spans="1:30" ht="13.5" thickBot="1" x14ac:dyDescent="0.25">
      <c r="A72" s="65"/>
      <c r="B72" s="302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29"/>
      <c r="S72" s="297"/>
      <c r="T72" s="297"/>
      <c r="U72" s="297"/>
      <c r="V72" s="374"/>
      <c r="W72" s="2"/>
      <c r="X72" s="2"/>
      <c r="Y72" s="375"/>
      <c r="Z72" s="297"/>
      <c r="AB72" s="297"/>
    </row>
    <row r="73" spans="1:30" ht="13.5" thickBot="1" x14ac:dyDescent="0.25">
      <c r="A73" s="296"/>
      <c r="B73" s="74"/>
      <c r="S73" s="297"/>
      <c r="T73" s="297"/>
      <c r="U73" s="297"/>
      <c r="V73" s="2"/>
      <c r="W73" s="74"/>
      <c r="X73" s="74"/>
      <c r="Y73" s="273"/>
      <c r="Z73" s="273"/>
    </row>
    <row r="74" spans="1:30" x14ac:dyDescent="0.2">
      <c r="A74" s="289" t="s">
        <v>210</v>
      </c>
      <c r="B74" s="281"/>
      <c r="C74" s="281"/>
      <c r="D74" s="281"/>
      <c r="E74" s="281"/>
      <c r="F74" s="281"/>
      <c r="G74" s="376" t="s">
        <v>211</v>
      </c>
      <c r="H74" s="376" t="s">
        <v>212</v>
      </c>
      <c r="I74" s="377" t="s">
        <v>213</v>
      </c>
      <c r="S74" s="297"/>
      <c r="T74" s="297"/>
      <c r="U74" s="297"/>
      <c r="V74" s="370"/>
      <c r="W74" s="2"/>
      <c r="X74" s="2"/>
      <c r="Y74" s="375"/>
      <c r="Z74" s="297"/>
    </row>
    <row r="75" spans="1:30" x14ac:dyDescent="0.2">
      <c r="A75" s="296"/>
      <c r="G75" s="378"/>
      <c r="H75" s="378"/>
      <c r="I75" s="322"/>
      <c r="S75" s="297"/>
      <c r="T75" s="297"/>
      <c r="U75" s="297"/>
      <c r="V75" s="374"/>
      <c r="W75" s="2"/>
      <c r="X75" s="2"/>
      <c r="Y75" s="375"/>
      <c r="Z75" s="297"/>
    </row>
    <row r="76" spans="1:30" x14ac:dyDescent="0.2">
      <c r="A76" s="296"/>
      <c r="B76" t="s">
        <v>214</v>
      </c>
      <c r="E76" s="355"/>
      <c r="G76" s="379">
        <v>80973.19</v>
      </c>
      <c r="H76" s="379">
        <v>20184.25</v>
      </c>
      <c r="I76" s="310">
        <v>101157.44</v>
      </c>
      <c r="S76" s="297"/>
      <c r="T76" s="297"/>
      <c r="U76" s="297"/>
      <c r="V76" s="374"/>
      <c r="W76" s="2"/>
      <c r="X76" s="2"/>
      <c r="Y76" s="375"/>
      <c r="Z76" s="297"/>
    </row>
    <row r="77" spans="1:30" x14ac:dyDescent="0.2">
      <c r="A77" s="296"/>
      <c r="B77" t="s">
        <v>215</v>
      </c>
      <c r="E77" s="355"/>
      <c r="G77" s="380">
        <v>80973.19</v>
      </c>
      <c r="H77" s="380">
        <v>20184.25</v>
      </c>
      <c r="I77" s="381">
        <v>101157.44</v>
      </c>
      <c r="S77" s="297"/>
      <c r="T77" s="297"/>
      <c r="U77" s="297"/>
      <c r="W77" s="74"/>
      <c r="X77" s="74"/>
      <c r="Y77" s="273"/>
      <c r="Z77" s="382"/>
    </row>
    <row r="78" spans="1:30" x14ac:dyDescent="0.2">
      <c r="A78" s="296"/>
      <c r="C78" s="2" t="s">
        <v>216</v>
      </c>
      <c r="G78" s="379">
        <v>0</v>
      </c>
      <c r="H78" s="379">
        <v>0</v>
      </c>
      <c r="I78" s="310">
        <v>0</v>
      </c>
      <c r="S78" s="297"/>
      <c r="T78" s="297"/>
      <c r="U78" s="297"/>
      <c r="W78" s="2"/>
      <c r="Y78" s="297"/>
      <c r="Z78" s="297"/>
    </row>
    <row r="79" spans="1:30" x14ac:dyDescent="0.2">
      <c r="A79" s="296"/>
      <c r="G79" s="378"/>
      <c r="H79" s="378"/>
      <c r="I79" s="322"/>
      <c r="S79" s="297"/>
      <c r="T79" s="297"/>
      <c r="U79" s="297"/>
      <c r="W79" s="74"/>
      <c r="X79" s="74"/>
      <c r="Y79" s="382"/>
      <c r="Z79" s="382"/>
      <c r="AA79" s="2"/>
    </row>
    <row r="80" spans="1:30" x14ac:dyDescent="0.2">
      <c r="A80" s="296"/>
      <c r="B80" t="s">
        <v>217</v>
      </c>
      <c r="G80" s="383">
        <v>0</v>
      </c>
      <c r="H80" s="383">
        <v>0</v>
      </c>
      <c r="I80" s="310">
        <v>0</v>
      </c>
      <c r="S80" s="297"/>
      <c r="T80" s="297"/>
      <c r="U80" s="297"/>
      <c r="Z80" s="360"/>
    </row>
    <row r="81" spans="1:27" x14ac:dyDescent="0.2">
      <c r="A81" s="296"/>
      <c r="B81" t="s">
        <v>218</v>
      </c>
      <c r="G81" s="384">
        <v>0</v>
      </c>
      <c r="H81" s="384">
        <v>0</v>
      </c>
      <c r="I81" s="381">
        <v>0</v>
      </c>
      <c r="S81" s="297"/>
      <c r="T81" s="297"/>
      <c r="U81" s="297"/>
      <c r="Z81" s="360"/>
    </row>
    <row r="82" spans="1:27" x14ac:dyDescent="0.2">
      <c r="A82" s="296"/>
      <c r="C82" t="s">
        <v>219</v>
      </c>
      <c r="G82" s="383">
        <v>0</v>
      </c>
      <c r="H82" s="383"/>
      <c r="I82" s="310">
        <v>0</v>
      </c>
      <c r="S82" s="297"/>
      <c r="T82" s="297"/>
      <c r="U82" s="297"/>
    </row>
    <row r="83" spans="1:27" x14ac:dyDescent="0.2">
      <c r="A83" s="296"/>
      <c r="G83" s="378"/>
      <c r="H83" s="378"/>
      <c r="I83" s="322"/>
      <c r="S83" s="297"/>
      <c r="T83" s="297"/>
      <c r="U83" s="297"/>
    </row>
    <row r="84" spans="1:27" x14ac:dyDescent="0.2">
      <c r="A84" s="296"/>
      <c r="B84" t="s">
        <v>220</v>
      </c>
      <c r="G84" s="379">
        <v>285955.78999999998</v>
      </c>
      <c r="H84" s="379">
        <v>0</v>
      </c>
      <c r="I84" s="310">
        <v>285955.78999999998</v>
      </c>
      <c r="S84" s="297"/>
      <c r="T84" s="297"/>
      <c r="U84" s="297"/>
    </row>
    <row r="85" spans="1:27" x14ac:dyDescent="0.2">
      <c r="A85" s="296"/>
      <c r="B85" t="s">
        <v>221</v>
      </c>
      <c r="G85" s="380">
        <v>285955.78999999998</v>
      </c>
      <c r="H85" s="384">
        <v>0</v>
      </c>
      <c r="I85" s="381">
        <v>285955.78999999998</v>
      </c>
      <c r="S85" s="297"/>
      <c r="T85" s="297"/>
      <c r="U85" s="297"/>
      <c r="V85" s="2"/>
    </row>
    <row r="86" spans="1:27" x14ac:dyDescent="0.2">
      <c r="A86" s="296"/>
      <c r="C86" s="2" t="s">
        <v>222</v>
      </c>
      <c r="G86" s="379">
        <v>0</v>
      </c>
      <c r="H86" s="379">
        <v>0</v>
      </c>
      <c r="I86" s="310">
        <v>0</v>
      </c>
      <c r="S86" s="297"/>
      <c r="T86" s="297"/>
      <c r="U86" s="297"/>
    </row>
    <row r="87" spans="1:27" s="266" customFormat="1" x14ac:dyDescent="0.2">
      <c r="A87" s="296"/>
      <c r="B87"/>
      <c r="C87"/>
      <c r="D87"/>
      <c r="E87"/>
      <c r="F87"/>
      <c r="G87" s="378"/>
      <c r="H87" s="378"/>
      <c r="I87" s="322"/>
      <c r="K87"/>
      <c r="S87"/>
      <c r="T87"/>
      <c r="U87"/>
      <c r="W87"/>
      <c r="X87"/>
      <c r="Y87"/>
      <c r="Z87"/>
      <c r="AA87"/>
    </row>
    <row r="88" spans="1:27" x14ac:dyDescent="0.2">
      <c r="A88" s="296"/>
      <c r="C88" s="74" t="s">
        <v>223</v>
      </c>
      <c r="G88" s="379">
        <v>366928.98</v>
      </c>
      <c r="H88" s="379">
        <v>20184.25</v>
      </c>
      <c r="I88" s="310">
        <v>387113.23</v>
      </c>
      <c r="W88" s="266"/>
      <c r="X88" s="266"/>
      <c r="Y88" s="266"/>
      <c r="Z88" s="266"/>
      <c r="AA88" s="266"/>
    </row>
    <row r="89" spans="1:27" x14ac:dyDescent="0.2">
      <c r="A89" s="296"/>
      <c r="G89" s="378"/>
      <c r="H89" s="378"/>
      <c r="I89" s="322"/>
    </row>
    <row r="90" spans="1:27" ht="13.5" thickBot="1" x14ac:dyDescent="0.25">
      <c r="A90" s="300"/>
      <c r="B90" s="302"/>
      <c r="C90" s="302"/>
      <c r="D90" s="302"/>
      <c r="E90" s="302"/>
      <c r="F90" s="302"/>
      <c r="G90" s="385"/>
      <c r="H90" s="385"/>
      <c r="I90" s="329"/>
    </row>
    <row r="91" spans="1:27" x14ac:dyDescent="0.2">
      <c r="W91" s="133"/>
    </row>
    <row r="92" spans="1:27" x14ac:dyDescent="0.2">
      <c r="V92" s="386"/>
      <c r="W92" s="386"/>
    </row>
    <row r="93" spans="1:27" x14ac:dyDescent="0.2">
      <c r="S93" s="355"/>
      <c r="T93" s="355"/>
      <c r="U93" s="355"/>
      <c r="V93" s="386"/>
      <c r="W93" s="386"/>
    </row>
    <row r="94" spans="1:27" x14ac:dyDescent="0.2">
      <c r="S94" s="355"/>
      <c r="T94" s="355"/>
      <c r="U94" s="355"/>
      <c r="V94" s="386"/>
      <c r="W94" s="386"/>
    </row>
    <row r="95" spans="1:27" x14ac:dyDescent="0.2">
      <c r="V95" s="360"/>
      <c r="W95" s="360"/>
    </row>
    <row r="96" spans="1:27" x14ac:dyDescent="0.2">
      <c r="V96" s="360"/>
      <c r="W96" s="360"/>
      <c r="X96" s="360"/>
    </row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35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A86F-0A9E-484F-B9BD-C4CF42A92243}">
  <sheetPr>
    <pageSetUpPr fitToPage="1"/>
  </sheetPr>
  <dimension ref="A1:E46"/>
  <sheetViews>
    <sheetView zoomScale="90" zoomScaleNormal="90" workbookViewId="0"/>
  </sheetViews>
  <sheetFormatPr defaultColWidth="8.85546875" defaultRowHeight="12.75" x14ac:dyDescent="0.2"/>
  <cols>
    <col min="1" max="1" width="67.42578125" customWidth="1"/>
    <col min="2" max="2" width="18.5703125" customWidth="1"/>
    <col min="4" max="4" width="15" bestFit="1" customWidth="1"/>
    <col min="5" max="5" width="18.42578125" bestFit="1" customWidth="1"/>
  </cols>
  <sheetData>
    <row r="1" spans="1:5" x14ac:dyDescent="0.2">
      <c r="A1" s="387" t="s">
        <v>224</v>
      </c>
      <c r="B1" s="388"/>
    </row>
    <row r="2" spans="1:5" x14ac:dyDescent="0.2">
      <c r="A2" s="387" t="s">
        <v>225</v>
      </c>
      <c r="B2" s="388"/>
    </row>
    <row r="3" spans="1:5" x14ac:dyDescent="0.2">
      <c r="A3" s="389">
        <f>FFELP!D7</f>
        <v>45688</v>
      </c>
      <c r="B3" s="388"/>
      <c r="E3" s="390"/>
    </row>
    <row r="4" spans="1:5" x14ac:dyDescent="0.2">
      <c r="A4" s="387" t="s">
        <v>226</v>
      </c>
      <c r="B4" s="388"/>
      <c r="E4" s="391"/>
    </row>
    <row r="5" spans="1:5" x14ac:dyDescent="0.2">
      <c r="E5" s="390"/>
    </row>
    <row r="6" spans="1:5" x14ac:dyDescent="0.2">
      <c r="E6" s="355"/>
    </row>
    <row r="7" spans="1:5" x14ac:dyDescent="0.2">
      <c r="A7" s="392" t="s">
        <v>227</v>
      </c>
      <c r="E7" s="393"/>
    </row>
    <row r="8" spans="1:5" x14ac:dyDescent="0.2">
      <c r="E8" s="355"/>
    </row>
    <row r="9" spans="1:5" x14ac:dyDescent="0.2">
      <c r="A9" s="394" t="s">
        <v>228</v>
      </c>
      <c r="B9" s="395">
        <v>807346.69</v>
      </c>
      <c r="C9" s="396"/>
      <c r="E9" s="391"/>
    </row>
    <row r="10" spans="1:5" x14ac:dyDescent="0.2">
      <c r="A10" s="394" t="s">
        <v>229</v>
      </c>
      <c r="B10" s="397"/>
      <c r="C10" s="396"/>
      <c r="E10" s="390"/>
    </row>
    <row r="11" spans="1:5" x14ac:dyDescent="0.2">
      <c r="A11" s="394" t="s">
        <v>230</v>
      </c>
      <c r="B11" s="398"/>
      <c r="C11" s="396"/>
      <c r="E11" s="355"/>
    </row>
    <row r="12" spans="1:5" x14ac:dyDescent="0.2">
      <c r="A12" s="394" t="s">
        <v>231</v>
      </c>
      <c r="B12" s="398">
        <v>23778990.559999999</v>
      </c>
      <c r="C12" s="396"/>
      <c r="E12" s="393"/>
    </row>
    <row r="13" spans="1:5" x14ac:dyDescent="0.2">
      <c r="A13" s="394" t="s">
        <v>232</v>
      </c>
      <c r="B13" s="399">
        <v>-804063.87</v>
      </c>
      <c r="C13" s="396"/>
      <c r="E13" s="400"/>
    </row>
    <row r="14" spans="1:5" x14ac:dyDescent="0.2">
      <c r="A14" s="394" t="s">
        <v>233</v>
      </c>
      <c r="B14" s="401">
        <f>SUM(B12:B13)</f>
        <v>22974926.689999998</v>
      </c>
      <c r="C14" s="396"/>
      <c r="D14" s="402"/>
      <c r="E14" s="403"/>
    </row>
    <row r="15" spans="1:5" x14ac:dyDescent="0.2">
      <c r="A15" s="394"/>
      <c r="B15" s="398"/>
      <c r="C15" s="396"/>
      <c r="E15" s="391"/>
    </row>
    <row r="16" spans="1:5" x14ac:dyDescent="0.2">
      <c r="A16" s="394" t="s">
        <v>234</v>
      </c>
      <c r="B16" s="398">
        <v>1260970.02</v>
      </c>
      <c r="C16" s="396"/>
      <c r="E16" s="391"/>
    </row>
    <row r="17" spans="1:5" x14ac:dyDescent="0.2">
      <c r="A17" s="394" t="s">
        <v>235</v>
      </c>
      <c r="B17" s="398">
        <v>2708.32</v>
      </c>
      <c r="C17" s="396"/>
      <c r="E17" s="391"/>
    </row>
    <row r="18" spans="1:5" x14ac:dyDescent="0.2">
      <c r="A18" s="394" t="s">
        <v>236</v>
      </c>
      <c r="B18" s="398">
        <v>8159.59</v>
      </c>
      <c r="C18" s="396"/>
      <c r="E18" s="391"/>
    </row>
    <row r="19" spans="1:5" x14ac:dyDescent="0.2">
      <c r="A19" s="394" t="s">
        <v>237</v>
      </c>
      <c r="B19" s="398"/>
      <c r="C19" s="396"/>
      <c r="E19" s="390"/>
    </row>
    <row r="20" spans="1:5" x14ac:dyDescent="0.2">
      <c r="A20" s="396"/>
      <c r="B20" s="404"/>
      <c r="C20" s="396"/>
      <c r="E20" s="355"/>
    </row>
    <row r="21" spans="1:5" ht="13.5" thickBot="1" x14ac:dyDescent="0.25">
      <c r="A21" s="405" t="s">
        <v>82</v>
      </c>
      <c r="B21" s="406">
        <f>B9+B14+B16+B17+B18</f>
        <v>25054111.309999999</v>
      </c>
      <c r="C21" s="396"/>
      <c r="D21" s="407"/>
      <c r="E21" s="408"/>
    </row>
    <row r="22" spans="1:5" ht="13.5" thickTop="1" x14ac:dyDescent="0.2">
      <c r="A22" s="396"/>
      <c r="B22" s="397"/>
      <c r="C22" s="396"/>
      <c r="E22" s="355"/>
    </row>
    <row r="23" spans="1:5" x14ac:dyDescent="0.2">
      <c r="A23" s="396"/>
      <c r="B23" s="397"/>
      <c r="C23" s="396"/>
      <c r="E23" s="391"/>
    </row>
    <row r="24" spans="1:5" x14ac:dyDescent="0.2">
      <c r="A24" s="405" t="s">
        <v>238</v>
      </c>
      <c r="B24" s="397"/>
      <c r="C24" s="396"/>
      <c r="E24" s="393"/>
    </row>
    <row r="25" spans="1:5" x14ac:dyDescent="0.2">
      <c r="A25" s="396"/>
      <c r="B25" s="397"/>
      <c r="C25" s="396"/>
      <c r="E25" s="391"/>
    </row>
    <row r="26" spans="1:5" x14ac:dyDescent="0.2">
      <c r="A26" s="394" t="s">
        <v>239</v>
      </c>
      <c r="B26" s="409"/>
      <c r="C26" s="396"/>
      <c r="E26" s="391"/>
    </row>
    <row r="27" spans="1:5" x14ac:dyDescent="0.2">
      <c r="A27" s="394" t="s">
        <v>240</v>
      </c>
      <c r="B27" s="395">
        <v>22910911.57</v>
      </c>
      <c r="C27" s="396"/>
      <c r="E27" s="391"/>
    </row>
    <row r="28" spans="1:5" x14ac:dyDescent="0.2">
      <c r="A28" s="394" t="s">
        <v>241</v>
      </c>
      <c r="B28" s="437">
        <v>-9563.06</v>
      </c>
      <c r="C28" s="396"/>
    </row>
    <row r="29" spans="1:5" x14ac:dyDescent="0.2">
      <c r="A29" s="394" t="s">
        <v>242</v>
      </c>
      <c r="B29" s="398"/>
      <c r="C29" s="396"/>
      <c r="E29" s="390"/>
    </row>
    <row r="30" spans="1:5" x14ac:dyDescent="0.2">
      <c r="A30" s="394" t="s">
        <v>243</v>
      </c>
      <c r="B30" s="398"/>
      <c r="C30" s="396"/>
      <c r="E30" s="355"/>
    </row>
    <row r="31" spans="1:5" x14ac:dyDescent="0.2">
      <c r="A31" s="396"/>
      <c r="B31" s="404"/>
      <c r="C31" s="396"/>
      <c r="E31" s="393"/>
    </row>
    <row r="32" spans="1:5" ht="13.5" thickBot="1" x14ac:dyDescent="0.25">
      <c r="A32" s="394" t="s">
        <v>244</v>
      </c>
      <c r="B32" s="410">
        <f>SUM(B26:B31)</f>
        <v>22901348.510000002</v>
      </c>
      <c r="C32" s="396"/>
      <c r="E32" s="355"/>
    </row>
    <row r="33" spans="1:5" ht="13.5" thickTop="1" x14ac:dyDescent="0.2">
      <c r="A33" s="396"/>
      <c r="B33" s="411"/>
      <c r="C33" s="396"/>
      <c r="E33" s="393"/>
    </row>
    <row r="34" spans="1:5" x14ac:dyDescent="0.2">
      <c r="A34" s="405" t="s">
        <v>245</v>
      </c>
      <c r="B34" s="412">
        <v>2152762.7999999998</v>
      </c>
      <c r="C34" s="396"/>
      <c r="E34" s="391"/>
    </row>
    <row r="35" spans="1:5" x14ac:dyDescent="0.2">
      <c r="A35" s="396"/>
      <c r="B35" s="397"/>
      <c r="C35" s="396"/>
      <c r="E35" s="355"/>
    </row>
    <row r="36" spans="1:5" ht="13.5" thickBot="1" x14ac:dyDescent="0.25">
      <c r="A36" s="405" t="s">
        <v>246</v>
      </c>
      <c r="B36" s="406">
        <f>+B32+B34</f>
        <v>25054111.310000002</v>
      </c>
      <c r="C36" s="396"/>
      <c r="E36" s="413"/>
    </row>
    <row r="37" spans="1:5" ht="13.5" thickTop="1" x14ac:dyDescent="0.2">
      <c r="A37" s="396"/>
      <c r="B37" s="397"/>
      <c r="C37" s="396"/>
      <c r="E37" s="390"/>
    </row>
    <row r="38" spans="1:5" x14ac:dyDescent="0.2">
      <c r="A38" s="396"/>
      <c r="B38" s="438"/>
      <c r="C38" s="396"/>
      <c r="D38" s="407"/>
      <c r="E38" s="355"/>
    </row>
    <row r="39" spans="1:5" x14ac:dyDescent="0.2">
      <c r="B39" s="414"/>
      <c r="E39" s="390"/>
    </row>
    <row r="40" spans="1:5" x14ac:dyDescent="0.2">
      <c r="A40" s="415" t="s">
        <v>247</v>
      </c>
      <c r="B40" s="416"/>
      <c r="C40" s="415"/>
    </row>
    <row r="41" spans="1:5" x14ac:dyDescent="0.2">
      <c r="A41" s="415" t="s">
        <v>248</v>
      </c>
      <c r="B41" s="416"/>
      <c r="C41" s="415"/>
    </row>
    <row r="42" spans="1:5" x14ac:dyDescent="0.2">
      <c r="A42" s="415"/>
      <c r="B42" s="414"/>
      <c r="C42" s="415"/>
    </row>
    <row r="43" spans="1:5" x14ac:dyDescent="0.2">
      <c r="B43" s="414"/>
    </row>
    <row r="44" spans="1:5" x14ac:dyDescent="0.2">
      <c r="B44" s="414"/>
    </row>
    <row r="45" spans="1:5" x14ac:dyDescent="0.2">
      <c r="B45" s="414"/>
    </row>
    <row r="46" spans="1:5" x14ac:dyDescent="0.2">
      <c r="B46" s="414"/>
    </row>
  </sheetData>
  <pageMargins left="0.7" right="0.7" top="0.75" bottom="0.75" header="0.3" footer="0.3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E50B-1716-4A64-97B9-7BAD50C35D73}">
  <sheetPr>
    <pageSetUpPr fitToPage="1"/>
  </sheetPr>
  <dimension ref="A1:G40"/>
  <sheetViews>
    <sheetView zoomScaleNormal="100" zoomScaleSheetLayoutView="90" workbookViewId="0"/>
  </sheetViews>
  <sheetFormatPr defaultColWidth="9.140625" defaultRowHeight="12.75" x14ac:dyDescent="0.2"/>
  <cols>
    <col min="3" max="3" width="99.85546875" customWidth="1"/>
    <col min="5" max="5" width="17.42578125" customWidth="1"/>
    <col min="6" max="6" width="11.42578125" bestFit="1" customWidth="1"/>
    <col min="7" max="7" width="12.28515625" bestFit="1" customWidth="1"/>
  </cols>
  <sheetData>
    <row r="1" spans="1:6" x14ac:dyDescent="0.2">
      <c r="A1" s="74" t="s">
        <v>224</v>
      </c>
      <c r="D1" s="417"/>
      <c r="E1" s="418"/>
    </row>
    <row r="2" spans="1:6" x14ac:dyDescent="0.2">
      <c r="A2" s="74" t="s">
        <v>249</v>
      </c>
      <c r="E2" s="2"/>
      <c r="F2" s="419"/>
    </row>
    <row r="3" spans="1:6" x14ac:dyDescent="0.2">
      <c r="F3" s="419"/>
    </row>
    <row r="4" spans="1:6" x14ac:dyDescent="0.2">
      <c r="B4" s="74" t="s">
        <v>250</v>
      </c>
      <c r="E4" s="2"/>
      <c r="F4" s="419"/>
    </row>
    <row r="5" spans="1:6" x14ac:dyDescent="0.2">
      <c r="C5" t="s">
        <v>251</v>
      </c>
      <c r="E5" s="420" t="s">
        <v>279</v>
      </c>
    </row>
    <row r="6" spans="1:6" x14ac:dyDescent="0.2">
      <c r="C6" t="s">
        <v>6</v>
      </c>
      <c r="E6" s="420">
        <v>45713</v>
      </c>
    </row>
    <row r="7" spans="1:6" x14ac:dyDescent="0.2">
      <c r="C7" t="s">
        <v>252</v>
      </c>
      <c r="E7" s="421">
        <v>29</v>
      </c>
    </row>
    <row r="8" spans="1:6" x14ac:dyDescent="0.2">
      <c r="C8" t="s">
        <v>253</v>
      </c>
      <c r="E8" s="422">
        <v>360</v>
      </c>
    </row>
    <row r="9" spans="1:6" ht="15" x14ac:dyDescent="0.25">
      <c r="C9" t="s">
        <v>254</v>
      </c>
      <c r="E9" s="423">
        <v>4200000</v>
      </c>
    </row>
    <row r="10" spans="1:6" ht="15" x14ac:dyDescent="0.25">
      <c r="C10" t="s">
        <v>255</v>
      </c>
      <c r="E10" s="424">
        <v>5.9654600000000002E-2</v>
      </c>
    </row>
    <row r="11" spans="1:6" ht="15" x14ac:dyDescent="0.25">
      <c r="C11" t="s">
        <v>256</v>
      </c>
      <c r="E11" s="424">
        <v>4.4654600000000003E-2</v>
      </c>
    </row>
    <row r="12" spans="1:6" x14ac:dyDescent="0.2">
      <c r="C12" t="s">
        <v>257</v>
      </c>
      <c r="E12" s="420">
        <v>45709</v>
      </c>
      <c r="F12" s="2"/>
    </row>
    <row r="13" spans="1:6" x14ac:dyDescent="0.2">
      <c r="E13" s="119"/>
    </row>
    <row r="14" spans="1:6" x14ac:dyDescent="0.2">
      <c r="B14" s="74" t="s">
        <v>258</v>
      </c>
      <c r="E14" s="425">
        <f>E9*(E10)*(ROUND((E7)/E8,5))</f>
        <v>20184.253219200004</v>
      </c>
    </row>
    <row r="16" spans="1:6" x14ac:dyDescent="0.2">
      <c r="B16" s="74" t="s">
        <v>259</v>
      </c>
      <c r="E16" s="426"/>
    </row>
    <row r="17" spans="2:7" x14ac:dyDescent="0.2">
      <c r="C17" t="s">
        <v>260</v>
      </c>
      <c r="E17" s="426">
        <v>153800.71</v>
      </c>
    </row>
    <row r="18" spans="2:7" x14ac:dyDescent="0.2">
      <c r="C18" t="s">
        <v>261</v>
      </c>
      <c r="E18" s="426">
        <v>16080.87</v>
      </c>
    </row>
    <row r="19" spans="2:7" x14ac:dyDescent="0.2">
      <c r="C19" t="s">
        <v>262</v>
      </c>
      <c r="E19" s="426">
        <v>9834.8799999999992</v>
      </c>
    </row>
    <row r="20" spans="2:7" x14ac:dyDescent="0.2">
      <c r="C20" t="s">
        <v>263</v>
      </c>
      <c r="E20" s="426">
        <v>80973.19</v>
      </c>
    </row>
    <row r="21" spans="2:7" x14ac:dyDescent="0.2">
      <c r="C21" s="364" t="s">
        <v>264</v>
      </c>
      <c r="E21" s="427">
        <v>833.33</v>
      </c>
    </row>
    <row r="22" spans="2:7" x14ac:dyDescent="0.2">
      <c r="E22" s="428"/>
    </row>
    <row r="23" spans="2:7" x14ac:dyDescent="0.2">
      <c r="B23" s="74" t="s">
        <v>265</v>
      </c>
      <c r="E23" s="425">
        <f>E17-E18-E19-E20-E21</f>
        <v>46078.439999999988</v>
      </c>
      <c r="G23" s="306"/>
    </row>
    <row r="24" spans="2:7" x14ac:dyDescent="0.2">
      <c r="E24" s="2"/>
      <c r="G24" s="306"/>
    </row>
    <row r="25" spans="2:7" ht="15" x14ac:dyDescent="0.25">
      <c r="B25" s="74" t="s">
        <v>266</v>
      </c>
      <c r="E25" s="429"/>
    </row>
    <row r="26" spans="2:7" x14ac:dyDescent="0.2">
      <c r="C26" t="s">
        <v>267</v>
      </c>
      <c r="E26" s="430">
        <v>0</v>
      </c>
    </row>
    <row r="27" spans="2:7" ht="15" x14ac:dyDescent="0.25">
      <c r="C27" t="s">
        <v>268</v>
      </c>
      <c r="E27" s="429">
        <v>0</v>
      </c>
    </row>
    <row r="28" spans="2:7" ht="15" x14ac:dyDescent="0.25">
      <c r="C28" t="s">
        <v>269</v>
      </c>
      <c r="E28" s="431">
        <v>0</v>
      </c>
    </row>
    <row r="29" spans="2:7" x14ac:dyDescent="0.2">
      <c r="B29" s="74" t="s">
        <v>270</v>
      </c>
      <c r="E29" s="425">
        <v>0</v>
      </c>
    </row>
    <row r="30" spans="2:7" x14ac:dyDescent="0.2">
      <c r="E30" s="2"/>
    </row>
    <row r="31" spans="2:7" ht="15" x14ac:dyDescent="0.25">
      <c r="B31" s="74" t="s">
        <v>271</v>
      </c>
      <c r="E31" s="429"/>
    </row>
    <row r="32" spans="2:7" ht="15" x14ac:dyDescent="0.25">
      <c r="C32" t="s">
        <v>272</v>
      </c>
      <c r="E32" s="429">
        <f>+E14</f>
        <v>20184.253219200004</v>
      </c>
    </row>
    <row r="33" spans="2:5" x14ac:dyDescent="0.2">
      <c r="E33" s="119"/>
    </row>
    <row r="34" spans="2:5" x14ac:dyDescent="0.2">
      <c r="B34" s="74" t="s">
        <v>273</v>
      </c>
      <c r="E34" s="425">
        <f>E32</f>
        <v>20184.253219200004</v>
      </c>
    </row>
    <row r="36" spans="2:5" x14ac:dyDescent="0.2">
      <c r="B36" s="74" t="s">
        <v>274</v>
      </c>
      <c r="E36" s="2"/>
    </row>
    <row r="37" spans="2:5" ht="15" x14ac:dyDescent="0.25">
      <c r="C37" t="s">
        <v>275</v>
      </c>
      <c r="E37" s="432">
        <v>0</v>
      </c>
    </row>
    <row r="38" spans="2:5" x14ac:dyDescent="0.2">
      <c r="C38" t="s">
        <v>276</v>
      </c>
      <c r="E38" s="433">
        <v>0</v>
      </c>
    </row>
    <row r="39" spans="2:5" x14ac:dyDescent="0.2">
      <c r="C39" t="s">
        <v>277</v>
      </c>
      <c r="E39" s="434">
        <v>0</v>
      </c>
    </row>
    <row r="40" spans="2:5" x14ac:dyDescent="0.2">
      <c r="B40" s="74" t="s">
        <v>278</v>
      </c>
      <c r="E40" s="425">
        <v>0</v>
      </c>
    </row>
  </sheetData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FFELP</vt:lpstr>
      <vt:lpstr>Collection and Waterfall</vt:lpstr>
      <vt:lpstr>ESA Balance Sheet</vt:lpstr>
      <vt:lpstr>class B 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2025-02-17T18:51:25Z</dcterms:created>
  <dcterms:modified xsi:type="dcterms:W3CDTF">2025-02-21T14:54:00Z</dcterms:modified>
</cp:coreProperties>
</file>