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0.2024\"/>
    </mc:Choice>
  </mc:AlternateContent>
  <xr:revisionPtr revIDLastSave="0" documentId="13_ncr:1_{9CB4143E-6794-4055-A738-978E57A72F73}" xr6:coauthVersionLast="47" xr6:coauthVersionMax="47" xr10:uidLastSave="{00000000-0000-0000-0000-000000000000}"/>
  <bookViews>
    <workbookView xWindow="28680" yWindow="-120" windowWidth="29040" windowHeight="15840" xr2:uid="{591FC3B5-817F-4F2E-833F-CF1929AB4275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 s="1"/>
  <c r="A3" i="3"/>
  <c r="D6" i="1"/>
  <c r="A84" i="1"/>
  <c r="G64" i="1"/>
  <c r="G51" i="1"/>
  <c r="G50" i="1"/>
  <c r="G49" i="1"/>
  <c r="G47" i="1"/>
  <c r="H66" i="1"/>
  <c r="I21" i="1"/>
  <c r="H21" i="1"/>
  <c r="L18" i="1"/>
  <c r="D18" i="1"/>
  <c r="K21" i="1"/>
  <c r="J21" i="1"/>
  <c r="L17" i="1"/>
  <c r="D17" i="1"/>
  <c r="H68" i="1" l="1"/>
  <c r="L21" i="1"/>
  <c r="M18" i="1" s="1"/>
  <c r="H72" i="1"/>
  <c r="G68" i="1"/>
  <c r="G66" i="1"/>
  <c r="D7" i="1"/>
  <c r="G72" i="1"/>
  <c r="H73" i="1"/>
  <c r="E23" i="4"/>
  <c r="H53" i="1"/>
  <c r="G73" i="1" l="1"/>
  <c r="H74" i="1"/>
  <c r="G53" i="1"/>
  <c r="G74" i="1"/>
  <c r="M17" i="1"/>
  <c r="M21" i="1" s="1"/>
  <c r="H78" i="1"/>
  <c r="H79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<sst xmlns="http://schemas.openxmlformats.org/spreadsheetml/2006/main" count="375" uniqueCount="280">
  <si>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</si>
  <si>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</si>
  <si>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</si>
  <si>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</si>
  <si>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</si>
  <si>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</si>
  <si>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</si>
  <si>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</si>
  <si>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</si>
  <si>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</si>
  <si>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</si>
  <si>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</si>
  <si>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</si>
  <si>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</si>
  <si>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</si>
  <si>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</si>
  <si>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</si>
  <si>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</si>
  <si>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</si>
  <si>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</si>
  <si>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</si>
  <si>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</si>
  <si>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</si>
  <si>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</si>
  <si>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</si>
  <si>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</si>
  <si>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</si>
  <si>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</si>
  <si>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</si>
  <si>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</si>
  <si>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</si>
  <si>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</si>
  <si>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</si>
  <si>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</si>
  <si>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</si>
  <si>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</si>
  <si>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</si>
  <si>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</si>
  <si>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</si>
  <si>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</si>
  <si>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</si>
  <si>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</si>
  <si>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</si>
  <si>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</si>
  <si>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</si>
  <si>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</si>
  <si>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</si>
  <si>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</si>
  <si>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</si>
  <si>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</si>
  <si>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</si>
  <si>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</si>
  <si>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</si>
  <si>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</si>
  <si>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</si>
  <si>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</si>
  <si>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</si>
  <si>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</si>
  <si>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</si>
  <si>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</si>
  <si>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</si>
  <si>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</si>
  <si>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</si>
  <si>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</si>
  <si>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</si>
  <si>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</si>
  <si>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</si>
  <si>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</si>
  <si>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</si>
  <si>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</si>
  <si>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</si>
  <si>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</si>
  <si>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</si>
  <si>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</si>
  <si>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</si>
  <si>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</si>
  <si>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</si>
  <si>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</si>
  <si>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</si>
  <si>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</si>
  <si>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</si>
  <si>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</si>
  <si>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</si>
  <si>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</si>
  <si>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</si>
  <si>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</si>
  <si>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</si>
  <si>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</si>
  <si>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</si>
  <si>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</si>
  <si>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</si>
  <si>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</si>
  <si>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</si>
  <si>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</si>
  <si>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</si>
  <si>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</si>
  <si>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</si>
  <si>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</si>
  <si>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</si>
  <si>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</si>
  <si>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</si>
  <si>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</si>
  <si>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</si>
  <si>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</si>
  <si>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</si>
  <si>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</si>
  <si>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</si>
  <si>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</si>
  <si>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</si>
  <si>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</si>
  <si>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</si>
  <si>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</si>
  <si>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</si>
  <si>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</si>
  <si>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</si>
  <si>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</si>
  <si>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</si>
  <si>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</si>
  <si>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</si>
  <si>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</si>
  <si>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</si>
  <si>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</si>
  <si>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</si>
  <si>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</si>
  <si>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</si>
  <si>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</si>
  <si>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</si>
  <si>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</si>
  <si>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</si>
  <si>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</si>
  <si>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</si>
  <si>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</si>
  <si>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</si>
  <si>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</si>
  <si>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</si>
  <si>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</si>
  <si>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</si>
  <si>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</si>
  <si>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</si>
  <si>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</si>
  <si>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</si>
  <si>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</si>
  <si>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</si>
  <si>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</si>
  <si>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</si>
  <si>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</si>
  <si>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</si>
  <si>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</si>
  <si>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</si>
  <si>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</si>
  <si>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</si>
  <si>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</si>
  <si>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</si>
  <si>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</si>
  <si>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</si>
  <si>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</si>
  <si>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</si>
  <si>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</si>
  <si>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</si>
  <si>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</si>
  <si>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</si>
  <si>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</si>
  <si>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</si>
  <si>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</si>
  <si>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</si>
  <si>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</si>
  <si>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</si>
  <si>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</si>
  <si>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</si>
  <si>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</si>
  <si>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</si>
  <si>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</si>
  <si>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</si>
  <si>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</si>
  <si>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</si>
  <si>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</si>
  <si>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</si>
  <si>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</si>
  <si>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</si>
  <si>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</si>
  <si>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</si>
  <si>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</si>
  <si>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</si>
  <si>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</si>
  <si>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</si>
  <si>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</si>
  <si>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</si>
  <si>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</si>
  <si>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</si>
  <si>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</si>
  <si>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</si>
  <si>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</si>
  <si>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</si>
  <si>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</si>
  <si>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</si>
  <si>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</si>
  <si>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</si>
  <si>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</si>
  <si>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</si>
  <si>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</si>
  <si>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</si>
  <si>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</si>
  <si>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</si>
  <si>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</si>
  <si>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</si>
  <si>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</si>
  <si>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</si>
  <si>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</si>
  <si>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</si>
  <si>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</si>
  <si>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</si>
  <si>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</si>
  <si>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</si>
  <si>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</si>
  <si>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</si>
  <si>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</si>
  <si>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</si>
  <si>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</si>
  <si>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</si>
  <si>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</si>
  <si>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</si>
  <si>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</si>
  <si>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</si>
  <si>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</si>
  <si>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</si>
  <si>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</si>
  <si>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</si>
  <si>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</si>
  <si>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</si>
  <si>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</si>
  <si>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</si>
  <si>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</si>
  <si>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</si>
  <si>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</si>
  <si>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</si>
  <si>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</si>
  <si>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</si>
  <si>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</si>
  <si>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</si>
  <si>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</si>
  <si>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</si>
  <si>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</si>
  <si>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</si>
  <si>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</si>
  <si>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</si>
  <si>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</si>
  <si>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</si>
  <si>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</si>
  <si>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</si>
  <si>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</si>
  <si>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</si>
  <si>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</si>
  <si>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</si>
  <si>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</si>
  <si>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</si>
  <si>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</si>
  <si>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</si>
  <si>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</si>
  <si>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</si>
  <si>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</si>
  <si>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</si>
  <si>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</si>
  <si>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</si>
  <si>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</si>
  <si>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</si>
  <si>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</si>
  <si>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</si>
  <si>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</si>
  <si>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</si>
  <si>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</si>
  <si>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</si>
  <si>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</si>
  <si>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</si>
  <si>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</si>
  <si>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</si>
  <si>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</si>
  <si>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</si>
  <si>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</si>
  <si>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</si>
  <si>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10/25/24-11/22/24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</si>
</sst>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2" fillId="0" borderId="0" xfId="0" applyNumberFormat="1" applyFont="1" applyAlignment="1">
      <alignment horizontal="left"/>
    </xf>
    <xf numFmtId="43" fontId="22" fillId="0" borderId="0" xfId="0" applyNumberFormat="1" applyFont="1" applyAlignment="1">
      <alignment horizontal="right"/>
    </xf>
    <xf numFmtId="0" fontId="22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3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4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4" xfId="0" applyFont="1" applyBorder="1"/>
    <xf numFmtId="43" fontId="25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5" fillId="0" borderId="0" xfId="0" applyFont="1" applyAlignment="1">
      <alignment horizontal="right"/>
    </xf>
    <xf numFmtId="43" fontId="25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6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7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8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8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8" fillId="0" borderId="0" xfId="4" applyFont="1" applyFill="1"/>
    <xf numFmtId="0" fontId="29" fillId="0" borderId="0" xfId="0" applyFont="1"/>
    <xf numFmtId="166" fontId="17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31" fillId="0" borderId="0" xfId="4" applyNumberFormat="1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3" fillId="0" borderId="0" xfId="0" applyNumberFormat="1" applyFont="1"/>
    <xf numFmtId="44" fontId="34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4" fillId="0" borderId="22" xfId="0" applyNumberFormat="1" applyFont="1" applyBorder="1"/>
    <xf numFmtId="0" fontId="34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Fill="1"/>
    <xf numFmtId="14" fontId="3" fillId="0" borderId="0" xfId="0" applyNumberFormat="1" applyFont="1" applyFill="1"/>
  </cellXfs>
  <cellStyles count="8">
    <cellStyle name="Comma 10" xfId="4" xr:uid="{CF2A3DC8-E0D5-4714-A3B5-8649829621AF}"/>
    <cellStyle name="Comma 4 10" xfId="6" xr:uid="{8B4CA835-C52D-444C-9981-DC67D124E75E}"/>
    <cellStyle name="Currency 17" xfId="3" xr:uid="{762B81F2-5E61-4EF5-8705-648FFF43B7CB}"/>
    <cellStyle name="Hyperlink" xfId="1" builtinId="8"/>
    <cellStyle name="Hyperlink 4 3 2" xfId="2" xr:uid="{6C52A023-849D-4F86-AE89-89ED026A2066}"/>
    <cellStyle name="Normal" xfId="0" builtinId="0"/>
    <cellStyle name="Percent 12" xfId="5" xr:uid="{6F0240B3-1FF5-46E9-BDB0-DBECDF4D4282}"/>
    <cellStyle name="Percent 2 2 2" xfId="7" xr:uid="{C7CB2438-CAC9-4024-AF73-D2FEE78D3C52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56B09E5-0EF3-4E6D-9F75-D5B37715E1E7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79189A7-15E5-4CC6-81E4-F9AB25D26263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01690F1-E1C8-41C8-A475-6FE55A486EFB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C7DC084-8D8A-4CF7-A89B-6EC010BEE0A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50EA8A8C-5BD0-4FEA-A4CD-66AEE2B65F1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9652163-B75A-465C-BF39-90BD48658F6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FED196D-5A6D-4981-B00C-E6DD8169A069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96E6A922-C61E-4159-9458-25E0B29EAE3B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200FAF41-05BF-4581-B554-82B3D759E16F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869A8701-9F19-44D9-BD81-5C1D8A0584D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685C2E2A-B063-492D-BB00-6474FD7BDAB2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7BB953A9-2F6D-46CF-912C-6080F75B5DCC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49B-8A21-4949-AD42-E60312C25090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21"/>
      <c r="G1" s="421"/>
      <c r="H1" s="422"/>
      <c r="I1" s="42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16" t="s">
        <v>2</v>
      </c>
      <c r="C4" s="417"/>
      <c r="D4" s="5" t="s">
        <v>3</v>
      </c>
      <c r="E4" s="5"/>
      <c r="F4" s="5"/>
      <c r="G4" s="6"/>
      <c r="I4" s="418"/>
      <c r="J4" s="418"/>
    </row>
    <row r="5" spans="1:15" ht="13.35" customHeight="1" x14ac:dyDescent="0.2">
      <c r="B5" s="399" t="s">
        <v>4</v>
      </c>
      <c r="C5" s="400"/>
      <c r="D5" s="2" t="s">
        <v>5</v>
      </c>
      <c r="G5" s="9"/>
      <c r="I5" s="418"/>
      <c r="J5" s="418"/>
      <c r="L5" s="419"/>
      <c r="M5" s="419"/>
    </row>
    <row r="6" spans="1:15" ht="13.35" customHeight="1" x14ac:dyDescent="0.2">
      <c r="B6" s="399" t="s">
        <v>6</v>
      </c>
      <c r="C6" s="400"/>
      <c r="D6" s="10">
        <f>'Collection and Waterfall'!E5</f>
        <v>45621</v>
      </c>
      <c r="G6" s="9"/>
      <c r="I6" s="418"/>
      <c r="J6" s="418"/>
      <c r="L6" s="419"/>
      <c r="M6" s="419"/>
    </row>
    <row r="7" spans="1:15" ht="13.35" customHeight="1" x14ac:dyDescent="0.2">
      <c r="B7" s="399" t="s">
        <v>7</v>
      </c>
      <c r="C7" s="400"/>
      <c r="D7" s="10">
        <f>'Collection and Waterfall'!E6</f>
        <v>45596</v>
      </c>
      <c r="E7" s="11"/>
      <c r="F7" s="11"/>
      <c r="G7" s="12"/>
      <c r="I7" s="13" t="s">
        <v>8</v>
      </c>
      <c r="J7" s="13"/>
      <c r="L7" s="419"/>
      <c r="M7" s="419"/>
    </row>
    <row r="8" spans="1:15" x14ac:dyDescent="0.2">
      <c r="B8" s="399" t="s">
        <v>9</v>
      </c>
      <c r="C8" s="400"/>
      <c r="D8" s="2" t="s">
        <v>10</v>
      </c>
      <c r="G8" s="9"/>
      <c r="I8" s="13"/>
      <c r="J8" s="13"/>
    </row>
    <row r="9" spans="1:15" x14ac:dyDescent="0.2">
      <c r="B9" s="399" t="s">
        <v>11</v>
      </c>
      <c r="C9" s="400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401" t="s">
        <v>15</v>
      </c>
      <c r="C11" s="402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5.6513000000000001E-2</v>
      </c>
      <c r="E17" s="29">
        <v>4.9713E-2</v>
      </c>
      <c r="F17" s="29">
        <v>6.7999999999999996E-3</v>
      </c>
      <c r="G17" s="27"/>
      <c r="H17" s="30">
        <v>400100000</v>
      </c>
      <c r="I17" s="30">
        <v>41012544.259999998</v>
      </c>
      <c r="J17" s="31">
        <v>199580.76</v>
      </c>
      <c r="K17" s="32">
        <v>559441.55000000005</v>
      </c>
      <c r="L17" s="31">
        <f>I17-K17</f>
        <v>40453102.710000001</v>
      </c>
      <c r="M17" s="33">
        <f>L17/L21</f>
        <v>0.7877440811793941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6.4712999999999993E-2</v>
      </c>
      <c r="E18" s="35">
        <v>4.9713E-2</v>
      </c>
      <c r="F18" s="35">
        <v>1.4999999999999999E-2</v>
      </c>
      <c r="G18" s="28"/>
      <c r="H18" s="36">
        <v>10900000</v>
      </c>
      <c r="I18" s="36">
        <v>10900000</v>
      </c>
      <c r="J18" s="37">
        <v>60739.56</v>
      </c>
      <c r="K18" s="38">
        <v>0</v>
      </c>
      <c r="L18" s="39">
        <f>I18-K18</f>
        <v>10900000</v>
      </c>
      <c r="M18" s="40">
        <f>L18/L21</f>
        <v>0.21225591882060596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51912544.259999998</v>
      </c>
      <c r="J21" s="54">
        <f>SUM(J17:J19)</f>
        <v>260320.32</v>
      </c>
      <c r="K21" s="54">
        <f>SUM(K17:K19)</f>
        <v>559441.55000000005</v>
      </c>
      <c r="L21" s="54">
        <f>ROUND(SUM(L17:L19),2)</f>
        <v>51353102.710000001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403" t="s">
        <v>45</v>
      </c>
      <c r="N27" s="403"/>
      <c r="O27" s="404"/>
    </row>
    <row r="28" spans="1:17" x14ac:dyDescent="0.2">
      <c r="A28" s="68"/>
      <c r="B28" s="72" t="s">
        <v>46</v>
      </c>
      <c r="C28" s="72"/>
      <c r="D28" s="72"/>
      <c r="E28" s="72"/>
      <c r="F28" s="73">
        <v>51688516.420000002</v>
      </c>
      <c r="G28" s="73">
        <v>-487951.12</v>
      </c>
      <c r="H28" s="74">
        <v>51200565.299999997</v>
      </c>
      <c r="I28" s="75"/>
      <c r="J28" s="43"/>
      <c r="K28" s="76"/>
      <c r="L28" s="77"/>
      <c r="M28" s="405" t="s">
        <v>47</v>
      </c>
      <c r="N28" s="405"/>
      <c r="O28" s="406"/>
    </row>
    <row r="29" spans="1:17" x14ac:dyDescent="0.2">
      <c r="A29" s="22"/>
      <c r="B29" s="2" t="s">
        <v>48</v>
      </c>
      <c r="F29" s="78">
        <v>316068.95</v>
      </c>
      <c r="G29" s="78">
        <v>-8634.77</v>
      </c>
      <c r="H29" s="79">
        <v>307434.18</v>
      </c>
      <c r="I29" s="75"/>
      <c r="J29" s="80" t="s">
        <v>49</v>
      </c>
      <c r="K29" s="81"/>
      <c r="L29" s="82">
        <v>2.0000000000000001E-4</v>
      </c>
      <c r="M29" s="83"/>
      <c r="N29" s="84">
        <v>-23.74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52004585.369999997</v>
      </c>
      <c r="G30" s="86">
        <v>-496585.89</v>
      </c>
      <c r="H30" s="87">
        <v>51507999.479999997</v>
      </c>
      <c r="I30" s="75"/>
      <c r="J30" s="80" t="s">
        <v>51</v>
      </c>
      <c r="K30" s="81"/>
      <c r="L30" s="82">
        <v>8.0000000000000004E-4</v>
      </c>
      <c r="M30" s="88"/>
      <c r="N30" s="89">
        <v>-2.58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3.3099999999999997E-2</v>
      </c>
      <c r="M31" s="88"/>
      <c r="N31" s="89">
        <v>-18.96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6.3799999999999996E-2</v>
      </c>
      <c r="M32" s="93"/>
      <c r="N32" s="94">
        <v>-4.1500000000000004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5.12</v>
      </c>
      <c r="G34" s="104">
        <v>0.01</v>
      </c>
      <c r="H34" s="92">
        <v>5.13</v>
      </c>
      <c r="I34" s="75"/>
      <c r="J34" s="80" t="s">
        <v>56</v>
      </c>
      <c r="K34" s="81"/>
      <c r="L34" s="82">
        <v>0.89640000000000009</v>
      </c>
      <c r="M34" s="83"/>
      <c r="N34" s="84">
        <v>233.28</v>
      </c>
      <c r="O34" s="85"/>
    </row>
    <row r="35" spans="1:15" x14ac:dyDescent="0.2">
      <c r="A35" s="22"/>
      <c r="B35" s="2" t="s">
        <v>57</v>
      </c>
      <c r="F35" s="91">
        <v>157.13</v>
      </c>
      <c r="G35" s="104">
        <v>0.23</v>
      </c>
      <c r="H35" s="92">
        <v>157.36000000000001</v>
      </c>
      <c r="I35" s="75"/>
      <c r="J35" s="80" t="s">
        <v>58</v>
      </c>
      <c r="K35" s="81"/>
      <c r="L35" s="82">
        <v>5.7000000000000002E-3</v>
      </c>
      <c r="M35" s="88"/>
      <c r="N35" s="89">
        <v>214.02</v>
      </c>
      <c r="O35" s="90"/>
    </row>
    <row r="36" spans="1:15" ht="12.75" customHeight="1" x14ac:dyDescent="0.2">
      <c r="A36" s="22"/>
      <c r="B36" s="2" t="s">
        <v>59</v>
      </c>
      <c r="F36" s="105">
        <v>6336</v>
      </c>
      <c r="G36" s="105">
        <v>-95</v>
      </c>
      <c r="H36" s="106">
        <v>6241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3350</v>
      </c>
      <c r="G37" s="105">
        <v>-51</v>
      </c>
      <c r="H37" s="106">
        <v>3299</v>
      </c>
      <c r="I37" s="75"/>
      <c r="J37" s="107" t="s">
        <v>62</v>
      </c>
      <c r="K37" s="81"/>
      <c r="L37" s="108"/>
      <c r="M37" s="109"/>
      <c r="N37" s="110">
        <v>209.45</v>
      </c>
      <c r="O37" s="111"/>
    </row>
    <row r="38" spans="1:15" ht="13.5" thickBot="1" x14ac:dyDescent="0.25">
      <c r="A38" s="22"/>
      <c r="B38" s="2" t="s">
        <v>63</v>
      </c>
      <c r="F38" s="112">
        <v>8207.7900000000009</v>
      </c>
      <c r="G38" s="78">
        <v>45.37</v>
      </c>
      <c r="H38" s="113">
        <v>8253.16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15523.76</v>
      </c>
      <c r="G39" s="104">
        <v>89.46</v>
      </c>
      <c r="H39" s="121">
        <v>15613.22</v>
      </c>
      <c r="I39" s="75"/>
      <c r="J39" s="407" t="s">
        <v>65</v>
      </c>
      <c r="K39" s="408"/>
      <c r="L39" s="408"/>
      <c r="M39" s="408"/>
      <c r="N39" s="408"/>
      <c r="O39" s="409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10"/>
      <c r="K40" s="411"/>
      <c r="L40" s="411"/>
      <c r="M40" s="411"/>
      <c r="N40" s="411"/>
      <c r="O40" s="412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13"/>
      <c r="K41" s="414"/>
      <c r="L41" s="414"/>
      <c r="M41" s="414"/>
      <c r="N41" s="414"/>
      <c r="O41" s="415"/>
    </row>
    <row r="42" spans="1:15" ht="13.5" thickBot="1" x14ac:dyDescent="0.25">
      <c r="I42" s="75"/>
      <c r="J42" s="421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732519.75</v>
      </c>
      <c r="G50" s="129">
        <f t="shared" si="0"/>
        <v>399592.6399999999</v>
      </c>
      <c r="H50" s="130">
        <v>1132112.3899999999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1349066.26</v>
      </c>
      <c r="G53" s="135">
        <f t="shared" si="0"/>
        <v>399592.6399999999</v>
      </c>
      <c r="H53" s="136">
        <f>H47+H48+H50+H51</f>
        <v>1748658.9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9.7600000000000006E-2</v>
      </c>
    </row>
    <row r="64" spans="1:14" ht="15" thickBot="1" x14ac:dyDescent="0.25">
      <c r="A64" s="22"/>
      <c r="B64" s="2" t="s">
        <v>80</v>
      </c>
      <c r="F64" s="37">
        <v>53605680.710000001</v>
      </c>
      <c r="G64" s="38">
        <f>-F64+H64</f>
        <v>-489998.38000000268</v>
      </c>
      <c r="H64" s="130">
        <v>53115682.329999998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54222227.219999999</v>
      </c>
      <c r="G68" s="155">
        <f>SUM(G64:G67)</f>
        <v>-489998.38000000268</v>
      </c>
      <c r="H68" s="136">
        <f>SUM(H64:H67)</f>
        <v>53732228.839999996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41012544.259999998</v>
      </c>
      <c r="G72" s="38">
        <f>-K17</f>
        <v>-559441.55000000005</v>
      </c>
      <c r="H72" s="130">
        <f>ROUND(L17,2)</f>
        <v>40453102.710000001</v>
      </c>
      <c r="I72" s="75"/>
      <c r="J72" s="22" t="s">
        <v>91</v>
      </c>
      <c r="L72" s="157">
        <v>51507999.479999997</v>
      </c>
      <c r="M72" s="158">
        <v>1</v>
      </c>
      <c r="N72" s="159">
        <v>6241</v>
      </c>
      <c r="O72" s="160">
        <v>291114.15000000002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51912544.259999998</v>
      </c>
      <c r="G74" s="155">
        <f>SUM(G72:G73)</f>
        <v>-559441.55000000005</v>
      </c>
      <c r="H74" s="136">
        <f>SUM(H72:H73)</f>
        <v>51353102.710000001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51507999.479999997</v>
      </c>
      <c r="M75" s="164"/>
      <c r="N75" s="165">
        <v>6241</v>
      </c>
      <c r="O75" s="166">
        <v>291114.15000000002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1.3221000000000001</v>
      </c>
      <c r="G78" s="171"/>
      <c r="H78" s="172">
        <f>+H68/H72</f>
        <v>1.3282597684829105</v>
      </c>
      <c r="I78" s="75"/>
    </row>
    <row r="79" spans="1:16" x14ac:dyDescent="0.2">
      <c r="A79" s="22"/>
      <c r="B79" s="2" t="s">
        <v>97</v>
      </c>
      <c r="F79" s="40">
        <v>1.0445</v>
      </c>
      <c r="G79" s="171"/>
      <c r="H79" s="172">
        <f>+H68/H74</f>
        <v>1.0463287708911249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395" t="s">
        <v>88</v>
      </c>
      <c r="G88" s="395"/>
      <c r="H88" s="179" t="s">
        <v>100</v>
      </c>
      <c r="I88" s="180"/>
      <c r="J88" s="395" t="s">
        <v>101</v>
      </c>
      <c r="K88" s="395"/>
      <c r="L88" s="395" t="s">
        <v>102</v>
      </c>
      <c r="M88" s="395"/>
      <c r="N88" s="395" t="s">
        <v>103</v>
      </c>
      <c r="O88" s="398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4</v>
      </c>
      <c r="H90" s="91">
        <v>44008.95</v>
      </c>
      <c r="I90" s="91">
        <v>9815</v>
      </c>
      <c r="J90" s="184">
        <v>8.0000000000000004E-4</v>
      </c>
      <c r="K90" s="185">
        <v>2.0000000000000001E-4</v>
      </c>
      <c r="L90" s="186">
        <v>6.81</v>
      </c>
      <c r="M90" s="186">
        <v>6.84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2</v>
      </c>
      <c r="G91" s="105">
        <v>4</v>
      </c>
      <c r="H91" s="91">
        <v>5650</v>
      </c>
      <c r="I91" s="91">
        <v>39913.07</v>
      </c>
      <c r="J91" s="184">
        <v>1E-4</v>
      </c>
      <c r="K91" s="158">
        <v>8.0000000000000004E-4</v>
      </c>
      <c r="L91" s="104">
        <v>6.8</v>
      </c>
      <c r="M91" s="104">
        <v>6.8</v>
      </c>
      <c r="N91" s="104">
        <v>120</v>
      </c>
      <c r="O91" s="188">
        <v>113.36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5007</v>
      </c>
      <c r="G93" s="105">
        <v>4814</v>
      </c>
      <c r="H93" s="91">
        <v>42105035</v>
      </c>
      <c r="I93" s="91">
        <v>41681901.030000001</v>
      </c>
      <c r="J93" s="184">
        <v>0.80959999999999999</v>
      </c>
      <c r="K93" s="158">
        <v>0.80920000000000003</v>
      </c>
      <c r="L93" s="104">
        <v>4.8899999999999997</v>
      </c>
      <c r="M93" s="104">
        <v>4.91</v>
      </c>
      <c r="N93" s="104">
        <v>150.38999999999999</v>
      </c>
      <c r="O93" s="188">
        <v>151.24</v>
      </c>
    </row>
    <row r="94" spans="1:15" x14ac:dyDescent="0.2">
      <c r="A94" s="183" t="s">
        <v>108</v>
      </c>
      <c r="B94" s="189" t="s">
        <v>109</v>
      </c>
      <c r="F94" s="105">
        <v>178</v>
      </c>
      <c r="G94" s="105">
        <v>168</v>
      </c>
      <c r="H94" s="91">
        <v>1216870.78</v>
      </c>
      <c r="I94" s="91">
        <v>1003702.14</v>
      </c>
      <c r="J94" s="184">
        <v>2.3400000000000001E-2</v>
      </c>
      <c r="K94" s="158">
        <v>1.95E-2</v>
      </c>
      <c r="L94" s="104">
        <v>5.53</v>
      </c>
      <c r="M94" s="104">
        <v>6.14</v>
      </c>
      <c r="N94" s="104">
        <v>176.26</v>
      </c>
      <c r="O94" s="188">
        <v>160.30000000000001</v>
      </c>
    </row>
    <row r="95" spans="1:15" x14ac:dyDescent="0.2">
      <c r="A95" s="183" t="s">
        <v>110</v>
      </c>
      <c r="B95" s="189" t="s">
        <v>111</v>
      </c>
      <c r="F95" s="105">
        <v>90</v>
      </c>
      <c r="G95" s="105">
        <v>83</v>
      </c>
      <c r="H95" s="91">
        <v>549539.06999999995</v>
      </c>
      <c r="I95" s="91">
        <v>528432.48</v>
      </c>
      <c r="J95" s="184">
        <v>1.06E-2</v>
      </c>
      <c r="K95" s="158">
        <v>1.03E-2</v>
      </c>
      <c r="L95" s="104">
        <v>5.93</v>
      </c>
      <c r="M95" s="104">
        <v>5.7</v>
      </c>
      <c r="N95" s="104">
        <v>151.96</v>
      </c>
      <c r="O95" s="188">
        <v>156.21</v>
      </c>
    </row>
    <row r="96" spans="1:15" x14ac:dyDescent="0.2">
      <c r="A96" s="183" t="s">
        <v>112</v>
      </c>
      <c r="B96" s="189" t="s">
        <v>113</v>
      </c>
      <c r="F96" s="105">
        <v>51</v>
      </c>
      <c r="G96" s="105">
        <v>77</v>
      </c>
      <c r="H96" s="91">
        <v>302730.57</v>
      </c>
      <c r="I96" s="91">
        <v>457624.17</v>
      </c>
      <c r="J96" s="184">
        <v>5.7999999999999996E-3</v>
      </c>
      <c r="K96" s="158">
        <v>8.8999999999999999E-3</v>
      </c>
      <c r="L96" s="104">
        <v>5.85</v>
      </c>
      <c r="M96" s="104">
        <v>5.82</v>
      </c>
      <c r="N96" s="104">
        <v>134.57</v>
      </c>
      <c r="O96" s="188">
        <v>161.21</v>
      </c>
    </row>
    <row r="97" spans="1:25" x14ac:dyDescent="0.2">
      <c r="A97" s="183" t="s">
        <v>114</v>
      </c>
      <c r="B97" s="189" t="s">
        <v>115</v>
      </c>
      <c r="F97" s="105">
        <v>127</v>
      </c>
      <c r="G97" s="105">
        <v>80</v>
      </c>
      <c r="H97" s="91">
        <v>861970.45</v>
      </c>
      <c r="I97" s="91">
        <v>453212.2</v>
      </c>
      <c r="J97" s="184">
        <v>1.66E-2</v>
      </c>
      <c r="K97" s="158">
        <v>8.8000000000000005E-3</v>
      </c>
      <c r="L97" s="104">
        <v>5.7</v>
      </c>
      <c r="M97" s="104">
        <v>6.24</v>
      </c>
      <c r="N97" s="104">
        <v>189.55</v>
      </c>
      <c r="O97" s="188">
        <v>159.9</v>
      </c>
    </row>
    <row r="98" spans="1:25" x14ac:dyDescent="0.2">
      <c r="A98" s="183" t="s">
        <v>116</v>
      </c>
      <c r="B98" s="189" t="s">
        <v>117</v>
      </c>
      <c r="F98" s="105">
        <v>110</v>
      </c>
      <c r="G98" s="105">
        <v>158</v>
      </c>
      <c r="H98" s="91">
        <v>1458501.38</v>
      </c>
      <c r="I98" s="91">
        <v>1593858.19</v>
      </c>
      <c r="J98" s="184">
        <v>2.8000000000000001E-2</v>
      </c>
      <c r="K98" s="158">
        <v>3.09E-2</v>
      </c>
      <c r="L98" s="104">
        <v>6.44</v>
      </c>
      <c r="M98" s="104">
        <v>6.06</v>
      </c>
      <c r="N98" s="104">
        <v>218.2</v>
      </c>
      <c r="O98" s="188">
        <v>208.44</v>
      </c>
    </row>
    <row r="99" spans="1:25" x14ac:dyDescent="0.2">
      <c r="A99" s="183" t="s">
        <v>118</v>
      </c>
      <c r="B99" s="189" t="s">
        <v>119</v>
      </c>
      <c r="F99" s="105">
        <v>31</v>
      </c>
      <c r="G99" s="105">
        <v>26</v>
      </c>
      <c r="H99" s="91">
        <v>162173.01</v>
      </c>
      <c r="I99" s="91">
        <v>459419.92</v>
      </c>
      <c r="J99" s="184">
        <v>3.0999999999999999E-3</v>
      </c>
      <c r="K99" s="158">
        <v>8.8999999999999999E-3</v>
      </c>
      <c r="L99" s="104">
        <v>5.53</v>
      </c>
      <c r="M99" s="104">
        <v>6.63</v>
      </c>
      <c r="N99" s="104">
        <v>111.41</v>
      </c>
      <c r="O99" s="188">
        <v>220.75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5594</v>
      </c>
      <c r="G100" s="192">
        <v>5406</v>
      </c>
      <c r="H100" s="193">
        <v>46656820.259999998</v>
      </c>
      <c r="I100" s="193">
        <v>46178150.130000003</v>
      </c>
      <c r="J100" s="194">
        <v>0.8972</v>
      </c>
      <c r="K100" s="195">
        <v>0.89649999999999996</v>
      </c>
      <c r="L100" s="196">
        <v>5</v>
      </c>
      <c r="M100" s="196">
        <v>5.0199999999999996</v>
      </c>
      <c r="N100" s="196">
        <v>153.69</v>
      </c>
      <c r="O100" s="197">
        <v>154.34</v>
      </c>
    </row>
    <row r="101" spans="1:25" x14ac:dyDescent="0.2">
      <c r="A101" s="183" t="s">
        <v>53</v>
      </c>
      <c r="B101" s="2" t="s">
        <v>53</v>
      </c>
      <c r="F101" s="105">
        <v>358</v>
      </c>
      <c r="G101" s="105">
        <v>394</v>
      </c>
      <c r="H101" s="91">
        <v>3319770.79</v>
      </c>
      <c r="I101" s="91">
        <v>3285931.59</v>
      </c>
      <c r="J101" s="184">
        <v>6.3799999999999996E-2</v>
      </c>
      <c r="K101" s="158">
        <v>6.3799999999999996E-2</v>
      </c>
      <c r="L101" s="104">
        <v>6.2</v>
      </c>
      <c r="M101" s="104">
        <v>6.01</v>
      </c>
      <c r="N101" s="104">
        <v>192.13</v>
      </c>
      <c r="O101" s="188">
        <v>195.65</v>
      </c>
    </row>
    <row r="102" spans="1:25" x14ac:dyDescent="0.2">
      <c r="A102" s="183" t="s">
        <v>52</v>
      </c>
      <c r="B102" s="2" t="s">
        <v>52</v>
      </c>
      <c r="F102" s="105">
        <v>348</v>
      </c>
      <c r="G102" s="105">
        <v>394</v>
      </c>
      <c r="H102" s="91">
        <v>1810870.32</v>
      </c>
      <c r="I102" s="91">
        <v>1703075.54</v>
      </c>
      <c r="J102" s="184">
        <v>3.4799999999999998E-2</v>
      </c>
      <c r="K102" s="158">
        <v>3.3099999999999997E-2</v>
      </c>
      <c r="L102" s="104">
        <v>6.34</v>
      </c>
      <c r="M102" s="104">
        <v>6.38</v>
      </c>
      <c r="N102" s="104">
        <v>184.97</v>
      </c>
      <c r="O102" s="188">
        <v>173.93</v>
      </c>
    </row>
    <row r="103" spans="1:25" x14ac:dyDescent="0.2">
      <c r="A103" s="183" t="s">
        <v>58</v>
      </c>
      <c r="B103" s="2" t="s">
        <v>58</v>
      </c>
      <c r="F103" s="105">
        <v>28</v>
      </c>
      <c r="G103" s="105">
        <v>39</v>
      </c>
      <c r="H103" s="91">
        <v>167465.04999999999</v>
      </c>
      <c r="I103" s="91">
        <v>291114.15000000002</v>
      </c>
      <c r="J103" s="198">
        <v>3.2000000000000002E-3</v>
      </c>
      <c r="K103" s="158">
        <v>5.7000000000000002E-3</v>
      </c>
      <c r="L103" s="104">
        <v>5.53</v>
      </c>
      <c r="M103" s="104">
        <v>5.0199999999999996</v>
      </c>
      <c r="N103" s="104">
        <v>131.38</v>
      </c>
      <c r="O103" s="188">
        <v>114.14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0</v>
      </c>
      <c r="G104" s="105">
        <v>0</v>
      </c>
      <c r="H104" s="91">
        <v>0</v>
      </c>
      <c r="I104" s="91">
        <v>0</v>
      </c>
      <c r="J104" s="198">
        <v>0</v>
      </c>
      <c r="K104" s="158">
        <v>0</v>
      </c>
      <c r="L104" s="104">
        <v>0</v>
      </c>
      <c r="M104" s="104">
        <v>0</v>
      </c>
      <c r="N104" s="104">
        <v>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6336</v>
      </c>
      <c r="G105" s="200">
        <v>6241</v>
      </c>
      <c r="H105" s="163">
        <v>52004585.369999997</v>
      </c>
      <c r="I105" s="163">
        <v>51507999.479999997</v>
      </c>
      <c r="J105" s="201"/>
      <c r="K105" s="201"/>
      <c r="L105" s="202">
        <v>5.12</v>
      </c>
      <c r="M105" s="202">
        <v>5.13</v>
      </c>
      <c r="N105" s="202">
        <v>157.13</v>
      </c>
      <c r="O105" s="203">
        <v>157.36000000000001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395" t="s">
        <v>88</v>
      </c>
      <c r="G111" s="395"/>
      <c r="H111" s="180" t="s">
        <v>100</v>
      </c>
      <c r="I111" s="180"/>
      <c r="J111" s="395" t="s">
        <v>101</v>
      </c>
      <c r="K111" s="395"/>
      <c r="L111" s="395" t="s">
        <v>102</v>
      </c>
      <c r="M111" s="395"/>
      <c r="N111" s="395" t="s">
        <v>103</v>
      </c>
      <c r="O111" s="398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5007</v>
      </c>
      <c r="G113" s="210">
        <v>4814</v>
      </c>
      <c r="H113" s="211">
        <v>42105035</v>
      </c>
      <c r="I113" s="212">
        <v>41681901.030000001</v>
      </c>
      <c r="J113" s="158">
        <v>0.90239999999999998</v>
      </c>
      <c r="K113" s="158">
        <v>0.90259999999999996</v>
      </c>
      <c r="L113" s="213">
        <v>4.8899999999999997</v>
      </c>
      <c r="M113" s="213">
        <v>4.91</v>
      </c>
      <c r="N113" s="211">
        <v>150.38999999999999</v>
      </c>
      <c r="O113" s="214">
        <v>151.24</v>
      </c>
    </row>
    <row r="114" spans="1:15" x14ac:dyDescent="0.2">
      <c r="A114" s="22"/>
      <c r="B114" s="2" t="s">
        <v>123</v>
      </c>
      <c r="F114" s="210">
        <v>178</v>
      </c>
      <c r="G114" s="210">
        <v>168</v>
      </c>
      <c r="H114" s="211">
        <v>1216870.78</v>
      </c>
      <c r="I114" s="215">
        <v>1003702.14</v>
      </c>
      <c r="J114" s="158">
        <v>2.6100000000000002E-2</v>
      </c>
      <c r="K114" s="158">
        <v>2.1700000000000001E-2</v>
      </c>
      <c r="L114" s="213">
        <v>5.53</v>
      </c>
      <c r="M114" s="213">
        <v>6.14</v>
      </c>
      <c r="N114" s="211">
        <v>176.26</v>
      </c>
      <c r="O114" s="216">
        <v>160.30000000000001</v>
      </c>
    </row>
    <row r="115" spans="1:15" x14ac:dyDescent="0.2">
      <c r="A115" s="22"/>
      <c r="B115" s="2" t="s">
        <v>124</v>
      </c>
      <c r="F115" s="210">
        <v>90</v>
      </c>
      <c r="G115" s="210">
        <v>83</v>
      </c>
      <c r="H115" s="211">
        <v>549539.06999999995</v>
      </c>
      <c r="I115" s="215">
        <v>528432.48</v>
      </c>
      <c r="J115" s="158">
        <v>1.18E-2</v>
      </c>
      <c r="K115" s="158">
        <v>1.14E-2</v>
      </c>
      <c r="L115" s="213">
        <v>5.93</v>
      </c>
      <c r="M115" s="213">
        <v>5.7</v>
      </c>
      <c r="N115" s="211">
        <v>151.96</v>
      </c>
      <c r="O115" s="216">
        <v>156.21</v>
      </c>
    </row>
    <row r="116" spans="1:15" x14ac:dyDescent="0.2">
      <c r="A116" s="22"/>
      <c r="B116" s="2" t="s">
        <v>125</v>
      </c>
      <c r="F116" s="210">
        <v>51</v>
      </c>
      <c r="G116" s="210">
        <v>77</v>
      </c>
      <c r="H116" s="211">
        <v>302730.57</v>
      </c>
      <c r="I116" s="215">
        <v>457624.17</v>
      </c>
      <c r="J116" s="158">
        <v>6.4999999999999997E-3</v>
      </c>
      <c r="K116" s="158">
        <v>9.9000000000000008E-3</v>
      </c>
      <c r="L116" s="213">
        <v>5.85</v>
      </c>
      <c r="M116" s="213">
        <v>5.82</v>
      </c>
      <c r="N116" s="211">
        <v>134.57</v>
      </c>
      <c r="O116" s="216">
        <v>161.21</v>
      </c>
    </row>
    <row r="117" spans="1:15" x14ac:dyDescent="0.2">
      <c r="A117" s="22"/>
      <c r="B117" s="2" t="s">
        <v>126</v>
      </c>
      <c r="F117" s="210">
        <v>127</v>
      </c>
      <c r="G117" s="210">
        <v>80</v>
      </c>
      <c r="H117" s="211">
        <v>861970.45</v>
      </c>
      <c r="I117" s="215">
        <v>453212.2</v>
      </c>
      <c r="J117" s="158">
        <v>1.8499999999999999E-2</v>
      </c>
      <c r="K117" s="158">
        <v>9.7999999999999997E-3</v>
      </c>
      <c r="L117" s="213">
        <v>5.7</v>
      </c>
      <c r="M117" s="213">
        <v>6.24</v>
      </c>
      <c r="N117" s="211">
        <v>189.55</v>
      </c>
      <c r="O117" s="216">
        <v>159.9</v>
      </c>
    </row>
    <row r="118" spans="1:15" x14ac:dyDescent="0.2">
      <c r="A118" s="22"/>
      <c r="B118" s="2" t="s">
        <v>127</v>
      </c>
      <c r="F118" s="210">
        <v>110</v>
      </c>
      <c r="G118" s="210">
        <v>158</v>
      </c>
      <c r="H118" s="211">
        <v>1458501.38</v>
      </c>
      <c r="I118" s="215">
        <v>1593858.19</v>
      </c>
      <c r="J118" s="158">
        <v>3.1300000000000001E-2</v>
      </c>
      <c r="K118" s="158">
        <v>3.4500000000000003E-2</v>
      </c>
      <c r="L118" s="213">
        <v>6.44</v>
      </c>
      <c r="M118" s="217">
        <v>6.06</v>
      </c>
      <c r="N118" s="211">
        <v>218.2</v>
      </c>
      <c r="O118" s="216">
        <v>208.44</v>
      </c>
    </row>
    <row r="119" spans="1:15" x14ac:dyDescent="0.2">
      <c r="A119" s="22"/>
      <c r="B119" s="2" t="s">
        <v>128</v>
      </c>
      <c r="F119" s="210">
        <v>31</v>
      </c>
      <c r="G119" s="210">
        <v>26</v>
      </c>
      <c r="H119" s="211">
        <v>162173.01</v>
      </c>
      <c r="I119" s="215">
        <v>459419.92</v>
      </c>
      <c r="J119" s="158">
        <v>3.5000000000000001E-3</v>
      </c>
      <c r="K119" s="158">
        <v>9.9000000000000008E-3</v>
      </c>
      <c r="L119" s="213">
        <v>5.53</v>
      </c>
      <c r="M119" s="213">
        <v>6.63</v>
      </c>
      <c r="N119" s="211">
        <v>111.41</v>
      </c>
      <c r="O119" s="216">
        <v>220.75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5594</v>
      </c>
      <c r="G120" s="218">
        <v>5406</v>
      </c>
      <c r="H120" s="163">
        <v>46656820.259999998</v>
      </c>
      <c r="I120" s="163">
        <v>46178150.130000003</v>
      </c>
      <c r="J120" s="201"/>
      <c r="K120" s="201"/>
      <c r="L120" s="219">
        <v>5</v>
      </c>
      <c r="M120" s="220">
        <v>5.0199999999999996</v>
      </c>
      <c r="N120" s="163">
        <v>153.69</v>
      </c>
      <c r="O120" s="166">
        <v>154.34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393" t="s">
        <v>88</v>
      </c>
      <c r="G126" s="394"/>
      <c r="H126" s="179" t="s">
        <v>100</v>
      </c>
      <c r="I126" s="180"/>
      <c r="J126" s="393" t="s">
        <v>101</v>
      </c>
      <c r="K126" s="394"/>
      <c r="L126" s="393" t="s">
        <v>102</v>
      </c>
      <c r="M126" s="394"/>
      <c r="N126" s="393" t="s">
        <v>103</v>
      </c>
      <c r="O126" s="397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1254</v>
      </c>
      <c r="G128" s="105">
        <v>1234</v>
      </c>
      <c r="H128" s="104">
        <v>16307224.359999999</v>
      </c>
      <c r="I128" s="104">
        <v>16118867.560000001</v>
      </c>
      <c r="J128" s="158">
        <v>0.31359999999999999</v>
      </c>
      <c r="K128" s="158">
        <v>0.31290000000000001</v>
      </c>
      <c r="L128" s="104">
        <v>4.51</v>
      </c>
      <c r="M128" s="104">
        <v>4.51</v>
      </c>
      <c r="N128" s="104">
        <v>143.83000000000001</v>
      </c>
      <c r="O128" s="188">
        <v>143.44999999999999</v>
      </c>
    </row>
    <row r="129" spans="1:15" x14ac:dyDescent="0.2">
      <c r="A129" s="22"/>
      <c r="B129" s="2" t="s">
        <v>132</v>
      </c>
      <c r="F129" s="105">
        <v>1233</v>
      </c>
      <c r="G129" s="105">
        <v>1215</v>
      </c>
      <c r="H129" s="104">
        <v>22906937.620000001</v>
      </c>
      <c r="I129" s="104">
        <v>22691962.440000001</v>
      </c>
      <c r="J129" s="158">
        <v>0.4405</v>
      </c>
      <c r="K129" s="158">
        <v>0.44059999999999999</v>
      </c>
      <c r="L129" s="104">
        <v>4.62</v>
      </c>
      <c r="M129" s="104">
        <v>4.62</v>
      </c>
      <c r="N129" s="104">
        <v>154.69</v>
      </c>
      <c r="O129" s="188">
        <v>154.27000000000001</v>
      </c>
    </row>
    <row r="130" spans="1:15" x14ac:dyDescent="0.2">
      <c r="A130" s="22"/>
      <c r="B130" s="2" t="s">
        <v>133</v>
      </c>
      <c r="F130" s="105">
        <v>2952</v>
      </c>
      <c r="G130" s="105">
        <v>2909</v>
      </c>
      <c r="H130" s="104">
        <v>8011773.4299999997</v>
      </c>
      <c r="I130" s="104">
        <v>7933581.1699999999</v>
      </c>
      <c r="J130" s="158">
        <v>0.15409999999999999</v>
      </c>
      <c r="K130" s="158">
        <v>0.154</v>
      </c>
      <c r="L130" s="104">
        <v>6.79</v>
      </c>
      <c r="M130" s="104">
        <v>6.8</v>
      </c>
      <c r="N130" s="104">
        <v>154.99</v>
      </c>
      <c r="O130" s="188">
        <v>156.78</v>
      </c>
    </row>
    <row r="131" spans="1:15" x14ac:dyDescent="0.2">
      <c r="A131" s="22"/>
      <c r="B131" s="2" t="s">
        <v>134</v>
      </c>
      <c r="F131" s="105">
        <v>866</v>
      </c>
      <c r="G131" s="105">
        <v>852</v>
      </c>
      <c r="H131" s="104">
        <v>4251549.5999999996</v>
      </c>
      <c r="I131" s="104">
        <v>4238205.13</v>
      </c>
      <c r="J131" s="158">
        <v>8.1799999999999998E-2</v>
      </c>
      <c r="K131" s="158">
        <v>8.2299999999999998E-2</v>
      </c>
      <c r="L131" s="104">
        <v>6.68</v>
      </c>
      <c r="M131" s="104">
        <v>6.69</v>
      </c>
      <c r="N131" s="104">
        <v>217.01</v>
      </c>
      <c r="O131" s="188">
        <v>219.66</v>
      </c>
    </row>
    <row r="132" spans="1:15" x14ac:dyDescent="0.2">
      <c r="A132" s="22"/>
      <c r="B132" s="2" t="s">
        <v>135</v>
      </c>
      <c r="F132" s="105">
        <v>30</v>
      </c>
      <c r="G132" s="105">
        <v>30</v>
      </c>
      <c r="H132" s="104">
        <v>519322.2</v>
      </c>
      <c r="I132" s="104">
        <v>517635.18</v>
      </c>
      <c r="J132" s="158">
        <v>0.01</v>
      </c>
      <c r="K132" s="158">
        <v>0.01</v>
      </c>
      <c r="L132" s="104">
        <v>7.59</v>
      </c>
      <c r="M132" s="104">
        <v>8.1999999999999993</v>
      </c>
      <c r="N132" s="104">
        <v>224.65</v>
      </c>
      <c r="O132" s="188">
        <v>224.07</v>
      </c>
    </row>
    <row r="133" spans="1:15" x14ac:dyDescent="0.2">
      <c r="A133" s="22"/>
      <c r="B133" s="2" t="s">
        <v>136</v>
      </c>
      <c r="F133" s="105">
        <v>1</v>
      </c>
      <c r="G133" s="105">
        <v>1</v>
      </c>
      <c r="H133" s="104">
        <v>7778.16</v>
      </c>
      <c r="I133" s="104">
        <v>7748</v>
      </c>
      <c r="J133" s="158">
        <v>1E-4</v>
      </c>
      <c r="K133" s="158">
        <v>2.0000000000000001E-4</v>
      </c>
      <c r="L133" s="104">
        <v>8.1999999999999993</v>
      </c>
      <c r="M133" s="104">
        <v>8.1999999999999993</v>
      </c>
      <c r="N133" s="104">
        <v>216</v>
      </c>
      <c r="O133" s="188">
        <v>215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6336</v>
      </c>
      <c r="G134" s="218">
        <v>6241</v>
      </c>
      <c r="H134" s="163">
        <v>52004585.369999997</v>
      </c>
      <c r="I134" s="163">
        <v>51507999.479999997</v>
      </c>
      <c r="J134" s="201"/>
      <c r="K134" s="201"/>
      <c r="L134" s="219">
        <v>5.12</v>
      </c>
      <c r="M134" s="220">
        <v>5.13</v>
      </c>
      <c r="N134" s="163">
        <v>157.13</v>
      </c>
      <c r="O134" s="166">
        <v>157.36000000000001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393" t="s">
        <v>88</v>
      </c>
      <c r="G140" s="394"/>
      <c r="H140" s="179" t="s">
        <v>100</v>
      </c>
      <c r="I140" s="180"/>
      <c r="J140" s="393" t="s">
        <v>139</v>
      </c>
      <c r="K140" s="394"/>
      <c r="L140" s="393" t="s">
        <v>102</v>
      </c>
      <c r="M140" s="394"/>
      <c r="N140" s="393" t="s">
        <v>103</v>
      </c>
      <c r="O140" s="397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3998</v>
      </c>
      <c r="G142" s="105">
        <v>3950</v>
      </c>
      <c r="H142" s="104">
        <v>33805784.310000002</v>
      </c>
      <c r="I142" s="104">
        <v>33478472.149999999</v>
      </c>
      <c r="J142" s="158">
        <v>0.65010000000000001</v>
      </c>
      <c r="K142" s="158">
        <v>0.65</v>
      </c>
      <c r="L142" s="104">
        <v>5.2</v>
      </c>
      <c r="M142" s="104">
        <v>5.21</v>
      </c>
      <c r="N142" s="211">
        <v>147.54</v>
      </c>
      <c r="O142" s="214">
        <v>147.65</v>
      </c>
    </row>
    <row r="143" spans="1:15" x14ac:dyDescent="0.2">
      <c r="A143" s="22"/>
      <c r="B143" s="2" t="s">
        <v>141</v>
      </c>
      <c r="F143" s="105">
        <v>952</v>
      </c>
      <c r="G143" s="105">
        <v>941</v>
      </c>
      <c r="H143" s="104">
        <v>3135777.34</v>
      </c>
      <c r="I143" s="104">
        <v>3120025.78</v>
      </c>
      <c r="J143" s="158">
        <v>6.0299999999999999E-2</v>
      </c>
      <c r="K143" s="158">
        <v>6.0600000000000001E-2</v>
      </c>
      <c r="L143" s="104">
        <v>5.94</v>
      </c>
      <c r="M143" s="104">
        <v>5.95</v>
      </c>
      <c r="N143" s="211">
        <v>165.22</v>
      </c>
      <c r="O143" s="216">
        <v>166.23</v>
      </c>
    </row>
    <row r="144" spans="1:15" x14ac:dyDescent="0.2">
      <c r="A144" s="22"/>
      <c r="B144" s="2" t="s">
        <v>142</v>
      </c>
      <c r="F144" s="105">
        <v>322</v>
      </c>
      <c r="G144" s="105">
        <v>307</v>
      </c>
      <c r="H144" s="104">
        <v>1762818.05</v>
      </c>
      <c r="I144" s="104">
        <v>1744458.13</v>
      </c>
      <c r="J144" s="158">
        <v>3.39E-2</v>
      </c>
      <c r="K144" s="158">
        <v>3.39E-2</v>
      </c>
      <c r="L144" s="104">
        <v>5.73</v>
      </c>
      <c r="M144" s="104">
        <v>5.73</v>
      </c>
      <c r="N144" s="211">
        <v>195.01</v>
      </c>
      <c r="O144" s="216">
        <v>199.03</v>
      </c>
    </row>
    <row r="145" spans="1:15" x14ac:dyDescent="0.2">
      <c r="A145" s="22"/>
      <c r="B145" s="2" t="s">
        <v>143</v>
      </c>
      <c r="F145" s="105">
        <v>1061</v>
      </c>
      <c r="G145" s="105">
        <v>1040</v>
      </c>
      <c r="H145" s="104">
        <v>13290315.140000001</v>
      </c>
      <c r="I145" s="104">
        <v>13155150.85</v>
      </c>
      <c r="J145" s="158">
        <v>0.25559999999999999</v>
      </c>
      <c r="K145" s="158">
        <v>0.25540000000000002</v>
      </c>
      <c r="L145" s="104">
        <v>4.66</v>
      </c>
      <c r="M145" s="104">
        <v>4.6500000000000004</v>
      </c>
      <c r="N145" s="211">
        <v>174.56</v>
      </c>
      <c r="O145" s="216">
        <v>174.4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9890.5300000000007</v>
      </c>
      <c r="I146" s="104">
        <v>9892.57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206.37</v>
      </c>
      <c r="O146" s="216">
        <v>223.94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6336</v>
      </c>
      <c r="G147" s="218">
        <v>6241</v>
      </c>
      <c r="H147" s="163">
        <v>52004585.369999997</v>
      </c>
      <c r="I147" s="163">
        <v>51507999.479999997</v>
      </c>
      <c r="J147" s="201"/>
      <c r="K147" s="201"/>
      <c r="L147" s="219">
        <v>5.12</v>
      </c>
      <c r="M147" s="219">
        <v>5.13</v>
      </c>
      <c r="N147" s="163">
        <v>157.13</v>
      </c>
      <c r="O147" s="166">
        <v>157.36000000000001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393" t="s">
        <v>88</v>
      </c>
      <c r="G153" s="394"/>
      <c r="H153" s="179" t="s">
        <v>100</v>
      </c>
      <c r="I153" s="180"/>
      <c r="J153" s="395" t="s">
        <v>146</v>
      </c>
      <c r="K153" s="395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127</v>
      </c>
      <c r="G155" s="105">
        <v>126</v>
      </c>
      <c r="H155" s="104">
        <v>888911.54</v>
      </c>
      <c r="I155" s="211">
        <v>885829.11</v>
      </c>
      <c r="J155" s="158">
        <v>1.7100000000000001E-2</v>
      </c>
      <c r="K155" s="227">
        <v>1.72E-2</v>
      </c>
      <c r="L155" s="228">
        <v>3.0602</v>
      </c>
    </row>
    <row r="156" spans="1:15" x14ac:dyDescent="0.2">
      <c r="A156" s="22"/>
      <c r="B156" s="2" t="s">
        <v>148</v>
      </c>
      <c r="F156" s="105">
        <v>6209</v>
      </c>
      <c r="G156" s="105">
        <v>6115</v>
      </c>
      <c r="H156" s="104">
        <v>51115673.829999998</v>
      </c>
      <c r="I156" s="211">
        <v>50622170.369999997</v>
      </c>
      <c r="J156" s="158">
        <v>0.9829</v>
      </c>
      <c r="K156" s="198">
        <v>0.98280000000000001</v>
      </c>
      <c r="L156" s="229">
        <v>2.5152000000000001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6336</v>
      </c>
      <c r="G158" s="231">
        <v>6241</v>
      </c>
      <c r="H158" s="232">
        <v>52004585.369999997</v>
      </c>
      <c r="I158" s="232">
        <v>51507999.479999997</v>
      </c>
      <c r="J158" s="233"/>
      <c r="K158" s="234"/>
      <c r="L158" s="235">
        <v>2.5246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396"/>
      <c r="B166" s="396"/>
      <c r="C166" s="396"/>
      <c r="D166" s="396"/>
      <c r="E166" s="396"/>
      <c r="F166" s="396"/>
    </row>
    <row r="167" spans="1:16" x14ac:dyDescent="0.2">
      <c r="A167" s="396"/>
      <c r="B167" s="396"/>
      <c r="C167" s="396"/>
      <c r="D167" s="396"/>
      <c r="E167" s="396"/>
      <c r="F167" s="396"/>
    </row>
    <row r="168" spans="1:16" x14ac:dyDescent="0.2">
      <c r="A168" s="396"/>
      <c r="B168" s="396"/>
      <c r="C168" s="396"/>
      <c r="D168" s="396"/>
      <c r="E168" s="396"/>
      <c r="F168" s="396"/>
    </row>
    <row r="169" spans="1:16" x14ac:dyDescent="0.2">
      <c r="C169" s="244"/>
      <c r="D169" s="245"/>
      <c r="E169" s="245"/>
      <c r="F169" s="242"/>
    </row>
    <row r="170" spans="1:16" x14ac:dyDescent="0.2">
      <c r="A170" s="396"/>
      <c r="B170" s="396"/>
      <c r="C170" s="396"/>
      <c r="D170" s="396"/>
      <c r="E170" s="396"/>
      <c r="F170" s="396"/>
    </row>
    <row r="171" spans="1:16" x14ac:dyDescent="0.2">
      <c r="A171" s="396"/>
      <c r="B171" s="396"/>
      <c r="C171" s="396"/>
      <c r="D171" s="396"/>
      <c r="E171" s="396"/>
      <c r="F171" s="396"/>
    </row>
    <row r="172" spans="1:16" x14ac:dyDescent="0.2">
      <c r="A172" s="396"/>
      <c r="B172" s="396"/>
      <c r="C172" s="396"/>
      <c r="D172" s="396"/>
      <c r="E172" s="396"/>
      <c r="F172" s="396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F05097E9-BB8D-4F93-AEA2-AE4D7B4CECED}"/>
    <hyperlink ref="D11" r:id="rId2" xr:uid="{58B709B7-7E9C-471D-93AD-ECA8A66BCADD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9533-4BF4-43BA-943A-97A95BE69A7D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7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">
        <v>5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16" t="s">
        <v>6</v>
      </c>
      <c r="C5" s="417"/>
      <c r="D5" s="417"/>
      <c r="E5" s="249">
        <v>45621</v>
      </c>
      <c r="F5" s="249"/>
      <c r="G5" s="250"/>
      <c r="X5" s="248"/>
      <c r="Y5" s="248"/>
      <c r="Z5" s="248"/>
      <c r="AA5" s="248"/>
    </row>
    <row r="6" spans="1:27" ht="13.5" thickBot="1" x14ac:dyDescent="0.25">
      <c r="B6" s="401" t="s">
        <v>154</v>
      </c>
      <c r="C6" s="402"/>
      <c r="D6" s="402"/>
      <c r="E6" s="251">
        <v>45596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v>45596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0</v>
      </c>
      <c r="O12" s="264"/>
      <c r="P12" s="264"/>
      <c r="Q12" s="75"/>
    </row>
    <row r="13" spans="1:27" x14ac:dyDescent="0.2">
      <c r="A13" s="263"/>
      <c r="B13" t="s">
        <v>158</v>
      </c>
      <c r="H13" s="130">
        <v>997517.77999999991</v>
      </c>
      <c r="J13" s="22" t="s">
        <v>159</v>
      </c>
      <c r="N13" s="130">
        <v>13299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8533.43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34761.199999999997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6273.26</v>
      </c>
      <c r="J17" s="267"/>
      <c r="K17" s="230" t="s">
        <v>167</v>
      </c>
      <c r="L17" s="268"/>
      <c r="M17" s="268"/>
      <c r="N17" s="269">
        <v>56593.63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v>128321.35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45596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459290.58</v>
      </c>
      <c r="O25" s="264"/>
      <c r="P25" s="264"/>
      <c r="Q25" s="264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98257679.299999997</v>
      </c>
      <c r="O26" s="264"/>
      <c r="P26" s="264"/>
      <c r="Q26" s="264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0.23905256118867604</v>
      </c>
      <c r="O27" s="283"/>
      <c r="P27" s="283"/>
      <c r="Q27" s="284"/>
      <c r="R27" s="285"/>
      <c r="W27" s="2"/>
    </row>
    <row r="28" spans="1:27" x14ac:dyDescent="0.2">
      <c r="A28" s="263"/>
      <c r="H28" s="286"/>
      <c r="I28" s="281"/>
      <c r="J28" s="279" t="s">
        <v>182</v>
      </c>
      <c r="N28" s="287">
        <v>1.9094632720388149</v>
      </c>
      <c r="O28" s="283"/>
      <c r="P28" s="283"/>
      <c r="Q28" s="288"/>
      <c r="W28" s="2"/>
      <c r="X28" s="289"/>
    </row>
    <row r="29" spans="1:27" x14ac:dyDescent="0.2">
      <c r="A29" s="263"/>
      <c r="C29" s="71" t="s">
        <v>183</v>
      </c>
      <c r="H29" s="290">
        <v>1132112.3899999999</v>
      </c>
      <c r="I29" s="291"/>
      <c r="J29" s="292"/>
      <c r="N29" s="280"/>
      <c r="O29" s="293"/>
      <c r="P29" s="293"/>
      <c r="Q29" s="294"/>
      <c r="R29" s="2"/>
      <c r="S29" s="2"/>
      <c r="T29" s="2"/>
      <c r="U29" s="2"/>
      <c r="V29" s="2"/>
    </row>
    <row r="30" spans="1:27" ht="13.5" thickBot="1" x14ac:dyDescent="0.25">
      <c r="A30" s="263"/>
      <c r="C30" s="71"/>
      <c r="H30" s="286"/>
      <c r="I30" s="278"/>
      <c r="J30" s="279" t="s">
        <v>184</v>
      </c>
      <c r="N30" s="295">
        <v>128321.35</v>
      </c>
      <c r="O30" s="293"/>
      <c r="P30" s="293"/>
      <c r="Q30" s="296"/>
      <c r="R30" s="2"/>
      <c r="S30" s="2"/>
      <c r="T30" s="2"/>
      <c r="U30" s="2"/>
      <c r="V30" s="2"/>
    </row>
    <row r="31" spans="1:27" x14ac:dyDescent="0.2">
      <c r="A31" s="297" t="s">
        <v>185</v>
      </c>
      <c r="B31" s="298"/>
      <c r="C31" s="299"/>
      <c r="D31" s="298"/>
      <c r="E31" s="298"/>
      <c r="F31" s="298"/>
      <c r="G31" s="298"/>
      <c r="H31" s="300"/>
      <c r="I31" s="301"/>
      <c r="J31" s="279" t="s">
        <v>186</v>
      </c>
      <c r="N31" s="280">
        <v>0</v>
      </c>
      <c r="O31" s="293"/>
      <c r="P31" s="293"/>
      <c r="Q31" s="296"/>
      <c r="R31" s="2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302"/>
      <c r="I32" s="278"/>
      <c r="J32" s="22" t="s">
        <v>187</v>
      </c>
      <c r="N32" s="280">
        <v>98685010.287</v>
      </c>
      <c r="O32" s="293"/>
      <c r="P32" s="293"/>
      <c r="Q32" s="296"/>
      <c r="R32" s="2"/>
      <c r="S32" s="303"/>
      <c r="T32" s="303"/>
      <c r="U32" s="303"/>
      <c r="V32" s="303"/>
      <c r="W32" s="2"/>
    </row>
    <row r="33" spans="1:25" ht="15" thickBot="1" x14ac:dyDescent="0.25">
      <c r="A33" s="62"/>
      <c r="B33" s="304"/>
      <c r="C33" s="304"/>
      <c r="D33" s="304"/>
      <c r="E33" s="304"/>
      <c r="F33" s="304"/>
      <c r="G33" s="305"/>
      <c r="H33" s="306"/>
      <c r="I33" s="281"/>
      <c r="J33" s="22" t="s">
        <v>188</v>
      </c>
      <c r="K33" s="2"/>
      <c r="L33" s="2"/>
      <c r="M33" s="2"/>
      <c r="N33" s="287">
        <v>1.0043490848760561</v>
      </c>
      <c r="O33" s="293"/>
      <c r="P33" s="293"/>
      <c r="Q33" s="296"/>
      <c r="R33" s="2"/>
      <c r="S33" s="303"/>
      <c r="T33" s="303"/>
      <c r="U33" s="303"/>
      <c r="V33" s="303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7">
        <v>-1.0396598784481535E-3</v>
      </c>
      <c r="O34" s="293"/>
      <c r="P34" s="293"/>
      <c r="Q34" s="296"/>
      <c r="R34" s="2"/>
      <c r="S34" s="307"/>
      <c r="T34" s="307"/>
      <c r="U34" s="307"/>
      <c r="V34" s="307"/>
      <c r="W34" s="2"/>
    </row>
    <row r="35" spans="1:25" s="236" customFormat="1" ht="13.5" thickBot="1" x14ac:dyDescent="0.25">
      <c r="G35" s="308"/>
      <c r="J35" s="309" t="s">
        <v>190</v>
      </c>
      <c r="K35" s="310"/>
      <c r="L35" s="310"/>
      <c r="M35" s="310"/>
      <c r="N35" s="311">
        <v>0</v>
      </c>
      <c r="O35" s="293"/>
      <c r="P35" s="293"/>
      <c r="Q35" s="296"/>
      <c r="R35" s="2"/>
      <c r="S35" s="312"/>
      <c r="T35" s="303"/>
      <c r="U35" s="303"/>
      <c r="V35" s="303"/>
      <c r="W35" s="2"/>
    </row>
    <row r="36" spans="1:25" s="236" customFormat="1" x14ac:dyDescent="0.2">
      <c r="H36" s="313"/>
      <c r="J36" s="314" t="s">
        <v>191</v>
      </c>
      <c r="K36" s="254"/>
      <c r="L36" s="254"/>
      <c r="M36" s="254"/>
      <c r="N36" s="315"/>
      <c r="O36" s="293"/>
      <c r="P36" s="293"/>
      <c r="Q36" s="296"/>
      <c r="R36" s="2"/>
      <c r="S36" s="2"/>
      <c r="T36" s="2"/>
      <c r="U36" s="2"/>
      <c r="V36" s="2"/>
      <c r="W36" s="15"/>
      <c r="Y36" s="308"/>
    </row>
    <row r="37" spans="1:25" s="236" customFormat="1" ht="13.5" thickBot="1" x14ac:dyDescent="0.25">
      <c r="H37" s="308"/>
      <c r="J37" s="413" t="s">
        <v>192</v>
      </c>
      <c r="K37" s="414"/>
      <c r="L37" s="414"/>
      <c r="M37" s="414"/>
      <c r="N37" s="415"/>
      <c r="O37" s="293"/>
      <c r="P37" s="293"/>
      <c r="Q37" s="296"/>
      <c r="R37" s="2"/>
      <c r="S37" s="122"/>
      <c r="T37" s="122"/>
      <c r="U37" s="122"/>
      <c r="V37" s="122"/>
      <c r="W37" s="15"/>
      <c r="Y37" s="308"/>
    </row>
    <row r="38" spans="1:25" s="236" customFormat="1" x14ac:dyDescent="0.2">
      <c r="J38" s="60"/>
      <c r="K38" s="71"/>
      <c r="L38"/>
      <c r="M38"/>
      <c r="N38"/>
      <c r="O38" s="247"/>
      <c r="P38" s="247"/>
      <c r="Q38"/>
      <c r="R38" s="316"/>
      <c r="S38" s="316"/>
      <c r="T38" s="316"/>
      <c r="U38" s="316"/>
      <c r="V38" s="316"/>
      <c r="W38" s="2"/>
      <c r="X38" s="308"/>
      <c r="Y38" s="308"/>
    </row>
    <row r="39" spans="1:25" ht="13.5" thickBot="1" x14ac:dyDescent="0.25">
      <c r="Q39" s="2"/>
      <c r="R39" s="316"/>
      <c r="S39" s="316"/>
      <c r="T39" s="316"/>
      <c r="U39" s="316"/>
      <c r="V39" s="316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7"/>
      <c r="Q40" s="318"/>
      <c r="R40" s="316"/>
      <c r="S40" s="316"/>
      <c r="T40" s="316"/>
      <c r="U40" s="316"/>
      <c r="V40" s="316"/>
      <c r="W40" s="2"/>
      <c r="X40" s="275"/>
    </row>
    <row r="41" spans="1:25" ht="15.75" thickBot="1" x14ac:dyDescent="0.3">
      <c r="A41" s="319"/>
      <c r="N41" s="286"/>
      <c r="P41" s="320"/>
      <c r="Q41" s="318"/>
      <c r="R41" s="316"/>
      <c r="S41" s="316"/>
      <c r="T41" s="316"/>
      <c r="U41" s="316"/>
      <c r="V41" s="316"/>
      <c r="W41" s="236"/>
      <c r="X41" s="275"/>
    </row>
    <row r="42" spans="1:25" x14ac:dyDescent="0.2">
      <c r="A42" s="321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22"/>
      <c r="P42" s="320"/>
      <c r="Q42" s="318"/>
      <c r="R42" s="316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23" t="s">
        <v>195</v>
      </c>
      <c r="M43" s="324"/>
      <c r="N43" s="325" t="s">
        <v>196</v>
      </c>
      <c r="P43" s="320"/>
      <c r="Q43" s="326"/>
      <c r="R43" s="316"/>
      <c r="S43" s="75"/>
      <c r="T43" s="75"/>
      <c r="U43" s="75"/>
      <c r="V43" s="75"/>
      <c r="X43" s="275"/>
    </row>
    <row r="44" spans="1:25" x14ac:dyDescent="0.2">
      <c r="A44" s="263"/>
      <c r="N44" s="286"/>
      <c r="O44" s="264"/>
      <c r="P44" s="320"/>
      <c r="Q44" s="318"/>
      <c r="R44" s="316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1132112.3899999999</v>
      </c>
      <c r="O45" s="264"/>
      <c r="P45" s="320"/>
      <c r="Q45" s="327"/>
      <c r="R45" s="316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20"/>
      <c r="Q46" s="327"/>
      <c r="R46" s="316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34761.199999999997</v>
      </c>
      <c r="M47" s="275"/>
      <c r="N47" s="266">
        <v>1097351.19</v>
      </c>
      <c r="O47" s="264"/>
      <c r="P47" s="320"/>
      <c r="Q47" s="327"/>
      <c r="R47" s="316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20"/>
      <c r="Q48" s="327"/>
      <c r="R48" s="316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0</v>
      </c>
      <c r="M49" s="275"/>
      <c r="N49" s="266">
        <v>1097351.19</v>
      </c>
      <c r="O49" s="264"/>
      <c r="P49" s="316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8"/>
      <c r="Q50" s="328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v>13299</v>
      </c>
      <c r="M51" s="275"/>
      <c r="N51" s="266">
        <v>1084052.19</v>
      </c>
      <c r="O51" s="264"/>
      <c r="P51" s="329"/>
      <c r="Q51" s="328"/>
      <c r="R51" s="330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9"/>
      <c r="Q52" s="331"/>
      <c r="R52" s="332"/>
    </row>
    <row r="53" spans="1:30" x14ac:dyDescent="0.2">
      <c r="A53" s="263"/>
      <c r="B53" s="71" t="s">
        <v>200</v>
      </c>
      <c r="L53" s="75">
        <v>8533.43</v>
      </c>
      <c r="M53" s="275"/>
      <c r="N53" s="266">
        <v>1075518.76</v>
      </c>
      <c r="O53" s="264"/>
      <c r="P53" s="329"/>
      <c r="Q53" s="331"/>
      <c r="R53" s="332"/>
    </row>
    <row r="54" spans="1:30" x14ac:dyDescent="0.2">
      <c r="A54" s="263"/>
      <c r="L54" s="75" t="s">
        <v>8</v>
      </c>
      <c r="M54" s="275"/>
      <c r="N54" s="266"/>
      <c r="O54" s="264"/>
      <c r="P54" s="329"/>
      <c r="Q54" s="331"/>
      <c r="R54" s="332"/>
    </row>
    <row r="55" spans="1:30" x14ac:dyDescent="0.2">
      <c r="A55" s="263"/>
      <c r="B55" s="71" t="s">
        <v>201</v>
      </c>
      <c r="L55" s="75">
        <v>199580.76</v>
      </c>
      <c r="M55" s="275"/>
      <c r="N55" s="266">
        <v>875938</v>
      </c>
      <c r="O55" s="264"/>
      <c r="P55" s="329"/>
      <c r="Q55" s="331"/>
      <c r="R55" s="332"/>
    </row>
    <row r="56" spans="1:30" x14ac:dyDescent="0.2">
      <c r="A56" s="263"/>
      <c r="L56" s="75"/>
      <c r="M56" s="275"/>
      <c r="N56" s="266"/>
      <c r="O56" s="264"/>
      <c r="P56" s="329"/>
      <c r="Q56" s="331"/>
      <c r="R56" s="332"/>
    </row>
    <row r="57" spans="1:30" x14ac:dyDescent="0.2">
      <c r="A57" s="263"/>
      <c r="B57" s="71" t="s">
        <v>202</v>
      </c>
      <c r="L57" s="275">
        <v>60739.56</v>
      </c>
      <c r="M57" s="275"/>
      <c r="N57" s="266">
        <v>815198.44</v>
      </c>
      <c r="O57" s="264"/>
      <c r="P57" s="329"/>
      <c r="Q57" s="331"/>
      <c r="R57" s="332"/>
    </row>
    <row r="58" spans="1:30" x14ac:dyDescent="0.2">
      <c r="A58" s="263"/>
      <c r="L58" s="275"/>
      <c r="M58" s="275"/>
      <c r="N58" s="266"/>
      <c r="O58" s="264"/>
      <c r="P58" s="329"/>
      <c r="Q58" s="331"/>
      <c r="R58" s="332"/>
      <c r="W58" s="333"/>
      <c r="Y58" s="420"/>
      <c r="Z58" s="420"/>
    </row>
    <row r="59" spans="1:30" x14ac:dyDescent="0.2">
      <c r="A59" s="263"/>
      <c r="B59" s="71" t="s">
        <v>203</v>
      </c>
      <c r="L59" s="275">
        <v>0</v>
      </c>
      <c r="M59" s="275"/>
      <c r="N59" s="266">
        <v>815198.44</v>
      </c>
      <c r="O59" s="264"/>
      <c r="P59" s="334"/>
      <c r="Q59" s="335"/>
      <c r="Y59" s="2"/>
    </row>
    <row r="60" spans="1:30" x14ac:dyDescent="0.2">
      <c r="A60" s="263"/>
      <c r="B60" s="71"/>
      <c r="L60" s="275"/>
      <c r="M60" s="275"/>
      <c r="N60" s="266"/>
      <c r="O60" s="264"/>
      <c r="P60" s="334"/>
      <c r="Q60" s="335"/>
      <c r="R60" s="336"/>
      <c r="S60" s="336"/>
      <c r="T60" s="336"/>
      <c r="U60" s="336"/>
      <c r="V60" s="336"/>
      <c r="W60" s="2"/>
      <c r="X60" s="2"/>
      <c r="Y60" s="337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559441.55000000005</v>
      </c>
      <c r="M61" s="275"/>
      <c r="N61" s="266">
        <v>255756.8899999999</v>
      </c>
      <c r="O61" s="264"/>
      <c r="P61" s="334"/>
      <c r="Q61" s="335"/>
      <c r="R61" s="336"/>
      <c r="S61" s="336"/>
      <c r="T61" s="336"/>
      <c r="U61" s="336"/>
      <c r="V61" s="336"/>
      <c r="W61" s="2"/>
      <c r="X61" s="2"/>
      <c r="Y61" s="337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34"/>
      <c r="Q62" s="335"/>
      <c r="R62" s="336"/>
      <c r="S62" s="336"/>
      <c r="T62" s="336"/>
      <c r="U62" s="336"/>
      <c r="V62" s="336"/>
      <c r="W62" s="2"/>
      <c r="X62" s="2"/>
      <c r="Y62" s="337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v>255756.8899999999</v>
      </c>
      <c r="O63" s="264"/>
      <c r="P63" s="334"/>
      <c r="Q63" s="335"/>
      <c r="R63" s="336"/>
      <c r="S63" s="336"/>
      <c r="T63" s="336"/>
      <c r="U63" s="336"/>
      <c r="V63" s="336"/>
      <c r="W63" s="2"/>
      <c r="X63" s="2"/>
      <c r="Y63" s="337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34"/>
      <c r="Q64" s="335"/>
      <c r="R64" s="336"/>
      <c r="S64" s="336"/>
      <c r="T64" s="336"/>
      <c r="U64" s="336"/>
      <c r="V64" s="336"/>
      <c r="W64" s="2"/>
      <c r="X64" s="2"/>
      <c r="Y64" s="337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v>255756.8899999999</v>
      </c>
      <c r="Q65" s="275"/>
      <c r="R65" s="336"/>
      <c r="S65" s="336"/>
      <c r="T65" s="336"/>
      <c r="U65" s="336"/>
      <c r="V65" s="336"/>
      <c r="W65" s="2"/>
      <c r="X65" s="2"/>
      <c r="Y65" s="337"/>
      <c r="Z65" s="275"/>
      <c r="AB65" s="275"/>
      <c r="AC65" s="275"/>
      <c r="AD65" s="275"/>
    </row>
    <row r="66" spans="1:30" x14ac:dyDescent="0.2">
      <c r="A66" s="263"/>
      <c r="B66" s="71"/>
      <c r="N66" s="286"/>
      <c r="R66" s="336"/>
      <c r="S66" s="336"/>
      <c r="T66" s="336"/>
      <c r="U66" s="336"/>
      <c r="V66" s="336"/>
      <c r="W66" s="2"/>
      <c r="X66" s="2"/>
      <c r="Y66" s="337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v>255756.8899999999</v>
      </c>
      <c r="R67" s="336"/>
      <c r="S67" s="336"/>
      <c r="T67" s="336"/>
      <c r="U67" s="336"/>
      <c r="V67" s="336"/>
      <c r="W67" s="2"/>
      <c r="X67" s="2"/>
      <c r="Y67" s="337"/>
      <c r="Z67" s="275"/>
      <c r="AB67" s="275"/>
      <c r="AC67" s="275"/>
      <c r="AD67" s="275"/>
    </row>
    <row r="68" spans="1:30" x14ac:dyDescent="0.2">
      <c r="A68" s="263"/>
      <c r="B68" s="71"/>
      <c r="N68" s="286"/>
      <c r="R68" s="336"/>
      <c r="S68" s="336"/>
      <c r="T68" s="336"/>
      <c r="U68" s="336"/>
      <c r="V68" s="336"/>
      <c r="W68" s="2"/>
      <c r="X68" s="2"/>
      <c r="Y68" s="337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255756.89</v>
      </c>
      <c r="N69" s="266">
        <v>0</v>
      </c>
      <c r="R69" s="336"/>
      <c r="S69" s="336"/>
      <c r="T69" s="336"/>
      <c r="U69" s="336"/>
      <c r="V69" s="336"/>
      <c r="W69" s="2"/>
      <c r="X69" s="2"/>
      <c r="Y69" s="337"/>
      <c r="Z69" s="275"/>
      <c r="AB69" s="275"/>
      <c r="AC69" s="275"/>
      <c r="AD69" s="275"/>
    </row>
    <row r="70" spans="1:30" x14ac:dyDescent="0.2">
      <c r="A70" s="263"/>
      <c r="B70" s="236"/>
      <c r="C70" s="338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6"/>
      <c r="R70" s="339"/>
      <c r="S70" s="339"/>
      <c r="T70" s="339"/>
      <c r="U70" s="339"/>
      <c r="V70" s="339"/>
      <c r="W70" s="2"/>
      <c r="X70" s="2"/>
      <c r="Y70" s="337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6"/>
      <c r="R71" s="336"/>
      <c r="S71" s="336"/>
      <c r="T71" s="336"/>
      <c r="U71" s="336"/>
      <c r="V71" s="336"/>
      <c r="W71" s="2"/>
      <c r="X71" s="2"/>
      <c r="Y71" s="337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40"/>
      <c r="R72" s="339"/>
      <c r="S72" s="339"/>
      <c r="T72" s="339"/>
      <c r="U72" s="339"/>
      <c r="V72" s="339"/>
      <c r="W72" s="2"/>
      <c r="X72" s="2"/>
      <c r="Y72" s="341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42" t="s">
        <v>210</v>
      </c>
      <c r="H74" s="342" t="s">
        <v>211</v>
      </c>
      <c r="I74" s="343" t="s">
        <v>212</v>
      </c>
      <c r="R74" s="336"/>
      <c r="S74" s="336"/>
      <c r="T74" s="336"/>
      <c r="U74" s="336"/>
      <c r="V74" s="336"/>
      <c r="W74" s="2"/>
      <c r="X74" s="2"/>
      <c r="Y74" s="341"/>
      <c r="Z74" s="275"/>
    </row>
    <row r="75" spans="1:30" x14ac:dyDescent="0.2">
      <c r="A75" s="263"/>
      <c r="G75" s="344"/>
      <c r="H75" s="344"/>
      <c r="I75" s="286"/>
      <c r="R75" s="339"/>
      <c r="S75" s="339"/>
      <c r="T75" s="339"/>
      <c r="U75" s="339"/>
      <c r="V75" s="339"/>
      <c r="W75" s="2"/>
      <c r="X75" s="2"/>
      <c r="Y75" s="341"/>
      <c r="Z75" s="275"/>
    </row>
    <row r="76" spans="1:30" x14ac:dyDescent="0.2">
      <c r="A76" s="263"/>
      <c r="B76" t="s">
        <v>213</v>
      </c>
      <c r="G76" s="345">
        <v>199580.76</v>
      </c>
      <c r="H76" s="345">
        <v>60739.56</v>
      </c>
      <c r="I76" s="266">
        <v>260320.32</v>
      </c>
      <c r="R76" s="339"/>
      <c r="S76" s="339"/>
      <c r="T76" s="339"/>
      <c r="U76" s="339"/>
      <c r="V76" s="339"/>
      <c r="W76" s="2"/>
      <c r="X76" s="2"/>
      <c r="Y76" s="341"/>
      <c r="Z76" s="275"/>
    </row>
    <row r="77" spans="1:30" x14ac:dyDescent="0.2">
      <c r="A77" s="263"/>
      <c r="B77" t="s">
        <v>214</v>
      </c>
      <c r="G77" s="346">
        <v>199580.76</v>
      </c>
      <c r="H77" s="346">
        <v>60739.56</v>
      </c>
      <c r="I77" s="347">
        <v>260320.32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45">
        <v>0</v>
      </c>
      <c r="H78" s="345">
        <v>0</v>
      </c>
      <c r="I78" s="266">
        <v>0</v>
      </c>
      <c r="W78" s="2"/>
      <c r="Y78" s="275"/>
      <c r="Z78" s="275"/>
    </row>
    <row r="79" spans="1:30" x14ac:dyDescent="0.2">
      <c r="A79" s="263"/>
      <c r="G79" s="344"/>
      <c r="H79" s="344"/>
      <c r="I79" s="286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45">
        <v>0</v>
      </c>
      <c r="H80" s="345">
        <v>0</v>
      </c>
      <c r="I80" s="266">
        <v>0</v>
      </c>
      <c r="Z80" s="275"/>
    </row>
    <row r="81" spans="1:27" x14ac:dyDescent="0.2">
      <c r="A81" s="263"/>
      <c r="B81" t="s">
        <v>217</v>
      </c>
      <c r="G81" s="346">
        <v>0</v>
      </c>
      <c r="H81" s="346">
        <v>0</v>
      </c>
      <c r="I81" s="347">
        <v>0</v>
      </c>
      <c r="Z81" s="275"/>
    </row>
    <row r="82" spans="1:27" x14ac:dyDescent="0.2">
      <c r="A82" s="263"/>
      <c r="C82" t="s">
        <v>218</v>
      </c>
      <c r="G82" s="345">
        <v>0</v>
      </c>
      <c r="H82" s="345"/>
      <c r="I82" s="266">
        <v>0</v>
      </c>
    </row>
    <row r="83" spans="1:27" x14ac:dyDescent="0.2">
      <c r="A83" s="263"/>
      <c r="G83" s="344"/>
      <c r="H83" s="344"/>
      <c r="I83" s="286"/>
    </row>
    <row r="84" spans="1:27" x14ac:dyDescent="0.2">
      <c r="A84" s="263"/>
      <c r="B84" t="s">
        <v>219</v>
      </c>
      <c r="G84" s="345">
        <v>559441.55000000005</v>
      </c>
      <c r="H84" s="345">
        <v>0</v>
      </c>
      <c r="I84" s="266">
        <v>559441.55000000005</v>
      </c>
    </row>
    <row r="85" spans="1:27" x14ac:dyDescent="0.2">
      <c r="A85" s="263"/>
      <c r="B85" t="s">
        <v>220</v>
      </c>
      <c r="G85" s="346">
        <v>559441.55000000005</v>
      </c>
      <c r="H85" s="346">
        <v>0</v>
      </c>
      <c r="I85" s="347">
        <v>559441.55000000005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45">
        <v>0</v>
      </c>
      <c r="H86" s="345">
        <v>0</v>
      </c>
      <c r="I86" s="266">
        <v>0</v>
      </c>
      <c r="O86" s="348"/>
      <c r="P86" s="348"/>
    </row>
    <row r="87" spans="1:27" s="236" customFormat="1" x14ac:dyDescent="0.2">
      <c r="A87" s="263"/>
      <c r="B87"/>
      <c r="C87"/>
      <c r="D87"/>
      <c r="E87"/>
      <c r="F87"/>
      <c r="G87" s="344"/>
      <c r="H87" s="344"/>
      <c r="I87" s="286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45">
        <v>759022.31</v>
      </c>
      <c r="H88" s="345">
        <v>60739.56</v>
      </c>
      <c r="I88" s="266">
        <v>819761.87000000011</v>
      </c>
      <c r="W88" s="236"/>
      <c r="X88" s="236"/>
      <c r="Y88" s="236"/>
      <c r="Z88" s="236"/>
      <c r="AA88" s="236"/>
    </row>
    <row r="89" spans="1:27" x14ac:dyDescent="0.2">
      <c r="A89" s="263"/>
      <c r="G89" s="344"/>
      <c r="H89" s="344"/>
      <c r="I89" s="286"/>
    </row>
    <row r="90" spans="1:27" ht="13.5" thickBot="1" x14ac:dyDescent="0.25">
      <c r="A90" s="267"/>
      <c r="B90" s="268"/>
      <c r="C90" s="268"/>
      <c r="D90" s="268"/>
      <c r="E90" s="268"/>
      <c r="F90" s="268"/>
      <c r="G90" s="349"/>
      <c r="H90" s="349"/>
      <c r="I90" s="340"/>
    </row>
    <row r="91" spans="1:27" x14ac:dyDescent="0.2">
      <c r="W91" s="127"/>
    </row>
    <row r="92" spans="1:27" x14ac:dyDescent="0.2">
      <c r="R92" s="307"/>
      <c r="S92" s="307"/>
      <c r="T92" s="307"/>
      <c r="U92" s="307"/>
      <c r="V92" s="307"/>
      <c r="W92" s="307"/>
    </row>
    <row r="93" spans="1:27" x14ac:dyDescent="0.2">
      <c r="R93" s="307"/>
      <c r="S93" s="307"/>
      <c r="T93" s="307"/>
      <c r="U93" s="307"/>
      <c r="V93" s="307"/>
      <c r="W93" s="307"/>
    </row>
    <row r="94" spans="1:27" x14ac:dyDescent="0.2">
      <c r="R94" s="307"/>
      <c r="S94" s="307"/>
      <c r="T94" s="307"/>
      <c r="U94" s="307"/>
      <c r="V94" s="307"/>
      <c r="W94" s="307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53C1-3992-411C-AEA6-30D6FB64077C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50"/>
    </row>
    <row r="2" spans="1:5" x14ac:dyDescent="0.2">
      <c r="A2" s="243" t="s">
        <v>224</v>
      </c>
      <c r="B2" s="350"/>
    </row>
    <row r="3" spans="1:5" x14ac:dyDescent="0.2">
      <c r="A3" s="351">
        <f>'Collection and Waterfall'!E6</f>
        <v>45596</v>
      </c>
      <c r="B3" s="350"/>
    </row>
    <row r="4" spans="1:5" x14ac:dyDescent="0.2">
      <c r="A4" s="243" t="s">
        <v>225</v>
      </c>
      <c r="B4" s="350"/>
    </row>
    <row r="6" spans="1:5" x14ac:dyDescent="0.2">
      <c r="C6" s="332"/>
    </row>
    <row r="7" spans="1:5" x14ac:dyDescent="0.2">
      <c r="A7" s="352"/>
      <c r="C7" s="332"/>
      <c r="D7" s="353"/>
    </row>
    <row r="8" spans="1:5" x14ac:dyDescent="0.2">
      <c r="C8" s="332"/>
    </row>
    <row r="9" spans="1:5" x14ac:dyDescent="0.2">
      <c r="A9" s="354" t="s">
        <v>226</v>
      </c>
      <c r="B9" s="355"/>
      <c r="C9" s="332"/>
    </row>
    <row r="10" spans="1:5" x14ac:dyDescent="0.2">
      <c r="A10" s="354" t="s">
        <v>227</v>
      </c>
      <c r="B10" s="132">
        <v>1742385.64</v>
      </c>
      <c r="D10" s="356"/>
      <c r="E10" s="356"/>
    </row>
    <row r="11" spans="1:5" x14ac:dyDescent="0.2">
      <c r="A11" s="354" t="s">
        <v>228</v>
      </c>
      <c r="B11" s="357"/>
      <c r="C11" s="332"/>
      <c r="D11" s="358"/>
    </row>
    <row r="12" spans="1:5" x14ac:dyDescent="0.2">
      <c r="A12" s="354" t="s">
        <v>229</v>
      </c>
      <c r="B12" s="357">
        <v>51200565.299999997</v>
      </c>
      <c r="C12" s="359"/>
    </row>
    <row r="13" spans="1:5" x14ac:dyDescent="0.2">
      <c r="A13" s="354" t="s">
        <v>230</v>
      </c>
      <c r="B13" s="360">
        <v>-919185.83</v>
      </c>
      <c r="C13" s="361"/>
      <c r="D13" s="356"/>
    </row>
    <row r="14" spans="1:5" ht="15" x14ac:dyDescent="0.2">
      <c r="A14" s="354" t="s">
        <v>231</v>
      </c>
      <c r="B14" s="362">
        <f>SUM(B12:B13)</f>
        <v>50281379.469999999</v>
      </c>
      <c r="C14" s="359"/>
      <c r="D14" s="363"/>
    </row>
    <row r="15" spans="1:5" x14ac:dyDescent="0.2">
      <c r="A15" s="354"/>
      <c r="B15" s="357"/>
      <c r="C15" s="332"/>
    </row>
    <row r="16" spans="1:5" x14ac:dyDescent="0.2">
      <c r="A16" s="354" t="s">
        <v>232</v>
      </c>
      <c r="B16" s="357">
        <v>1915117.03</v>
      </c>
      <c r="D16" s="356"/>
    </row>
    <row r="17" spans="1:5" x14ac:dyDescent="0.2">
      <c r="A17" s="354" t="s">
        <v>233</v>
      </c>
      <c r="B17" s="132">
        <v>5668.44</v>
      </c>
      <c r="D17" s="356"/>
    </row>
    <row r="18" spans="1:5" x14ac:dyDescent="0.2">
      <c r="A18" s="354" t="s">
        <v>234</v>
      </c>
      <c r="B18" s="357">
        <v>20914.79</v>
      </c>
      <c r="C18" s="359"/>
    </row>
    <row r="19" spans="1:5" ht="15" x14ac:dyDescent="0.2">
      <c r="A19" s="354" t="s">
        <v>235</v>
      </c>
      <c r="B19" s="357">
        <v>0</v>
      </c>
      <c r="C19" s="364"/>
      <c r="D19" s="364"/>
    </row>
    <row r="20" spans="1:5" x14ac:dyDescent="0.2">
      <c r="A20" s="354" t="s">
        <v>236</v>
      </c>
      <c r="B20" s="357"/>
      <c r="C20" s="365"/>
      <c r="D20" s="366"/>
    </row>
    <row r="21" spans="1:5" ht="15" x14ac:dyDescent="0.2">
      <c r="A21" s="2"/>
      <c r="B21" s="367"/>
      <c r="C21" s="364"/>
      <c r="D21" s="364"/>
    </row>
    <row r="22" spans="1:5" ht="13.5" thickBot="1" x14ac:dyDescent="0.25">
      <c r="A22" s="352" t="s">
        <v>83</v>
      </c>
      <c r="B22" s="368">
        <f>B10+B14+B16+B17+B18+B19</f>
        <v>53965465.369999997</v>
      </c>
      <c r="C22" s="15"/>
      <c r="D22" s="358"/>
    </row>
    <row r="23" spans="1:5" ht="13.5" thickTop="1" x14ac:dyDescent="0.2">
      <c r="A23" s="2"/>
      <c r="B23" s="132"/>
      <c r="C23" s="332"/>
      <c r="D23" s="353"/>
    </row>
    <row r="24" spans="1:5" x14ac:dyDescent="0.2">
      <c r="A24" s="2"/>
      <c r="B24" s="132"/>
      <c r="C24" s="332"/>
      <c r="D24" s="353"/>
    </row>
    <row r="25" spans="1:5" x14ac:dyDescent="0.2">
      <c r="A25" s="352" t="s">
        <v>237</v>
      </c>
      <c r="B25" s="132"/>
      <c r="C25" s="332"/>
      <c r="D25" s="353"/>
    </row>
    <row r="26" spans="1:5" x14ac:dyDescent="0.2">
      <c r="A26" s="2"/>
      <c r="B26" s="132"/>
      <c r="D26" s="356"/>
    </row>
    <row r="27" spans="1:5" x14ac:dyDescent="0.2">
      <c r="A27" s="354" t="s">
        <v>238</v>
      </c>
      <c r="B27" s="357"/>
      <c r="C27" s="332"/>
      <c r="D27" s="353"/>
      <c r="E27" s="3"/>
    </row>
    <row r="28" spans="1:5" x14ac:dyDescent="0.2">
      <c r="A28" s="354" t="s">
        <v>239</v>
      </c>
      <c r="B28" s="357">
        <v>50663874.049999997</v>
      </c>
      <c r="C28" s="15"/>
      <c r="E28" s="3"/>
    </row>
    <row r="29" spans="1:5" x14ac:dyDescent="0.2">
      <c r="A29" s="354" t="s">
        <v>240</v>
      </c>
      <c r="B29" s="360">
        <v>-52916.91</v>
      </c>
      <c r="C29" s="2"/>
      <c r="D29" s="353"/>
      <c r="E29" s="3"/>
    </row>
    <row r="30" spans="1:5" x14ac:dyDescent="0.2">
      <c r="A30" s="354" t="s">
        <v>241</v>
      </c>
      <c r="B30" s="357"/>
      <c r="C30" s="365"/>
      <c r="D30" s="366"/>
      <c r="E30" s="3"/>
    </row>
    <row r="31" spans="1:5" ht="15" x14ac:dyDescent="0.2">
      <c r="A31" s="354" t="s">
        <v>242</v>
      </c>
      <c r="B31" s="357"/>
      <c r="C31" s="364"/>
      <c r="D31" s="364"/>
      <c r="E31" s="3"/>
    </row>
    <row r="32" spans="1:5" x14ac:dyDescent="0.2">
      <c r="A32" s="2"/>
      <c r="B32" s="367"/>
      <c r="C32" s="332"/>
      <c r="E32" s="3"/>
    </row>
    <row r="33" spans="1:5" ht="13.5" thickBot="1" x14ac:dyDescent="0.25">
      <c r="A33" s="354" t="s">
        <v>243</v>
      </c>
      <c r="B33" s="369">
        <f>SUM(B27:B32)</f>
        <v>50610957.140000001</v>
      </c>
      <c r="E33" s="3"/>
    </row>
    <row r="34" spans="1:5" ht="13.5" thickTop="1" x14ac:dyDescent="0.2">
      <c r="A34" s="2"/>
      <c r="B34" s="370"/>
      <c r="C34" s="332"/>
      <c r="D34" s="353"/>
      <c r="E34" s="3"/>
    </row>
    <row r="35" spans="1:5" x14ac:dyDescent="0.2">
      <c r="A35" s="352" t="s">
        <v>244</v>
      </c>
      <c r="B35" s="371">
        <v>3354508.23</v>
      </c>
      <c r="C35" s="15"/>
      <c r="D35" s="353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52" t="s">
        <v>245</v>
      </c>
      <c r="B37" s="368">
        <f>+B33+B35</f>
        <v>53965465.369999997</v>
      </c>
      <c r="C37" s="2"/>
      <c r="D37" s="358"/>
      <c r="E37" s="3"/>
    </row>
    <row r="38" spans="1:5" ht="13.5" thickTop="1" x14ac:dyDescent="0.2">
      <c r="A38" s="2"/>
      <c r="B38" s="132"/>
      <c r="C38" s="2"/>
      <c r="D38" s="372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FF-CBBB-4106-A42B-16A7A6E9D335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73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74" t="s">
        <v>279</v>
      </c>
    </row>
    <row r="6" spans="1:6" x14ac:dyDescent="0.2">
      <c r="C6" t="s">
        <v>6</v>
      </c>
      <c r="E6" s="374">
        <v>45621</v>
      </c>
    </row>
    <row r="7" spans="1:6" x14ac:dyDescent="0.2">
      <c r="C7" t="s">
        <v>252</v>
      </c>
      <c r="E7" s="375">
        <v>31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76">
        <v>10900000</v>
      </c>
    </row>
    <row r="10" spans="1:6" ht="15" x14ac:dyDescent="0.25">
      <c r="C10" t="s">
        <v>255</v>
      </c>
      <c r="E10" s="377">
        <v>6.4713000000000007E-2</v>
      </c>
    </row>
    <row r="11" spans="1:6" ht="15" x14ac:dyDescent="0.25">
      <c r="C11" t="s">
        <v>256</v>
      </c>
      <c r="E11" s="377">
        <v>4.9713E-2</v>
      </c>
    </row>
    <row r="12" spans="1:6" x14ac:dyDescent="0.2">
      <c r="C12" t="s">
        <v>257</v>
      </c>
      <c r="E12" s="374">
        <v>45617</v>
      </c>
      <c r="F12" s="11"/>
    </row>
    <row r="13" spans="1:6" x14ac:dyDescent="0.2">
      <c r="E13" s="119"/>
    </row>
    <row r="14" spans="1:6" x14ac:dyDescent="0.2">
      <c r="B14" s="71" t="s">
        <v>258</v>
      </c>
      <c r="E14" s="378">
        <f>E9*(E10)*(ROUND((E7)/E8,5))</f>
        <v>60739.557087000008</v>
      </c>
    </row>
    <row r="16" spans="1:6" x14ac:dyDescent="0.2">
      <c r="B16" s="71" t="s">
        <v>259</v>
      </c>
      <c r="E16" s="379"/>
    </row>
    <row r="17" spans="2:12" x14ac:dyDescent="0.2">
      <c r="C17" t="s">
        <v>260</v>
      </c>
      <c r="E17" s="379">
        <v>337465.47</v>
      </c>
      <c r="J17" s="271"/>
    </row>
    <row r="18" spans="2:12" x14ac:dyDescent="0.2">
      <c r="C18" t="s">
        <v>261</v>
      </c>
      <c r="E18" s="379">
        <v>35340.550000000003</v>
      </c>
      <c r="J18" s="380"/>
      <c r="K18" s="381"/>
    </row>
    <row r="19" spans="2:12" x14ac:dyDescent="0.2">
      <c r="C19" t="s">
        <v>262</v>
      </c>
      <c r="E19" s="379">
        <v>21832.43</v>
      </c>
      <c r="J19" s="382"/>
    </row>
    <row r="20" spans="2:12" x14ac:dyDescent="0.2">
      <c r="C20" t="s">
        <v>263</v>
      </c>
      <c r="E20" s="379">
        <v>199580.76</v>
      </c>
      <c r="J20" s="383"/>
      <c r="L20" s="384"/>
    </row>
    <row r="21" spans="2:12" x14ac:dyDescent="0.2">
      <c r="C21" s="324" t="s">
        <v>264</v>
      </c>
      <c r="E21" s="385">
        <v>833.33</v>
      </c>
    </row>
    <row r="22" spans="2:12" x14ac:dyDescent="0.2">
      <c r="E22" s="386"/>
    </row>
    <row r="23" spans="2:12" x14ac:dyDescent="0.2">
      <c r="B23" s="71" t="s">
        <v>265</v>
      </c>
      <c r="E23" s="378">
        <f>SUM(E17-E18-E19-E20-E21)</f>
        <v>79878.39999999998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87"/>
    </row>
    <row r="26" spans="2:12" x14ac:dyDescent="0.2">
      <c r="C26" t="s">
        <v>267</v>
      </c>
      <c r="E26" s="388">
        <v>0</v>
      </c>
    </row>
    <row r="27" spans="2:12" ht="15" x14ac:dyDescent="0.25">
      <c r="C27" t="s">
        <v>268</v>
      </c>
      <c r="E27" s="387">
        <v>0</v>
      </c>
    </row>
    <row r="28" spans="2:12" ht="15" x14ac:dyDescent="0.25">
      <c r="C28" t="s">
        <v>269</v>
      </c>
      <c r="E28" s="389">
        <v>0</v>
      </c>
    </row>
    <row r="29" spans="2:12" x14ac:dyDescent="0.2">
      <c r="B29" s="71" t="s">
        <v>270</v>
      </c>
      <c r="E29" s="378">
        <v>0</v>
      </c>
    </row>
    <row r="30" spans="2:12" x14ac:dyDescent="0.2">
      <c r="E30" s="2"/>
    </row>
    <row r="31" spans="2:12" ht="15" x14ac:dyDescent="0.25">
      <c r="B31" s="71" t="s">
        <v>271</v>
      </c>
      <c r="E31" s="387"/>
    </row>
    <row r="32" spans="2:12" ht="26.25" x14ac:dyDescent="0.25">
      <c r="C32" s="390" t="s">
        <v>272</v>
      </c>
      <c r="E32" s="387">
        <f>+E14</f>
        <v>60739.557087000008</v>
      </c>
    </row>
    <row r="33" spans="2:5" x14ac:dyDescent="0.2">
      <c r="E33" s="119"/>
    </row>
    <row r="34" spans="2:5" x14ac:dyDescent="0.2">
      <c r="B34" s="71" t="s">
        <v>273</v>
      </c>
      <c r="E34" s="378">
        <f>E32</f>
        <v>60739.557087000008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91">
        <v>0</v>
      </c>
    </row>
    <row r="38" spans="2:5" x14ac:dyDescent="0.2">
      <c r="C38" t="s">
        <v>276</v>
      </c>
      <c r="E38" s="296">
        <v>0</v>
      </c>
    </row>
    <row r="39" spans="2:5" x14ac:dyDescent="0.2">
      <c r="C39" t="s">
        <v>277</v>
      </c>
      <c r="E39" s="392">
        <v>0</v>
      </c>
    </row>
    <row r="40" spans="2:5" x14ac:dyDescent="0.2">
      <c r="B40" s="71" t="s">
        <v>278</v>
      </c>
      <c r="E40" s="378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2024-11-20T18:57:33Z</dcterms:created>
  <dcterms:modified xsi:type="dcterms:W3CDTF">2024-11-20T19:37:09Z</dcterms:modified>
</cp:coreProperties>
</file>