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4\"/>
    </mc:Choice>
  </mc:AlternateContent>
  <xr:revisionPtr revIDLastSave="0" documentId="13_ncr:1_{1A574A58-28EE-4754-8F45-C25FC8EBA64B}" xr6:coauthVersionLast="47" xr6:coauthVersionMax="47" xr10:uidLastSave="{00000000-0000-0000-0000-000000000000}"/>
  <bookViews>
    <workbookView xWindow="-120" yWindow="-120" windowWidth="29040" windowHeight="15840" xr2:uid="{FB7BBCCF-670A-4DD2-B016-9439E66B111D}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14" i="3"/>
  <c r="B22" i="3" s="1"/>
  <c r="G77" i="2"/>
  <c r="G76" i="2"/>
  <c r="G84" i="2"/>
  <c r="H76" i="2"/>
  <c r="H77" i="2" s="1"/>
  <c r="H88" i="2" s="1"/>
  <c r="N47" i="2"/>
  <c r="N49" i="2" s="1"/>
  <c r="N51" i="2" s="1"/>
  <c r="N53" i="2" s="1"/>
  <c r="N55" i="2" s="1"/>
  <c r="N57" i="2" s="1"/>
  <c r="N59" i="2" s="1"/>
  <c r="N61" i="2" s="1"/>
  <c r="N63" i="2" s="1"/>
  <c r="N65" i="2" s="1"/>
  <c r="N23" i="2"/>
  <c r="N17" i="2"/>
  <c r="H29" i="2"/>
  <c r="N11" i="2"/>
  <c r="D6" i="1"/>
  <c r="A3" i="2"/>
  <c r="A84" i="1"/>
  <c r="G67" i="1"/>
  <c r="H65" i="1"/>
  <c r="G65" i="1"/>
  <c r="G64" i="1"/>
  <c r="G51" i="1"/>
  <c r="G50" i="1"/>
  <c r="G49" i="1"/>
  <c r="G48" i="1"/>
  <c r="G47" i="1"/>
  <c r="G46" i="1"/>
  <c r="H21" i="1"/>
  <c r="L18" i="1"/>
  <c r="H73" i="1"/>
  <c r="E18" i="1"/>
  <c r="G72" i="1"/>
  <c r="J21" i="1"/>
  <c r="I21" i="1"/>
  <c r="E17" i="1"/>
  <c r="D7" i="1"/>
  <c r="G73" i="1" l="1"/>
  <c r="B35" i="3"/>
  <c r="B37" i="3" s="1"/>
  <c r="H66" i="1"/>
  <c r="G53" i="1"/>
  <c r="I76" i="2"/>
  <c r="G85" i="2"/>
  <c r="I85" i="2" s="1"/>
  <c r="I84" i="2"/>
  <c r="K21" i="1"/>
  <c r="H53" i="1"/>
  <c r="H68" i="1"/>
  <c r="L17" i="1"/>
  <c r="I77" i="2"/>
  <c r="A3" i="3"/>
  <c r="H72" i="1" l="1"/>
  <c r="L21" i="1"/>
  <c r="M18" i="1" s="1"/>
  <c r="H78" i="1"/>
  <c r="I88" i="2"/>
  <c r="G66" i="1"/>
  <c r="G68" i="1" s="1"/>
  <c r="G88" i="2"/>
  <c r="G74" i="1"/>
  <c r="M17" i="1" l="1"/>
  <c r="M21" i="1" s="1"/>
  <c r="H74" i="1"/>
  <c r="H79" i="1" l="1"/>
</calcChain>
</file>

<file path=xl/sharedStrings.xml><?xml version="1.0" encoding="utf-8"?>
<sst xmlns="http://schemas.openxmlformats.org/spreadsheetml/2006/main" count="343" uniqueCount="250">
  <si>
    <t>Student Loan Backed Reporting - FFELP</t>
  </si>
  <si>
    <t>Monthly Distribution Report</t>
  </si>
  <si>
    <t>Issuer</t>
  </si>
  <si>
    <t>ELFI, Inc.</t>
  </si>
  <si>
    <t xml:space="preserve">  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</si>
  <si>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</si>
  <si>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</si>
  <si>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</si>
  <si>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</si>
  <si>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</si>
  <si>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</si>
  <si>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</si>
  <si>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</si>
  <si>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</si>
  <si>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</si>
  <si>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</si>
  <si>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</si>
  <si>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</si>
  <si>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</si>
  <si>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</si>
  <si>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</si>
  <si>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</si>
  <si>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</si>
  <si>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</si>
  <si>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</si>
  <si>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</si>
  <si>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</si>
  <si>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</si>
  <si>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</si>
  <si>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</si>
  <si>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</si>
  <si>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</si>
  <si>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</si>
  <si>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</si>
  <si>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</si>
  <si>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</si>
  <si>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</si>
  <si>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</si>
  <si>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</si>
  <si>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</si>
  <si>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</si>
  <si>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</si>
  <si>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</si>
  <si>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</si>
  <si>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</si>
  <si>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</si>
  <si>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</si>
  <si>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</si>
  <si>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</si>
  <si>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</si>
  <si>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</si>
  <si>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</si>
  <si>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</si>
  <si>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</si>
  <si>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</si>
  <si>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</si>
  <si>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</si>
  <si>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</si>
  <si>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</si>
  <si>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</si>
  <si>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</si>
  <si>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</si>
  <si>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</si>
  <si>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</si>
  <si>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</si>
  <si>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</si>
  <si>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</si>
  <si>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</si>
  <si>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</si>
  <si>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</si>
  <si>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</si>
  <si>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</si>
  <si>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</si>
  <si>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</si>
  <si>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</si>
  <si>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</si>
  <si>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</si>
  <si>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</si>
  <si>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</si>
  <si>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</si>
  <si>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</si>
  <si>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</si>
  <si>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</si>
  <si>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</si>
  <si>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</si>
  <si>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</si>
  <si>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</si>
  <si>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</si>
  <si>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</si>
  <si>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</si>
  <si>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</si>
  <si>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</si>
  <si>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</si>
  <si>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</si>
  <si>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</si>
  <si>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</si>
  <si>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</si>
  <si>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</si>
  <si>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</si>
  <si>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</si>
  <si>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</si>
  <si>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</si>
  <si>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</si>
  <si>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</si>
  <si>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</si>
  <si>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</si>
  <si>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</si>
  <si>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</si>
  <si>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</si>
  <si>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</si>
  <si>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</si>
  <si>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</si>
  <si>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</si>
  <si>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</si>
  <si>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</si>
  <si>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</si>
  <si>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</si>
  <si>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</si>
  <si>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</si>
  <si>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</si>
  <si>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</si>
  <si>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</si>
  <si>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</si>
  <si>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</si>
  <si>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</si>
  <si>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</si>
  <si>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</si>
  <si>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</si>
  <si>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</si>
  <si>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</si>
  <si>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</si>
  <si>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</si>
  <si>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</si>
  <si>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</si>
  <si>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</si>
  <si>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</si>
  <si>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</si>
  <si>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</si>
  <si>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</si>
  <si>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</si>
  <si>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</si>
  <si>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</si>
  <si>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</si>
  <si>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</si>
  <si>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</si>
  <si>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</si>
  <si>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</si>
  <si>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</si>
  <si>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</si>
  <si>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 SOFR</t>
  </si>
  <si>
    <t>1M LIBOR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</si>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</sst>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3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00B050"/>
      <name val="Felix Titling"/>
      <family val="5"/>
    </font>
    <font>
      <sz val="10"/>
      <color theme="1"/>
      <name val="Arial"/>
      <family val="2"/>
    </font>
    <font>
      <b/>
      <sz val="10"/>
      <color rgb="FFFF0000"/>
      <name val="Felix Titling"/>
      <family val="5"/>
    </font>
    <font>
      <i/>
      <sz val="10"/>
      <color rgb="FF00206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Fill="1"/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5" xfId="0" applyFont="1" applyBorder="1"/>
    <xf numFmtId="14" fontId="2" fillId="0" borderId="0" xfId="0" applyNumberFormat="1" applyFont="1" applyAlignment="1">
      <alignment horizontal="left"/>
    </xf>
    <xf numFmtId="14" fontId="2" fillId="0" borderId="0" xfId="0" applyNumberFormat="1" applyFont="1"/>
    <xf numFmtId="14" fontId="2" fillId="0" borderId="5" xfId="0" applyNumberFormat="1" applyFont="1" applyBorder="1"/>
    <xf numFmtId="164" fontId="2" fillId="0" borderId="0" xfId="0" applyNumberFormat="1" applyFont="1" applyAlignment="1">
      <alignment horizontal="center"/>
    </xf>
    <xf numFmtId="0" fontId="3" fillId="0" borderId="0" xfId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2" fillId="0" borderId="7" xfId="0" applyFont="1" applyBorder="1"/>
    <xf numFmtId="0" fontId="2" fillId="0" borderId="8" xfId="0" applyFont="1" applyBorder="1"/>
    <xf numFmtId="0" fontId="1" fillId="0" borderId="1" xfId="0" applyFont="1" applyBorder="1"/>
    <xf numFmtId="0" fontId="4" fillId="0" borderId="2" xfId="0" applyFont="1" applyBorder="1"/>
    <xf numFmtId="0" fontId="2" fillId="0" borderId="4" xfId="0" applyFont="1" applyBorder="1"/>
    <xf numFmtId="0" fontId="2" fillId="0" borderId="9" xfId="0" applyFont="1" applyBorder="1"/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0" borderId="12" xfId="0" applyNumberFormat="1" applyFont="1" applyBorder="1"/>
    <xf numFmtId="10" fontId="2" fillId="0" borderId="12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43" fontId="2" fillId="0" borderId="13" xfId="0" applyNumberFormat="1" applyFont="1" applyBorder="1"/>
    <xf numFmtId="43" fontId="2" fillId="0" borderId="15" xfId="0" applyNumberFormat="1" applyFont="1" applyBorder="1"/>
    <xf numFmtId="10" fontId="2" fillId="0" borderId="1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10" fontId="2" fillId="0" borderId="17" xfId="0" applyNumberFormat="1" applyFont="1" applyBorder="1" applyAlignment="1">
      <alignment horizontal="center"/>
    </xf>
    <xf numFmtId="43" fontId="2" fillId="0" borderId="17" xfId="0" applyNumberFormat="1" applyFont="1" applyBorder="1"/>
    <xf numFmtId="43" fontId="2" fillId="0" borderId="18" xfId="0" applyNumberFormat="1" applyFont="1" applyBorder="1"/>
    <xf numFmtId="10" fontId="8" fillId="0" borderId="17" xfId="0" applyNumberFormat="1" applyFont="1" applyBorder="1" applyAlignment="1">
      <alignment horizontal="center"/>
    </xf>
    <xf numFmtId="10" fontId="2" fillId="0" borderId="19" xfId="0" applyNumberFormat="1" applyFont="1" applyBorder="1"/>
    <xf numFmtId="0" fontId="4" fillId="0" borderId="20" xfId="0" applyFont="1" applyBorder="1"/>
    <xf numFmtId="0" fontId="2" fillId="0" borderId="17" xfId="0" applyFont="1" applyBorder="1"/>
    <xf numFmtId="10" fontId="2" fillId="0" borderId="17" xfId="0" applyNumberFormat="1" applyFont="1" applyBorder="1"/>
    <xf numFmtId="43" fontId="4" fillId="0" borderId="17" xfId="0" applyNumberFormat="1" applyFont="1" applyBorder="1"/>
    <xf numFmtId="9" fontId="4" fillId="0" borderId="17" xfId="0" applyNumberFormat="1" applyFont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21" xfId="0" applyFont="1" applyBorder="1"/>
    <xf numFmtId="0" fontId="9" fillId="0" borderId="0" xfId="0" applyFont="1"/>
    <xf numFmtId="0" fontId="9" fillId="0" borderId="14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4" fillId="0" borderId="9" xfId="0" applyFont="1" applyBorder="1"/>
    <xf numFmtId="0" fontId="4" fillId="0" borderId="22" xfId="0" applyFont="1" applyBorder="1"/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/>
    <xf numFmtId="0" fontId="2" fillId="0" borderId="21" xfId="0" applyFont="1" applyBorder="1"/>
    <xf numFmtId="43" fontId="2" fillId="0" borderId="12" xfId="3" applyNumberFormat="1" applyFont="1" applyFill="1" applyBorder="1" applyAlignment="1">
      <alignment horizontal="right"/>
    </xf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0" xfId="0" applyNumberFormat="1" applyFont="1"/>
    <xf numFmtId="0" fontId="2" fillId="0" borderId="18" xfId="0" applyFont="1" applyBorder="1"/>
    <xf numFmtId="0" fontId="4" fillId="0" borderId="17" xfId="0" applyFont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 indent="3"/>
    </xf>
    <xf numFmtId="0" fontId="2" fillId="0" borderId="15" xfId="0" applyFont="1" applyBorder="1"/>
    <xf numFmtId="10" fontId="2" fillId="0" borderId="2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14" xfId="0" applyNumberFormat="1" applyFont="1" applyBorder="1"/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0" applyNumberFormat="1" applyFont="1" applyBorder="1"/>
    <xf numFmtId="43" fontId="2" fillId="0" borderId="13" xfId="0" applyNumberFormat="1" applyFont="1" applyBorder="1" applyAlignment="1">
      <alignment horizontal="right"/>
    </xf>
    <xf numFmtId="43" fontId="2" fillId="0" borderId="0" xfId="6" applyFont="1" applyFill="1" applyBorder="1" applyAlignment="1">
      <alignment horizontal="right"/>
    </xf>
    <xf numFmtId="43" fontId="2" fillId="0" borderId="26" xfId="0" applyNumberFormat="1" applyFont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2" fontId="2" fillId="0" borderId="19" xfId="0" applyNumberFormat="1" applyFont="1" applyBorder="1"/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9" xfId="0" applyFont="1" applyBorder="1" applyAlignment="1">
      <alignment horizontal="left" indent="3"/>
    </xf>
    <xf numFmtId="0" fontId="2" fillId="0" borderId="30" xfId="0" applyFont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32" xfId="0" applyNumberFormat="1" applyFont="1" applyBorder="1"/>
    <xf numFmtId="43" fontId="2" fillId="0" borderId="5" xfId="0" applyNumberFormat="1" applyFont="1" applyBorder="1" applyAlignment="1">
      <alignment horizontal="right"/>
    </xf>
    <xf numFmtId="37" fontId="2" fillId="0" borderId="13" xfId="0" applyNumberFormat="1" applyFont="1" applyBorder="1" applyAlignment="1">
      <alignment horizontal="right"/>
    </xf>
    <xf numFmtId="37" fontId="2" fillId="0" borderId="15" xfId="0" applyNumberFormat="1" applyFont="1" applyBorder="1" applyAlignment="1">
      <alignment horizontal="right"/>
    </xf>
    <xf numFmtId="37" fontId="2" fillId="0" borderId="5" xfId="0" applyNumberFormat="1" applyFont="1" applyBorder="1" applyAlignment="1">
      <alignment horizontal="right"/>
    </xf>
    <xf numFmtId="0" fontId="4" fillId="0" borderId="4" xfId="0" applyFont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Border="1"/>
    <xf numFmtId="2" fontId="2" fillId="0" borderId="0" xfId="0" applyNumberFormat="1" applyFont="1"/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0" fontId="4" fillId="0" borderId="34" xfId="0" applyFont="1" applyBorder="1"/>
    <xf numFmtId="0" fontId="2" fillId="0" borderId="35" xfId="0" applyFont="1" applyBorder="1"/>
    <xf numFmtId="10" fontId="4" fillId="0" borderId="36" xfId="0" applyNumberFormat="1" applyFont="1" applyBorder="1"/>
    <xf numFmtId="2" fontId="4" fillId="0" borderId="0" xfId="0" applyNumberFormat="1" applyFont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2" fillId="0" borderId="20" xfId="0" applyFont="1" applyBorder="1"/>
    <xf numFmtId="43" fontId="2" fillId="0" borderId="17" xfId="3" applyNumberFormat="1" applyFont="1" applyFill="1" applyBorder="1" applyAlignment="1">
      <alignment horizontal="right"/>
    </xf>
    <xf numFmtId="43" fontId="2" fillId="0" borderId="17" xfId="4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165" fontId="9" fillId="0" borderId="8" xfId="0" applyNumberFormat="1" applyFont="1" applyBorder="1"/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3" fontId="2" fillId="0" borderId="15" xfId="0" applyNumberFormat="1" applyFont="1" applyBorder="1" applyAlignment="1">
      <alignment horizontal="right"/>
    </xf>
    <xf numFmtId="43" fontId="2" fillId="0" borderId="5" xfId="0" applyNumberFormat="1" applyFont="1" applyBorder="1"/>
    <xf numFmtId="44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43" fontId="4" fillId="0" borderId="13" xfId="0" applyNumberFormat="1" applyFont="1" applyBorder="1"/>
    <xf numFmtId="43" fontId="4" fillId="0" borderId="15" xfId="0" applyNumberFormat="1" applyFont="1" applyBorder="1" applyAlignment="1">
      <alignment horizontal="right"/>
    </xf>
    <xf numFmtId="43" fontId="4" fillId="0" borderId="5" xfId="0" applyNumberFormat="1" applyFont="1" applyBorder="1"/>
    <xf numFmtId="0" fontId="2" fillId="0" borderId="13" xfId="0" applyFont="1" applyBorder="1"/>
    <xf numFmtId="0" fontId="9" fillId="0" borderId="13" xfId="0" applyFont="1" applyBorder="1"/>
    <xf numFmtId="0" fontId="9" fillId="0" borderId="15" xfId="0" applyFont="1" applyBorder="1"/>
    <xf numFmtId="0" fontId="9" fillId="0" borderId="5" xfId="0" applyFont="1" applyBorder="1"/>
    <xf numFmtId="0" fontId="2" fillId="0" borderId="6" xfId="0" applyFont="1" applyBorder="1"/>
    <xf numFmtId="0" fontId="2" fillId="0" borderId="38" xfId="0" applyFont="1" applyBorder="1"/>
    <xf numFmtId="0" fontId="2" fillId="0" borderId="39" xfId="0" applyFont="1" applyBorder="1"/>
    <xf numFmtId="43" fontId="2" fillId="0" borderId="0" xfId="0" applyNumberFormat="1" applyFont="1" applyAlignment="1">
      <alignment horizontal="right"/>
    </xf>
    <xf numFmtId="43" fontId="2" fillId="0" borderId="3" xfId="0" applyNumberFormat="1" applyFont="1" applyBorder="1"/>
    <xf numFmtId="0" fontId="1" fillId="0" borderId="34" xfId="0" applyFont="1" applyBorder="1"/>
    <xf numFmtId="0" fontId="2" fillId="0" borderId="40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21" xfId="0" applyFont="1" applyBorder="1"/>
    <xf numFmtId="0" fontId="2" fillId="0" borderId="12" xfId="0" applyFont="1" applyBorder="1"/>
    <xf numFmtId="0" fontId="2" fillId="0" borderId="25" xfId="0" applyFont="1" applyBorder="1"/>
    <xf numFmtId="10" fontId="2" fillId="0" borderId="5" xfId="0" applyNumberFormat="1" applyFont="1" applyBorder="1" applyAlignment="1">
      <alignment horizontal="center"/>
    </xf>
    <xf numFmtId="0" fontId="11" fillId="0" borderId="0" xfId="0" applyFont="1"/>
    <xf numFmtId="43" fontId="2" fillId="0" borderId="19" xfId="0" applyNumberFormat="1" applyFont="1" applyBorder="1"/>
    <xf numFmtId="43" fontId="4" fillId="0" borderId="15" xfId="0" applyNumberFormat="1" applyFont="1" applyBorder="1"/>
    <xf numFmtId="0" fontId="2" fillId="0" borderId="22" xfId="0" applyFont="1" applyBorder="1"/>
    <xf numFmtId="0" fontId="4" fillId="0" borderId="32" xfId="0" applyFont="1" applyBorder="1" applyAlignment="1">
      <alignment horizontal="center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43" fontId="4" fillId="0" borderId="12" xfId="0" applyNumberFormat="1" applyFont="1" applyBorder="1"/>
    <xf numFmtId="166" fontId="2" fillId="0" borderId="13" xfId="0" applyNumberFormat="1" applyFont="1" applyBorder="1"/>
    <xf numFmtId="166" fontId="2" fillId="0" borderId="5" xfId="0" applyNumberFormat="1" applyFont="1" applyBorder="1"/>
    <xf numFmtId="0" fontId="4" fillId="0" borderId="16" xfId="0" applyFont="1" applyBorder="1"/>
    <xf numFmtId="43" fontId="4" fillId="0" borderId="17" xfId="4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66" fontId="4" fillId="0" borderId="13" xfId="0" applyNumberFormat="1" applyFont="1" applyBorder="1"/>
    <xf numFmtId="166" fontId="4" fillId="0" borderId="5" xfId="0" applyNumberFormat="1" applyFont="1" applyBorder="1"/>
    <xf numFmtId="9" fontId="2" fillId="0" borderId="13" xfId="0" applyNumberFormat="1" applyFont="1" applyBorder="1"/>
    <xf numFmtId="9" fontId="2" fillId="0" borderId="17" xfId="0" applyNumberFormat="1" applyFont="1" applyBorder="1"/>
    <xf numFmtId="9" fontId="2" fillId="0" borderId="19" xfId="0" applyNumberFormat="1" applyFont="1" applyBorder="1"/>
    <xf numFmtId="0" fontId="9" fillId="0" borderId="23" xfId="0" applyFont="1" applyBorder="1"/>
    <xf numFmtId="165" fontId="9" fillId="0" borderId="14" xfId="0" applyNumberFormat="1" applyFont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43" fontId="4" fillId="0" borderId="10" xfId="0" applyNumberFormat="1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0" fontId="13" fillId="0" borderId="4" xfId="0" applyFont="1" applyBorder="1"/>
    <xf numFmtId="41" fontId="2" fillId="0" borderId="13" xfId="0" applyNumberFormat="1" applyFont="1" applyBorder="1" applyAlignment="1">
      <alignment horizontal="right"/>
    </xf>
    <xf numFmtId="10" fontId="2" fillId="0" borderId="13" xfId="0" applyNumberFormat="1" applyFont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68" fontId="2" fillId="0" borderId="12" xfId="0" applyNumberFormat="1" applyFont="1" applyBorder="1" applyAlignment="1">
      <alignment horizontal="right"/>
    </xf>
    <xf numFmtId="168" fontId="2" fillId="0" borderId="25" xfId="0" applyNumberFormat="1" applyFont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168" fontId="2" fillId="0" borderId="26" xfId="0" applyNumberFormat="1" applyFont="1" applyBorder="1" applyAlignment="1">
      <alignment horizontal="right"/>
    </xf>
    <xf numFmtId="0" fontId="2" fillId="0" borderId="0" xfId="0" applyFont="1" applyAlignment="1">
      <alignment horizontal="left" indent="2"/>
    </xf>
    <xf numFmtId="0" fontId="14" fillId="0" borderId="4" xfId="0" applyFont="1" applyBorder="1"/>
    <xf numFmtId="0" fontId="8" fillId="0" borderId="0" xfId="0" applyFont="1"/>
    <xf numFmtId="41" fontId="8" fillId="0" borderId="13" xfId="0" applyNumberFormat="1" applyFont="1" applyBorder="1" applyAlignment="1">
      <alignment horizontal="right"/>
    </xf>
    <xf numFmtId="43" fontId="8" fillId="0" borderId="13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68" fontId="8" fillId="0" borderId="26" xfId="0" applyNumberFormat="1" applyFont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0" applyNumberFormat="1" applyFont="1"/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68" fontId="4" fillId="0" borderId="17" xfId="0" applyNumberFormat="1" applyFont="1" applyBorder="1" applyAlignment="1">
      <alignment horizontal="right"/>
    </xf>
    <xf numFmtId="168" fontId="4" fillId="0" borderId="37" xfId="0" applyNumberFormat="1" applyFont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0" fontId="4" fillId="0" borderId="30" xfId="0" applyFont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0" fontId="2" fillId="0" borderId="11" xfId="0" applyFont="1" applyBorder="1"/>
    <xf numFmtId="10" fontId="2" fillId="0" borderId="12" xfId="4" applyNumberFormat="1" applyFont="1" applyFill="1" applyBorder="1" applyAlignment="1">
      <alignment horizontal="right"/>
    </xf>
    <xf numFmtId="169" fontId="2" fillId="0" borderId="5" xfId="0" applyNumberFormat="1" applyFont="1" applyBorder="1" applyAlignment="1">
      <alignment horizontal="right"/>
    </xf>
    <xf numFmtId="170" fontId="2" fillId="0" borderId="5" xfId="0" applyNumberFormat="1" applyFont="1" applyBorder="1" applyAlignment="1">
      <alignment horizontal="right"/>
    </xf>
    <xf numFmtId="0" fontId="4" fillId="0" borderId="7" xfId="0" applyFont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Border="1" applyAlignment="1">
      <alignment horizontal="right"/>
    </xf>
    <xf numFmtId="0" fontId="5" fillId="0" borderId="0" xfId="0" applyFont="1"/>
    <xf numFmtId="0" fontId="2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2" fillId="0" borderId="8" xfId="0" applyNumberFormat="1" applyFont="1" applyBorder="1"/>
    <xf numFmtId="43" fontId="4" fillId="0" borderId="0" xfId="0" applyNumberFormat="1" applyFont="1"/>
    <xf numFmtId="43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39" fontId="2" fillId="0" borderId="0" xfId="0" applyNumberFormat="1" applyFont="1"/>
    <xf numFmtId="171" fontId="2" fillId="0" borderId="0" xfId="0" applyNumberFormat="1" applyFont="1"/>
    <xf numFmtId="0" fontId="15" fillId="0" borderId="0" xfId="0" applyFont="1" applyAlignment="1">
      <alignment horizontal="left"/>
    </xf>
    <xf numFmtId="14" fontId="2" fillId="0" borderId="2" xfId="0" applyNumberFormat="1" applyFont="1" applyBorder="1"/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2" fillId="0" borderId="7" xfId="0" applyNumberFormat="1" applyFont="1" applyBorder="1"/>
    <xf numFmtId="14" fontId="0" fillId="0" borderId="8" xfId="0" applyNumberFormat="1" applyBorder="1"/>
    <xf numFmtId="0" fontId="16" fillId="0" borderId="0" xfId="0" applyFont="1"/>
    <xf numFmtId="0" fontId="0" fillId="0" borderId="2" xfId="0" applyBorder="1"/>
    <xf numFmtId="0" fontId="0" fillId="0" borderId="3" xfId="0" applyBorder="1"/>
    <xf numFmtId="0" fontId="16" fillId="0" borderId="34" xfId="0" applyFont="1" applyBorder="1"/>
    <xf numFmtId="0" fontId="0" fillId="0" borderId="41" xfId="0" applyBorder="1"/>
    <xf numFmtId="0" fontId="0" fillId="0" borderId="40" xfId="0" applyBorder="1"/>
    <xf numFmtId="14" fontId="4" fillId="0" borderId="19" xfId="0" applyNumberFormat="1" applyFont="1" applyBorder="1" applyAlignment="1">
      <alignment horizontal="center"/>
    </xf>
    <xf numFmtId="14" fontId="18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43" fontId="15" fillId="0" borderId="0" xfId="0" applyNumberFormat="1" applyFont="1" applyAlignment="1">
      <alignment horizontal="left"/>
    </xf>
    <xf numFmtId="0" fontId="19" fillId="0" borderId="0" xfId="0" applyFont="1"/>
    <xf numFmtId="43" fontId="0" fillId="0" borderId="5" xfId="0" applyNumberFormat="1" applyBorder="1"/>
    <xf numFmtId="43" fontId="20" fillId="0" borderId="0" xfId="0" applyNumberFormat="1" applyFont="1"/>
    <xf numFmtId="0" fontId="21" fillId="0" borderId="0" xfId="0" applyFont="1"/>
    <xf numFmtId="43" fontId="22" fillId="0" borderId="0" xfId="0" applyNumberFormat="1" applyFont="1"/>
    <xf numFmtId="14" fontId="22" fillId="0" borderId="0" xfId="0" applyNumberFormat="1" applyFont="1" applyAlignment="1">
      <alignment horizontal="center"/>
    </xf>
    <xf numFmtId="14" fontId="22" fillId="0" borderId="0" xfId="0" applyNumberFormat="1" applyFont="1"/>
    <xf numFmtId="14" fontId="20" fillId="0" borderId="0" xfId="0" applyNumberFormat="1" applyFont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3" fontId="0" fillId="0" borderId="0" xfId="0" applyNumberFormat="1"/>
    <xf numFmtId="14" fontId="4" fillId="0" borderId="42" xfId="0" applyNumberFormat="1" applyFont="1" applyBorder="1" applyAlignment="1">
      <alignment horizontal="center"/>
    </xf>
    <xf numFmtId="43" fontId="13" fillId="0" borderId="0" xfId="0" applyNumberFormat="1" applyFont="1" applyAlignment="1">
      <alignment horizontal="left"/>
    </xf>
    <xf numFmtId="49" fontId="2" fillId="0" borderId="4" xfId="0" applyNumberFormat="1" applyFont="1" applyBorder="1"/>
    <xf numFmtId="10" fontId="23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left"/>
    </xf>
    <xf numFmtId="43" fontId="0" fillId="0" borderId="5" xfId="0" applyNumberFormat="1" applyBorder="1" applyAlignment="1">
      <alignment horizontal="right"/>
    </xf>
    <xf numFmtId="10" fontId="0" fillId="0" borderId="5" xfId="0" applyNumberFormat="1" applyBorder="1" applyAlignment="1">
      <alignment horizontal="right"/>
    </xf>
    <xf numFmtId="0" fontId="0" fillId="0" borderId="5" xfId="0" applyBorder="1"/>
    <xf numFmtId="10" fontId="2" fillId="0" borderId="5" xfId="0" applyNumberFormat="1" applyFont="1" applyBorder="1" applyAlignment="1">
      <alignment horizontal="right"/>
    </xf>
    <xf numFmtId="44" fontId="0" fillId="0" borderId="5" xfId="0" applyNumberFormat="1" applyBorder="1"/>
    <xf numFmtId="49" fontId="0" fillId="0" borderId="4" xfId="0" applyNumberFormat="1" applyBorder="1"/>
    <xf numFmtId="0" fontId="9" fillId="0" borderId="1" xfId="0" applyFont="1" applyBorder="1"/>
    <xf numFmtId="0" fontId="5" fillId="0" borderId="2" xfId="0" applyFont="1" applyBorder="1"/>
    <xf numFmtId="0" fontId="24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43" fontId="5" fillId="0" borderId="7" xfId="0" applyNumberFormat="1" applyFont="1" applyBorder="1"/>
    <xf numFmtId="0" fontId="5" fillId="0" borderId="8" xfId="0" applyFont="1" applyBorder="1"/>
    <xf numFmtId="43" fontId="5" fillId="0" borderId="0" xfId="0" applyNumberFormat="1" applyFont="1"/>
    <xf numFmtId="10" fontId="2" fillId="0" borderId="6" xfId="0" applyNumberFormat="1" applyFont="1" applyBorder="1"/>
    <xf numFmtId="10" fontId="2" fillId="0" borderId="7" xfId="0" applyNumberFormat="1" applyFont="1" applyBorder="1"/>
    <xf numFmtId="10" fontId="2" fillId="0" borderId="8" xfId="0" applyNumberFormat="1" applyFont="1" applyBorder="1" applyAlignment="1">
      <alignment horizontal="right"/>
    </xf>
    <xf numFmtId="44" fontId="5" fillId="0" borderId="0" xfId="0" applyNumberFormat="1" applyFont="1"/>
    <xf numFmtId="0" fontId="9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43" fontId="2" fillId="0" borderId="0" xfId="0" applyNumberFormat="1" applyFont="1" applyAlignment="1">
      <alignment horizontal="left"/>
    </xf>
    <xf numFmtId="0" fontId="16" fillId="0" borderId="4" xfId="0" applyFont="1" applyBorder="1"/>
    <xf numFmtId="0" fontId="0" fillId="0" borderId="1" xfId="0" applyBorder="1"/>
    <xf numFmtId="0" fontId="18" fillId="0" borderId="0" xfId="0" applyFont="1" applyAlignment="1">
      <alignment horizontal="left"/>
    </xf>
    <xf numFmtId="0" fontId="4" fillId="0" borderId="20" xfId="0" applyFont="1" applyBorder="1" applyAlignment="1">
      <alignment horizontal="right"/>
    </xf>
    <xf numFmtId="0" fontId="0" fillId="0" borderId="20" xfId="0" applyBorder="1"/>
    <xf numFmtId="0" fontId="4" fillId="0" borderId="19" xfId="0" applyFont="1" applyBorder="1" applyAlignment="1">
      <alignment horizontal="right"/>
    </xf>
    <xf numFmtId="8" fontId="2" fillId="0" borderId="0" xfId="0" applyNumberFormat="1" applyFont="1"/>
    <xf numFmtId="9" fontId="2" fillId="0" borderId="0" xfId="0" applyNumberFormat="1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left"/>
    </xf>
    <xf numFmtId="8" fontId="0" fillId="0" borderId="0" xfId="0" applyNumberFormat="1"/>
    <xf numFmtId="9" fontId="15" fillId="0" borderId="0" xfId="0" applyNumberFormat="1" applyFont="1" applyAlignment="1">
      <alignment horizontal="left"/>
    </xf>
    <xf numFmtId="9" fontId="0" fillId="0" borderId="0" xfId="0" applyNumberFormat="1"/>
    <xf numFmtId="0" fontId="2" fillId="0" borderId="0" xfId="0" applyFont="1" applyAlignment="1">
      <alignment vertical="center"/>
    </xf>
    <xf numFmtId="43" fontId="0" fillId="0" borderId="5" xfId="4" applyFont="1" applyFill="1" applyBorder="1"/>
    <xf numFmtId="0" fontId="24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0" fontId="2" fillId="0" borderId="4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/>
    <xf numFmtId="8" fontId="0" fillId="0" borderId="13" xfId="0" applyNumberFormat="1" applyBorder="1"/>
    <xf numFmtId="8" fontId="0" fillId="0" borderId="5" xfId="0" applyNumberFormat="1" applyBorder="1"/>
    <xf numFmtId="43" fontId="0" fillId="0" borderId="13" xfId="0" applyNumberFormat="1" applyBorder="1"/>
    <xf numFmtId="8" fontId="0" fillId="0" borderId="19" xfId="0" applyNumberFormat="1" applyBorder="1"/>
    <xf numFmtId="43" fontId="0" fillId="0" borderId="12" xfId="0" applyNumberFormat="1" applyBorder="1"/>
    <xf numFmtId="0" fontId="0" fillId="0" borderId="13" xfId="0" applyBorder="1"/>
    <xf numFmtId="43" fontId="0" fillId="0" borderId="17" xfId="0" applyNumberFormat="1" applyBorder="1"/>
    <xf numFmtId="43" fontId="0" fillId="0" borderId="19" xfId="0" applyNumberFormat="1" applyBorder="1"/>
    <xf numFmtId="0" fontId="0" fillId="0" borderId="15" xfId="0" applyBorder="1"/>
    <xf numFmtId="43" fontId="0" fillId="0" borderId="15" xfId="0" applyNumberFormat="1" applyBorder="1"/>
    <xf numFmtId="0" fontId="25" fillId="0" borderId="0" xfId="0" applyFont="1" applyAlignment="1">
      <alignment horizontal="left"/>
    </xf>
    <xf numFmtId="8" fontId="0" fillId="0" borderId="15" xfId="0" applyNumberFormat="1" applyBorder="1"/>
    <xf numFmtId="8" fontId="0" fillId="0" borderId="26" xfId="0" applyNumberFormat="1" applyBorder="1"/>
    <xf numFmtId="0" fontId="0" fillId="0" borderId="39" xfId="0" applyBorder="1"/>
    <xf numFmtId="0" fontId="0" fillId="0" borderId="38" xfId="0" applyBorder="1"/>
    <xf numFmtId="43" fontId="15" fillId="0" borderId="0" xfId="0" applyNumberFormat="1" applyFo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2" fontId="4" fillId="0" borderId="0" xfId="0" applyNumberFormat="1" applyFont="1" applyAlignment="1">
      <alignment horizontal="centerContinuous"/>
    </xf>
    <xf numFmtId="0" fontId="4" fillId="0" borderId="0" xfId="0" applyFont="1" applyAlignment="1" applyProtection="1">
      <alignment horizontal="left"/>
      <protection locked="0"/>
    </xf>
    <xf numFmtId="173" fontId="26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174" fontId="2" fillId="0" borderId="0" xfId="0" applyNumberFormat="1" applyFont="1" applyAlignment="1">
      <alignment horizontal="right"/>
    </xf>
    <xf numFmtId="166" fontId="2" fillId="0" borderId="0" xfId="4" applyNumberFormat="1" applyFont="1" applyFill="1" applyBorder="1" applyAlignment="1" applyProtection="1"/>
    <xf numFmtId="49" fontId="26" fillId="0" borderId="0" xfId="0" applyNumberFormat="1" applyFont="1" applyAlignment="1">
      <alignment horizontal="fill"/>
    </xf>
    <xf numFmtId="166" fontId="2" fillId="0" borderId="0" xfId="0" applyNumberFormat="1" applyFont="1" applyAlignment="1">
      <alignment horizontal="right"/>
    </xf>
    <xf numFmtId="175" fontId="26" fillId="0" borderId="0" xfId="0" applyNumberFormat="1" applyFont="1"/>
    <xf numFmtId="173" fontId="27" fillId="0" borderId="0" xfId="0" applyNumberFormat="1" applyFont="1"/>
    <xf numFmtId="38" fontId="2" fillId="0" borderId="0" xfId="0" applyNumberFormat="1" applyFont="1" applyAlignment="1">
      <alignment horizontal="right"/>
    </xf>
    <xf numFmtId="0" fontId="28" fillId="0" borderId="0" xfId="0" applyFont="1" applyAlignment="1">
      <alignment horizontal="left"/>
    </xf>
    <xf numFmtId="176" fontId="29" fillId="0" borderId="0" xfId="0" applyNumberFormat="1" applyFont="1"/>
    <xf numFmtId="166" fontId="2" fillId="0" borderId="21" xfId="0" applyNumberFormat="1" applyFont="1" applyBorder="1" applyAlignment="1">
      <alignment horizontal="right"/>
    </xf>
    <xf numFmtId="0" fontId="28" fillId="0" borderId="0" xfId="0" applyFont="1"/>
    <xf numFmtId="176" fontId="28" fillId="0" borderId="0" xfId="0" applyNumberFormat="1" applyFont="1"/>
    <xf numFmtId="166" fontId="0" fillId="0" borderId="0" xfId="0" applyNumberFormat="1"/>
    <xf numFmtId="0" fontId="27" fillId="0" borderId="0" xfId="0" applyFont="1"/>
    <xf numFmtId="0" fontId="30" fillId="0" borderId="0" xfId="0" applyFont="1" applyAlignment="1">
      <alignment horizontal="left"/>
    </xf>
    <xf numFmtId="173" fontId="30" fillId="0" borderId="0" xfId="0" applyNumberFormat="1" applyFont="1"/>
    <xf numFmtId="166" fontId="2" fillId="0" borderId="21" xfId="0" applyNumberFormat="1" applyFont="1" applyBorder="1" applyAlignment="1" applyProtection="1">
      <alignment horizontal="fill"/>
      <protection locked="0"/>
    </xf>
    <xf numFmtId="174" fontId="4" fillId="0" borderId="44" xfId="0" applyNumberFormat="1" applyFont="1" applyBorder="1" applyAlignment="1">
      <alignment horizontal="right"/>
    </xf>
    <xf numFmtId="177" fontId="28" fillId="0" borderId="0" xfId="0" applyNumberFormat="1" applyFont="1"/>
    <xf numFmtId="4" fontId="26" fillId="0" borderId="0" xfId="0" applyNumberFormat="1" applyFont="1"/>
    <xf numFmtId="4" fontId="26" fillId="0" borderId="0" xfId="0" applyNumberFormat="1" applyFont="1" applyAlignment="1">
      <alignment horizontal="fill"/>
    </xf>
    <xf numFmtId="44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27" fillId="0" borderId="0" xfId="0" applyNumberFormat="1" applyFont="1"/>
    <xf numFmtId="174" fontId="2" fillId="0" borderId="44" xfId="0" applyNumberFormat="1" applyFont="1" applyBorder="1" applyAlignment="1">
      <alignment horizontal="right"/>
    </xf>
    <xf numFmtId="166" fontId="2" fillId="0" borderId="0" xfId="0" applyNumberFormat="1" applyFont="1" applyAlignment="1" applyProtection="1">
      <alignment horizontal="fill"/>
      <protection locked="0"/>
    </xf>
    <xf numFmtId="174" fontId="4" fillId="0" borderId="20" xfId="0" applyNumberFormat="1" applyFont="1" applyBorder="1" applyAlignment="1">
      <alignment horizontal="right"/>
    </xf>
    <xf numFmtId="176" fontId="26" fillId="0" borderId="0" xfId="0" applyNumberFormat="1" applyFont="1"/>
    <xf numFmtId="166" fontId="28" fillId="0" borderId="0" xfId="4" applyNumberFormat="1" applyFont="1" applyFill="1" applyBorder="1" applyAlignment="1" applyProtection="1">
      <alignment horizontal="left"/>
      <protection locked="0"/>
    </xf>
    <xf numFmtId="4" fontId="21" fillId="0" borderId="0" xfId="0" applyNumberFormat="1" applyFont="1"/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9">
    <cellStyle name="Comma 10" xfId="4" xr:uid="{EB7647B1-9B3B-4F67-BD28-6E207E8AF74A}"/>
    <cellStyle name="Comma 4" xfId="6" xr:uid="{A81D10AC-E657-4835-8F6D-19FF491D13FD}"/>
    <cellStyle name="Currency 10" xfId="3" xr:uid="{D8AB7DE2-CDDA-4D04-A140-44CC78D94BA4}"/>
    <cellStyle name="Hyperlink" xfId="1" builtinId="8"/>
    <cellStyle name="Hyperlink 4 3 2" xfId="2" xr:uid="{44888C44-FFFF-483F-9411-4B847C31EB23}"/>
    <cellStyle name="Normal" xfId="0" builtinId="0"/>
    <cellStyle name="Percent 10 2" xfId="5" xr:uid="{8BA5EEBB-6C16-4CB8-963E-B384BD48965C}"/>
    <cellStyle name="Percent 12" xfId="8" xr:uid="{5F8B0DC7-EC11-40FE-8EFA-A89B3EA0593C}"/>
    <cellStyle name="Percent 2" xfId="7" xr:uid="{CC0A3679-7BC2-4835-AC31-89A1D04B050B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8DF5351-EC3F-4DD0-8735-93E5A8806B4E}"/>
            </a:ext>
          </a:extLst>
        </xdr:cNvPr>
        <xdr:cNvSpPr>
          <a:spLocks noChangeArrowheads="1"/>
        </xdr:cNvSpPr>
      </xdr:nvSpPr>
      <xdr:spPr bwMode="auto">
        <a:xfrm rot="-5400000">
          <a:off x="89439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23CEE73D-9867-4C11-88F7-0F024C8A8AF1}"/>
            </a:ext>
          </a:extLst>
        </xdr:cNvPr>
        <xdr:cNvSpPr>
          <a:spLocks noChangeArrowheads="1"/>
        </xdr:cNvSpPr>
      </xdr:nvSpPr>
      <xdr:spPr bwMode="auto">
        <a:xfrm rot="-5400000">
          <a:off x="8943975" y="453151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43E73147-7396-46FB-959D-D09B8DF8DD66}"/>
            </a:ext>
          </a:extLst>
        </xdr:cNvPr>
        <xdr:cNvSpPr>
          <a:spLocks noChangeArrowheads="1"/>
        </xdr:cNvSpPr>
      </xdr:nvSpPr>
      <xdr:spPr bwMode="auto">
        <a:xfrm rot="-5400000">
          <a:off x="89439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B8B66C83-3286-4768-904A-51DA2D7AFB89}"/>
            </a:ext>
          </a:extLst>
        </xdr:cNvPr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EC768FD2-4C32-4E6D-8704-5568D73AC9D6}"/>
            </a:ext>
          </a:extLst>
        </xdr:cNvPr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7E91A982-C7DD-4A6D-9420-C056FAA9A475}"/>
            </a:ext>
          </a:extLst>
        </xdr:cNvPr>
        <xdr:cNvSpPr>
          <a:spLocks noChangeArrowheads="1"/>
        </xdr:cNvSpPr>
      </xdr:nvSpPr>
      <xdr:spPr bwMode="auto">
        <a:xfrm rot="-5400000">
          <a:off x="183546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1D513-7AE7-4DBF-A28C-0E2B976C4770}">
  <sheetPr>
    <pageSetUpPr fitToPage="1"/>
  </sheetPr>
  <dimension ref="A1:Y180"/>
  <sheetViews>
    <sheetView showGridLines="0" tabSelected="1" zoomScaleNormal="100" zoomScalePageLayoutView="55" workbookViewId="0"/>
  </sheetViews>
  <sheetFormatPr defaultColWidth="9.140625" defaultRowHeight="12.75" x14ac:dyDescent="0.2"/>
  <cols>
    <col min="1" max="1" width="3" style="2" customWidth="1"/>
    <col min="2" max="2" width="15" style="2" customWidth="1"/>
    <col min="3" max="5" width="16" style="2" customWidth="1"/>
    <col min="6" max="6" width="23.42578125" style="2" customWidth="1"/>
    <col min="7" max="7" width="19.42578125" style="2" customWidth="1"/>
    <col min="8" max="8" width="21.85546875" style="2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>
      <c r="K3" s="3"/>
    </row>
    <row r="4" spans="1:15" x14ac:dyDescent="0.2">
      <c r="B4" s="395" t="s">
        <v>2</v>
      </c>
      <c r="C4" s="396"/>
      <c r="D4" s="4" t="s">
        <v>3</v>
      </c>
      <c r="E4" s="4"/>
      <c r="F4" s="4"/>
      <c r="G4" s="5"/>
      <c r="I4" s="397" t="s">
        <v>4</v>
      </c>
      <c r="J4" s="397"/>
    </row>
    <row r="5" spans="1:15" x14ac:dyDescent="0.2">
      <c r="B5" s="398" t="s">
        <v>5</v>
      </c>
      <c r="C5" s="399"/>
      <c r="D5" s="2" t="s">
        <v>6</v>
      </c>
      <c r="G5" s="8"/>
      <c r="I5" s="397"/>
      <c r="J5" s="397"/>
      <c r="L5" s="400"/>
      <c r="M5" s="400"/>
    </row>
    <row r="6" spans="1:15" x14ac:dyDescent="0.2">
      <c r="B6" s="398" t="s">
        <v>7</v>
      </c>
      <c r="C6" s="399"/>
      <c r="D6" s="9">
        <f>'Collection and Waterfall'!E5</f>
        <v>45468</v>
      </c>
      <c r="G6" s="8"/>
      <c r="I6" s="397"/>
      <c r="J6" s="397"/>
      <c r="L6" s="400"/>
      <c r="M6" s="400"/>
    </row>
    <row r="7" spans="1:15" x14ac:dyDescent="0.2">
      <c r="B7" s="398" t="s">
        <v>8</v>
      </c>
      <c r="C7" s="399"/>
      <c r="D7" s="9">
        <f>'Collection and Waterfall'!E6</f>
        <v>45443</v>
      </c>
      <c r="E7" s="10"/>
      <c r="F7" s="10"/>
      <c r="G7" s="11"/>
      <c r="H7" s="12"/>
      <c r="I7" s="12"/>
      <c r="J7" s="12"/>
      <c r="L7" s="400"/>
      <c r="M7" s="400"/>
    </row>
    <row r="8" spans="1:15" x14ac:dyDescent="0.2">
      <c r="B8" s="398" t="s">
        <v>9</v>
      </c>
      <c r="C8" s="399"/>
      <c r="D8" s="2" t="s">
        <v>10</v>
      </c>
      <c r="G8" s="8"/>
      <c r="H8" s="12"/>
      <c r="I8" s="12"/>
      <c r="J8" s="12"/>
    </row>
    <row r="9" spans="1:15" x14ac:dyDescent="0.2">
      <c r="B9" s="398" t="s">
        <v>11</v>
      </c>
      <c r="C9" s="399"/>
      <c r="D9" s="2" t="s">
        <v>12</v>
      </c>
      <c r="G9" s="8"/>
      <c r="H9" s="12"/>
      <c r="I9" s="12"/>
      <c r="J9" s="12"/>
    </row>
    <row r="10" spans="1:15" x14ac:dyDescent="0.2">
      <c r="B10" s="6" t="s">
        <v>13</v>
      </c>
      <c r="C10" s="7"/>
      <c r="D10" s="13" t="s">
        <v>14</v>
      </c>
      <c r="E10" s="14"/>
      <c r="F10" s="14"/>
      <c r="G10" s="15"/>
    </row>
    <row r="11" spans="1:15" ht="13.5" thickBot="1" x14ac:dyDescent="0.25">
      <c r="B11" s="401" t="s">
        <v>15</v>
      </c>
      <c r="C11" s="402"/>
      <c r="D11" s="16" t="s">
        <v>16</v>
      </c>
      <c r="E11" s="17"/>
      <c r="F11" s="17"/>
      <c r="G11" s="18"/>
    </row>
    <row r="13" spans="1:15" ht="13.5" thickBot="1" x14ac:dyDescent="0.25"/>
    <row r="14" spans="1:15" ht="15.75" x14ac:dyDescent="0.25">
      <c r="A14" s="19" t="s">
        <v>17</v>
      </c>
      <c r="B14" s="2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6.75" customHeight="1" x14ac:dyDescent="0.2">
      <c r="A15" s="21"/>
      <c r="O15" s="8"/>
    </row>
    <row r="16" spans="1:15" x14ac:dyDescent="0.2">
      <c r="A16" s="22"/>
      <c r="B16" s="23" t="s">
        <v>18</v>
      </c>
      <c r="C16" s="23" t="s">
        <v>19</v>
      </c>
      <c r="D16" s="24" t="s">
        <v>20</v>
      </c>
      <c r="E16" s="23" t="s">
        <v>21</v>
      </c>
      <c r="F16" s="23" t="s">
        <v>22</v>
      </c>
      <c r="G16" s="23" t="s">
        <v>23</v>
      </c>
      <c r="H16" s="23" t="s">
        <v>24</v>
      </c>
      <c r="I16" s="23" t="s">
        <v>25</v>
      </c>
      <c r="J16" s="23" t="s">
        <v>26</v>
      </c>
      <c r="K16" s="23" t="s">
        <v>27</v>
      </c>
      <c r="L16" s="23" t="s">
        <v>28</v>
      </c>
      <c r="M16" s="23" t="s">
        <v>29</v>
      </c>
      <c r="N16" s="23" t="s">
        <v>30</v>
      </c>
      <c r="O16" s="25" t="s">
        <v>31</v>
      </c>
    </row>
    <row r="17" spans="1:17" x14ac:dyDescent="0.2">
      <c r="A17" s="21"/>
      <c r="B17" s="26" t="s">
        <v>32</v>
      </c>
      <c r="C17" s="27" t="s">
        <v>33</v>
      </c>
      <c r="D17" s="28">
        <v>6.1382199999999998E-2</v>
      </c>
      <c r="E17" s="28">
        <f>+D17-F17</f>
        <v>5.4382199999999999E-2</v>
      </c>
      <c r="F17" s="28">
        <v>7.0000000000000001E-3</v>
      </c>
      <c r="G17" s="26"/>
      <c r="H17" s="29">
        <v>197000000</v>
      </c>
      <c r="I17" s="29">
        <v>14332542.16</v>
      </c>
      <c r="J17" s="30">
        <v>68427.960000000006</v>
      </c>
      <c r="K17" s="30">
        <v>707766.31</v>
      </c>
      <c r="L17" s="30">
        <f>I17-K17</f>
        <v>13624775.85</v>
      </c>
      <c r="M17" s="31">
        <f>L17/L21</f>
        <v>0.77304675905991727</v>
      </c>
      <c r="N17" s="31" t="s">
        <v>34</v>
      </c>
      <c r="O17" s="32">
        <v>50826</v>
      </c>
      <c r="Q17" s="10"/>
    </row>
    <row r="18" spans="1:17" x14ac:dyDescent="0.2">
      <c r="A18" s="21"/>
      <c r="B18" s="27" t="s">
        <v>35</v>
      </c>
      <c r="C18" s="27" t="s">
        <v>36</v>
      </c>
      <c r="D18" s="33">
        <v>6.4382200000000001E-2</v>
      </c>
      <c r="E18" s="33">
        <f>+D18-F18</f>
        <v>5.4382199999999999E-2</v>
      </c>
      <c r="F18" s="33">
        <v>0.01</v>
      </c>
      <c r="G18" s="27"/>
      <c r="H18" s="34">
        <v>4000000</v>
      </c>
      <c r="I18" s="34">
        <v>4000000</v>
      </c>
      <c r="J18" s="35">
        <v>20030.59</v>
      </c>
      <c r="K18" s="36"/>
      <c r="L18" s="35">
        <f>I18-K18</f>
        <v>4000000</v>
      </c>
      <c r="M18" s="37">
        <f>L18/L21</f>
        <v>0.22695324094008262</v>
      </c>
      <c r="N18" s="37" t="s">
        <v>34</v>
      </c>
      <c r="O18" s="38">
        <v>51769</v>
      </c>
      <c r="Q18" s="10"/>
    </row>
    <row r="19" spans="1:17" x14ac:dyDescent="0.2">
      <c r="A19" s="21"/>
      <c r="B19" s="27"/>
      <c r="C19" s="27"/>
      <c r="D19" s="33"/>
      <c r="E19" s="33"/>
      <c r="F19" s="33"/>
      <c r="G19" s="27"/>
      <c r="H19" s="34"/>
      <c r="I19" s="34"/>
      <c r="J19" s="35"/>
      <c r="K19" s="36"/>
      <c r="L19" s="35"/>
      <c r="M19" s="37"/>
      <c r="N19" s="37"/>
      <c r="O19" s="38"/>
      <c r="Q19" s="10"/>
    </row>
    <row r="20" spans="1:17" x14ac:dyDescent="0.2">
      <c r="A20" s="39"/>
      <c r="B20" s="40"/>
      <c r="C20" s="40"/>
      <c r="D20" s="41"/>
      <c r="E20" s="40"/>
      <c r="F20" s="40"/>
      <c r="G20" s="40"/>
      <c r="H20" s="42"/>
      <c r="I20" s="42"/>
      <c r="J20" s="42"/>
      <c r="K20" s="43"/>
      <c r="L20" s="42"/>
      <c r="M20" s="44"/>
      <c r="N20" s="44"/>
      <c r="O20" s="45"/>
    </row>
    <row r="21" spans="1:17" x14ac:dyDescent="0.2">
      <c r="A21" s="39"/>
      <c r="B21" s="46" t="s">
        <v>37</v>
      </c>
      <c r="C21" s="47"/>
      <c r="D21" s="48"/>
      <c r="E21" s="40"/>
      <c r="F21" s="40"/>
      <c r="G21" s="40"/>
      <c r="H21" s="49">
        <f>SUM(H17:H20)</f>
        <v>201000000</v>
      </c>
      <c r="I21" s="49">
        <f>SUM(I17:I20)</f>
        <v>18332542.16</v>
      </c>
      <c r="J21" s="49">
        <f>SUM(J17:J19)</f>
        <v>88458.55</v>
      </c>
      <c r="K21" s="49">
        <f>SUM(K17:K19)</f>
        <v>707766.31</v>
      </c>
      <c r="L21" s="49">
        <f>SUM(L17:L19)</f>
        <v>17624775.850000001</v>
      </c>
      <c r="M21" s="50">
        <f>SUM(M17:M19)</f>
        <v>0.99999999999999989</v>
      </c>
      <c r="N21" s="51"/>
      <c r="O21" s="52"/>
    </row>
    <row r="22" spans="1:17" s="55" customFormat="1" ht="11.25" x14ac:dyDescent="0.2">
      <c r="A22" s="53" t="s">
        <v>38</v>
      </c>
      <c r="B22" s="54"/>
      <c r="C22" s="54"/>
      <c r="D22" s="54"/>
      <c r="E22" s="54"/>
      <c r="F22" s="54"/>
      <c r="G22" s="54"/>
      <c r="H22" s="54"/>
      <c r="I22" s="54"/>
      <c r="J22" s="54"/>
      <c r="O22" s="56"/>
    </row>
    <row r="23" spans="1:17" s="55" customFormat="1" ht="13.5" thickBot="1" x14ac:dyDescent="0.2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17"/>
      <c r="L23" s="17"/>
      <c r="M23" s="17"/>
      <c r="N23" s="17"/>
      <c r="O23" s="59"/>
    </row>
    <row r="24" spans="1:17" ht="13.5" thickBot="1" x14ac:dyDescent="0.25"/>
    <row r="25" spans="1:17" ht="15.75" x14ac:dyDescent="0.25">
      <c r="A25" s="19" t="s">
        <v>39</v>
      </c>
      <c r="B25" s="20"/>
      <c r="C25" s="4"/>
      <c r="D25" s="4"/>
      <c r="E25" s="4"/>
      <c r="F25" s="4"/>
      <c r="G25" s="4"/>
      <c r="H25" s="5"/>
      <c r="J25" s="19" t="s">
        <v>40</v>
      </c>
      <c r="K25" s="4"/>
      <c r="L25" s="4"/>
      <c r="M25" s="4"/>
      <c r="N25" s="4"/>
      <c r="O25" s="5"/>
    </row>
    <row r="26" spans="1:17" x14ac:dyDescent="0.2">
      <c r="A26" s="21"/>
      <c r="H26" s="8"/>
      <c r="J26" s="21"/>
      <c r="O26" s="8"/>
    </row>
    <row r="27" spans="1:17" s="67" customFormat="1" x14ac:dyDescent="0.2">
      <c r="A27" s="60"/>
      <c r="B27" s="61"/>
      <c r="C27" s="61"/>
      <c r="D27" s="61"/>
      <c r="E27" s="61"/>
      <c r="F27" s="23" t="s">
        <v>41</v>
      </c>
      <c r="G27" s="62" t="s">
        <v>42</v>
      </c>
      <c r="H27" s="25" t="s">
        <v>43</v>
      </c>
      <c r="I27" s="63"/>
      <c r="J27" s="64"/>
      <c r="K27" s="65"/>
      <c r="L27" s="66" t="s">
        <v>44</v>
      </c>
      <c r="M27" s="403" t="s">
        <v>45</v>
      </c>
      <c r="N27" s="403"/>
      <c r="O27" s="404"/>
    </row>
    <row r="28" spans="1:17" x14ac:dyDescent="0.2">
      <c r="A28" s="64"/>
      <c r="B28" s="68" t="s">
        <v>46</v>
      </c>
      <c r="C28" s="68"/>
      <c r="D28" s="68"/>
      <c r="E28" s="68"/>
      <c r="F28" s="69">
        <v>21408504.780000001</v>
      </c>
      <c r="G28" s="70">
        <v>-728927.49</v>
      </c>
      <c r="H28" s="71">
        <v>20679577.289999999</v>
      </c>
      <c r="I28" s="72"/>
      <c r="J28" s="39"/>
      <c r="K28" s="73"/>
      <c r="L28" s="74"/>
      <c r="M28" s="405" t="s">
        <v>47</v>
      </c>
      <c r="N28" s="405"/>
      <c r="O28" s="406"/>
    </row>
    <row r="29" spans="1:17" x14ac:dyDescent="0.2">
      <c r="A29" s="21"/>
      <c r="B29" s="2" t="s">
        <v>48</v>
      </c>
      <c r="F29" s="75">
        <v>223037.38</v>
      </c>
      <c r="G29" s="76">
        <v>21161.18</v>
      </c>
      <c r="H29" s="77">
        <v>244198.56</v>
      </c>
      <c r="I29" s="72"/>
      <c r="J29" s="78" t="s">
        <v>49</v>
      </c>
      <c r="K29" s="79"/>
      <c r="L29" s="80">
        <v>0</v>
      </c>
      <c r="M29" s="81"/>
      <c r="N29" s="82">
        <v>0</v>
      </c>
      <c r="O29" s="83"/>
    </row>
    <row r="30" spans="1:17" x14ac:dyDescent="0.2">
      <c r="A30" s="21"/>
      <c r="B30" s="67" t="s">
        <v>50</v>
      </c>
      <c r="C30" s="67"/>
      <c r="D30" s="67"/>
      <c r="E30" s="67"/>
      <c r="F30" s="84">
        <v>21631542.16</v>
      </c>
      <c r="G30" s="85">
        <v>-707766.31</v>
      </c>
      <c r="H30" s="86">
        <v>20923775.850000001</v>
      </c>
      <c r="I30" s="72"/>
      <c r="J30" s="78" t="s">
        <v>51</v>
      </c>
      <c r="K30" s="79"/>
      <c r="L30" s="80">
        <v>0</v>
      </c>
      <c r="M30" s="87"/>
      <c r="N30" s="88">
        <v>0</v>
      </c>
      <c r="O30" s="89"/>
    </row>
    <row r="31" spans="1:17" x14ac:dyDescent="0.2">
      <c r="A31" s="21"/>
      <c r="F31" s="90"/>
      <c r="G31" s="91"/>
      <c r="H31" s="92"/>
      <c r="I31" s="72"/>
      <c r="J31" s="78" t="s">
        <v>52</v>
      </c>
      <c r="K31" s="79"/>
      <c r="L31" s="80">
        <v>4.3499999999999997E-2</v>
      </c>
      <c r="M31" s="87"/>
      <c r="N31" s="88">
        <v>-23.65</v>
      </c>
      <c r="O31" s="89"/>
    </row>
    <row r="32" spans="1:17" x14ac:dyDescent="0.2">
      <c r="A32" s="21"/>
      <c r="F32" s="90"/>
      <c r="G32" s="91"/>
      <c r="H32" s="92"/>
      <c r="I32" s="72"/>
      <c r="J32" s="78" t="s">
        <v>53</v>
      </c>
      <c r="K32" s="79"/>
      <c r="L32" s="80">
        <v>0.1084</v>
      </c>
      <c r="M32" s="93"/>
      <c r="N32" s="94">
        <v>-5.2</v>
      </c>
      <c r="O32" s="95"/>
    </row>
    <row r="33" spans="1:16" ht="15.75" customHeight="1" x14ac:dyDescent="0.2">
      <c r="A33" s="21"/>
      <c r="F33" s="96"/>
      <c r="G33" s="97"/>
      <c r="H33" s="98"/>
      <c r="I33" s="72"/>
      <c r="J33" s="99"/>
      <c r="K33" s="100"/>
      <c r="L33" s="101"/>
      <c r="M33" s="102"/>
      <c r="N33" s="103" t="s">
        <v>54</v>
      </c>
      <c r="O33" s="104"/>
    </row>
    <row r="34" spans="1:16" x14ac:dyDescent="0.2">
      <c r="A34" s="21"/>
      <c r="B34" s="2" t="s">
        <v>55</v>
      </c>
      <c r="F34" s="90">
        <v>6.24</v>
      </c>
      <c r="G34" s="90">
        <v>0.01</v>
      </c>
      <c r="H34" s="105">
        <v>6.25</v>
      </c>
      <c r="I34" s="72"/>
      <c r="J34" s="78" t="s">
        <v>56</v>
      </c>
      <c r="K34" s="79"/>
      <c r="L34" s="80">
        <v>0.82969999999999999</v>
      </c>
      <c r="M34" s="81"/>
      <c r="N34" s="82">
        <v>224.94</v>
      </c>
      <c r="O34" s="83"/>
    </row>
    <row r="35" spans="1:16" x14ac:dyDescent="0.2">
      <c r="A35" s="21"/>
      <c r="B35" s="2" t="s">
        <v>57</v>
      </c>
      <c r="F35" s="90">
        <v>190.61</v>
      </c>
      <c r="G35" s="90">
        <v>4.12</v>
      </c>
      <c r="H35" s="105">
        <v>194.73000000000002</v>
      </c>
      <c r="I35" s="72"/>
      <c r="J35" s="78" t="s">
        <v>58</v>
      </c>
      <c r="K35" s="79"/>
      <c r="L35" s="80">
        <v>1.84E-2</v>
      </c>
      <c r="M35" s="87"/>
      <c r="N35" s="88">
        <v>219.65</v>
      </c>
      <c r="O35" s="89"/>
    </row>
    <row r="36" spans="1:16" ht="12.75" customHeight="1" x14ac:dyDescent="0.2">
      <c r="A36" s="21"/>
      <c r="B36" s="2" t="s">
        <v>59</v>
      </c>
      <c r="F36" s="106">
        <v>4171</v>
      </c>
      <c r="G36" s="107">
        <v>-103</v>
      </c>
      <c r="H36" s="108">
        <v>4068</v>
      </c>
      <c r="I36" s="72"/>
      <c r="J36" s="78" t="s">
        <v>60</v>
      </c>
      <c r="K36" s="79"/>
      <c r="L36" s="80">
        <v>0</v>
      </c>
      <c r="M36" s="87"/>
      <c r="N36" s="88">
        <v>0</v>
      </c>
      <c r="O36" s="89"/>
    </row>
    <row r="37" spans="1:16" ht="13.5" thickBot="1" x14ac:dyDescent="0.25">
      <c r="A37" s="21"/>
      <c r="B37" s="2" t="s">
        <v>61</v>
      </c>
      <c r="F37" s="106">
        <v>1410</v>
      </c>
      <c r="G37" s="107">
        <v>-38</v>
      </c>
      <c r="H37" s="108">
        <v>1372</v>
      </c>
      <c r="I37" s="72"/>
      <c r="J37" s="109" t="s">
        <v>62</v>
      </c>
      <c r="K37" s="79"/>
      <c r="L37" s="110"/>
      <c r="M37" s="111"/>
      <c r="N37" s="112">
        <v>189.08</v>
      </c>
      <c r="O37" s="113"/>
      <c r="P37" s="114"/>
    </row>
    <row r="38" spans="1:16" ht="13.5" thickBot="1" x14ac:dyDescent="0.25">
      <c r="A38" s="21"/>
      <c r="B38" s="2" t="s">
        <v>63</v>
      </c>
      <c r="F38" s="75">
        <v>5186.18</v>
      </c>
      <c r="G38" s="115">
        <v>-42.68</v>
      </c>
      <c r="H38" s="116">
        <v>5143.5</v>
      </c>
      <c r="I38" s="72"/>
      <c r="J38" s="117"/>
      <c r="K38" s="118"/>
      <c r="L38" s="119"/>
      <c r="M38" s="120"/>
      <c r="N38" s="120"/>
      <c r="O38" s="121"/>
    </row>
    <row r="39" spans="1:16" x14ac:dyDescent="0.2">
      <c r="A39" s="39"/>
      <c r="B39" s="122" t="s">
        <v>64</v>
      </c>
      <c r="C39" s="122"/>
      <c r="D39" s="122"/>
      <c r="E39" s="122"/>
      <c r="F39" s="123">
        <v>15341.52</v>
      </c>
      <c r="G39" s="124">
        <v>-90.95</v>
      </c>
      <c r="H39" s="125">
        <v>15250.57</v>
      </c>
      <c r="I39" s="72"/>
      <c r="J39" s="386" t="s">
        <v>65</v>
      </c>
      <c r="K39" s="387"/>
      <c r="L39" s="387"/>
      <c r="M39" s="387"/>
      <c r="N39" s="387"/>
      <c r="O39" s="388"/>
    </row>
    <row r="40" spans="1:16" s="55" customFormat="1" x14ac:dyDescent="0.2">
      <c r="A40" s="53"/>
      <c r="B40" s="54"/>
      <c r="C40" s="54"/>
      <c r="D40" s="54"/>
      <c r="E40" s="54"/>
      <c r="F40" s="54"/>
      <c r="G40" s="54"/>
      <c r="H40" s="89"/>
      <c r="I40" s="72"/>
      <c r="J40" s="389"/>
      <c r="K40" s="390"/>
      <c r="L40" s="390"/>
      <c r="M40" s="390"/>
      <c r="N40" s="390"/>
      <c r="O40" s="391"/>
    </row>
    <row r="41" spans="1:16" s="55" customFormat="1" ht="13.5" thickBot="1" x14ac:dyDescent="0.25">
      <c r="A41" s="57"/>
      <c r="B41" s="58"/>
      <c r="C41" s="58"/>
      <c r="D41" s="58"/>
      <c r="E41" s="58"/>
      <c r="F41" s="58"/>
      <c r="G41" s="58"/>
      <c r="H41" s="126"/>
      <c r="I41" s="72"/>
      <c r="J41" s="392"/>
      <c r="K41" s="393"/>
      <c r="L41" s="393"/>
      <c r="M41" s="393"/>
      <c r="N41" s="393"/>
      <c r="O41" s="394"/>
    </row>
    <row r="42" spans="1:16" ht="13.5" thickBot="1" x14ac:dyDescent="0.25">
      <c r="I42" s="72"/>
    </row>
    <row r="43" spans="1:16" ht="15.75" x14ac:dyDescent="0.25">
      <c r="A43" s="19" t="s">
        <v>66</v>
      </c>
      <c r="B43" s="4"/>
      <c r="C43" s="4"/>
      <c r="D43" s="4"/>
      <c r="E43" s="4"/>
      <c r="F43" s="4"/>
      <c r="G43" s="4"/>
      <c r="H43" s="5"/>
      <c r="I43" s="72"/>
    </row>
    <row r="44" spans="1:16" x14ac:dyDescent="0.2">
      <c r="A44" s="21"/>
      <c r="H44" s="8"/>
      <c r="I44" s="72"/>
      <c r="L44" s="127"/>
    </row>
    <row r="45" spans="1:16" x14ac:dyDescent="0.2">
      <c r="A45" s="60"/>
      <c r="B45" s="61"/>
      <c r="C45" s="61"/>
      <c r="D45" s="61"/>
      <c r="E45" s="61"/>
      <c r="F45" s="23" t="s">
        <v>41</v>
      </c>
      <c r="G45" s="23" t="s">
        <v>42</v>
      </c>
      <c r="H45" s="25" t="s">
        <v>43</v>
      </c>
      <c r="I45" s="72"/>
      <c r="J45" s="128"/>
      <c r="L45" s="129"/>
    </row>
    <row r="46" spans="1:16" x14ac:dyDescent="0.2">
      <c r="A46" s="21"/>
      <c r="B46" s="2" t="s">
        <v>67</v>
      </c>
      <c r="E46" s="68"/>
      <c r="F46" s="35">
        <v>201000</v>
      </c>
      <c r="G46" s="130">
        <f>ROUND(+H46-F46,2)</f>
        <v>0</v>
      </c>
      <c r="H46" s="131">
        <v>201000</v>
      </c>
      <c r="I46" s="72"/>
      <c r="J46" s="132"/>
      <c r="L46" s="129"/>
    </row>
    <row r="47" spans="1:16" x14ac:dyDescent="0.2">
      <c r="A47" s="21"/>
      <c r="B47" s="2" t="s">
        <v>68</v>
      </c>
      <c r="F47" s="35">
        <v>201000</v>
      </c>
      <c r="G47" s="130">
        <f>ROUND(+H47-F47,2)</f>
        <v>0</v>
      </c>
      <c r="H47" s="131">
        <v>201000</v>
      </c>
      <c r="I47" s="72"/>
      <c r="J47" s="72"/>
    </row>
    <row r="48" spans="1:16" x14ac:dyDescent="0.2">
      <c r="A48" s="21"/>
      <c r="B48" s="2" t="s">
        <v>69</v>
      </c>
      <c r="F48" s="35">
        <v>0</v>
      </c>
      <c r="G48" s="130">
        <f>+H48-F48</f>
        <v>0</v>
      </c>
      <c r="H48" s="131">
        <v>0</v>
      </c>
      <c r="I48" s="72"/>
      <c r="J48" s="133"/>
      <c r="L48" s="132"/>
    </row>
    <row r="49" spans="1:14" x14ac:dyDescent="0.2">
      <c r="A49" s="21"/>
      <c r="B49" s="2" t="s">
        <v>70</v>
      </c>
      <c r="F49" s="35">
        <v>0</v>
      </c>
      <c r="G49" s="130">
        <f>+H49-F49</f>
        <v>0</v>
      </c>
      <c r="H49" s="131">
        <v>0</v>
      </c>
      <c r="I49" s="72"/>
      <c r="J49" s="72"/>
      <c r="L49" s="132"/>
    </row>
    <row r="50" spans="1:14" x14ac:dyDescent="0.2">
      <c r="A50" s="21"/>
      <c r="B50" s="2" t="s">
        <v>71</v>
      </c>
      <c r="F50" s="35">
        <v>803731.71</v>
      </c>
      <c r="G50" s="130">
        <f>ROUND(+H50-F50,2)</f>
        <v>19736.57</v>
      </c>
      <c r="H50" s="131">
        <v>823468.28</v>
      </c>
      <c r="I50" s="72"/>
      <c r="J50" s="132"/>
    </row>
    <row r="51" spans="1:14" x14ac:dyDescent="0.2">
      <c r="A51" s="21"/>
      <c r="B51" s="2" t="s">
        <v>72</v>
      </c>
      <c r="F51" s="34">
        <v>0</v>
      </c>
      <c r="G51" s="130">
        <f>+H51-F51</f>
        <v>0</v>
      </c>
      <c r="H51" s="131">
        <v>0</v>
      </c>
      <c r="I51" s="72"/>
      <c r="J51" s="132"/>
      <c r="K51" s="132"/>
      <c r="L51" s="132"/>
      <c r="M51" s="134"/>
    </row>
    <row r="52" spans="1:14" x14ac:dyDescent="0.2">
      <c r="A52" s="21"/>
      <c r="B52" s="2" t="s">
        <v>73</v>
      </c>
      <c r="F52" s="35"/>
      <c r="G52" s="130"/>
      <c r="H52" s="131"/>
      <c r="I52" s="72"/>
    </row>
    <row r="53" spans="1:14" x14ac:dyDescent="0.2">
      <c r="A53" s="21"/>
      <c r="B53" s="67" t="s">
        <v>74</v>
      </c>
      <c r="F53" s="135">
        <v>1004731.71</v>
      </c>
      <c r="G53" s="136">
        <f>ROUND(G47+G48+G51+G50,2)</f>
        <v>19736.57</v>
      </c>
      <c r="H53" s="137">
        <f>ROUND(H47+H48+H50+H51,2)</f>
        <v>1024468.28</v>
      </c>
      <c r="I53" s="72"/>
      <c r="J53" s="132"/>
      <c r="K53" s="133"/>
      <c r="L53" s="132"/>
    </row>
    <row r="54" spans="1:14" x14ac:dyDescent="0.2">
      <c r="A54" s="21"/>
      <c r="F54" s="138"/>
      <c r="G54" s="79"/>
      <c r="H54" s="8"/>
      <c r="I54" s="72"/>
    </row>
    <row r="55" spans="1:14" x14ac:dyDescent="0.2">
      <c r="A55" s="53"/>
      <c r="B55" s="55"/>
      <c r="C55" s="55"/>
      <c r="D55" s="55"/>
      <c r="E55" s="55"/>
      <c r="F55" s="139"/>
      <c r="G55" s="140"/>
      <c r="H55" s="141"/>
      <c r="I55" s="72"/>
    </row>
    <row r="56" spans="1:14" x14ac:dyDescent="0.2">
      <c r="A56" s="53"/>
      <c r="B56" s="55"/>
      <c r="C56" s="55"/>
      <c r="D56" s="55"/>
      <c r="E56" s="55"/>
      <c r="F56" s="139"/>
      <c r="G56" s="140"/>
      <c r="H56" s="141"/>
      <c r="I56" s="72"/>
      <c r="L56" s="72"/>
      <c r="M56" s="72"/>
    </row>
    <row r="57" spans="1:14" ht="13.5" thickBot="1" x14ac:dyDescent="0.25">
      <c r="A57" s="142"/>
      <c r="B57" s="17"/>
      <c r="C57" s="17"/>
      <c r="D57" s="17"/>
      <c r="E57" s="17"/>
      <c r="F57" s="143"/>
      <c r="G57" s="144"/>
      <c r="H57" s="18"/>
      <c r="I57" s="72"/>
    </row>
    <row r="58" spans="1:14" x14ac:dyDescent="0.2">
      <c r="F58" s="72"/>
      <c r="G58" s="145"/>
      <c r="H58" s="72"/>
      <c r="I58" s="72"/>
    </row>
    <row r="59" spans="1:14" ht="13.5" thickBot="1" x14ac:dyDescent="0.25">
      <c r="I59" s="72"/>
    </row>
    <row r="60" spans="1:14" ht="16.5" thickBot="1" x14ac:dyDescent="0.3">
      <c r="A60" s="19" t="s">
        <v>75</v>
      </c>
      <c r="B60" s="4"/>
      <c r="C60" s="4"/>
      <c r="D60" s="4"/>
      <c r="E60" s="4"/>
      <c r="F60" s="4"/>
      <c r="G60" s="4"/>
      <c r="H60" s="146"/>
      <c r="I60" s="72"/>
      <c r="J60" s="147" t="s">
        <v>76</v>
      </c>
      <c r="K60" s="148"/>
      <c r="N60" s="134"/>
    </row>
    <row r="61" spans="1:14" ht="6.75" customHeight="1" thickBot="1" x14ac:dyDescent="0.25">
      <c r="A61" s="21"/>
      <c r="H61" s="131"/>
      <c r="I61" s="72"/>
      <c r="J61" s="21"/>
      <c r="K61" s="8"/>
    </row>
    <row r="62" spans="1:14" s="67" customFormat="1" x14ac:dyDescent="0.2">
      <c r="A62" s="60"/>
      <c r="B62" s="61"/>
      <c r="C62" s="61"/>
      <c r="D62" s="61"/>
      <c r="E62" s="61"/>
      <c r="F62" s="23" t="s">
        <v>41</v>
      </c>
      <c r="G62" s="23" t="s">
        <v>42</v>
      </c>
      <c r="H62" s="25" t="s">
        <v>43</v>
      </c>
      <c r="I62" s="72"/>
      <c r="J62" s="149"/>
      <c r="K62" s="150"/>
    </row>
    <row r="63" spans="1:14" x14ac:dyDescent="0.2">
      <c r="A63" s="64"/>
      <c r="B63" s="151" t="s">
        <v>77</v>
      </c>
      <c r="C63" s="68"/>
      <c r="D63" s="68"/>
      <c r="E63" s="68"/>
      <c r="F63" s="152"/>
      <c r="G63" s="65"/>
      <c r="H63" s="153"/>
      <c r="I63" s="72"/>
      <c r="J63" s="21" t="s">
        <v>78</v>
      </c>
      <c r="K63" s="154">
        <v>7.9299999999999995E-2</v>
      </c>
      <c r="L63" s="155"/>
    </row>
    <row r="64" spans="1:14" ht="15" thickBot="1" x14ac:dyDescent="0.25">
      <c r="A64" s="21"/>
      <c r="B64" s="2" t="s">
        <v>79</v>
      </c>
      <c r="E64" s="79"/>
      <c r="F64" s="36">
        <v>22337206.420000002</v>
      </c>
      <c r="G64" s="36">
        <f>-F64+H64</f>
        <v>-711397.23000000045</v>
      </c>
      <c r="H64" s="131">
        <v>21625809.190000001</v>
      </c>
      <c r="I64" s="72"/>
      <c r="J64" s="142"/>
      <c r="K64" s="18"/>
    </row>
    <row r="65" spans="1:16" x14ac:dyDescent="0.2">
      <c r="A65" s="21"/>
      <c r="B65" s="2" t="s">
        <v>80</v>
      </c>
      <c r="E65" s="79"/>
      <c r="F65" s="36">
        <v>0</v>
      </c>
      <c r="G65" s="36">
        <f>-F65+H65</f>
        <v>0</v>
      </c>
      <c r="H65" s="131">
        <f>H48</f>
        <v>0</v>
      </c>
      <c r="I65" s="72"/>
      <c r="J65" s="55"/>
    </row>
    <row r="66" spans="1:16" x14ac:dyDescent="0.2">
      <c r="A66" s="21"/>
      <c r="B66" s="2" t="s">
        <v>81</v>
      </c>
      <c r="E66" s="79"/>
      <c r="F66" s="36">
        <v>201000</v>
      </c>
      <c r="G66" s="36">
        <f>(-F66+H66)</f>
        <v>0</v>
      </c>
      <c r="H66" s="131">
        <f>H46+G47</f>
        <v>201000</v>
      </c>
      <c r="I66" s="72"/>
    </row>
    <row r="67" spans="1:16" x14ac:dyDescent="0.2">
      <c r="A67" s="21"/>
      <c r="B67" s="2" t="s">
        <v>72</v>
      </c>
      <c r="E67" s="79"/>
      <c r="F67" s="43">
        <v>0</v>
      </c>
      <c r="G67" s="43">
        <f>-F67+H67</f>
        <v>0</v>
      </c>
      <c r="H67" s="156">
        <v>0</v>
      </c>
      <c r="I67" s="72"/>
    </row>
    <row r="68" spans="1:16" ht="13.5" thickBot="1" x14ac:dyDescent="0.25">
      <c r="A68" s="21"/>
      <c r="B68" s="67" t="s">
        <v>82</v>
      </c>
      <c r="E68" s="79"/>
      <c r="F68" s="157">
        <v>22538206.420000002</v>
      </c>
      <c r="G68" s="157">
        <f>SUM(G64:G67)</f>
        <v>-711397.23000000045</v>
      </c>
      <c r="H68" s="137">
        <f>SUM(H64:H67)</f>
        <v>21826809.190000001</v>
      </c>
      <c r="I68" s="72"/>
      <c r="J68" s="72"/>
    </row>
    <row r="69" spans="1:16" ht="15.75" x14ac:dyDescent="0.25">
      <c r="A69" s="21"/>
      <c r="E69" s="79"/>
      <c r="F69" s="157"/>
      <c r="G69" s="36"/>
      <c r="H69" s="137"/>
      <c r="I69" s="72"/>
      <c r="J69" s="19" t="s">
        <v>83</v>
      </c>
      <c r="K69" s="4"/>
      <c r="L69" s="4"/>
      <c r="M69" s="4"/>
      <c r="N69" s="4"/>
      <c r="O69" s="5"/>
    </row>
    <row r="70" spans="1:16" ht="6.75" customHeight="1" x14ac:dyDescent="0.2">
      <c r="A70" s="21"/>
      <c r="B70" s="67"/>
      <c r="E70" s="79"/>
      <c r="F70" s="36"/>
      <c r="G70" s="36"/>
      <c r="H70" s="131"/>
      <c r="I70" s="72"/>
      <c r="J70" s="21"/>
      <c r="O70" s="8"/>
    </row>
    <row r="71" spans="1:16" x14ac:dyDescent="0.2">
      <c r="A71" s="21"/>
      <c r="B71" s="67" t="s">
        <v>84</v>
      </c>
      <c r="E71" s="79"/>
      <c r="F71" s="36"/>
      <c r="G71" s="36"/>
      <c r="H71" s="131"/>
      <c r="I71" s="72"/>
      <c r="J71" s="22"/>
      <c r="K71" s="158"/>
      <c r="L71" s="23" t="s">
        <v>85</v>
      </c>
      <c r="M71" s="23" t="s">
        <v>86</v>
      </c>
      <c r="N71" s="23" t="s">
        <v>87</v>
      </c>
      <c r="O71" s="159" t="s">
        <v>88</v>
      </c>
    </row>
    <row r="72" spans="1:16" x14ac:dyDescent="0.2">
      <c r="A72" s="21"/>
      <c r="B72" s="2" t="s">
        <v>89</v>
      </c>
      <c r="E72" s="79"/>
      <c r="F72" s="36">
        <v>14332542.16</v>
      </c>
      <c r="G72" s="36">
        <f>-K17</f>
        <v>-707766.31</v>
      </c>
      <c r="H72" s="131">
        <f>L17</f>
        <v>13624775.85</v>
      </c>
      <c r="I72" s="72"/>
      <c r="J72" s="21" t="s">
        <v>90</v>
      </c>
      <c r="L72" s="160">
        <v>20923775.850000001</v>
      </c>
      <c r="M72" s="161">
        <v>1</v>
      </c>
      <c r="N72" s="162">
        <v>4068</v>
      </c>
      <c r="O72" s="163">
        <v>384393.35</v>
      </c>
    </row>
    <row r="73" spans="1:16" x14ac:dyDescent="0.2">
      <c r="A73" s="21"/>
      <c r="B73" s="2" t="s">
        <v>91</v>
      </c>
      <c r="E73" s="79"/>
      <c r="F73" s="43">
        <v>4000000</v>
      </c>
      <c r="G73" s="43">
        <f>-F73+H73</f>
        <v>0</v>
      </c>
      <c r="H73" s="156">
        <f>I18</f>
        <v>4000000</v>
      </c>
      <c r="I73" s="72"/>
      <c r="J73" s="21" t="s">
        <v>92</v>
      </c>
      <c r="L73" s="160">
        <v>0</v>
      </c>
      <c r="M73" s="161">
        <v>0</v>
      </c>
      <c r="N73" s="162">
        <v>0</v>
      </c>
      <c r="O73" s="163">
        <v>0</v>
      </c>
    </row>
    <row r="74" spans="1:16" x14ac:dyDescent="0.2">
      <c r="A74" s="21"/>
      <c r="B74" s="67" t="s">
        <v>93</v>
      </c>
      <c r="F74" s="164">
        <v>18332542.16</v>
      </c>
      <c r="G74" s="164">
        <f>SUM(G72:G73)</f>
        <v>-707766.31</v>
      </c>
      <c r="H74" s="137">
        <f>SUM(H72:H73)</f>
        <v>17624775.850000001</v>
      </c>
      <c r="I74" s="72"/>
      <c r="J74" s="21" t="s">
        <v>94</v>
      </c>
      <c r="L74" s="160">
        <v>0</v>
      </c>
      <c r="M74" s="161">
        <v>0</v>
      </c>
      <c r="N74" s="162">
        <v>0</v>
      </c>
      <c r="O74" s="163">
        <v>0</v>
      </c>
    </row>
    <row r="75" spans="1:16" x14ac:dyDescent="0.2">
      <c r="A75" s="21"/>
      <c r="F75" s="165"/>
      <c r="G75" s="138"/>
      <c r="H75" s="166"/>
      <c r="I75" s="72"/>
      <c r="J75" s="167" t="s">
        <v>95</v>
      </c>
      <c r="K75" s="122"/>
      <c r="L75" s="168">
        <v>20923775.850000001</v>
      </c>
      <c r="M75" s="169"/>
      <c r="N75" s="170">
        <v>4068</v>
      </c>
      <c r="O75" s="171">
        <v>384393.35</v>
      </c>
      <c r="P75" s="72"/>
    </row>
    <row r="76" spans="1:16" ht="13.5" thickBot="1" x14ac:dyDescent="0.25">
      <c r="A76" s="21"/>
      <c r="C76" s="67"/>
      <c r="D76" s="67"/>
      <c r="F76" s="172"/>
      <c r="G76" s="172"/>
      <c r="H76" s="173"/>
      <c r="I76" s="72"/>
      <c r="J76" s="142"/>
      <c r="K76" s="17"/>
      <c r="L76" s="17"/>
      <c r="M76" s="17"/>
      <c r="N76" s="17"/>
      <c r="O76" s="18"/>
    </row>
    <row r="77" spans="1:16" x14ac:dyDescent="0.2">
      <c r="A77" s="21"/>
      <c r="F77" s="165"/>
      <c r="G77" s="138"/>
      <c r="H77" s="166"/>
      <c r="I77" s="72"/>
      <c r="J77" s="55"/>
    </row>
    <row r="78" spans="1:16" x14ac:dyDescent="0.2">
      <c r="A78" s="21"/>
      <c r="B78" s="2" t="s">
        <v>96</v>
      </c>
      <c r="F78" s="37">
        <v>1.5725</v>
      </c>
      <c r="G78" s="174"/>
      <c r="H78" s="154">
        <f>+H68/H72</f>
        <v>1.6019940019783887</v>
      </c>
      <c r="I78" s="72"/>
    </row>
    <row r="79" spans="1:16" x14ac:dyDescent="0.2">
      <c r="A79" s="21"/>
      <c r="B79" s="2" t="s">
        <v>97</v>
      </c>
      <c r="F79" s="37">
        <v>1.2294</v>
      </c>
      <c r="G79" s="174"/>
      <c r="H79" s="154">
        <f>+H68/H74</f>
        <v>1.2384162712628199</v>
      </c>
      <c r="I79" s="72"/>
    </row>
    <row r="80" spans="1:16" x14ac:dyDescent="0.2">
      <c r="A80" s="39"/>
      <c r="B80" s="122"/>
      <c r="C80" s="122"/>
      <c r="D80" s="122"/>
      <c r="E80" s="122"/>
      <c r="F80" s="175"/>
      <c r="G80" s="175"/>
      <c r="H80" s="176"/>
      <c r="I80" s="72"/>
    </row>
    <row r="81" spans="1:15" s="55" customFormat="1" ht="11.25" x14ac:dyDescent="0.2">
      <c r="A81" s="177" t="s">
        <v>98</v>
      </c>
      <c r="B81" s="54"/>
      <c r="C81" s="54"/>
      <c r="D81" s="54"/>
      <c r="E81" s="54"/>
      <c r="H81" s="178"/>
    </row>
    <row r="82" spans="1:15" s="55" customFormat="1" ht="12" thickBot="1" x14ac:dyDescent="0.25">
      <c r="A82" s="57" t="s">
        <v>99</v>
      </c>
      <c r="B82" s="58"/>
      <c r="C82" s="58"/>
      <c r="D82" s="58"/>
      <c r="E82" s="58"/>
      <c r="F82" s="58"/>
      <c r="G82" s="58"/>
      <c r="H82" s="126"/>
    </row>
    <row r="83" spans="1:15" ht="12.75" customHeight="1" x14ac:dyDescent="0.2"/>
    <row r="84" spans="1:15" ht="15.75" x14ac:dyDescent="0.25">
      <c r="A84" s="1" t="str">
        <f>+D4&amp;" - "&amp;D5</f>
        <v>ELFI, Inc. - Indenture No. 5, LLC</v>
      </c>
      <c r="E84" s="10"/>
    </row>
    <row r="85" spans="1:15" ht="12.75" customHeight="1" thickBot="1" x14ac:dyDescent="0.25"/>
    <row r="86" spans="1:15" ht="15.75" x14ac:dyDescent="0.25">
      <c r="A86" s="19" t="s">
        <v>100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"/>
    </row>
    <row r="87" spans="1:15" ht="6.75" customHeight="1" x14ac:dyDescent="0.2">
      <c r="A87" s="21"/>
      <c r="O87" s="8"/>
    </row>
    <row r="88" spans="1:15" s="67" customFormat="1" x14ac:dyDescent="0.2">
      <c r="A88" s="60"/>
      <c r="B88" s="61"/>
      <c r="C88" s="61"/>
      <c r="D88" s="61"/>
      <c r="E88" s="61"/>
      <c r="F88" s="380" t="s">
        <v>87</v>
      </c>
      <c r="G88" s="381"/>
      <c r="H88" s="180" t="s">
        <v>101</v>
      </c>
      <c r="I88" s="181"/>
      <c r="J88" s="381" t="s">
        <v>102</v>
      </c>
      <c r="K88" s="382"/>
      <c r="L88" s="382" t="s">
        <v>103</v>
      </c>
      <c r="M88" s="382"/>
      <c r="N88" s="382" t="s">
        <v>104</v>
      </c>
      <c r="O88" s="385"/>
    </row>
    <row r="89" spans="1:15" s="67" customFormat="1" x14ac:dyDescent="0.2">
      <c r="A89" s="60"/>
      <c r="B89" s="61"/>
      <c r="C89" s="61"/>
      <c r="D89" s="61"/>
      <c r="E89" s="61"/>
      <c r="F89" s="23" t="s">
        <v>105</v>
      </c>
      <c r="G89" s="179" t="s">
        <v>106</v>
      </c>
      <c r="H89" s="182" t="s">
        <v>105</v>
      </c>
      <c r="I89" s="183" t="s">
        <v>106</v>
      </c>
      <c r="J89" s="179" t="s">
        <v>105</v>
      </c>
      <c r="K89" s="23" t="s">
        <v>106</v>
      </c>
      <c r="L89" s="23" t="s">
        <v>105</v>
      </c>
      <c r="M89" s="23" t="s">
        <v>106</v>
      </c>
      <c r="N89" s="23" t="s">
        <v>105</v>
      </c>
      <c r="O89" s="25" t="s">
        <v>106</v>
      </c>
    </row>
    <row r="90" spans="1:15" x14ac:dyDescent="0.2">
      <c r="A90" s="184" t="s">
        <v>49</v>
      </c>
      <c r="B90" s="2" t="s">
        <v>49</v>
      </c>
      <c r="F90" s="185">
        <v>0</v>
      </c>
      <c r="G90" s="185">
        <v>0</v>
      </c>
      <c r="H90" s="90">
        <v>0</v>
      </c>
      <c r="I90" s="90">
        <v>0</v>
      </c>
      <c r="J90" s="186">
        <v>0</v>
      </c>
      <c r="K90" s="187">
        <v>0</v>
      </c>
      <c r="L90" s="188">
        <v>0</v>
      </c>
      <c r="M90" s="188">
        <v>0</v>
      </c>
      <c r="N90" s="188">
        <v>0</v>
      </c>
      <c r="O90" s="189">
        <v>0</v>
      </c>
    </row>
    <row r="91" spans="1:15" x14ac:dyDescent="0.2">
      <c r="A91" s="184" t="s">
        <v>51</v>
      </c>
      <c r="B91" s="2" t="s">
        <v>51</v>
      </c>
      <c r="F91" s="185">
        <v>0</v>
      </c>
      <c r="G91" s="185">
        <v>0</v>
      </c>
      <c r="H91" s="90">
        <v>0</v>
      </c>
      <c r="I91" s="90">
        <v>0</v>
      </c>
      <c r="J91" s="186">
        <v>0</v>
      </c>
      <c r="K91" s="161">
        <v>0</v>
      </c>
      <c r="L91" s="190">
        <v>0</v>
      </c>
      <c r="M91" s="190">
        <v>0</v>
      </c>
      <c r="N91" s="190">
        <v>0</v>
      </c>
      <c r="O91" s="191">
        <v>0</v>
      </c>
    </row>
    <row r="92" spans="1:15" x14ac:dyDescent="0.2">
      <c r="A92" s="184" t="s">
        <v>56</v>
      </c>
      <c r="B92" s="2" t="s">
        <v>56</v>
      </c>
      <c r="F92" s="185"/>
      <c r="G92" s="185"/>
      <c r="H92" s="90"/>
      <c r="I92" s="90"/>
      <c r="J92" s="161"/>
      <c r="K92" s="161"/>
      <c r="L92" s="190"/>
      <c r="M92" s="190"/>
      <c r="N92" s="190"/>
      <c r="O92" s="191"/>
    </row>
    <row r="93" spans="1:15" x14ac:dyDescent="0.2">
      <c r="A93" s="184" t="s">
        <v>107</v>
      </c>
      <c r="B93" s="2" t="s">
        <v>108</v>
      </c>
      <c r="F93" s="185">
        <v>3059</v>
      </c>
      <c r="G93" s="185">
        <v>2945</v>
      </c>
      <c r="H93" s="90">
        <v>16076737.029999999</v>
      </c>
      <c r="I93" s="90">
        <v>14621449.119999999</v>
      </c>
      <c r="J93" s="186">
        <v>0.74319999999999997</v>
      </c>
      <c r="K93" s="161">
        <v>0.69879999999999998</v>
      </c>
      <c r="L93" s="190">
        <v>6.17</v>
      </c>
      <c r="M93" s="190">
        <v>6.15</v>
      </c>
      <c r="N93" s="190">
        <v>192.72</v>
      </c>
      <c r="O93" s="191">
        <v>184.29</v>
      </c>
    </row>
    <row r="94" spans="1:15" x14ac:dyDescent="0.2">
      <c r="A94" s="184" t="s">
        <v>109</v>
      </c>
      <c r="B94" s="192" t="s">
        <v>110</v>
      </c>
      <c r="F94" s="185">
        <v>138</v>
      </c>
      <c r="G94" s="185">
        <v>168</v>
      </c>
      <c r="H94" s="90">
        <v>741659.55</v>
      </c>
      <c r="I94" s="90">
        <v>1142535.1200000001</v>
      </c>
      <c r="J94" s="186">
        <v>3.4299999999999997E-2</v>
      </c>
      <c r="K94" s="161">
        <v>5.4600000000000003E-2</v>
      </c>
      <c r="L94" s="190">
        <v>5.86</v>
      </c>
      <c r="M94" s="190">
        <v>6.56</v>
      </c>
      <c r="N94" s="190">
        <v>192.54</v>
      </c>
      <c r="O94" s="191">
        <v>265.54000000000002</v>
      </c>
    </row>
    <row r="95" spans="1:15" x14ac:dyDescent="0.2">
      <c r="A95" s="184" t="s">
        <v>111</v>
      </c>
      <c r="B95" s="192" t="s">
        <v>112</v>
      </c>
      <c r="F95" s="185">
        <v>74</v>
      </c>
      <c r="G95" s="185">
        <v>99</v>
      </c>
      <c r="H95" s="90">
        <v>260240.13</v>
      </c>
      <c r="I95" s="90">
        <v>548048.59</v>
      </c>
      <c r="J95" s="186">
        <v>1.2E-2</v>
      </c>
      <c r="K95" s="161">
        <v>2.6200000000000001E-2</v>
      </c>
      <c r="L95" s="190">
        <v>6.59</v>
      </c>
      <c r="M95" s="190">
        <v>5.67</v>
      </c>
      <c r="N95" s="190">
        <v>188.38</v>
      </c>
      <c r="O95" s="191">
        <v>203.18</v>
      </c>
    </row>
    <row r="96" spans="1:15" x14ac:dyDescent="0.2">
      <c r="A96" s="184" t="s">
        <v>113</v>
      </c>
      <c r="B96" s="192" t="s">
        <v>114</v>
      </c>
      <c r="F96" s="185">
        <v>60</v>
      </c>
      <c r="G96" s="185">
        <v>73</v>
      </c>
      <c r="H96" s="90">
        <v>326509.24</v>
      </c>
      <c r="I96" s="90">
        <v>215531.89</v>
      </c>
      <c r="J96" s="186">
        <v>1.5100000000000001E-2</v>
      </c>
      <c r="K96" s="161">
        <v>1.03E-2</v>
      </c>
      <c r="L96" s="190">
        <v>5.73</v>
      </c>
      <c r="M96" s="190">
        <v>7.05</v>
      </c>
      <c r="N96" s="190">
        <v>208.37</v>
      </c>
      <c r="O96" s="191">
        <v>185.11</v>
      </c>
    </row>
    <row r="97" spans="1:25" x14ac:dyDescent="0.2">
      <c r="A97" s="184" t="s">
        <v>115</v>
      </c>
      <c r="B97" s="192" t="s">
        <v>116</v>
      </c>
      <c r="F97" s="185">
        <v>49</v>
      </c>
      <c r="G97" s="185">
        <v>67</v>
      </c>
      <c r="H97" s="90">
        <v>252986.81</v>
      </c>
      <c r="I97" s="90">
        <v>339774.83</v>
      </c>
      <c r="J97" s="186">
        <v>1.17E-2</v>
      </c>
      <c r="K97" s="161">
        <v>1.6199999999999999E-2</v>
      </c>
      <c r="L97" s="190">
        <v>7.02</v>
      </c>
      <c r="M97" s="190">
        <v>5.78</v>
      </c>
      <c r="N97" s="190">
        <v>186.51</v>
      </c>
      <c r="O97" s="191">
        <v>202.05</v>
      </c>
    </row>
    <row r="98" spans="1:25" x14ac:dyDescent="0.2">
      <c r="A98" s="184" t="s">
        <v>117</v>
      </c>
      <c r="B98" s="192" t="s">
        <v>118</v>
      </c>
      <c r="F98" s="185">
        <v>88</v>
      </c>
      <c r="G98" s="185">
        <v>67</v>
      </c>
      <c r="H98" s="90">
        <v>477232.67</v>
      </c>
      <c r="I98" s="90">
        <v>365627.19</v>
      </c>
      <c r="J98" s="186">
        <v>2.2100000000000002E-2</v>
      </c>
      <c r="K98" s="161">
        <v>1.7500000000000002E-2</v>
      </c>
      <c r="L98" s="190">
        <v>5.82</v>
      </c>
      <c r="M98" s="190">
        <v>6.51</v>
      </c>
      <c r="N98" s="190">
        <v>184.15</v>
      </c>
      <c r="O98" s="191">
        <v>178.37</v>
      </c>
    </row>
    <row r="99" spans="1:25" x14ac:dyDescent="0.2">
      <c r="A99" s="184" t="s">
        <v>119</v>
      </c>
      <c r="B99" s="192" t="s">
        <v>120</v>
      </c>
      <c r="F99" s="185">
        <v>23</v>
      </c>
      <c r="G99" s="185">
        <v>24</v>
      </c>
      <c r="H99" s="90">
        <v>60656.5</v>
      </c>
      <c r="I99" s="90">
        <v>128317.63</v>
      </c>
      <c r="J99" s="186">
        <v>2.8E-3</v>
      </c>
      <c r="K99" s="161">
        <v>6.1000000000000004E-3</v>
      </c>
      <c r="L99" s="190">
        <v>6.86</v>
      </c>
      <c r="M99" s="190">
        <v>5.66</v>
      </c>
      <c r="N99" s="190">
        <v>124.32</v>
      </c>
      <c r="O99" s="191">
        <v>155.09</v>
      </c>
    </row>
    <row r="100" spans="1:25" x14ac:dyDescent="0.2">
      <c r="A100" s="193" t="s">
        <v>121</v>
      </c>
      <c r="B100" s="194" t="s">
        <v>121</v>
      </c>
      <c r="C100" s="194"/>
      <c r="D100" s="194"/>
      <c r="E100" s="194"/>
      <c r="F100" s="195">
        <v>3491</v>
      </c>
      <c r="G100" s="195">
        <v>3443</v>
      </c>
      <c r="H100" s="196">
        <v>18196021.93</v>
      </c>
      <c r="I100" s="196">
        <v>17361284.370000001</v>
      </c>
      <c r="J100" s="197">
        <v>0.84119999999999995</v>
      </c>
      <c r="K100" s="198">
        <v>0.82969999999999999</v>
      </c>
      <c r="L100" s="199">
        <v>6.16</v>
      </c>
      <c r="M100" s="199">
        <v>6.17</v>
      </c>
      <c r="N100" s="199">
        <v>192.39</v>
      </c>
      <c r="O100" s="200">
        <v>190.25</v>
      </c>
    </row>
    <row r="101" spans="1:25" x14ac:dyDescent="0.2">
      <c r="A101" s="184" t="s">
        <v>53</v>
      </c>
      <c r="B101" s="2" t="s">
        <v>53</v>
      </c>
      <c r="F101" s="185">
        <v>381</v>
      </c>
      <c r="G101" s="185">
        <v>343</v>
      </c>
      <c r="H101" s="90">
        <v>2132653.96</v>
      </c>
      <c r="I101" s="90">
        <v>2268263.39</v>
      </c>
      <c r="J101" s="186">
        <v>9.8599999999999993E-2</v>
      </c>
      <c r="K101" s="161">
        <v>0.1084</v>
      </c>
      <c r="L101" s="190">
        <v>6.51</v>
      </c>
      <c r="M101" s="190">
        <v>6.43</v>
      </c>
      <c r="N101" s="190">
        <v>180.95</v>
      </c>
      <c r="O101" s="191">
        <v>227.17</v>
      </c>
    </row>
    <row r="102" spans="1:25" x14ac:dyDescent="0.2">
      <c r="A102" s="184" t="s">
        <v>52</v>
      </c>
      <c r="B102" s="2" t="s">
        <v>52</v>
      </c>
      <c r="F102" s="185">
        <v>261</v>
      </c>
      <c r="G102" s="185">
        <v>240</v>
      </c>
      <c r="H102" s="90">
        <v>918980.26</v>
      </c>
      <c r="I102" s="90">
        <v>909834.74</v>
      </c>
      <c r="J102" s="186">
        <v>4.2500000000000003E-2</v>
      </c>
      <c r="K102" s="161">
        <v>4.3499999999999997E-2</v>
      </c>
      <c r="L102" s="190">
        <v>6.72</v>
      </c>
      <c r="M102" s="190">
        <v>6.76</v>
      </c>
      <c r="N102" s="190">
        <v>153.44</v>
      </c>
      <c r="O102" s="191">
        <v>178.07</v>
      </c>
    </row>
    <row r="103" spans="1:25" x14ac:dyDescent="0.2">
      <c r="A103" s="184" t="s">
        <v>58</v>
      </c>
      <c r="B103" s="2" t="s">
        <v>58</v>
      </c>
      <c r="F103" s="185">
        <v>38</v>
      </c>
      <c r="G103" s="185">
        <v>42</v>
      </c>
      <c r="H103" s="90">
        <v>383886.01</v>
      </c>
      <c r="I103" s="90">
        <v>384393.35</v>
      </c>
      <c r="J103" s="201">
        <v>1.77E-2</v>
      </c>
      <c r="K103" s="161">
        <v>1.84E-2</v>
      </c>
      <c r="L103" s="190">
        <v>7.31</v>
      </c>
      <c r="M103" s="190">
        <v>7.32</v>
      </c>
      <c r="N103" s="190">
        <v>248.85</v>
      </c>
      <c r="O103" s="191">
        <v>245.75</v>
      </c>
      <c r="Q103" s="202"/>
      <c r="R103" s="202"/>
      <c r="S103" s="202"/>
      <c r="T103" s="203"/>
      <c r="U103" s="203"/>
      <c r="V103" s="204"/>
      <c r="W103" s="204"/>
      <c r="X103" s="204"/>
      <c r="Y103" s="204"/>
    </row>
    <row r="104" spans="1:25" x14ac:dyDescent="0.2">
      <c r="A104" s="184" t="s">
        <v>60</v>
      </c>
      <c r="B104" s="2" t="s">
        <v>60</v>
      </c>
      <c r="F104" s="185">
        <v>0</v>
      </c>
      <c r="G104" s="185">
        <v>0</v>
      </c>
      <c r="H104" s="90">
        <v>0</v>
      </c>
      <c r="I104" s="90">
        <v>0</v>
      </c>
      <c r="J104" s="201">
        <v>0</v>
      </c>
      <c r="K104" s="161">
        <v>0</v>
      </c>
      <c r="L104" s="190">
        <v>0</v>
      </c>
      <c r="M104" s="190">
        <v>0</v>
      </c>
      <c r="N104" s="190">
        <v>0</v>
      </c>
      <c r="O104" s="191">
        <v>0</v>
      </c>
    </row>
    <row r="105" spans="1:25" x14ac:dyDescent="0.2">
      <c r="A105" s="39"/>
      <c r="B105" s="46" t="s">
        <v>95</v>
      </c>
      <c r="C105" s="122"/>
      <c r="D105" s="122"/>
      <c r="E105" s="73"/>
      <c r="F105" s="205">
        <v>4171</v>
      </c>
      <c r="G105" s="205">
        <v>4068</v>
      </c>
      <c r="H105" s="168">
        <v>21631542.16</v>
      </c>
      <c r="I105" s="168">
        <v>20923775.850000001</v>
      </c>
      <c r="J105" s="206"/>
      <c r="K105" s="206"/>
      <c r="L105" s="207">
        <v>6.24</v>
      </c>
      <c r="M105" s="207">
        <v>6.25</v>
      </c>
      <c r="N105" s="207">
        <v>190.61</v>
      </c>
      <c r="O105" s="208">
        <v>194.74</v>
      </c>
    </row>
    <row r="106" spans="1:25" s="55" customFormat="1" ht="11.25" x14ac:dyDescent="0.2">
      <c r="A106" s="177"/>
      <c r="B106" s="54"/>
      <c r="C106" s="54"/>
      <c r="D106" s="54"/>
      <c r="E106" s="54"/>
      <c r="F106" s="54"/>
      <c r="G106" s="54"/>
      <c r="H106" s="54"/>
      <c r="I106" s="54"/>
      <c r="J106" s="209"/>
      <c r="K106" s="209"/>
      <c r="L106" s="54"/>
      <c r="M106" s="54"/>
      <c r="N106" s="54"/>
      <c r="O106" s="210"/>
    </row>
    <row r="107" spans="1:25" s="55" customFormat="1" ht="12" thickBot="1" x14ac:dyDescent="0.25">
      <c r="A107" s="57"/>
      <c r="B107" s="58"/>
      <c r="C107" s="58"/>
      <c r="D107" s="58"/>
      <c r="E107" s="58"/>
      <c r="F107" s="58"/>
      <c r="G107" s="58"/>
      <c r="H107" s="58"/>
      <c r="I107" s="58"/>
      <c r="J107" s="211"/>
      <c r="K107" s="211"/>
      <c r="L107" s="58"/>
      <c r="M107" s="58"/>
      <c r="N107" s="58"/>
      <c r="O107" s="212"/>
    </row>
    <row r="108" spans="1:25" ht="12.75" customHeight="1" thickBot="1" x14ac:dyDescent="0.25">
      <c r="A108" s="17"/>
      <c r="P108"/>
      <c r="Q108"/>
      <c r="R108"/>
      <c r="S108"/>
      <c r="T108"/>
      <c r="U108"/>
      <c r="V108"/>
      <c r="W108"/>
      <c r="X108"/>
      <c r="Y108"/>
    </row>
    <row r="109" spans="1:25" ht="15.75" x14ac:dyDescent="0.25">
      <c r="A109" s="19" t="s">
        <v>122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  <c r="P109"/>
      <c r="Q109"/>
      <c r="R109"/>
      <c r="S109"/>
      <c r="T109"/>
      <c r="U109"/>
      <c r="V109"/>
      <c r="W109"/>
      <c r="X109"/>
      <c r="Y109"/>
    </row>
    <row r="110" spans="1:25" ht="6.75" customHeight="1" x14ac:dyDescent="0.2">
      <c r="A110" s="21"/>
      <c r="O110" s="8"/>
      <c r="P110"/>
      <c r="Q110"/>
      <c r="R110"/>
      <c r="S110"/>
      <c r="T110"/>
      <c r="U110"/>
      <c r="V110"/>
      <c r="W110"/>
      <c r="X110"/>
      <c r="Y110"/>
    </row>
    <row r="111" spans="1:25" s="67" customFormat="1" x14ac:dyDescent="0.2">
      <c r="A111" s="60"/>
      <c r="B111" s="61"/>
      <c r="C111" s="61"/>
      <c r="D111" s="61"/>
      <c r="E111" s="213"/>
      <c r="F111" s="382" t="s">
        <v>87</v>
      </c>
      <c r="G111" s="382"/>
      <c r="H111" s="180" t="s">
        <v>101</v>
      </c>
      <c r="I111" s="181"/>
      <c r="J111" s="382" t="s">
        <v>102</v>
      </c>
      <c r="K111" s="382"/>
      <c r="L111" s="382" t="s">
        <v>103</v>
      </c>
      <c r="M111" s="382"/>
      <c r="N111" s="382" t="s">
        <v>104</v>
      </c>
      <c r="O111" s="385"/>
    </row>
    <row r="112" spans="1:25" s="67" customFormat="1" x14ac:dyDescent="0.2">
      <c r="A112" s="60"/>
      <c r="B112" s="61"/>
      <c r="C112" s="61"/>
      <c r="D112" s="61"/>
      <c r="E112" s="213"/>
      <c r="F112" s="23" t="s">
        <v>105</v>
      </c>
      <c r="G112" s="23" t="s">
        <v>106</v>
      </c>
      <c r="H112" s="214" t="s">
        <v>105</v>
      </c>
      <c r="I112" s="215" t="s">
        <v>106</v>
      </c>
      <c r="J112" s="23" t="s">
        <v>105</v>
      </c>
      <c r="K112" s="23" t="s">
        <v>106</v>
      </c>
      <c r="L112" s="23" t="s">
        <v>105</v>
      </c>
      <c r="M112" s="23" t="s">
        <v>106</v>
      </c>
      <c r="N112" s="23" t="s">
        <v>105</v>
      </c>
      <c r="O112" s="25" t="s">
        <v>106</v>
      </c>
    </row>
    <row r="113" spans="1:15" x14ac:dyDescent="0.2">
      <c r="A113" s="21"/>
      <c r="B113" s="2" t="s">
        <v>123</v>
      </c>
      <c r="F113" s="216">
        <v>3059</v>
      </c>
      <c r="G113" s="216">
        <v>2945</v>
      </c>
      <c r="H113" s="115">
        <v>16076737.029999999</v>
      </c>
      <c r="I113" s="217">
        <v>14621449.119999999</v>
      </c>
      <c r="J113" s="161">
        <v>0.88349999999999995</v>
      </c>
      <c r="K113" s="161">
        <v>0.84219999999999995</v>
      </c>
      <c r="L113" s="218">
        <v>6.17</v>
      </c>
      <c r="M113" s="218">
        <v>6.15</v>
      </c>
      <c r="N113" s="115">
        <v>192.72</v>
      </c>
      <c r="O113" s="219">
        <v>184.29</v>
      </c>
    </row>
    <row r="114" spans="1:15" x14ac:dyDescent="0.2">
      <c r="A114" s="21"/>
      <c r="B114" s="2" t="s">
        <v>124</v>
      </c>
      <c r="F114" s="216">
        <v>138</v>
      </c>
      <c r="G114" s="216">
        <v>168</v>
      </c>
      <c r="H114" s="115">
        <v>741659.55</v>
      </c>
      <c r="I114" s="220">
        <v>1142535.1200000001</v>
      </c>
      <c r="J114" s="161">
        <v>4.0800000000000003E-2</v>
      </c>
      <c r="K114" s="161">
        <v>6.5799999999999997E-2</v>
      </c>
      <c r="L114" s="218">
        <v>5.86</v>
      </c>
      <c r="M114" s="218">
        <v>6.56</v>
      </c>
      <c r="N114" s="115">
        <v>192.54</v>
      </c>
      <c r="O114" s="221">
        <v>265.54000000000002</v>
      </c>
    </row>
    <row r="115" spans="1:15" x14ac:dyDescent="0.2">
      <c r="A115" s="21"/>
      <c r="B115" s="2" t="s">
        <v>125</v>
      </c>
      <c r="F115" s="216">
        <v>74</v>
      </c>
      <c r="G115" s="216">
        <v>99</v>
      </c>
      <c r="H115" s="115">
        <v>260240.13</v>
      </c>
      <c r="I115" s="220">
        <v>548048.59</v>
      </c>
      <c r="J115" s="161">
        <v>1.43E-2</v>
      </c>
      <c r="K115" s="161">
        <v>3.1600000000000003E-2</v>
      </c>
      <c r="L115" s="218">
        <v>6.59</v>
      </c>
      <c r="M115" s="218">
        <v>5.67</v>
      </c>
      <c r="N115" s="115">
        <v>188.38</v>
      </c>
      <c r="O115" s="221">
        <v>203.18</v>
      </c>
    </row>
    <row r="116" spans="1:15" x14ac:dyDescent="0.2">
      <c r="A116" s="21"/>
      <c r="B116" s="2" t="s">
        <v>126</v>
      </c>
      <c r="F116" s="216">
        <v>60</v>
      </c>
      <c r="G116" s="216">
        <v>73</v>
      </c>
      <c r="H116" s="115">
        <v>326509.24</v>
      </c>
      <c r="I116" s="220">
        <v>215531.89</v>
      </c>
      <c r="J116" s="161">
        <v>1.7899999999999999E-2</v>
      </c>
      <c r="K116" s="161">
        <v>1.24E-2</v>
      </c>
      <c r="L116" s="218">
        <v>5.73</v>
      </c>
      <c r="M116" s="218">
        <v>7.05</v>
      </c>
      <c r="N116" s="115">
        <v>208.37</v>
      </c>
      <c r="O116" s="221">
        <v>185.11</v>
      </c>
    </row>
    <row r="117" spans="1:15" x14ac:dyDescent="0.2">
      <c r="A117" s="21"/>
      <c r="B117" s="2" t="s">
        <v>127</v>
      </c>
      <c r="F117" s="216">
        <v>49</v>
      </c>
      <c r="G117" s="216">
        <v>67</v>
      </c>
      <c r="H117" s="115">
        <v>252986.81</v>
      </c>
      <c r="I117" s="220">
        <v>339774.83</v>
      </c>
      <c r="J117" s="161">
        <v>1.3899999999999999E-2</v>
      </c>
      <c r="K117" s="161">
        <v>1.9599999999999999E-2</v>
      </c>
      <c r="L117" s="218">
        <v>7.02</v>
      </c>
      <c r="M117" s="218">
        <v>5.78</v>
      </c>
      <c r="N117" s="115">
        <v>186.51</v>
      </c>
      <c r="O117" s="221">
        <v>202.05</v>
      </c>
    </row>
    <row r="118" spans="1:15" x14ac:dyDescent="0.2">
      <c r="A118" s="21"/>
      <c r="B118" s="2" t="s">
        <v>128</v>
      </c>
      <c r="F118" s="216">
        <v>88</v>
      </c>
      <c r="G118" s="216">
        <v>67</v>
      </c>
      <c r="H118" s="115">
        <v>477232.67</v>
      </c>
      <c r="I118" s="220">
        <v>365627.19</v>
      </c>
      <c r="J118" s="161">
        <v>2.6200000000000001E-2</v>
      </c>
      <c r="K118" s="161">
        <v>2.1100000000000001E-2</v>
      </c>
      <c r="L118" s="218">
        <v>5.82</v>
      </c>
      <c r="M118" s="222">
        <v>6.51</v>
      </c>
      <c r="N118" s="115">
        <v>184.15</v>
      </c>
      <c r="O118" s="221">
        <v>178.37</v>
      </c>
    </row>
    <row r="119" spans="1:15" x14ac:dyDescent="0.2">
      <c r="A119" s="21"/>
      <c r="B119" s="2" t="s">
        <v>129</v>
      </c>
      <c r="F119" s="216">
        <v>23</v>
      </c>
      <c r="G119" s="216">
        <v>24</v>
      </c>
      <c r="H119" s="115">
        <v>60656.5</v>
      </c>
      <c r="I119" s="220">
        <v>128317.63</v>
      </c>
      <c r="J119" s="161">
        <v>3.3E-3</v>
      </c>
      <c r="K119" s="161">
        <v>7.4000000000000003E-3</v>
      </c>
      <c r="L119" s="218">
        <v>6.86</v>
      </c>
      <c r="M119" s="218">
        <v>5.66</v>
      </c>
      <c r="N119" s="115">
        <v>124.32</v>
      </c>
      <c r="O119" s="221">
        <v>155.09</v>
      </c>
    </row>
    <row r="120" spans="1:15" x14ac:dyDescent="0.2">
      <c r="A120" s="39"/>
      <c r="B120" s="46" t="s">
        <v>130</v>
      </c>
      <c r="C120" s="122"/>
      <c r="D120" s="122"/>
      <c r="E120" s="73"/>
      <c r="F120" s="223">
        <v>3491</v>
      </c>
      <c r="G120" s="223">
        <v>3443</v>
      </c>
      <c r="H120" s="168">
        <v>18196021.93</v>
      </c>
      <c r="I120" s="168">
        <v>17361284.370000001</v>
      </c>
      <c r="J120" s="206"/>
      <c r="K120" s="206"/>
      <c r="L120" s="224">
        <v>6.16</v>
      </c>
      <c r="M120" s="225">
        <v>6.17</v>
      </c>
      <c r="N120" s="168">
        <v>192.39</v>
      </c>
      <c r="O120" s="171">
        <v>190.25</v>
      </c>
    </row>
    <row r="121" spans="1:15" s="55" customFormat="1" ht="11.25" x14ac:dyDescent="0.2">
      <c r="A121" s="53"/>
      <c r="J121" s="226"/>
      <c r="K121" s="226"/>
      <c r="O121" s="227"/>
    </row>
    <row r="122" spans="1:15" s="55" customFormat="1" ht="12" thickBot="1" x14ac:dyDescent="0.25">
      <c r="A122" s="57"/>
      <c r="B122" s="58"/>
      <c r="C122" s="58"/>
      <c r="D122" s="58"/>
      <c r="E122" s="58"/>
      <c r="F122" s="58"/>
      <c r="G122" s="58"/>
      <c r="H122" s="58"/>
      <c r="I122" s="58"/>
      <c r="J122" s="211"/>
      <c r="K122" s="211"/>
      <c r="L122" s="58"/>
      <c r="M122" s="58"/>
      <c r="N122" s="58"/>
      <c r="O122" s="212"/>
    </row>
    <row r="123" spans="1:15" ht="12.75" customHeight="1" thickBot="1" x14ac:dyDescent="0.25">
      <c r="A123" s="17"/>
    </row>
    <row r="124" spans="1:15" ht="15.75" x14ac:dyDescent="0.25">
      <c r="A124" s="19" t="s">
        <v>131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</row>
    <row r="125" spans="1:15" ht="6.75" customHeight="1" x14ac:dyDescent="0.2">
      <c r="A125" s="21"/>
      <c r="O125" s="8"/>
    </row>
    <row r="126" spans="1:15" ht="12.75" customHeight="1" x14ac:dyDescent="0.2">
      <c r="A126" s="22"/>
      <c r="B126" s="158"/>
      <c r="C126" s="158"/>
      <c r="D126" s="158"/>
      <c r="E126" s="158"/>
      <c r="F126" s="380" t="s">
        <v>87</v>
      </c>
      <c r="G126" s="381"/>
      <c r="H126" s="180" t="s">
        <v>101</v>
      </c>
      <c r="I126" s="181"/>
      <c r="J126" s="380" t="s">
        <v>102</v>
      </c>
      <c r="K126" s="381"/>
      <c r="L126" s="380" t="s">
        <v>103</v>
      </c>
      <c r="M126" s="381"/>
      <c r="N126" s="380" t="s">
        <v>104</v>
      </c>
      <c r="O126" s="384"/>
    </row>
    <row r="127" spans="1:15" x14ac:dyDescent="0.2">
      <c r="A127" s="22"/>
      <c r="B127" s="158"/>
      <c r="C127" s="158"/>
      <c r="D127" s="158"/>
      <c r="E127" s="158"/>
      <c r="F127" s="23" t="s">
        <v>105</v>
      </c>
      <c r="G127" s="23" t="s">
        <v>106</v>
      </c>
      <c r="H127" s="23" t="s">
        <v>105</v>
      </c>
      <c r="I127" s="179" t="s">
        <v>106</v>
      </c>
      <c r="J127" s="23" t="s">
        <v>105</v>
      </c>
      <c r="K127" s="23" t="s">
        <v>106</v>
      </c>
      <c r="L127" s="23" t="s">
        <v>105</v>
      </c>
      <c r="M127" s="23" t="s">
        <v>106</v>
      </c>
      <c r="N127" s="23" t="s">
        <v>105</v>
      </c>
      <c r="O127" s="25" t="s">
        <v>106</v>
      </c>
    </row>
    <row r="128" spans="1:15" x14ac:dyDescent="0.2">
      <c r="A128" s="21"/>
      <c r="B128" s="2" t="s">
        <v>132</v>
      </c>
      <c r="F128" s="185">
        <v>365</v>
      </c>
      <c r="G128" s="185">
        <v>357</v>
      </c>
      <c r="H128" s="190">
        <v>5295073.51</v>
      </c>
      <c r="I128" s="190">
        <v>5116073.2699999996</v>
      </c>
      <c r="J128" s="161">
        <v>0.24479999999999999</v>
      </c>
      <c r="K128" s="161">
        <v>0.2445</v>
      </c>
      <c r="L128" s="190">
        <v>4.95</v>
      </c>
      <c r="M128" s="190">
        <v>4.9800000000000004</v>
      </c>
      <c r="N128" s="190">
        <v>186.7</v>
      </c>
      <c r="O128" s="191">
        <v>185.46</v>
      </c>
    </row>
    <row r="129" spans="1:15" x14ac:dyDescent="0.2">
      <c r="A129" s="21"/>
      <c r="B129" s="2" t="s">
        <v>133</v>
      </c>
      <c r="F129" s="185">
        <v>364</v>
      </c>
      <c r="G129" s="185">
        <v>356</v>
      </c>
      <c r="H129" s="190">
        <v>5637308.46</v>
      </c>
      <c r="I129" s="190">
        <v>5515273.2400000002</v>
      </c>
      <c r="J129" s="161">
        <v>0.2606</v>
      </c>
      <c r="K129" s="161">
        <v>0.2636</v>
      </c>
      <c r="L129" s="190">
        <v>5.22</v>
      </c>
      <c r="M129" s="190">
        <v>5.25</v>
      </c>
      <c r="N129" s="190">
        <v>191.97</v>
      </c>
      <c r="O129" s="191">
        <v>191.66</v>
      </c>
    </row>
    <row r="130" spans="1:15" x14ac:dyDescent="0.2">
      <c r="A130" s="21"/>
      <c r="B130" s="2" t="s">
        <v>134</v>
      </c>
      <c r="F130" s="185">
        <v>1994</v>
      </c>
      <c r="G130" s="185">
        <v>1938</v>
      </c>
      <c r="H130" s="190">
        <v>5177555.03</v>
      </c>
      <c r="I130" s="190">
        <v>5016269.72</v>
      </c>
      <c r="J130" s="161">
        <v>0.2394</v>
      </c>
      <c r="K130" s="161">
        <v>0.2397</v>
      </c>
      <c r="L130" s="190">
        <v>7.35</v>
      </c>
      <c r="M130" s="190">
        <v>7.35</v>
      </c>
      <c r="N130" s="190">
        <v>178.6</v>
      </c>
      <c r="O130" s="191">
        <v>188.19</v>
      </c>
    </row>
    <row r="131" spans="1:15" x14ac:dyDescent="0.2">
      <c r="A131" s="21"/>
      <c r="B131" s="2" t="s">
        <v>135</v>
      </c>
      <c r="F131" s="185">
        <v>1384</v>
      </c>
      <c r="G131" s="185">
        <v>1353</v>
      </c>
      <c r="H131" s="190">
        <v>4834954.3</v>
      </c>
      <c r="I131" s="190">
        <v>4592018.9800000004</v>
      </c>
      <c r="J131" s="161">
        <v>0.2235</v>
      </c>
      <c r="K131" s="161">
        <v>0.2195</v>
      </c>
      <c r="L131" s="190">
        <v>7.32</v>
      </c>
      <c r="M131" s="190">
        <v>7.32</v>
      </c>
      <c r="N131" s="190">
        <v>210.02</v>
      </c>
      <c r="O131" s="191">
        <v>220.65</v>
      </c>
    </row>
    <row r="132" spans="1:15" x14ac:dyDescent="0.2">
      <c r="A132" s="21"/>
      <c r="B132" s="2" t="s">
        <v>136</v>
      </c>
      <c r="F132" s="185">
        <v>59</v>
      </c>
      <c r="G132" s="185">
        <v>59</v>
      </c>
      <c r="H132" s="190">
        <v>673192.82</v>
      </c>
      <c r="I132" s="190">
        <v>670838.86</v>
      </c>
      <c r="J132" s="161">
        <v>3.1099999999999999E-2</v>
      </c>
      <c r="K132" s="161">
        <v>3.2099999999999997E-2</v>
      </c>
      <c r="L132" s="190">
        <v>8.51</v>
      </c>
      <c r="M132" s="190">
        <v>8.51</v>
      </c>
      <c r="N132" s="190">
        <v>162.82</v>
      </c>
      <c r="O132" s="191">
        <v>162.44</v>
      </c>
    </row>
    <row r="133" spans="1:15" x14ac:dyDescent="0.2">
      <c r="A133" s="21"/>
      <c r="B133" s="2" t="s">
        <v>137</v>
      </c>
      <c r="F133" s="185">
        <v>5</v>
      </c>
      <c r="G133" s="185">
        <v>5</v>
      </c>
      <c r="H133" s="190">
        <v>13458.04</v>
      </c>
      <c r="I133" s="190">
        <v>13301.78</v>
      </c>
      <c r="J133" s="161">
        <v>5.9999999999999995E-4</v>
      </c>
      <c r="K133" s="161">
        <v>5.9999999999999995E-4</v>
      </c>
      <c r="L133" s="190">
        <v>8.39</v>
      </c>
      <c r="M133" s="190">
        <v>8.39</v>
      </c>
      <c r="N133" s="190">
        <v>194.19</v>
      </c>
      <c r="O133" s="191">
        <v>195.27</v>
      </c>
    </row>
    <row r="134" spans="1:15" x14ac:dyDescent="0.2">
      <c r="A134" s="39"/>
      <c r="B134" s="46" t="s">
        <v>138</v>
      </c>
      <c r="C134" s="122"/>
      <c r="D134" s="122"/>
      <c r="E134" s="122"/>
      <c r="F134" s="223">
        <v>4171</v>
      </c>
      <c r="G134" s="223">
        <v>4068</v>
      </c>
      <c r="H134" s="168">
        <v>21631542.16</v>
      </c>
      <c r="I134" s="168">
        <v>20923775.850000001</v>
      </c>
      <c r="J134" s="206"/>
      <c r="K134" s="206"/>
      <c r="L134" s="224">
        <v>6.24</v>
      </c>
      <c r="M134" s="225">
        <v>6.25</v>
      </c>
      <c r="N134" s="168">
        <v>190.61</v>
      </c>
      <c r="O134" s="171">
        <v>194.74</v>
      </c>
    </row>
    <row r="135" spans="1:15" s="55" customFormat="1" ht="11.25" x14ac:dyDescent="0.2">
      <c r="A135" s="53"/>
      <c r="F135" s="54"/>
      <c r="G135" s="54"/>
      <c r="H135" s="54"/>
      <c r="I135" s="54"/>
      <c r="J135" s="54"/>
      <c r="K135" s="54"/>
      <c r="L135" s="54"/>
      <c r="M135" s="54"/>
      <c r="N135" s="209"/>
      <c r="O135" s="141"/>
    </row>
    <row r="136" spans="1:15" s="55" customFormat="1" ht="12" thickBot="1" x14ac:dyDescent="0.25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9"/>
    </row>
    <row r="137" spans="1:15" ht="13.5" thickBot="1" x14ac:dyDescent="0.25">
      <c r="A137"/>
      <c r="B137"/>
      <c r="C137"/>
      <c r="D137"/>
      <c r="E137"/>
    </row>
    <row r="138" spans="1:15" ht="15.75" x14ac:dyDescent="0.25">
      <c r="A138" s="19" t="s">
        <v>139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5"/>
    </row>
    <row r="139" spans="1:15" ht="6.75" customHeight="1" x14ac:dyDescent="0.2">
      <c r="A139" s="21"/>
      <c r="O139" s="8"/>
    </row>
    <row r="140" spans="1:15" ht="12.75" customHeight="1" x14ac:dyDescent="0.2">
      <c r="A140" s="22"/>
      <c r="B140" s="158"/>
      <c r="C140" s="158"/>
      <c r="D140" s="158"/>
      <c r="E140" s="158"/>
      <c r="F140" s="380" t="s">
        <v>87</v>
      </c>
      <c r="G140" s="381"/>
      <c r="H140" s="180" t="s">
        <v>101</v>
      </c>
      <c r="I140" s="181"/>
      <c r="J140" s="380" t="s">
        <v>140</v>
      </c>
      <c r="K140" s="381"/>
      <c r="L140" s="380" t="s">
        <v>103</v>
      </c>
      <c r="M140" s="381"/>
      <c r="N140" s="380" t="s">
        <v>104</v>
      </c>
      <c r="O140" s="384"/>
    </row>
    <row r="141" spans="1:15" x14ac:dyDescent="0.2">
      <c r="A141" s="22"/>
      <c r="B141" s="158"/>
      <c r="C141" s="158"/>
      <c r="D141" s="158"/>
      <c r="E141" s="158"/>
      <c r="F141" s="23" t="s">
        <v>105</v>
      </c>
      <c r="G141" s="23" t="s">
        <v>106</v>
      </c>
      <c r="H141" s="23" t="s">
        <v>105</v>
      </c>
      <c r="I141" s="179" t="s">
        <v>106</v>
      </c>
      <c r="J141" s="23" t="s">
        <v>105</v>
      </c>
      <c r="K141" s="23" t="s">
        <v>106</v>
      </c>
      <c r="L141" s="23" t="s">
        <v>105</v>
      </c>
      <c r="M141" s="23" t="s">
        <v>106</v>
      </c>
      <c r="N141" s="23" t="s">
        <v>105</v>
      </c>
      <c r="O141" s="25" t="s">
        <v>106</v>
      </c>
    </row>
    <row r="142" spans="1:15" x14ac:dyDescent="0.2">
      <c r="A142" s="21"/>
      <c r="B142" s="2" t="s">
        <v>141</v>
      </c>
      <c r="F142" s="185">
        <v>2008</v>
      </c>
      <c r="G142" s="185">
        <v>1963</v>
      </c>
      <c r="H142" s="190">
        <v>7480224.5999999996</v>
      </c>
      <c r="I142" s="190">
        <v>7198562.9299999997</v>
      </c>
      <c r="J142" s="161">
        <v>0.3458</v>
      </c>
      <c r="K142" s="161">
        <v>0.34399999999999997</v>
      </c>
      <c r="L142" s="190">
        <v>7.37</v>
      </c>
      <c r="M142" s="190">
        <v>7.37</v>
      </c>
      <c r="N142" s="115">
        <v>194.49</v>
      </c>
      <c r="O142" s="219">
        <v>198.72</v>
      </c>
    </row>
    <row r="143" spans="1:15" x14ac:dyDescent="0.2">
      <c r="A143" s="21"/>
      <c r="B143" s="2" t="s">
        <v>142</v>
      </c>
      <c r="F143" s="185">
        <v>763</v>
      </c>
      <c r="G143" s="185">
        <v>738</v>
      </c>
      <c r="H143" s="190">
        <v>1818148.01</v>
      </c>
      <c r="I143" s="190">
        <v>1777627.01</v>
      </c>
      <c r="J143" s="161">
        <v>8.4099999999999994E-2</v>
      </c>
      <c r="K143" s="161">
        <v>8.5000000000000006E-2</v>
      </c>
      <c r="L143" s="190">
        <v>7.24</v>
      </c>
      <c r="M143" s="190">
        <v>7.23</v>
      </c>
      <c r="N143" s="115">
        <v>162.07</v>
      </c>
      <c r="O143" s="221">
        <v>171.18</v>
      </c>
    </row>
    <row r="144" spans="1:15" x14ac:dyDescent="0.2">
      <c r="A144" s="21"/>
      <c r="B144" s="2" t="s">
        <v>143</v>
      </c>
      <c r="F144" s="185">
        <v>712</v>
      </c>
      <c r="G144" s="185">
        <v>695</v>
      </c>
      <c r="H144" s="190">
        <v>2262450.06</v>
      </c>
      <c r="I144" s="190">
        <v>2175688.58</v>
      </c>
      <c r="J144" s="161">
        <v>0.1046</v>
      </c>
      <c r="K144" s="161">
        <v>0.104</v>
      </c>
      <c r="L144" s="190">
        <v>7.34</v>
      </c>
      <c r="M144" s="190">
        <v>7.35</v>
      </c>
      <c r="N144" s="115">
        <v>204.95</v>
      </c>
      <c r="O144" s="221">
        <v>227.05</v>
      </c>
    </row>
    <row r="145" spans="1:15" x14ac:dyDescent="0.2">
      <c r="A145" s="21"/>
      <c r="B145" s="2" t="s">
        <v>144</v>
      </c>
      <c r="F145" s="185">
        <v>683</v>
      </c>
      <c r="G145" s="185">
        <v>667</v>
      </c>
      <c r="H145" s="190">
        <v>10067265.77</v>
      </c>
      <c r="I145" s="190">
        <v>9768485.8699999992</v>
      </c>
      <c r="J145" s="161">
        <v>0.46539999999999998</v>
      </c>
      <c r="K145" s="161">
        <v>0.46689999999999998</v>
      </c>
      <c r="L145" s="190">
        <v>4.97</v>
      </c>
      <c r="M145" s="190">
        <v>4.99</v>
      </c>
      <c r="N145" s="115">
        <v>189.7</v>
      </c>
      <c r="O145" s="221">
        <v>188.95</v>
      </c>
    </row>
    <row r="146" spans="1:15" x14ac:dyDescent="0.2">
      <c r="A146" s="21"/>
      <c r="B146" s="2" t="s">
        <v>145</v>
      </c>
      <c r="F146" s="185">
        <v>5</v>
      </c>
      <c r="G146" s="185">
        <v>5</v>
      </c>
      <c r="H146" s="190">
        <v>3453.72</v>
      </c>
      <c r="I146" s="190">
        <v>3411.46</v>
      </c>
      <c r="J146" s="161">
        <v>2.0000000000000001E-4</v>
      </c>
      <c r="K146" s="161">
        <v>2.0000000000000001E-4</v>
      </c>
      <c r="L146" s="190">
        <v>7.76</v>
      </c>
      <c r="M146" s="190">
        <v>7.76</v>
      </c>
      <c r="N146" s="115">
        <v>60.42</v>
      </c>
      <c r="O146" s="221">
        <v>59.42</v>
      </c>
    </row>
    <row r="147" spans="1:15" x14ac:dyDescent="0.2">
      <c r="A147" s="39"/>
      <c r="B147" s="46" t="s">
        <v>95</v>
      </c>
      <c r="C147" s="122"/>
      <c r="D147" s="122"/>
      <c r="E147" s="122"/>
      <c r="F147" s="223">
        <v>4171</v>
      </c>
      <c r="G147" s="223">
        <v>4068</v>
      </c>
      <c r="H147" s="168">
        <v>21631542.16</v>
      </c>
      <c r="I147" s="168">
        <v>20923775.850000001</v>
      </c>
      <c r="J147" s="206"/>
      <c r="K147" s="206"/>
      <c r="L147" s="224">
        <v>6.24</v>
      </c>
      <c r="M147" s="224">
        <v>6.25</v>
      </c>
      <c r="N147" s="168">
        <v>190.61</v>
      </c>
      <c r="O147" s="171">
        <v>194.74</v>
      </c>
    </row>
    <row r="148" spans="1:15" s="55" customFormat="1" ht="11.25" x14ac:dyDescent="0.2">
      <c r="A148" s="177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209"/>
      <c r="O148" s="56"/>
    </row>
    <row r="149" spans="1:15" s="55" customFormat="1" ht="12" thickBot="1" x14ac:dyDescent="0.25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9"/>
    </row>
    <row r="150" spans="1:15" ht="13.5" thickBot="1" x14ac:dyDescent="0.25">
      <c r="A150"/>
      <c r="B150"/>
      <c r="C150"/>
      <c r="D150"/>
      <c r="E150"/>
    </row>
    <row r="151" spans="1:15" ht="15.75" x14ac:dyDescent="0.25">
      <c r="A151" s="19" t="s">
        <v>146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5"/>
    </row>
    <row r="152" spans="1:15" ht="6.75" customHeight="1" x14ac:dyDescent="0.2">
      <c r="A152" s="21"/>
      <c r="L152" s="8"/>
    </row>
    <row r="153" spans="1:15" x14ac:dyDescent="0.2">
      <c r="A153" s="22"/>
      <c r="B153" s="158"/>
      <c r="C153" s="158"/>
      <c r="D153" s="158"/>
      <c r="E153" s="100"/>
      <c r="F153" s="380" t="s">
        <v>87</v>
      </c>
      <c r="G153" s="381"/>
      <c r="H153" s="180" t="s">
        <v>101</v>
      </c>
      <c r="I153" s="181"/>
      <c r="J153" s="382" t="s">
        <v>147</v>
      </c>
      <c r="K153" s="382"/>
      <c r="L153" s="25" t="s">
        <v>22</v>
      </c>
    </row>
    <row r="154" spans="1:15" x14ac:dyDescent="0.2">
      <c r="A154" s="22"/>
      <c r="B154" s="158"/>
      <c r="C154" s="158"/>
      <c r="D154" s="158"/>
      <c r="E154" s="100"/>
      <c r="F154" s="179" t="s">
        <v>105</v>
      </c>
      <c r="G154" s="179" t="s">
        <v>106</v>
      </c>
      <c r="H154" s="23" t="s">
        <v>105</v>
      </c>
      <c r="I154" s="23" t="s">
        <v>106</v>
      </c>
      <c r="J154" s="23" t="s">
        <v>105</v>
      </c>
      <c r="K154" s="23" t="s">
        <v>106</v>
      </c>
      <c r="L154" s="228"/>
    </row>
    <row r="155" spans="1:15" x14ac:dyDescent="0.2">
      <c r="A155" s="64"/>
      <c r="B155" s="68" t="s">
        <v>148</v>
      </c>
      <c r="C155" s="68"/>
      <c r="D155" s="68"/>
      <c r="E155" s="68"/>
      <c r="F155" s="185">
        <v>497</v>
      </c>
      <c r="G155" s="185">
        <v>491</v>
      </c>
      <c r="H155" s="190">
        <v>2069825.13</v>
      </c>
      <c r="I155" s="115">
        <v>2054248.02</v>
      </c>
      <c r="J155" s="161">
        <v>9.5699999999999993E-2</v>
      </c>
      <c r="K155" s="229">
        <v>9.8199999999999996E-2</v>
      </c>
      <c r="L155" s="230">
        <v>3.0701000000000001</v>
      </c>
    </row>
    <row r="156" spans="1:15" x14ac:dyDescent="0.2">
      <c r="A156" s="21"/>
      <c r="B156" s="2" t="s">
        <v>149</v>
      </c>
      <c r="F156" s="185">
        <v>3674</v>
      </c>
      <c r="G156" s="185">
        <v>3577</v>
      </c>
      <c r="H156" s="190">
        <v>19561717.030000001</v>
      </c>
      <c r="I156" s="115">
        <v>18869527.829999998</v>
      </c>
      <c r="J156" s="161">
        <v>0.90429999999999999</v>
      </c>
      <c r="K156" s="201">
        <v>0.90180000000000005</v>
      </c>
      <c r="L156" s="231">
        <v>2.4434</v>
      </c>
    </row>
    <row r="157" spans="1:15" x14ac:dyDescent="0.2">
      <c r="A157" s="21"/>
      <c r="B157" s="2" t="s">
        <v>150</v>
      </c>
      <c r="F157" s="185">
        <v>0</v>
      </c>
      <c r="G157" s="185">
        <v>0</v>
      </c>
      <c r="H157" s="190">
        <v>0</v>
      </c>
      <c r="I157" s="190">
        <v>0</v>
      </c>
      <c r="J157" s="161">
        <v>0</v>
      </c>
      <c r="K157" s="201">
        <v>0</v>
      </c>
      <c r="L157" s="231">
        <v>0</v>
      </c>
    </row>
    <row r="158" spans="1:15" ht="13.5" thickBot="1" x14ac:dyDescent="0.25">
      <c r="A158" s="142"/>
      <c r="B158" s="232" t="s">
        <v>50</v>
      </c>
      <c r="C158" s="17"/>
      <c r="D158" s="17"/>
      <c r="E158" s="17"/>
      <c r="F158" s="233">
        <v>4171</v>
      </c>
      <c r="G158" s="233">
        <v>4068</v>
      </c>
      <c r="H158" s="234">
        <v>21631542.16</v>
      </c>
      <c r="I158" s="234">
        <v>20923775.850000001</v>
      </c>
      <c r="J158" s="235"/>
      <c r="K158" s="236"/>
      <c r="L158" s="237">
        <v>2.5049999999999999</v>
      </c>
    </row>
    <row r="159" spans="1:15" s="238" customFormat="1" ht="11.25" x14ac:dyDescent="0.2">
      <c r="A159" s="55"/>
    </row>
    <row r="160" spans="1:15" s="238" customFormat="1" ht="11.25" x14ac:dyDescent="0.2">
      <c r="A160" s="55"/>
    </row>
    <row r="161" spans="1:15" ht="13.5" thickBot="1" x14ac:dyDescent="0.25"/>
    <row r="162" spans="1:15" ht="15.75" x14ac:dyDescent="0.25">
      <c r="A162" s="19" t="s">
        <v>151</v>
      </c>
      <c r="B162" s="239"/>
      <c r="C162" s="240"/>
      <c r="D162" s="20"/>
      <c r="E162" s="20"/>
      <c r="F162" s="150" t="s">
        <v>152</v>
      </c>
    </row>
    <row r="163" spans="1:15" ht="13.5" thickBot="1" x14ac:dyDescent="0.25">
      <c r="A163" s="142" t="s">
        <v>153</v>
      </c>
      <c r="B163" s="142"/>
      <c r="C163" s="241"/>
      <c r="D163" s="241"/>
      <c r="E163" s="241"/>
      <c r="F163" s="242">
        <v>199561886.91999999</v>
      </c>
    </row>
    <row r="164" spans="1:15" x14ac:dyDescent="0.2">
      <c r="C164" s="63"/>
      <c r="D164" s="63"/>
      <c r="E164" s="63"/>
      <c r="F164" s="243"/>
    </row>
    <row r="165" spans="1:15" x14ac:dyDescent="0.2">
      <c r="C165" s="244"/>
      <c r="D165" s="245"/>
      <c r="E165" s="245"/>
      <c r="F165" s="243"/>
    </row>
    <row r="166" spans="1:15" ht="12.75" customHeight="1" x14ac:dyDescent="0.2">
      <c r="A166" s="383"/>
      <c r="B166" s="383"/>
      <c r="C166" s="383"/>
      <c r="D166" s="383"/>
      <c r="E166" s="383"/>
      <c r="F166" s="383"/>
    </row>
    <row r="167" spans="1:15" x14ac:dyDescent="0.2">
      <c r="A167" s="383"/>
      <c r="B167" s="383"/>
      <c r="C167" s="383"/>
      <c r="D167" s="383"/>
      <c r="E167" s="383"/>
      <c r="F167" s="383"/>
    </row>
    <row r="168" spans="1:15" x14ac:dyDescent="0.2">
      <c r="A168" s="383"/>
      <c r="B168" s="383"/>
      <c r="C168" s="383"/>
      <c r="D168" s="383"/>
      <c r="E168" s="383"/>
      <c r="F168" s="383"/>
    </row>
    <row r="169" spans="1:15" x14ac:dyDescent="0.2">
      <c r="C169" s="244"/>
      <c r="D169" s="245"/>
      <c r="E169" s="245"/>
      <c r="F169" s="243"/>
    </row>
    <row r="170" spans="1:15" x14ac:dyDescent="0.2">
      <c r="A170" s="383"/>
      <c r="B170" s="383"/>
      <c r="C170" s="383"/>
      <c r="D170" s="383"/>
      <c r="E170" s="383"/>
      <c r="F170" s="383"/>
      <c r="H170" s="72"/>
      <c r="I170" s="72"/>
    </row>
    <row r="171" spans="1:15" x14ac:dyDescent="0.2">
      <c r="A171" s="383"/>
      <c r="B171" s="383"/>
      <c r="C171" s="383"/>
      <c r="D171" s="383"/>
      <c r="E171" s="383"/>
      <c r="F171" s="383"/>
    </row>
    <row r="172" spans="1:15" x14ac:dyDescent="0.2">
      <c r="A172" s="383"/>
      <c r="B172" s="383"/>
      <c r="C172" s="383"/>
      <c r="D172" s="383"/>
      <c r="E172" s="383"/>
      <c r="F172" s="383"/>
    </row>
    <row r="173" spans="1:15" x14ac:dyDescent="0.2">
      <c r="F173" s="133"/>
      <c r="G173" s="133"/>
      <c r="H173" s="246"/>
      <c r="I173" s="246"/>
      <c r="J173" s="133"/>
      <c r="K173" s="133"/>
      <c r="L173" s="72"/>
      <c r="M173" s="72"/>
      <c r="N173" s="72"/>
      <c r="O173" s="72"/>
    </row>
    <row r="174" spans="1:15" x14ac:dyDescent="0.2">
      <c r="F174" s="133"/>
      <c r="G174" s="133"/>
      <c r="H174" s="247"/>
      <c r="I174" s="247"/>
      <c r="J174" s="133"/>
      <c r="K174" s="133"/>
      <c r="L174" s="72"/>
      <c r="M174" s="72"/>
      <c r="N174" s="72"/>
      <c r="O174" s="72"/>
    </row>
    <row r="175" spans="1:15" x14ac:dyDescent="0.2">
      <c r="F175" s="72"/>
      <c r="G175" s="72"/>
      <c r="H175" s="72"/>
      <c r="I175" s="72"/>
      <c r="J175" s="72"/>
      <c r="K175" s="72"/>
      <c r="L175" s="72"/>
      <c r="M175" s="72"/>
      <c r="N175" s="72"/>
      <c r="O175" s="72"/>
    </row>
    <row r="176" spans="1:15" x14ac:dyDescent="0.2">
      <c r="F176" s="72"/>
      <c r="G176" s="72"/>
      <c r="H176" s="72"/>
      <c r="I176" s="72"/>
      <c r="J176" s="72"/>
      <c r="K176" s="72"/>
      <c r="L176" s="72"/>
      <c r="M176" s="72"/>
      <c r="N176" s="72"/>
      <c r="O176" s="72"/>
    </row>
    <row r="178" spans="6:6" x14ac:dyDescent="0.2">
      <c r="F178" s="72"/>
    </row>
    <row r="180" spans="6:6" x14ac:dyDescent="0.2">
      <c r="F180" s="72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5:O175">
    <cfRule type="cellIs" dxfId="0" priority="1" operator="equal">
      <formula>TRUE</formula>
    </cfRule>
  </conditionalFormatting>
  <hyperlinks>
    <hyperlink ref="D10" r:id="rId1" xr:uid="{1EA4B3B6-C750-4C76-A759-2C222E7407F8}"/>
    <hyperlink ref="D11" r:id="rId2" xr:uid="{F93ED223-B8A4-4455-98F8-F25994D37FF3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50 G66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B2F12-2DEB-48F9-A6B4-B85B46844CC3}">
  <sheetPr>
    <pageSetUpPr fitToPage="1"/>
  </sheetPr>
  <dimension ref="A1:Y242"/>
  <sheetViews>
    <sheetView zoomScaleNormal="10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5" width="22.85546875" style="248" customWidth="1"/>
    <col min="16" max="16" width="15.5703125" style="248" customWidth="1"/>
    <col min="17" max="17" width="21.28515625" customWidth="1"/>
    <col min="18" max="18" width="46.5703125" customWidth="1"/>
    <col min="19" max="19" width="13.5703125" bestFit="1" customWidth="1"/>
    <col min="20" max="20" width="14.140625" bestFit="1" customWidth="1"/>
    <col min="21" max="21" width="13.140625" bestFit="1" customWidth="1"/>
    <col min="22" max="35" width="10.85546875" customWidth="1"/>
    <col min="36" max="36" width="2.5703125" customWidth="1"/>
  </cols>
  <sheetData>
    <row r="1" spans="1:25" ht="15.75" x14ac:dyDescent="0.25">
      <c r="A1" s="1" t="s">
        <v>0</v>
      </c>
    </row>
    <row r="2" spans="1:25" ht="15.75" customHeight="1" x14ac:dyDescent="0.25">
      <c r="A2" s="1" t="s">
        <v>154</v>
      </c>
    </row>
    <row r="3" spans="1:25" ht="15.75" x14ac:dyDescent="0.25">
      <c r="A3" s="1" t="str">
        <f>+FFELP!D5</f>
        <v>Indenture No. 5, LLC</v>
      </c>
    </row>
    <row r="4" spans="1:25" ht="13.5" thickBot="1" x14ac:dyDescent="0.25"/>
    <row r="5" spans="1:25" x14ac:dyDescent="0.2">
      <c r="B5" s="395" t="s">
        <v>7</v>
      </c>
      <c r="C5" s="396"/>
      <c r="D5" s="396"/>
      <c r="E5" s="249">
        <v>45468</v>
      </c>
      <c r="F5" s="250"/>
      <c r="G5" s="251"/>
    </row>
    <row r="6" spans="1:25" ht="13.5" thickBot="1" x14ac:dyDescent="0.25">
      <c r="B6" s="401" t="s">
        <v>155</v>
      </c>
      <c r="C6" s="402"/>
      <c r="D6" s="402"/>
      <c r="E6" s="252">
        <v>45443</v>
      </c>
      <c r="F6" s="253"/>
      <c r="G6" s="254"/>
    </row>
    <row r="9" spans="1:25" ht="15.75" thickBot="1" x14ac:dyDescent="0.3">
      <c r="A9" s="255"/>
    </row>
    <row r="10" spans="1:25" ht="13.5" thickBot="1" x14ac:dyDescent="0.25">
      <c r="J10" s="149"/>
      <c r="K10" s="256"/>
      <c r="L10" s="256"/>
      <c r="M10" s="256"/>
      <c r="N10" s="257"/>
    </row>
    <row r="11" spans="1:25" ht="18" thickBot="1" x14ac:dyDescent="0.3">
      <c r="A11" s="258" t="s">
        <v>156</v>
      </c>
      <c r="B11" s="259"/>
      <c r="C11" s="259"/>
      <c r="D11" s="259"/>
      <c r="E11" s="259"/>
      <c r="F11" s="259"/>
      <c r="G11" s="259"/>
      <c r="H11" s="260"/>
      <c r="J11" s="109" t="s">
        <v>157</v>
      </c>
      <c r="N11" s="261">
        <f>E6</f>
        <v>45443</v>
      </c>
      <c r="O11" s="262"/>
      <c r="P11" s="262"/>
      <c r="Q11" s="263"/>
    </row>
    <row r="12" spans="1:25" x14ac:dyDescent="0.2">
      <c r="A12" s="109"/>
      <c r="H12" s="264"/>
      <c r="J12" s="265" t="s">
        <v>158</v>
      </c>
      <c r="N12" s="131">
        <v>0</v>
      </c>
      <c r="O12" s="266"/>
      <c r="P12" s="266"/>
      <c r="Q12" s="72"/>
    </row>
    <row r="13" spans="1:25" x14ac:dyDescent="0.2">
      <c r="A13" s="265"/>
      <c r="B13" t="s">
        <v>159</v>
      </c>
      <c r="H13" s="131">
        <v>778350.05</v>
      </c>
      <c r="J13" s="21" t="s">
        <v>160</v>
      </c>
      <c r="N13" s="131">
        <v>5167.5</v>
      </c>
      <c r="O13" s="266"/>
      <c r="P13" s="266"/>
      <c r="Q13" s="72"/>
    </row>
    <row r="14" spans="1:25" x14ac:dyDescent="0.2">
      <c r="A14" s="265"/>
      <c r="B14" t="s">
        <v>161</v>
      </c>
      <c r="F14" s="267"/>
      <c r="H14" s="268">
        <v>0</v>
      </c>
      <c r="J14" s="21" t="s">
        <v>162</v>
      </c>
      <c r="N14" s="131">
        <v>861.65</v>
      </c>
      <c r="O14" s="266"/>
      <c r="P14"/>
      <c r="R14" s="269"/>
      <c r="S14" s="270"/>
      <c r="T14" s="271"/>
      <c r="U14" s="272"/>
      <c r="V14" s="273"/>
      <c r="W14" s="271"/>
      <c r="X14" s="271"/>
      <c r="Y14" s="274"/>
    </row>
    <row r="15" spans="1:25" x14ac:dyDescent="0.2">
      <c r="A15" s="265"/>
      <c r="B15" t="s">
        <v>67</v>
      </c>
      <c r="H15" s="268"/>
      <c r="J15" s="21" t="s">
        <v>163</v>
      </c>
      <c r="N15" s="131">
        <v>9393.31</v>
      </c>
      <c r="O15" s="266"/>
      <c r="P15" s="266"/>
      <c r="Q15" s="72"/>
    </row>
    <row r="16" spans="1:25" x14ac:dyDescent="0.2">
      <c r="A16" s="265"/>
      <c r="C16" t="s">
        <v>164</v>
      </c>
      <c r="H16" s="131">
        <v>0</v>
      </c>
      <c r="J16" s="21" t="s">
        <v>165</v>
      </c>
      <c r="N16" s="156">
        <v>2584.9499999999998</v>
      </c>
      <c r="O16"/>
      <c r="P16" s="266"/>
      <c r="Q16" s="270"/>
      <c r="S16" s="271"/>
      <c r="T16" s="272"/>
      <c r="U16" s="273"/>
      <c r="V16" s="271"/>
      <c r="W16" s="271"/>
      <c r="X16" s="274"/>
      <c r="Y16" s="379"/>
    </row>
    <row r="17" spans="1:25" ht="13.5" thickBot="1" x14ac:dyDescent="0.25">
      <c r="A17" s="265"/>
      <c r="B17" t="s">
        <v>166</v>
      </c>
      <c r="H17" s="268">
        <v>4662.17</v>
      </c>
      <c r="J17" s="275"/>
      <c r="K17" s="232" t="s">
        <v>167</v>
      </c>
      <c r="L17" s="276"/>
      <c r="M17" s="276"/>
      <c r="N17" s="277">
        <f>SUM(N12:N16)</f>
        <v>18007.41</v>
      </c>
      <c r="O17" s="270"/>
      <c r="P17" s="266"/>
      <c r="Q17" s="270"/>
      <c r="S17" s="271"/>
      <c r="T17" s="272"/>
      <c r="U17" s="273"/>
      <c r="V17" s="271"/>
      <c r="W17" s="271"/>
      <c r="X17" s="274"/>
      <c r="Y17" s="379"/>
    </row>
    <row r="18" spans="1:25" x14ac:dyDescent="0.2">
      <c r="A18" s="265"/>
      <c r="B18" t="s">
        <v>168</v>
      </c>
      <c r="H18" s="268"/>
      <c r="O18"/>
      <c r="P18"/>
    </row>
    <row r="19" spans="1:25" x14ac:dyDescent="0.2">
      <c r="A19" s="265"/>
      <c r="B19" s="2" t="s">
        <v>169</v>
      </c>
      <c r="H19" s="268">
        <v>0</v>
      </c>
      <c r="P19" s="266"/>
    </row>
    <row r="20" spans="1:25" x14ac:dyDescent="0.2">
      <c r="A20" s="265"/>
      <c r="B20" t="s">
        <v>170</v>
      </c>
      <c r="H20" s="131">
        <v>40456.06</v>
      </c>
      <c r="P20" s="266"/>
    </row>
    <row r="21" spans="1:25" x14ac:dyDescent="0.2">
      <c r="A21" s="265"/>
      <c r="B21" s="2" t="s">
        <v>171</v>
      </c>
      <c r="H21" s="268"/>
    </row>
    <row r="22" spans="1:25" ht="13.5" thickBot="1" x14ac:dyDescent="0.25">
      <c r="A22" s="265"/>
      <c r="B22" t="s">
        <v>172</v>
      </c>
      <c r="H22" s="268">
        <v>0</v>
      </c>
      <c r="N22" s="278"/>
    </row>
    <row r="23" spans="1:25" x14ac:dyDescent="0.2">
      <c r="A23" s="265"/>
      <c r="B23" t="s">
        <v>173</v>
      </c>
      <c r="H23" s="268"/>
      <c r="J23" s="149" t="s">
        <v>174</v>
      </c>
      <c r="K23" s="256"/>
      <c r="L23" s="256"/>
      <c r="M23" s="256"/>
      <c r="N23" s="279">
        <f>E6</f>
        <v>45443</v>
      </c>
      <c r="O23" s="262"/>
      <c r="Q23" s="263"/>
    </row>
    <row r="24" spans="1:25" x14ac:dyDescent="0.2">
      <c r="A24" s="265"/>
      <c r="B24" t="s">
        <v>175</v>
      </c>
      <c r="H24" s="268"/>
      <c r="J24" s="265"/>
      <c r="N24" s="268"/>
      <c r="Q24" s="280" t="s">
        <v>176</v>
      </c>
    </row>
    <row r="25" spans="1:25" x14ac:dyDescent="0.2">
      <c r="A25" s="265"/>
      <c r="B25" t="s">
        <v>177</v>
      </c>
      <c r="H25" s="131"/>
      <c r="J25" s="281" t="s">
        <v>178</v>
      </c>
      <c r="N25" s="131">
        <v>114130.82</v>
      </c>
      <c r="O25" s="282"/>
      <c r="P25" s="283"/>
      <c r="Q25" s="266"/>
    </row>
    <row r="26" spans="1:25" x14ac:dyDescent="0.2">
      <c r="A26" s="265"/>
      <c r="B26" t="s">
        <v>179</v>
      </c>
      <c r="H26" s="131">
        <v>0</v>
      </c>
      <c r="J26" s="281" t="s">
        <v>180</v>
      </c>
      <c r="N26" s="284">
        <v>75312575.900000006</v>
      </c>
      <c r="Q26" s="280"/>
    </row>
    <row r="27" spans="1:25" x14ac:dyDescent="0.2">
      <c r="A27" s="265"/>
      <c r="B27" t="s">
        <v>181</v>
      </c>
      <c r="H27" s="268">
        <v>0</v>
      </c>
      <c r="J27" s="281" t="s">
        <v>182</v>
      </c>
      <c r="N27" s="285">
        <v>0.37740000000000001</v>
      </c>
      <c r="Q27" s="280"/>
    </row>
    <row r="28" spans="1:25" x14ac:dyDescent="0.2">
      <c r="A28" s="265"/>
      <c r="H28" s="286"/>
      <c r="J28" s="281" t="s">
        <v>183</v>
      </c>
      <c r="N28" s="287">
        <v>3.5994000000000002</v>
      </c>
      <c r="Q28" s="280"/>
    </row>
    <row r="29" spans="1:25" x14ac:dyDescent="0.2">
      <c r="A29" s="265"/>
      <c r="C29" s="67" t="s">
        <v>184</v>
      </c>
      <c r="H29" s="288">
        <f>SUM(H13:H25)</f>
        <v>823468.28</v>
      </c>
      <c r="I29" s="278"/>
      <c r="J29" s="289"/>
      <c r="N29" s="284"/>
      <c r="Q29" s="280"/>
    </row>
    <row r="30" spans="1:25" ht="13.5" thickBot="1" x14ac:dyDescent="0.25">
      <c r="A30" s="265"/>
      <c r="C30" s="67"/>
      <c r="H30" s="286"/>
      <c r="J30" s="281" t="s">
        <v>185</v>
      </c>
      <c r="N30" s="105">
        <v>40456.06</v>
      </c>
      <c r="Q30" s="280"/>
    </row>
    <row r="31" spans="1:25" x14ac:dyDescent="0.2">
      <c r="A31" s="290" t="s">
        <v>186</v>
      </c>
      <c r="B31" s="291"/>
      <c r="C31" s="292"/>
      <c r="D31" s="291"/>
      <c r="E31" s="291"/>
      <c r="F31" s="291"/>
      <c r="G31" s="291"/>
      <c r="H31" s="293"/>
      <c r="J31" s="281" t="s">
        <v>187</v>
      </c>
      <c r="N31" s="284">
        <v>0</v>
      </c>
      <c r="Q31" s="280"/>
    </row>
    <row r="32" spans="1:25" ht="14.25" x14ac:dyDescent="0.2">
      <c r="A32" s="53"/>
      <c r="B32" s="238"/>
      <c r="C32" s="238"/>
      <c r="D32" s="238"/>
      <c r="E32" s="238"/>
      <c r="F32" s="238"/>
      <c r="G32" s="238"/>
      <c r="H32" s="294"/>
      <c r="J32" s="21" t="s">
        <v>188</v>
      </c>
      <c r="N32" s="284">
        <v>66900468.469999999</v>
      </c>
      <c r="Q32" s="280"/>
    </row>
    <row r="33" spans="1:18" ht="15" thickBot="1" x14ac:dyDescent="0.25">
      <c r="A33" s="57"/>
      <c r="B33" s="295"/>
      <c r="C33" s="295"/>
      <c r="D33" s="295"/>
      <c r="E33" s="295"/>
      <c r="F33" s="295"/>
      <c r="G33" s="296"/>
      <c r="H33" s="297"/>
      <c r="J33" s="21" t="s">
        <v>189</v>
      </c>
      <c r="K33" s="2"/>
      <c r="L33" s="2"/>
      <c r="M33" s="2"/>
      <c r="N33" s="287">
        <v>0.88829999999999998</v>
      </c>
      <c r="Q33" s="280"/>
    </row>
    <row r="34" spans="1:18" s="238" customFormat="1" x14ac:dyDescent="0.2">
      <c r="A34" s="55"/>
      <c r="J34" s="21" t="s">
        <v>190</v>
      </c>
      <c r="K34" s="2"/>
      <c r="L34" s="2"/>
      <c r="M34" s="2"/>
      <c r="N34" s="287">
        <v>4.2200000000000001E-2</v>
      </c>
      <c r="O34" s="248"/>
      <c r="P34" s="248"/>
      <c r="Q34" s="280"/>
      <c r="R34"/>
    </row>
    <row r="35" spans="1:18" s="238" customFormat="1" ht="13.5" thickBot="1" x14ac:dyDescent="0.25">
      <c r="G35" s="298"/>
      <c r="J35" s="299" t="s">
        <v>191</v>
      </c>
      <c r="K35" s="300"/>
      <c r="L35" s="300"/>
      <c r="M35" s="300"/>
      <c r="N35" s="301">
        <v>0</v>
      </c>
      <c r="O35" s="248"/>
      <c r="P35" s="248"/>
      <c r="Q35" s="280"/>
      <c r="R35"/>
    </row>
    <row r="36" spans="1:18" s="238" customFormat="1" x14ac:dyDescent="0.2">
      <c r="H36" s="302"/>
      <c r="J36" s="303" t="s">
        <v>192</v>
      </c>
      <c r="K36" s="256"/>
      <c r="L36" s="256"/>
      <c r="M36" s="256"/>
      <c r="N36" s="304"/>
      <c r="O36" s="248"/>
      <c r="P36" s="248"/>
      <c r="Q36" s="280"/>
      <c r="R36"/>
    </row>
    <row r="37" spans="1:18" s="238" customFormat="1" ht="13.5" customHeight="1" thickBot="1" x14ac:dyDescent="0.25">
      <c r="H37" s="298"/>
      <c r="J37" s="392" t="s">
        <v>193</v>
      </c>
      <c r="K37" s="393"/>
      <c r="L37" s="393"/>
      <c r="M37" s="393"/>
      <c r="N37" s="394"/>
      <c r="O37" s="248"/>
      <c r="P37" s="248"/>
      <c r="Q37" s="280"/>
      <c r="R37"/>
    </row>
    <row r="38" spans="1:18" s="238" customFormat="1" x14ac:dyDescent="0.2">
      <c r="J38" s="55"/>
      <c r="K38" s="67"/>
      <c r="L38"/>
      <c r="M38"/>
      <c r="N38"/>
      <c r="O38" s="248"/>
      <c r="P38" s="248"/>
      <c r="Q38" s="280"/>
      <c r="R38"/>
    </row>
    <row r="39" spans="1:18" ht="13.5" thickBot="1" x14ac:dyDescent="0.25">
      <c r="Q39" s="280"/>
    </row>
    <row r="40" spans="1:18" ht="15.75" thickBot="1" x14ac:dyDescent="0.3">
      <c r="A40" s="258" t="s">
        <v>194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60"/>
      <c r="Q40" s="280"/>
    </row>
    <row r="41" spans="1:18" ht="15.75" thickBot="1" x14ac:dyDescent="0.3">
      <c r="A41" s="306"/>
      <c r="N41" s="286"/>
      <c r="R41" s="305"/>
    </row>
    <row r="42" spans="1:18" x14ac:dyDescent="0.2">
      <c r="A42" s="30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308"/>
      <c r="R42" s="305"/>
    </row>
    <row r="43" spans="1:18" x14ac:dyDescent="0.2">
      <c r="A43" s="109" t="s">
        <v>195</v>
      </c>
      <c r="L43" s="309" t="s">
        <v>196</v>
      </c>
      <c r="M43" s="310"/>
      <c r="N43" s="311" t="s">
        <v>197</v>
      </c>
      <c r="R43" s="305"/>
    </row>
    <row r="44" spans="1:18" x14ac:dyDescent="0.2">
      <c r="A44" s="265"/>
      <c r="N44" s="286"/>
      <c r="O44" s="266"/>
      <c r="R44" s="305"/>
    </row>
    <row r="45" spans="1:18" x14ac:dyDescent="0.2">
      <c r="A45" s="265"/>
      <c r="B45" s="67" t="s">
        <v>184</v>
      </c>
      <c r="L45" s="278"/>
      <c r="M45" s="278"/>
      <c r="N45" s="268">
        <v>823468.28</v>
      </c>
      <c r="O45" s="266"/>
      <c r="R45" s="305"/>
    </row>
    <row r="46" spans="1:18" x14ac:dyDescent="0.2">
      <c r="A46" s="265"/>
      <c r="L46" s="278"/>
      <c r="M46" s="278"/>
      <c r="N46" s="268"/>
      <c r="O46" s="266"/>
      <c r="R46" s="305"/>
    </row>
    <row r="47" spans="1:18" x14ac:dyDescent="0.2">
      <c r="A47" s="265"/>
      <c r="B47" s="67" t="s">
        <v>198</v>
      </c>
      <c r="L47" s="72">
        <v>9393.31</v>
      </c>
      <c r="M47" s="278"/>
      <c r="N47" s="268">
        <f>N45-L47</f>
        <v>814074.97</v>
      </c>
      <c r="O47" s="266"/>
      <c r="R47" s="305"/>
    </row>
    <row r="48" spans="1:18" x14ac:dyDescent="0.2">
      <c r="A48" s="265"/>
      <c r="L48" s="72"/>
      <c r="M48" s="278"/>
      <c r="N48" s="268"/>
      <c r="O48" s="266"/>
      <c r="R48" s="305"/>
    </row>
    <row r="49" spans="1:21" x14ac:dyDescent="0.2">
      <c r="A49" s="265"/>
      <c r="B49" s="67" t="s">
        <v>199</v>
      </c>
      <c r="L49" s="72">
        <v>0</v>
      </c>
      <c r="M49" s="278"/>
      <c r="N49" s="268">
        <f>N47-L49</f>
        <v>814074.97</v>
      </c>
      <c r="O49" s="266"/>
      <c r="R49" s="305"/>
    </row>
    <row r="50" spans="1:21" x14ac:dyDescent="0.2">
      <c r="A50" s="265"/>
      <c r="L50" s="72"/>
      <c r="M50" s="278"/>
      <c r="N50" s="268"/>
      <c r="O50" s="266"/>
      <c r="R50" s="305"/>
    </row>
    <row r="51" spans="1:21" x14ac:dyDescent="0.2">
      <c r="A51" s="265"/>
      <c r="B51" s="67" t="s">
        <v>200</v>
      </c>
      <c r="L51" s="72">
        <v>5167.5</v>
      </c>
      <c r="M51" s="278"/>
      <c r="N51" s="268">
        <f>N49-L51</f>
        <v>808907.47</v>
      </c>
      <c r="O51" s="266"/>
      <c r="R51" s="305"/>
    </row>
    <row r="52" spans="1:21" x14ac:dyDescent="0.2">
      <c r="A52" s="265"/>
      <c r="L52" s="72"/>
      <c r="M52" s="278"/>
      <c r="N52" s="268"/>
      <c r="O52" s="266"/>
      <c r="R52" s="305"/>
    </row>
    <row r="53" spans="1:21" x14ac:dyDescent="0.2">
      <c r="A53" s="265"/>
      <c r="B53" s="67" t="s">
        <v>201</v>
      </c>
      <c r="L53" s="72">
        <v>861.65</v>
      </c>
      <c r="M53" s="278"/>
      <c r="N53" s="268">
        <f>N51-L53</f>
        <v>808045.82</v>
      </c>
      <c r="O53" s="266"/>
      <c r="R53" s="305"/>
    </row>
    <row r="54" spans="1:21" x14ac:dyDescent="0.2">
      <c r="A54" s="265"/>
      <c r="L54" s="72"/>
      <c r="M54" s="278"/>
      <c r="N54" s="268"/>
      <c r="O54" s="266"/>
      <c r="R54" s="305"/>
    </row>
    <row r="55" spans="1:21" x14ac:dyDescent="0.2">
      <c r="A55" s="265"/>
      <c r="B55" s="67" t="s">
        <v>202</v>
      </c>
      <c r="L55" s="312">
        <v>68427.960000000006</v>
      </c>
      <c r="M55" s="278"/>
      <c r="N55" s="268">
        <f>N53-L55</f>
        <v>739617.86</v>
      </c>
      <c r="O55" s="266"/>
      <c r="P55" s="313"/>
      <c r="Q55" s="314"/>
      <c r="R55" s="315"/>
    </row>
    <row r="56" spans="1:21" x14ac:dyDescent="0.2">
      <c r="A56" s="265"/>
      <c r="L56" s="72"/>
      <c r="M56" s="278"/>
      <c r="N56" s="268"/>
      <c r="O56" s="266"/>
      <c r="P56" s="313"/>
      <c r="Q56" s="314"/>
      <c r="R56" s="315"/>
    </row>
    <row r="57" spans="1:21" x14ac:dyDescent="0.2">
      <c r="A57" s="265"/>
      <c r="B57" s="67" t="s">
        <v>203</v>
      </c>
      <c r="L57" s="316">
        <v>20030.59</v>
      </c>
      <c r="M57" s="278"/>
      <c r="N57" s="268">
        <f>N55-L57</f>
        <v>719587.27</v>
      </c>
      <c r="O57" s="266"/>
      <c r="P57" s="313"/>
      <c r="Q57" s="314"/>
      <c r="R57" s="315"/>
    </row>
    <row r="58" spans="1:21" x14ac:dyDescent="0.2">
      <c r="A58" s="265"/>
      <c r="L58" s="278"/>
      <c r="M58" s="278"/>
      <c r="N58" s="268"/>
      <c r="O58" s="266"/>
      <c r="P58" s="313"/>
      <c r="Q58" s="314"/>
      <c r="R58" s="315"/>
    </row>
    <row r="59" spans="1:21" x14ac:dyDescent="0.2">
      <c r="A59" s="265"/>
      <c r="B59" s="67" t="s">
        <v>204</v>
      </c>
      <c r="L59" s="278">
        <v>0</v>
      </c>
      <c r="M59" s="278"/>
      <c r="N59" s="268">
        <f>N57-L59</f>
        <v>719587.27</v>
      </c>
      <c r="O59" s="266"/>
      <c r="P59" s="317"/>
      <c r="Q59" s="318"/>
    </row>
    <row r="60" spans="1:21" x14ac:dyDescent="0.2">
      <c r="A60" s="265"/>
      <c r="B60" s="67"/>
      <c r="L60" s="278"/>
      <c r="M60" s="278"/>
      <c r="N60" s="268"/>
      <c r="O60" s="266"/>
      <c r="P60" s="317"/>
      <c r="Q60" s="318"/>
      <c r="R60" s="319"/>
      <c r="S60" s="278"/>
      <c r="T60" s="278"/>
      <c r="U60" s="278"/>
    </row>
    <row r="61" spans="1:21" x14ac:dyDescent="0.2">
      <c r="A61" s="265"/>
      <c r="B61" s="67" t="s">
        <v>205</v>
      </c>
      <c r="L61" s="278">
        <v>707766.31</v>
      </c>
      <c r="M61" s="278"/>
      <c r="N61" s="268">
        <f>N59-L61</f>
        <v>11820.959999999963</v>
      </c>
      <c r="O61" s="266"/>
      <c r="P61" s="317"/>
      <c r="Q61" s="318"/>
      <c r="R61" s="319"/>
      <c r="S61" s="278"/>
      <c r="T61" s="278"/>
      <c r="U61" s="278"/>
    </row>
    <row r="62" spans="1:21" x14ac:dyDescent="0.2">
      <c r="A62" s="265"/>
      <c r="B62" s="67"/>
      <c r="L62" s="278"/>
      <c r="M62" s="278"/>
      <c r="N62" s="268"/>
      <c r="O62" s="266"/>
      <c r="P62" s="317"/>
      <c r="Q62" s="318"/>
      <c r="R62" s="319"/>
      <c r="S62" s="278"/>
      <c r="T62" s="278"/>
      <c r="U62" s="278"/>
    </row>
    <row r="63" spans="1:21" x14ac:dyDescent="0.2">
      <c r="A63" s="265"/>
      <c r="B63" s="67" t="s">
        <v>206</v>
      </c>
      <c r="L63" s="278">
        <v>2584.9499999999998</v>
      </c>
      <c r="M63" s="278"/>
      <c r="N63" s="268">
        <f>N61-L63</f>
        <v>9236.009999999962</v>
      </c>
      <c r="O63" s="266"/>
      <c r="P63" s="317"/>
      <c r="Q63" s="318"/>
      <c r="R63" s="319"/>
      <c r="S63" s="278"/>
      <c r="T63" s="278"/>
      <c r="U63" s="278"/>
    </row>
    <row r="64" spans="1:21" x14ac:dyDescent="0.2">
      <c r="A64" s="265"/>
      <c r="B64" s="67"/>
      <c r="G64" t="s">
        <v>207</v>
      </c>
      <c r="L64" s="278"/>
      <c r="M64" s="278"/>
      <c r="N64" s="268"/>
      <c r="O64" s="266"/>
      <c r="P64" s="317"/>
      <c r="Q64" s="318"/>
      <c r="R64" s="319"/>
      <c r="S64" s="278"/>
      <c r="T64" s="278"/>
      <c r="U64" s="278"/>
    </row>
    <row r="65" spans="1:21" x14ac:dyDescent="0.2">
      <c r="A65" s="265"/>
      <c r="B65" s="67" t="s">
        <v>208</v>
      </c>
      <c r="L65" s="278">
        <v>0</v>
      </c>
      <c r="M65" s="278"/>
      <c r="N65" s="268">
        <f>N63-L65</f>
        <v>9236.009999999962</v>
      </c>
      <c r="Q65" s="278"/>
      <c r="R65" s="319"/>
      <c r="S65" s="278"/>
      <c r="T65" s="278"/>
      <c r="U65" s="278"/>
    </row>
    <row r="66" spans="1:21" x14ac:dyDescent="0.2">
      <c r="A66" s="265"/>
      <c r="B66" s="67"/>
      <c r="N66" s="286"/>
      <c r="R66" s="319"/>
      <c r="S66" s="278"/>
      <c r="T66" s="278"/>
      <c r="U66" s="278"/>
    </row>
    <row r="67" spans="1:21" x14ac:dyDescent="0.2">
      <c r="A67" s="265"/>
      <c r="B67" s="67" t="s">
        <v>209</v>
      </c>
      <c r="L67" s="278">
        <v>9236.01</v>
      </c>
      <c r="M67" s="278"/>
      <c r="N67" s="320">
        <v>0</v>
      </c>
      <c r="R67" s="319"/>
      <c r="S67" s="278"/>
      <c r="T67" s="278"/>
      <c r="U67" s="278"/>
    </row>
    <row r="68" spans="1:21" x14ac:dyDescent="0.2">
      <c r="A68" s="265"/>
      <c r="B68" s="67"/>
      <c r="N68" s="286"/>
      <c r="R68" s="319"/>
      <c r="S68" s="278"/>
      <c r="T68" s="278"/>
      <c r="U68" s="278"/>
    </row>
    <row r="69" spans="1:21" x14ac:dyDescent="0.2">
      <c r="A69" s="265"/>
      <c r="B69" s="67" t="s">
        <v>210</v>
      </c>
      <c r="N69" s="286"/>
      <c r="R69" s="319"/>
      <c r="S69" s="278"/>
      <c r="T69" s="278"/>
      <c r="U69" s="278"/>
    </row>
    <row r="70" spans="1:21" x14ac:dyDescent="0.2">
      <c r="A70" s="265"/>
      <c r="B70" s="238"/>
      <c r="C70" s="321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86"/>
      <c r="R70" s="322"/>
      <c r="S70" s="278"/>
    </row>
    <row r="71" spans="1:21" x14ac:dyDescent="0.2">
      <c r="A71" s="53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86"/>
      <c r="R71" s="319"/>
      <c r="S71" s="278"/>
    </row>
    <row r="72" spans="1:21" ht="13.5" thickBot="1" x14ac:dyDescent="0.25">
      <c r="A72" s="57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323"/>
      <c r="R72" s="322"/>
      <c r="S72" s="278"/>
    </row>
    <row r="73" spans="1:21" ht="13.5" thickBot="1" x14ac:dyDescent="0.25">
      <c r="B73" s="67"/>
      <c r="R73" s="2"/>
    </row>
    <row r="74" spans="1:21" ht="13.5" thickBot="1" x14ac:dyDescent="0.25">
      <c r="A74" s="117" t="s">
        <v>211</v>
      </c>
      <c r="B74" s="259"/>
      <c r="C74" s="259"/>
      <c r="D74" s="259"/>
      <c r="E74" s="259"/>
      <c r="F74" s="259"/>
      <c r="G74" s="324" t="s">
        <v>212</v>
      </c>
      <c r="H74" s="324" t="s">
        <v>213</v>
      </c>
      <c r="I74" s="325" t="s">
        <v>214</v>
      </c>
      <c r="R74" s="319"/>
    </row>
    <row r="75" spans="1:21" x14ac:dyDescent="0.2">
      <c r="A75" s="307"/>
      <c r="B75" s="256"/>
      <c r="C75" s="256"/>
      <c r="D75" s="256"/>
      <c r="E75" s="256"/>
      <c r="F75" s="256"/>
      <c r="G75" s="326"/>
      <c r="H75" s="326"/>
      <c r="I75" s="257"/>
      <c r="R75" s="322"/>
    </row>
    <row r="76" spans="1:21" x14ac:dyDescent="0.2">
      <c r="A76" s="265"/>
      <c r="B76" t="s">
        <v>215</v>
      </c>
      <c r="G76" s="327">
        <f>L55</f>
        <v>68427.960000000006</v>
      </c>
      <c r="H76" s="327">
        <f>L57</f>
        <v>20030.59</v>
      </c>
      <c r="I76" s="328">
        <f>SUM(G76:H76)</f>
        <v>88458.55</v>
      </c>
      <c r="R76" s="322"/>
    </row>
    <row r="77" spans="1:21" x14ac:dyDescent="0.2">
      <c r="A77" s="265"/>
      <c r="B77" t="s">
        <v>216</v>
      </c>
      <c r="G77" s="327">
        <f>G76</f>
        <v>68427.960000000006</v>
      </c>
      <c r="H77" s="329">
        <f>H76</f>
        <v>20030.59</v>
      </c>
      <c r="I77" s="330">
        <f>SUM(G77:H77)</f>
        <v>88458.55</v>
      </c>
    </row>
    <row r="78" spans="1:21" x14ac:dyDescent="0.2">
      <c r="A78" s="265"/>
      <c r="C78" s="2" t="s">
        <v>217</v>
      </c>
      <c r="G78" s="331">
        <v>0</v>
      </c>
      <c r="H78" s="331">
        <v>0</v>
      </c>
      <c r="I78" s="268">
        <v>0</v>
      </c>
    </row>
    <row r="79" spans="1:21" x14ac:dyDescent="0.2">
      <c r="A79" s="265"/>
      <c r="G79" s="332"/>
      <c r="H79" s="332"/>
      <c r="I79" s="286"/>
    </row>
    <row r="80" spans="1:21" x14ac:dyDescent="0.2">
      <c r="A80" s="265"/>
      <c r="B80" t="s">
        <v>218</v>
      </c>
      <c r="G80" s="329">
        <v>0</v>
      </c>
      <c r="H80" s="329">
        <v>0</v>
      </c>
      <c r="I80" s="268">
        <v>0</v>
      </c>
    </row>
    <row r="81" spans="1:18" x14ac:dyDescent="0.2">
      <c r="A81" s="265"/>
      <c r="B81" t="s">
        <v>219</v>
      </c>
      <c r="G81" s="333">
        <v>0</v>
      </c>
      <c r="H81" s="333">
        <v>0</v>
      </c>
      <c r="I81" s="334">
        <v>0</v>
      </c>
    </row>
    <row r="82" spans="1:18" x14ac:dyDescent="0.2">
      <c r="A82" s="265"/>
      <c r="C82" t="s">
        <v>220</v>
      </c>
      <c r="G82" s="329">
        <v>0</v>
      </c>
      <c r="H82" s="329"/>
      <c r="I82" s="268">
        <v>0</v>
      </c>
    </row>
    <row r="83" spans="1:18" x14ac:dyDescent="0.2">
      <c r="A83" s="265"/>
      <c r="G83" s="332"/>
      <c r="H83" s="332"/>
      <c r="I83" s="286"/>
    </row>
    <row r="84" spans="1:18" x14ac:dyDescent="0.2">
      <c r="A84" s="265"/>
      <c r="B84" t="s">
        <v>221</v>
      </c>
      <c r="G84" s="329">
        <f>L61</f>
        <v>707766.31</v>
      </c>
      <c r="H84" s="329">
        <v>0</v>
      </c>
      <c r="I84" s="328">
        <f t="shared" ref="I84:I85" si="0">SUM(G84:H84)</f>
        <v>707766.31</v>
      </c>
    </row>
    <row r="85" spans="1:18" x14ac:dyDescent="0.2">
      <c r="A85" s="265"/>
      <c r="B85" t="s">
        <v>222</v>
      </c>
      <c r="G85" s="333">
        <f>G84</f>
        <v>707766.31</v>
      </c>
      <c r="H85" s="333">
        <v>0</v>
      </c>
      <c r="I85" s="330">
        <f t="shared" si="0"/>
        <v>707766.31</v>
      </c>
      <c r="R85" s="2"/>
    </row>
    <row r="86" spans="1:18" x14ac:dyDescent="0.2">
      <c r="A86" s="265"/>
      <c r="C86" s="2" t="s">
        <v>223</v>
      </c>
      <c r="F86" s="335"/>
      <c r="G86" s="336">
        <v>0</v>
      </c>
      <c r="H86" s="329">
        <v>0</v>
      </c>
      <c r="I86" s="268">
        <v>0</v>
      </c>
      <c r="O86" s="337"/>
      <c r="P86" s="337"/>
    </row>
    <row r="87" spans="1:18" s="238" customFormat="1" x14ac:dyDescent="0.2">
      <c r="A87" s="265"/>
      <c r="B87"/>
      <c r="C87"/>
      <c r="D87"/>
      <c r="E87"/>
      <c r="F87" s="335"/>
      <c r="G87" s="335"/>
      <c r="H87" s="332"/>
      <c r="I87" s="286"/>
      <c r="O87" s="248"/>
      <c r="P87" s="248"/>
    </row>
    <row r="88" spans="1:18" x14ac:dyDescent="0.2">
      <c r="A88" s="265"/>
      <c r="C88" s="67" t="s">
        <v>224</v>
      </c>
      <c r="F88" s="335"/>
      <c r="G88" s="338">
        <f>G77+G85</f>
        <v>776194.27</v>
      </c>
      <c r="H88" s="327">
        <f>H77+H85</f>
        <v>20030.59</v>
      </c>
      <c r="I88" s="339">
        <f>I77+I85</f>
        <v>796224.8600000001</v>
      </c>
    </row>
    <row r="89" spans="1:18" x14ac:dyDescent="0.2">
      <c r="A89" s="265"/>
      <c r="F89" s="335"/>
      <c r="G89" s="335"/>
      <c r="H89" s="332"/>
      <c r="I89" s="286"/>
    </row>
    <row r="90" spans="1:18" ht="13.5" thickBot="1" x14ac:dyDescent="0.25">
      <c r="A90" s="275"/>
      <c r="B90" s="276"/>
      <c r="C90" s="276"/>
      <c r="D90" s="276"/>
      <c r="E90" s="276"/>
      <c r="F90" s="340"/>
      <c r="G90" s="340"/>
      <c r="H90" s="341"/>
      <c r="I90" s="323"/>
    </row>
    <row r="92" spans="1:18" x14ac:dyDescent="0.2">
      <c r="R92" s="342"/>
    </row>
    <row r="93" spans="1:18" x14ac:dyDescent="0.2">
      <c r="R93" s="342"/>
    </row>
    <row r="94" spans="1:18" x14ac:dyDescent="0.2">
      <c r="R94" s="342"/>
    </row>
    <row r="95" spans="1:18" x14ac:dyDescent="0.2">
      <c r="R95" s="278"/>
    </row>
    <row r="96" spans="1:18" x14ac:dyDescent="0.2">
      <c r="R96" s="278"/>
    </row>
    <row r="97" customFormat="1" x14ac:dyDescent="0.2"/>
    <row r="98" customFormat="1" x14ac:dyDescent="0.2"/>
    <row r="241" customFormat="1" x14ac:dyDescent="0.2"/>
    <row r="242" customFormat="1" x14ac:dyDescent="0.2"/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  <ignoredErrors>
    <ignoredError sqref="H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7361D-EEB7-415F-95C6-2917126C041B}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4" width="39" bestFit="1" customWidth="1"/>
    <col min="5" max="5" width="13.5703125" bestFit="1" customWidth="1"/>
  </cols>
  <sheetData>
    <row r="1" spans="1:4" x14ac:dyDescent="0.2">
      <c r="A1" s="343" t="s">
        <v>225</v>
      </c>
      <c r="B1" s="344"/>
    </row>
    <row r="2" spans="1:4" x14ac:dyDescent="0.2">
      <c r="A2" s="343" t="s">
        <v>226</v>
      </c>
      <c r="B2" s="344"/>
    </row>
    <row r="3" spans="1:4" x14ac:dyDescent="0.2">
      <c r="A3" s="345">
        <f>'Collection and Waterfall'!E6</f>
        <v>45443</v>
      </c>
      <c r="B3" s="344"/>
    </row>
    <row r="4" spans="1:4" x14ac:dyDescent="0.2">
      <c r="A4" s="343" t="s">
        <v>227</v>
      </c>
      <c r="B4" s="344"/>
    </row>
    <row r="6" spans="1:4" x14ac:dyDescent="0.2">
      <c r="C6" s="315"/>
      <c r="D6" s="278"/>
    </row>
    <row r="7" spans="1:4" x14ac:dyDescent="0.2">
      <c r="A7" s="346"/>
      <c r="C7" s="315"/>
      <c r="D7" s="347"/>
    </row>
    <row r="8" spans="1:4" x14ac:dyDescent="0.2">
      <c r="C8" s="315"/>
      <c r="D8" s="278"/>
    </row>
    <row r="9" spans="1:4" x14ac:dyDescent="0.2">
      <c r="A9" s="348" t="s">
        <v>228</v>
      </c>
      <c r="B9" s="349"/>
      <c r="C9" s="315"/>
      <c r="D9" s="278"/>
    </row>
    <row r="10" spans="1:4" x14ac:dyDescent="0.2">
      <c r="A10" s="348" t="s">
        <v>229</v>
      </c>
      <c r="B10" s="350">
        <v>1019806</v>
      </c>
      <c r="D10" s="351"/>
    </row>
    <row r="11" spans="1:4" x14ac:dyDescent="0.2">
      <c r="A11" s="348" t="s">
        <v>230</v>
      </c>
      <c r="B11" s="352"/>
      <c r="C11" s="315"/>
      <c r="D11" s="353"/>
    </row>
    <row r="12" spans="1:4" ht="15" x14ac:dyDescent="0.2">
      <c r="A12" s="348" t="s">
        <v>231</v>
      </c>
      <c r="B12" s="352">
        <v>20679577</v>
      </c>
      <c r="C12" s="238"/>
      <c r="D12" s="354"/>
    </row>
    <row r="13" spans="1:4" x14ac:dyDescent="0.2">
      <c r="A13" s="348" t="s">
        <v>232</v>
      </c>
      <c r="B13" s="355">
        <v>-993918</v>
      </c>
      <c r="C13" s="356"/>
      <c r="D13" s="357"/>
    </row>
    <row r="14" spans="1:4" x14ac:dyDescent="0.2">
      <c r="A14" s="348" t="s">
        <v>233</v>
      </c>
      <c r="B14" s="358">
        <f>SUM(B12:B13)</f>
        <v>19685659</v>
      </c>
      <c r="C14" s="359"/>
      <c r="D14" s="360"/>
    </row>
    <row r="15" spans="1:4" x14ac:dyDescent="0.2">
      <c r="A15" s="348"/>
      <c r="B15" s="352"/>
      <c r="C15" s="315"/>
      <c r="D15" s="278"/>
    </row>
    <row r="16" spans="1:4" x14ac:dyDescent="0.2">
      <c r="A16" s="348" t="s">
        <v>234</v>
      </c>
      <c r="B16" s="352">
        <v>946232</v>
      </c>
      <c r="D16" s="351"/>
    </row>
    <row r="17" spans="1:5" x14ac:dyDescent="0.2">
      <c r="A17" s="348" t="s">
        <v>235</v>
      </c>
      <c r="B17" s="352">
        <v>5058</v>
      </c>
      <c r="D17" s="351"/>
    </row>
    <row r="18" spans="1:5" x14ac:dyDescent="0.2">
      <c r="A18" s="348" t="s">
        <v>236</v>
      </c>
      <c r="B18" s="352">
        <v>10643</v>
      </c>
      <c r="C18" s="315"/>
      <c r="D18" s="361"/>
    </row>
    <row r="19" spans="1:5" ht="15" x14ac:dyDescent="0.2">
      <c r="A19" s="348" t="s">
        <v>237</v>
      </c>
      <c r="B19" s="352">
        <v>0</v>
      </c>
      <c r="C19" s="362"/>
      <c r="D19" s="354"/>
    </row>
    <row r="20" spans="1:5" x14ac:dyDescent="0.2">
      <c r="A20" s="348" t="s">
        <v>238</v>
      </c>
      <c r="B20" s="352">
        <v>0</v>
      </c>
      <c r="C20" s="363"/>
      <c r="D20" s="364"/>
    </row>
    <row r="21" spans="1:5" ht="15" x14ac:dyDescent="0.2">
      <c r="A21" s="2"/>
      <c r="B21" s="365"/>
      <c r="C21" s="362"/>
      <c r="D21" s="354"/>
    </row>
    <row r="22" spans="1:5" ht="13.5" thickBot="1" x14ac:dyDescent="0.25">
      <c r="A22" s="346" t="s">
        <v>82</v>
      </c>
      <c r="B22" s="366">
        <f>B10+B14+B16+B17+B18+B19</f>
        <v>21667398</v>
      </c>
      <c r="C22" s="359"/>
      <c r="D22" s="367"/>
    </row>
    <row r="23" spans="1:5" ht="13.5" thickTop="1" x14ac:dyDescent="0.2">
      <c r="A23" s="2"/>
      <c r="B23" s="133"/>
      <c r="C23" s="315"/>
      <c r="D23" s="347"/>
    </row>
    <row r="24" spans="1:5" x14ac:dyDescent="0.2">
      <c r="A24" s="2"/>
      <c r="B24" s="133"/>
      <c r="C24" s="315"/>
      <c r="D24" s="368"/>
    </row>
    <row r="25" spans="1:5" x14ac:dyDescent="0.2">
      <c r="A25" s="346" t="s">
        <v>239</v>
      </c>
      <c r="B25" s="133"/>
      <c r="C25" s="315"/>
      <c r="D25" s="368"/>
    </row>
    <row r="26" spans="1:5" x14ac:dyDescent="0.2">
      <c r="A26" s="2"/>
      <c r="B26" s="133"/>
      <c r="D26" s="369"/>
    </row>
    <row r="27" spans="1:5" x14ac:dyDescent="0.2">
      <c r="A27" s="348" t="s">
        <v>240</v>
      </c>
      <c r="B27" s="370"/>
      <c r="C27" s="315"/>
      <c r="D27" s="368"/>
    </row>
    <row r="28" spans="1:5" x14ac:dyDescent="0.2">
      <c r="A28" s="348" t="s">
        <v>241</v>
      </c>
      <c r="B28" s="349">
        <v>17201210</v>
      </c>
      <c r="C28" s="2"/>
      <c r="D28" s="369"/>
    </row>
    <row r="29" spans="1:5" x14ac:dyDescent="0.2">
      <c r="A29" s="348" t="s">
        <v>242</v>
      </c>
      <c r="B29" s="355">
        <v>-50322</v>
      </c>
      <c r="D29" s="371"/>
    </row>
    <row r="30" spans="1:5" ht="8.25" hidden="1" customHeight="1" x14ac:dyDescent="0.2">
      <c r="A30" s="348" t="s">
        <v>243</v>
      </c>
      <c r="B30" s="352"/>
      <c r="C30" s="363"/>
      <c r="D30" s="372"/>
    </row>
    <row r="31" spans="1:5" ht="15" hidden="1" x14ac:dyDescent="0.2">
      <c r="A31" s="348" t="s">
        <v>244</v>
      </c>
      <c r="B31" s="352"/>
      <c r="C31" s="362"/>
      <c r="D31" s="373"/>
    </row>
    <row r="32" spans="1:5" x14ac:dyDescent="0.2">
      <c r="A32" s="2"/>
      <c r="B32" s="365"/>
      <c r="C32" s="315"/>
      <c r="D32" s="278"/>
      <c r="E32" s="352"/>
    </row>
    <row r="33" spans="1:5" ht="13.5" thickBot="1" x14ac:dyDescent="0.25">
      <c r="A33" s="348" t="s">
        <v>245</v>
      </c>
      <c r="B33" s="374">
        <f>SUM(B27:B32)</f>
        <v>17150888</v>
      </c>
      <c r="C33" s="359"/>
      <c r="D33" s="353"/>
      <c r="E33" s="370"/>
    </row>
    <row r="34" spans="1:5" ht="13.5" thickTop="1" x14ac:dyDescent="0.2">
      <c r="A34" s="2"/>
      <c r="B34" s="375"/>
      <c r="C34" s="315"/>
      <c r="D34" s="347"/>
      <c r="E34" s="352"/>
    </row>
    <row r="35" spans="1:5" x14ac:dyDescent="0.2">
      <c r="A35" s="346" t="s">
        <v>246</v>
      </c>
      <c r="B35" s="376">
        <f>B22-B33</f>
        <v>4516510</v>
      </c>
      <c r="C35" s="14"/>
      <c r="D35" s="377"/>
      <c r="E35" s="370"/>
    </row>
    <row r="36" spans="1:5" x14ac:dyDescent="0.2">
      <c r="A36" s="2"/>
      <c r="B36" s="133"/>
      <c r="C36" s="2"/>
      <c r="D36" s="2"/>
      <c r="E36" s="352"/>
    </row>
    <row r="37" spans="1:5" ht="13.5" thickBot="1" x14ac:dyDescent="0.25">
      <c r="A37" s="346" t="s">
        <v>247</v>
      </c>
      <c r="B37" s="366">
        <f>+B33+B35</f>
        <v>21667398</v>
      </c>
      <c r="C37" s="2"/>
      <c r="D37" s="378"/>
      <c r="E37" s="352"/>
    </row>
    <row r="38" spans="1:5" ht="13.5" thickTop="1" x14ac:dyDescent="0.2">
      <c r="A38" s="2"/>
      <c r="B38" s="133"/>
      <c r="C38" s="2"/>
      <c r="E38" s="352"/>
    </row>
    <row r="39" spans="1:5" x14ac:dyDescent="0.2">
      <c r="A39" s="2"/>
      <c r="B39" s="133"/>
      <c r="C39" s="2"/>
      <c r="E39" s="352"/>
    </row>
    <row r="40" spans="1:5" x14ac:dyDescent="0.2">
      <c r="B40" s="133"/>
      <c r="E40" s="352"/>
    </row>
    <row r="41" spans="1:5" x14ac:dyDescent="0.2">
      <c r="A41" s="2" t="s">
        <v>248</v>
      </c>
      <c r="B41" s="133"/>
      <c r="C41" s="2"/>
    </row>
    <row r="42" spans="1:5" x14ac:dyDescent="0.2">
      <c r="A42" s="2" t="s">
        <v>249</v>
      </c>
      <c r="B42" s="133"/>
      <c r="C42" s="2"/>
    </row>
    <row r="43" spans="1:5" x14ac:dyDescent="0.2">
      <c r="A43" s="2"/>
      <c r="B43" s="133"/>
      <c r="C43" s="2"/>
    </row>
    <row r="44" spans="1:5" x14ac:dyDescent="0.2">
      <c r="B44" s="133"/>
    </row>
    <row r="45" spans="1:5" x14ac:dyDescent="0.2">
      <c r="B45" s="133"/>
    </row>
    <row r="46" spans="1:5" x14ac:dyDescent="0.2">
      <c r="B46" s="133"/>
    </row>
    <row r="47" spans="1:5" x14ac:dyDescent="0.2">
      <c r="B47" s="133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Allen</dc:creator>
  <cp:lastModifiedBy>Bradley Allen</cp:lastModifiedBy>
  <dcterms:created xsi:type="dcterms:W3CDTF">2024-06-21T17:56:57Z</dcterms:created>
  <dcterms:modified xsi:type="dcterms:W3CDTF">2024-06-24T16:10:43Z</dcterms:modified>
</cp:coreProperties>
</file>