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4\"/>
    </mc:Choice>
  </mc:AlternateContent>
  <xr:revisionPtr revIDLastSave="0" documentId="13_ncr:1_{EDCE1B38-4A49-4157-B8DB-9531DF1069F5}" xr6:coauthVersionLast="47" xr6:coauthVersionMax="47" xr10:uidLastSave="{00000000-0000-0000-0000-000000000000}"/>
  <bookViews>
    <workbookView xWindow="-120" yWindow="-120" windowWidth="29040" windowHeight="15840" xr2:uid="{B68D35BD-E5B9-46CB-8175-10C73ED04A65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A84" i="1"/>
  <c r="G64" i="1"/>
  <c r="G50" i="1"/>
  <c r="G49" i="1"/>
  <c r="G48" i="1"/>
  <c r="G47" i="1"/>
  <c r="G46" i="1"/>
  <c r="L34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B22" i="3"/>
  <c r="B33" i="3"/>
  <c r="E14" i="4"/>
  <c r="E32" i="4" s="1"/>
  <c r="E34" i="4" s="1"/>
  <c r="E23" i="4"/>
  <c r="B35" i="3" l="1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B37" i="3"/>
  <c r="B39" i="3" s="1"/>
  <c r="H79" i="1" l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<sst xmlns="http://schemas.openxmlformats.org/spreadsheetml/2006/main" count="378" uniqueCount="279">
  <si>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</si>
  <si>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</si>
  <si>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</si>
  <si>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</si>
  <si>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</si>
  <si>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</si>
  <si>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</si>
  <si>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</si>
  <si>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</si>
  <si>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</si>
  <si>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</si>
  <si>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</si>
  <si>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</si>
  <si>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</si>
  <si>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</si>
  <si>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</si>
  <si>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</si>
  <si>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</si>
  <si>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</si>
  <si>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</si>
  <si>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</si>
  <si>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</si>
  <si>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</si>
  <si>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</si>
  <si>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</si>
  <si>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</si>
  <si>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</si>
  <si>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</si>
  <si>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</si>
  <si>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</si>
  <si>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</si>
  <si>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</si>
  <si>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</si>
  <si>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</si>
  <si>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</si>
  <si>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</si>
  <si>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</si>
  <si>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</si>
  <si>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</si>
  <si>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</si>
  <si>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</si>
  <si>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</si>
  <si>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</si>
  <si>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</si>
  <si>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</si>
  <si>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</si>
  <si>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</si>
  <si>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</si>
  <si>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</si>
  <si>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</si>
  <si>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</si>
  <si>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</si>
  <si>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</si>
  <si>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</si>
  <si>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</si>
  <si>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</si>
  <si>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</si>
  <si>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</si>
  <si>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</si>
  <si>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</si>
  <si>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</si>
  <si>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</si>
  <si>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</si>
  <si>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</si>
  <si>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</si>
  <si>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</si>
  <si>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</si>
  <si>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</si>
  <si>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</si>
  <si>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</si>
  <si>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</si>
  <si>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</si>
  <si>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</si>
  <si>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</si>
  <si>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</si>
  <si>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</si>
  <si>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</si>
  <si>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</si>
  <si>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</si>
  <si>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</si>
  <si>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</si>
  <si>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</si>
  <si>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</si>
  <si>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</si>
  <si>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</si>
  <si>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</si>
  <si>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</si>
  <si>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</si>
  <si>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</si>
  <si>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</si>
  <si>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</si>
  <si>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</si>
  <si>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</si>
  <si>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</si>
  <si>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</si>
  <si>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</si>
  <si>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</si>
  <si>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</si>
  <si>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</si>
  <si>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</si>
  <si>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</si>
  <si>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</si>
  <si>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</si>
  <si>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</si>
  <si>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</si>
  <si>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</si>
  <si>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</si>
  <si>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</si>
  <si>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</si>
  <si>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</si>
  <si>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</si>
  <si>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</si>
  <si>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</si>
  <si>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</si>
  <si>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</si>
  <si>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</si>
  <si>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</si>
  <si>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</si>
  <si>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</si>
  <si>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</si>
  <si>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</si>
  <si>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</si>
  <si>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</si>
  <si>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</si>
  <si>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</si>
  <si>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</si>
  <si>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</si>
  <si>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</si>
  <si>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</si>
  <si>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</si>
  <si>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</si>
  <si>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</si>
  <si>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</si>
  <si>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</si>
  <si>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</si>
  <si>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</si>
  <si>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</si>
  <si>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</si>
  <si>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</si>
  <si>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</si>
  <si>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</si>
  <si>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</si>
  <si>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</si>
  <si>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</si>
  <si>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</si>
  <si>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</si>
  <si>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</si>
  <si>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</si>
  <si>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</si>
  <si>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</si>
  <si>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</si>
  <si>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</si>
  <si>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</si>
  <si>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</si>
  <si>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</si>
  <si>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</si>
  <si>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</si>
  <si>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</si>
  <si>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</si>
  <si>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</si>
  <si>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</si>
  <si>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</si>
  <si>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</si>
  <si>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</si>
  <si>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</si>
  <si>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</si>
  <si>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</si>
  <si>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</si>
  <si>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</si>
  <si>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</si>
  <si>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</si>
  <si>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</si>
  <si>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</si>
  <si>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</si>
  <si>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</si>
  <si>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</si>
  <si>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</si>
  <si>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</si>
  <si>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</si>
  <si>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</si>
  <si>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</si>
  <si>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</si>
  <si>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</si>
  <si>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</si>
  <si>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</si>
  <si>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</si>
  <si>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</si>
  <si>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</si>
  <si>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</si>
  <si>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</si>
  <si>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</si>
  <si>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</si>
  <si>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</si>
  <si>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</si>
  <si>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</si>
  <si>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</si>
  <si>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</si>
  <si>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</si>
  <si>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</si>
  <si>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</si>
  <si>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</si>
  <si>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</si>
  <si>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</si>
  <si>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</si>
  <si>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</si>
  <si>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</si>
  <si>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</si>
  <si>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</si>
  <si>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</si>
  <si>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</si>
  <si>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</si>
  <si>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</si>
  <si>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</si>
  <si>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</si>
  <si>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</si>
  <si>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</si>
  <si>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</si>
  <si>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</si>
  <si>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</si>
  <si>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</si>
  <si>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</si>
  <si>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</si>
  <si>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</si>
  <si>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</si>
  <si>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</si>
  <si>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</si>
  <si>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</si>
  <si>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</si>
  <si>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</si>
  <si>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</si>
  <si>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</si>
  <si>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</si>
  <si>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</si>
  <si>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</si>
  <si>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</si>
  <si>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</si>
  <si>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</si>
  <si>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</si>
  <si>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</si>
  <si>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</si>
  <si>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</si>
  <si>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</si>
  <si>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</si>
  <si>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</si>
  <si>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</si>
  <si>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</si>
  <si>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</si>
  <si>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</si>
  <si>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</si>
  <si>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</si>
  <si>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</si>
  <si>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</si>
  <si>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</si>
  <si>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</si>
  <si>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</si>
  <si>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</si>
  <si>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</si>
  <si>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</si>
  <si>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</si>
  <si>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</si>
  <si>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</si>
  <si>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</si>
  <si>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</si>
  <si>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</si>
  <si>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</si>
  <si>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</si>
  <si>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</si>
  <si>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</si>
  <si>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</si>
  <si>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</si>
  <si>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</si>
  <si>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</si>
  <si>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</si>
  <si>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</si>
  <si>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</si>
  <si>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</si>
  <si>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</si>
  <si>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</si>
  <si>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1/25/24-2/23/24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</si>
</sst>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9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0" xfId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2" fillId="0" borderId="4" xfId="0" applyFont="1" applyBorder="1"/>
    <xf numFmtId="0" fontId="10" fillId="0" borderId="4" xfId="0" applyFont="1" applyBorder="1"/>
    <xf numFmtId="0" fontId="10" fillId="0" borderId="0" xfId="0" applyFont="1"/>
    <xf numFmtId="0" fontId="10" fillId="0" borderId="6" xfId="0" applyFont="1" applyBorder="1"/>
    <xf numFmtId="0" fontId="4" fillId="0" borderId="0" xfId="0" applyFont="1"/>
    <xf numFmtId="43" fontId="2" fillId="0" borderId="12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43" fontId="2" fillId="0" borderId="0" xfId="0" applyNumberFormat="1" applyFont="1"/>
    <xf numFmtId="43" fontId="2" fillId="0" borderId="13" xfId="3" applyNumberFormat="1" applyFont="1" applyFill="1" applyBorder="1" applyAlignment="1">
      <alignment horizontal="right"/>
    </xf>
    <xf numFmtId="43" fontId="2" fillId="0" borderId="27" xfId="3" applyNumberFormat="1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2" fillId="0" borderId="1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29" xfId="5" applyNumberFormat="1" applyFont="1" applyFill="1" applyBorder="1" applyAlignment="1"/>
    <xf numFmtId="2" fontId="2" fillId="0" borderId="22" xfId="5" applyNumberFormat="1" applyFont="1" applyFill="1" applyBorder="1" applyAlignment="1">
      <alignment horizontal="center"/>
    </xf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0" fontId="4" fillId="0" borderId="4" xfId="0" applyFont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2" fillId="0" borderId="13" xfId="3" applyFont="1" applyFill="1" applyBorder="1" applyAlignment="1">
      <alignment horizontal="right"/>
    </xf>
    <xf numFmtId="44" fontId="2" fillId="0" borderId="27" xfId="3" applyFont="1" applyFill="1" applyBorder="1" applyAlignment="1">
      <alignment horizontal="right"/>
    </xf>
    <xf numFmtId="0" fontId="2" fillId="0" borderId="22" xfId="0" applyFont="1" applyBorder="1"/>
    <xf numFmtId="44" fontId="2" fillId="0" borderId="19" xfId="3" applyFont="1" applyFill="1" applyBorder="1" applyAlignment="1">
      <alignment horizontal="right"/>
    </xf>
    <xf numFmtId="44" fontId="2" fillId="0" borderId="37" xfId="3" applyFont="1" applyFill="1" applyBorder="1" applyAlignment="1">
      <alignment horizontal="right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10" fontId="2" fillId="0" borderId="0" xfId="0" applyNumberFormat="1" applyFont="1"/>
    <xf numFmtId="0" fontId="2" fillId="0" borderId="0" xfId="0" applyFont="1" applyAlignment="1">
      <alignment horizontal="center"/>
    </xf>
    <xf numFmtId="43" fontId="2" fillId="0" borderId="5" xfId="0" applyNumberFormat="1" applyFont="1" applyBorder="1"/>
    <xf numFmtId="44" fontId="2" fillId="0" borderId="0" xfId="0" applyNumberFormat="1" applyFont="1"/>
    <xf numFmtId="165" fontId="2" fillId="0" borderId="0" xfId="0" applyNumberFormat="1" applyFont="1"/>
    <xf numFmtId="9" fontId="2" fillId="0" borderId="0" xfId="5" applyFont="1" applyFill="1"/>
    <xf numFmtId="0" fontId="4" fillId="0" borderId="1" xfId="0" applyFont="1" applyBorder="1"/>
    <xf numFmtId="43" fontId="2" fillId="0" borderId="21" xfId="0" applyNumberFormat="1" applyFont="1" applyBorder="1"/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5" fontId="2" fillId="0" borderId="13" xfId="4" quotePrefix="1" applyNumberFormat="1" applyFont="1" applyFill="1" applyBorder="1" applyAlignment="1">
      <alignment horizontal="right"/>
    </xf>
    <xf numFmtId="43" fontId="2" fillId="0" borderId="27" xfId="4" quotePrefix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2" fillId="0" borderId="19" xfId="5" applyNumberFormat="1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2" fillId="0" borderId="0" xfId="4" applyFont="1" applyFill="1"/>
    <xf numFmtId="10" fontId="2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0" fontId="2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1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16" xfId="4" applyFont="1" applyFill="1" applyBorder="1" applyAlignment="1">
      <alignment horizontal="right"/>
    </xf>
    <xf numFmtId="43" fontId="2" fillId="0" borderId="27" xfId="4" applyFont="1" applyFill="1" applyBorder="1" applyAlignment="1">
      <alignment horizontal="right"/>
    </xf>
    <xf numFmtId="43" fontId="2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2" fillId="0" borderId="12" xfId="4" applyNumberFormat="1" applyFont="1" applyFill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0" fontId="5" fillId="0" borderId="0" xfId="0" applyFont="1"/>
    <xf numFmtId="43" fontId="4" fillId="0" borderId="0" xfId="0" applyNumberFormat="1" applyFont="1"/>
    <xf numFmtId="10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4" fontId="21" fillId="0" borderId="0" xfId="0" applyNumberFormat="1" applyFont="1"/>
    <xf numFmtId="0" fontId="22" fillId="0" borderId="0" xfId="0" applyFont="1"/>
    <xf numFmtId="4" fontId="2" fillId="0" borderId="0" xfId="0" applyNumberFormat="1" applyFont="1"/>
    <xf numFmtId="0" fontId="23" fillId="0" borderId="0" xfId="0" applyFont="1"/>
    <xf numFmtId="0" fontId="24" fillId="0" borderId="0" xfId="0" applyFont="1"/>
    <xf numFmtId="43" fontId="0" fillId="0" borderId="5" xfId="0" applyNumberFormat="1" applyBorder="1"/>
    <xf numFmtId="43" fontId="23" fillId="0" borderId="0" xfId="0" applyNumberFormat="1" applyFont="1"/>
    <xf numFmtId="0" fontId="25" fillId="0" borderId="0" xfId="0" applyFont="1"/>
    <xf numFmtId="4" fontId="26" fillId="0" borderId="0" xfId="0" applyNumberFormat="1" applyFont="1"/>
    <xf numFmtId="43" fontId="20" fillId="0" borderId="0" xfId="0" applyNumberFormat="1" applyFont="1" applyAlignment="1">
      <alignment horizontal="right"/>
    </xf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3" fontId="17" fillId="0" borderId="0" xfId="0" applyNumberFormat="1" applyFont="1" applyAlignment="1">
      <alignment horizontal="right"/>
    </xf>
    <xf numFmtId="14" fontId="25" fillId="0" borderId="0" xfId="0" applyNumberFormat="1" applyFont="1"/>
    <xf numFmtId="43" fontId="26" fillId="0" borderId="0" xfId="0" applyNumberFormat="1" applyFont="1"/>
    <xf numFmtId="43" fontId="27" fillId="0" borderId="0" xfId="0" applyNumberFormat="1" applyFont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/>
    <xf numFmtId="10" fontId="17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9" fontId="2" fillId="0" borderId="4" xfId="0" applyNumberFormat="1" applyFont="1" applyBorder="1"/>
    <xf numFmtId="43" fontId="0" fillId="0" borderId="5" xfId="0" applyNumberFormat="1" applyBorder="1" applyAlignment="1">
      <alignment horizontal="right"/>
    </xf>
    <xf numFmtId="43" fontId="28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8" fillId="0" borderId="0" xfId="0" applyNumberFormat="1" applyFont="1" applyAlignment="1">
      <alignment horizontal="left"/>
    </xf>
    <xf numFmtId="0" fontId="28" fillId="0" borderId="0" xfId="0" applyFont="1"/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9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2" fillId="0" borderId="5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0" fontId="10" fillId="0" borderId="1" xfId="0" applyFont="1" applyBorder="1"/>
    <xf numFmtId="0" fontId="5" fillId="0" borderId="2" xfId="0" applyFont="1" applyBorder="1"/>
    <xf numFmtId="0" fontId="30" fillId="0" borderId="2" xfId="0" applyFont="1" applyBorder="1"/>
    <xf numFmtId="0" fontId="5" fillId="0" borderId="3" xfId="0" applyFont="1" applyBorder="1"/>
    <xf numFmtId="0" fontId="0" fillId="0" borderId="0" xfId="0" applyAlignment="1">
      <alignment horizontal="center"/>
    </xf>
    <xf numFmtId="0" fontId="5" fillId="0" borderId="5" xfId="0" applyFont="1" applyBorder="1"/>
    <xf numFmtId="0" fontId="17" fillId="0" borderId="0" xfId="0" applyFont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17" fillId="0" borderId="0" xfId="0" applyNumberFormat="1" applyFont="1"/>
    <xf numFmtId="43" fontId="5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10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top" wrapText="1"/>
    </xf>
    <xf numFmtId="43" fontId="2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0" applyNumberFormat="1" applyFont="1"/>
    <xf numFmtId="0" fontId="18" fillId="0" borderId="4" xfId="0" applyFont="1" applyBorder="1"/>
    <xf numFmtId="43" fontId="31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43" fontId="3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/>
    </xf>
    <xf numFmtId="43" fontId="20" fillId="0" borderId="0" xfId="0" applyNumberFormat="1" applyFont="1"/>
    <xf numFmtId="40" fontId="17" fillId="0" borderId="0" xfId="0" applyNumberFormat="1" applyFont="1" applyAlignment="1">
      <alignment horizontal="left"/>
    </xf>
    <xf numFmtId="40" fontId="17" fillId="0" borderId="0" xfId="0" applyNumberFormat="1" applyFont="1" applyAlignment="1">
      <alignment horizontal="right"/>
    </xf>
    <xf numFmtId="9" fontId="2" fillId="0" borderId="0" xfId="0" applyNumberFormat="1" applyFont="1"/>
    <xf numFmtId="4" fontId="2" fillId="0" borderId="0" xfId="0" applyNumberFormat="1" applyFont="1" applyAlignment="1">
      <alignment vertical="center"/>
    </xf>
    <xf numFmtId="0" fontId="30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8" xfId="0" applyBorder="1"/>
    <xf numFmtId="43" fontId="32" fillId="0" borderId="0" xfId="0" applyNumberFormat="1" applyFont="1"/>
    <xf numFmtId="0" fontId="2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" fontId="0" fillId="0" borderId="0" xfId="0" applyNumberFormat="1"/>
    <xf numFmtId="0" fontId="33" fillId="0" borderId="0" xfId="0" applyFont="1" applyAlignment="1">
      <alignment horizontal="left"/>
    </xf>
    <xf numFmtId="0" fontId="0" fillId="0" borderId="38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4" fontId="34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17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76" fontId="34" fillId="0" borderId="0" xfId="0" applyNumberFormat="1" applyFont="1"/>
    <xf numFmtId="0" fontId="35" fillId="0" borderId="0" xfId="0" applyFont="1"/>
    <xf numFmtId="174" fontId="35" fillId="0" borderId="0" xfId="0" applyNumberFormat="1" applyFont="1"/>
    <xf numFmtId="38" fontId="2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174" fontId="36" fillId="0" borderId="0" xfId="0" applyNumberFormat="1" applyFont="1"/>
    <xf numFmtId="165" fontId="2" fillId="0" borderId="23" xfId="0" applyNumberFormat="1" applyFont="1" applyBorder="1" applyAlignment="1">
      <alignment horizontal="right"/>
    </xf>
    <xf numFmtId="49" fontId="34" fillId="0" borderId="0" xfId="0" applyNumberFormat="1" applyFont="1" applyAlignment="1">
      <alignment horizontal="fill"/>
    </xf>
    <xf numFmtId="165" fontId="2" fillId="0" borderId="23" xfId="0" applyNumberFormat="1" applyFont="1" applyBorder="1" applyAlignment="1" applyProtection="1">
      <alignment horizontal="fill"/>
      <protection locked="0"/>
    </xf>
    <xf numFmtId="175" fontId="4" fillId="0" borderId="44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75" fontId="2" fillId="0" borderId="44" xfId="0" applyNumberFormat="1" applyFont="1" applyBorder="1" applyAlignment="1">
      <alignment horizontal="right"/>
    </xf>
    <xf numFmtId="165" fontId="2" fillId="0" borderId="0" xfId="0" applyNumberFormat="1" applyFont="1" applyAlignment="1" applyProtection="1">
      <alignment horizontal="fill"/>
      <protection locked="0"/>
    </xf>
    <xf numFmtId="175" fontId="4" fillId="0" borderId="22" xfId="0" applyNumberFormat="1" applyFont="1" applyBorder="1" applyAlignment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0" fillId="0" borderId="0" xfId="0" applyFont="1"/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7" fillId="0" borderId="0" xfId="0" applyNumberFormat="1" applyFont="1"/>
    <xf numFmtId="44" fontId="38" fillId="0" borderId="0" xfId="0" applyNumberFormat="1" applyFont="1"/>
    <xf numFmtId="44" fontId="0" fillId="0" borderId="0" xfId="0" applyNumberFormat="1"/>
    <xf numFmtId="0" fontId="0" fillId="0" borderId="22" xfId="0" applyBorder="1" applyAlignment="1">
      <alignment wrapText="1"/>
    </xf>
    <xf numFmtId="44" fontId="38" fillId="0" borderId="22" xfId="0" applyNumberFormat="1" applyFont="1" applyBorder="1"/>
    <xf numFmtId="0" fontId="38" fillId="0" borderId="0" xfId="0" applyFont="1"/>
    <xf numFmtId="43" fontId="1" fillId="0" borderId="0" xfId="0" applyNumberFormat="1" applyFont="1"/>
    <xf numFmtId="43" fontId="2" fillId="0" borderId="0" xfId="4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2" fillId="0" borderId="22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4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6" xfId="0" applyNumberFormat="1" applyFont="1" applyFill="1" applyBorder="1"/>
    <xf numFmtId="43" fontId="2" fillId="0" borderId="17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/>
    <xf numFmtId="43" fontId="2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2" fillId="0" borderId="21" xfId="0" applyNumberFormat="1" applyFont="1" applyFill="1" applyBorder="1"/>
    <xf numFmtId="0" fontId="4" fillId="0" borderId="22" xfId="0" applyFont="1" applyFill="1" applyBorder="1"/>
    <xf numFmtId="0" fontId="2" fillId="0" borderId="19" xfId="0" applyFont="1" applyFill="1" applyBorder="1"/>
    <xf numFmtId="10" fontId="2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2" fillId="0" borderId="25" xfId="0" applyFont="1" applyFill="1" applyBorder="1"/>
    <xf numFmtId="0" fontId="2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3" xfId="0" applyFont="1" applyFill="1" applyBorder="1"/>
    <xf numFmtId="43" fontId="2" fillId="0" borderId="0" xfId="0" applyNumberFormat="1" applyFont="1" applyFill="1"/>
    <xf numFmtId="0" fontId="2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2" fontId="2" fillId="0" borderId="15" xfId="0" applyNumberFormat="1" applyFont="1" applyFill="1" applyBorder="1"/>
    <xf numFmtId="2" fontId="2" fillId="0" borderId="5" xfId="0" applyNumberFormat="1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7" xfId="0" applyNumberFormat="1" applyFont="1" applyFill="1" applyBorder="1" applyAlignment="1">
      <alignment horizontal="right"/>
    </xf>
    <xf numFmtId="2" fontId="2" fillId="0" borderId="21" xfId="0" applyNumberFormat="1" applyFont="1" applyFill="1" applyBorder="1"/>
    <xf numFmtId="0" fontId="2" fillId="0" borderId="13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10" fontId="4" fillId="0" borderId="32" xfId="0" applyNumberFormat="1" applyFont="1" applyFill="1" applyBorder="1"/>
    <xf numFmtId="41" fontId="2" fillId="0" borderId="13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2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6" xfId="0" applyNumberFormat="1" applyFont="1" applyFill="1" applyBorder="1" applyAlignment="1">
      <alignment horizontal="right"/>
    </xf>
    <xf numFmtId="43" fontId="2" fillId="0" borderId="5" xfId="0" applyNumberFormat="1" applyFont="1" applyFill="1" applyBorder="1"/>
    <xf numFmtId="44" fontId="2" fillId="0" borderId="0" xfId="0" applyNumberFormat="1" applyFont="1" applyFill="1"/>
    <xf numFmtId="165" fontId="2" fillId="0" borderId="0" xfId="0" applyNumberFormat="1" applyFont="1" applyFill="1"/>
    <xf numFmtId="43" fontId="2" fillId="0" borderId="16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2" fillId="0" borderId="12" xfId="0" applyFont="1" applyFill="1" applyBorder="1"/>
    <xf numFmtId="165" fontId="2" fillId="0" borderId="15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right"/>
    </xf>
    <xf numFmtId="43" fontId="2" fillId="0" borderId="21" xfId="0" applyNumberFormat="1" applyFont="1" applyFill="1" applyBorder="1"/>
    <xf numFmtId="43" fontId="4" fillId="0" borderId="16" xfId="0" applyNumberFormat="1" applyFont="1" applyFill="1" applyBorder="1"/>
    <xf numFmtId="0" fontId="2" fillId="0" borderId="24" xfId="0" applyFont="1" applyFill="1" applyBorder="1"/>
    <xf numFmtId="0" fontId="2" fillId="0" borderId="16" xfId="0" applyFont="1" applyFill="1" applyBorder="1" applyAlignment="1">
      <alignment horizontal="center"/>
    </xf>
    <xf numFmtId="165" fontId="2" fillId="0" borderId="5" xfId="0" applyNumberFormat="1" applyFont="1" applyFill="1" applyBorder="1"/>
    <xf numFmtId="0" fontId="4" fillId="0" borderId="18" xfId="0" applyFont="1" applyFill="1" applyBorder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2" fillId="0" borderId="13" xfId="0" applyFont="1" applyFill="1" applyBorder="1"/>
    <xf numFmtId="9" fontId="2" fillId="0" borderId="16" xfId="0" applyNumberFormat="1" applyFont="1" applyFill="1" applyBorder="1"/>
    <xf numFmtId="10" fontId="2" fillId="0" borderId="27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9" fontId="2" fillId="0" borderId="20" xfId="0" applyNumberFormat="1" applyFont="1" applyFill="1" applyBorder="1"/>
    <xf numFmtId="9" fontId="2" fillId="0" borderId="21" xfId="0" applyNumberFormat="1" applyFont="1" applyFill="1" applyBorder="1"/>
    <xf numFmtId="0" fontId="10" fillId="0" borderId="25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/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39" fontId="2" fillId="0" borderId="0" xfId="0" applyNumberFormat="1" applyFont="1" applyFill="1"/>
    <xf numFmtId="43" fontId="29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2" fillId="0" borderId="0" xfId="0" applyFont="1" applyBorder="1"/>
    <xf numFmtId="43" fontId="28" fillId="0" borderId="0" xfId="0" applyNumberFormat="1" applyFont="1" applyBorder="1" applyAlignment="1">
      <alignment horizontal="left"/>
    </xf>
    <xf numFmtId="0" fontId="17" fillId="0" borderId="0" xfId="0" applyFont="1" applyBorder="1"/>
    <xf numFmtId="10" fontId="28" fillId="0" borderId="0" xfId="0" applyNumberFormat="1" applyFont="1" applyBorder="1" applyAlignment="1">
      <alignment horizontal="left"/>
    </xf>
    <xf numFmtId="43" fontId="2" fillId="0" borderId="0" xfId="0" applyNumberFormat="1" applyFont="1" applyBorder="1"/>
    <xf numFmtId="43" fontId="17" fillId="0" borderId="0" xfId="0" applyNumberFormat="1" applyFont="1" applyBorder="1"/>
    <xf numFmtId="0" fontId="14" fillId="0" borderId="0" xfId="0" applyFont="1" applyBorder="1"/>
    <xf numFmtId="0" fontId="0" fillId="0" borderId="0" xfId="0" applyBorder="1" applyAlignment="1">
      <alignment horizontal="right"/>
    </xf>
    <xf numFmtId="10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0" fillId="0" borderId="0" xfId="0" applyBorder="1"/>
    <xf numFmtId="4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</cellXfs>
  <cellStyles count="8">
    <cellStyle name="Comma 10" xfId="4" xr:uid="{992AC7CA-1332-469E-AE0F-0ABE7C4BED3E}"/>
    <cellStyle name="Comma 4 10" xfId="6" xr:uid="{B6E64E43-3F5C-4E04-875A-D5498D6EA38B}"/>
    <cellStyle name="Currency 17" xfId="3" xr:uid="{C1E3EBBD-ED2F-4317-913C-680E52C89EA3}"/>
    <cellStyle name="Hyperlink" xfId="1" builtinId="8"/>
    <cellStyle name="Hyperlink 4 3 2" xfId="2" xr:uid="{94E75B0C-1E33-46DF-9A4E-11C501CB5BB7}"/>
    <cellStyle name="Normal" xfId="0" builtinId="0"/>
    <cellStyle name="Percent 12" xfId="5" xr:uid="{E83A683D-854F-46E6-A6C1-5369AC00C22E}"/>
    <cellStyle name="Percent 2 2 2" xfId="7" xr:uid="{024E7A56-5DE8-41B2-947F-DF4404107A94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9EDA725-3B84-40AE-A1CC-6D6CDEB87158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599237F-E312-4D03-988D-DBDBF268DA46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1E7D4953-B318-4FA9-A0A6-1C0FFD0CF287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8591FF2-E664-41DF-8740-12FA8421E01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0956494-CBE1-4B25-B7FF-D7C27F689D6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6102183C-35CF-4703-9011-AB6EA885432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37A078D-049F-493D-80AA-36260D00510B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66C33A7D-46B5-43D5-905C-1BD2302C22AB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35246DC2-78B0-489E-A098-143046F77D08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AF16CAB8-3C6E-49E7-A588-760E5901C43A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2C812ED4-4FF8-4B76-9AB9-ABE3DD0764C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61F831E2-F09F-4CD2-8492-97FED10B87A8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73E4A-B067-4B96-8F15-C76F912F0619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59" customWidth="1"/>
    <col min="2" max="2" width="13.85546875" style="259" customWidth="1"/>
    <col min="3" max="5" width="16" style="259" customWidth="1"/>
    <col min="6" max="6" width="23.42578125" style="259" customWidth="1"/>
    <col min="7" max="7" width="18.5703125" style="259" customWidth="1"/>
    <col min="8" max="8" width="21.85546875" style="259" bestFit="1" customWidth="1"/>
    <col min="9" max="9" width="28.42578125" style="259" bestFit="1" customWidth="1"/>
    <col min="10" max="10" width="16" style="259" customWidth="1"/>
    <col min="11" max="11" width="17.140625" style="259" bestFit="1" customWidth="1"/>
    <col min="12" max="12" width="21.85546875" style="259" bestFit="1" customWidth="1"/>
    <col min="13" max="13" width="18.42578125" style="259" customWidth="1"/>
    <col min="14" max="14" width="20.85546875" style="259" customWidth="1"/>
    <col min="15" max="15" width="18.42578125" style="259" customWidth="1"/>
    <col min="16" max="20" width="15.85546875" style="259" customWidth="1"/>
    <col min="21" max="16384" width="9.140625" style="259"/>
  </cols>
  <sheetData>
    <row r="1" spans="1:15" ht="15.75" x14ac:dyDescent="0.25">
      <c r="A1" s="258" t="s">
        <v>0</v>
      </c>
      <c r="I1" s="260"/>
      <c r="J1" s="261"/>
    </row>
    <row r="2" spans="1:15" ht="15.75" x14ac:dyDescent="0.25">
      <c r="A2" s="258" t="s">
        <v>1</v>
      </c>
    </row>
    <row r="3" spans="1:15" ht="13.5" thickBot="1" x14ac:dyDescent="0.25"/>
    <row r="4" spans="1:15" x14ac:dyDescent="0.2">
      <c r="B4" s="262" t="s">
        <v>2</v>
      </c>
      <c r="C4" s="263"/>
      <c r="D4" s="264" t="s">
        <v>3</v>
      </c>
      <c r="E4" s="264"/>
      <c r="F4" s="264"/>
      <c r="G4" s="265"/>
      <c r="I4" s="266"/>
      <c r="J4" s="266"/>
    </row>
    <row r="5" spans="1:15" ht="13.35" customHeight="1" x14ac:dyDescent="0.2">
      <c r="B5" s="267" t="s">
        <v>4</v>
      </c>
      <c r="C5" s="268"/>
      <c r="D5" s="259" t="s">
        <v>5</v>
      </c>
      <c r="G5" s="269"/>
      <c r="I5" s="266"/>
      <c r="J5" s="266"/>
      <c r="L5" s="270"/>
      <c r="M5" s="270"/>
    </row>
    <row r="6" spans="1:15" ht="13.35" customHeight="1" x14ac:dyDescent="0.2">
      <c r="B6" s="267" t="s">
        <v>6</v>
      </c>
      <c r="C6" s="268"/>
      <c r="D6" s="271">
        <f>'Collection and Waterfall'!E5</f>
        <v>45348</v>
      </c>
      <c r="G6" s="269"/>
      <c r="I6" s="266"/>
      <c r="J6" s="266"/>
      <c r="L6" s="270"/>
      <c r="M6" s="270"/>
    </row>
    <row r="7" spans="1:15" ht="13.35" customHeight="1" x14ac:dyDescent="0.2">
      <c r="B7" s="267" t="s">
        <v>7</v>
      </c>
      <c r="C7" s="268"/>
      <c r="D7" s="271">
        <f>'Collection and Waterfall'!E6</f>
        <v>45322</v>
      </c>
      <c r="E7" s="272"/>
      <c r="F7" s="272"/>
      <c r="G7" s="273"/>
      <c r="I7" s="274" t="s">
        <v>8</v>
      </c>
      <c r="J7" s="274"/>
      <c r="L7" s="270"/>
      <c r="M7" s="270"/>
    </row>
    <row r="8" spans="1:15" x14ac:dyDescent="0.2">
      <c r="B8" s="267" t="s">
        <v>9</v>
      </c>
      <c r="C8" s="268"/>
      <c r="D8" s="259" t="s">
        <v>10</v>
      </c>
      <c r="G8" s="269"/>
      <c r="I8" s="274"/>
      <c r="J8" s="274"/>
    </row>
    <row r="9" spans="1:15" x14ac:dyDescent="0.2">
      <c r="B9" s="267" t="s">
        <v>11</v>
      </c>
      <c r="C9" s="268"/>
      <c r="D9" s="259" t="s">
        <v>12</v>
      </c>
      <c r="G9" s="269"/>
      <c r="I9" s="274"/>
      <c r="J9" s="274"/>
    </row>
    <row r="10" spans="1:15" x14ac:dyDescent="0.2">
      <c r="B10" s="275" t="s">
        <v>13</v>
      </c>
      <c r="C10" s="276"/>
      <c r="D10" s="7" t="s">
        <v>14</v>
      </c>
      <c r="E10" s="260"/>
      <c r="F10" s="260"/>
      <c r="G10" s="277"/>
    </row>
    <row r="11" spans="1:15" ht="13.5" thickBot="1" x14ac:dyDescent="0.25">
      <c r="B11" s="278" t="s">
        <v>15</v>
      </c>
      <c r="C11" s="279"/>
      <c r="D11" s="10" t="s">
        <v>16</v>
      </c>
      <c r="E11" s="280"/>
      <c r="F11" s="280"/>
      <c r="G11" s="281"/>
    </row>
    <row r="13" spans="1:15" ht="13.5" thickBot="1" x14ac:dyDescent="0.25"/>
    <row r="14" spans="1:15" ht="15.75" x14ac:dyDescent="0.25">
      <c r="A14" s="282" t="s">
        <v>17</v>
      </c>
      <c r="B14" s="28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5"/>
    </row>
    <row r="15" spans="1:15" ht="6.75" customHeight="1" x14ac:dyDescent="0.2">
      <c r="A15" s="284"/>
      <c r="O15" s="269"/>
    </row>
    <row r="16" spans="1:15" x14ac:dyDescent="0.2">
      <c r="A16" s="285"/>
      <c r="B16" s="286" t="s">
        <v>18</v>
      </c>
      <c r="C16" s="286" t="s">
        <v>19</v>
      </c>
      <c r="D16" s="287" t="s">
        <v>20</v>
      </c>
      <c r="E16" s="286" t="s">
        <v>21</v>
      </c>
      <c r="F16" s="286" t="s">
        <v>22</v>
      </c>
      <c r="G16" s="286" t="s">
        <v>23</v>
      </c>
      <c r="H16" s="286" t="s">
        <v>24</v>
      </c>
      <c r="I16" s="286" t="s">
        <v>25</v>
      </c>
      <c r="J16" s="286" t="s">
        <v>26</v>
      </c>
      <c r="K16" s="286" t="s">
        <v>27</v>
      </c>
      <c r="L16" s="286" t="s">
        <v>28</v>
      </c>
      <c r="M16" s="286" t="s">
        <v>29</v>
      </c>
      <c r="N16" s="286" t="s">
        <v>30</v>
      </c>
      <c r="O16" s="288" t="s">
        <v>31</v>
      </c>
    </row>
    <row r="17" spans="1:17" x14ac:dyDescent="0.2">
      <c r="A17" s="284"/>
      <c r="B17" s="289" t="s">
        <v>207</v>
      </c>
      <c r="C17" s="290" t="s">
        <v>276</v>
      </c>
      <c r="D17" s="291">
        <f>E17+F17</f>
        <v>6.25912E-2</v>
      </c>
      <c r="E17" s="291">
        <v>5.4591199999999999E-2</v>
      </c>
      <c r="F17" s="291">
        <v>8.0000000000000002E-3</v>
      </c>
      <c r="G17" s="289"/>
      <c r="H17" s="292">
        <v>297000000</v>
      </c>
      <c r="I17" s="292">
        <v>39917392.170000002</v>
      </c>
      <c r="J17" s="293">
        <v>222089.66</v>
      </c>
      <c r="K17" s="294">
        <v>2052441.52</v>
      </c>
      <c r="L17" s="293">
        <f>I17-K17</f>
        <v>37864950.649999999</v>
      </c>
      <c r="M17" s="295">
        <f>L17/L21</f>
        <v>0.86717035256743158</v>
      </c>
      <c r="N17" s="295" t="s">
        <v>32</v>
      </c>
      <c r="O17" s="296">
        <v>53472</v>
      </c>
      <c r="Q17" s="272"/>
    </row>
    <row r="18" spans="1:17" x14ac:dyDescent="0.2">
      <c r="A18" s="284"/>
      <c r="B18" s="290" t="s">
        <v>208</v>
      </c>
      <c r="C18" s="290" t="s">
        <v>277</v>
      </c>
      <c r="D18" s="297">
        <f>E18+F18</f>
        <v>6.9591199999999992E-2</v>
      </c>
      <c r="E18" s="297">
        <v>5.4591199999999999E-2</v>
      </c>
      <c r="F18" s="297">
        <v>1.4999999999999999E-2</v>
      </c>
      <c r="G18" s="290"/>
      <c r="H18" s="298">
        <v>5800000</v>
      </c>
      <c r="I18" s="298">
        <v>5800000</v>
      </c>
      <c r="J18" s="299">
        <v>35878.58</v>
      </c>
      <c r="K18" s="300">
        <v>0</v>
      </c>
      <c r="L18" s="301">
        <f>I18-K18</f>
        <v>5800000</v>
      </c>
      <c r="M18" s="302">
        <f>L18/L21</f>
        <v>0.13282964743256845</v>
      </c>
      <c r="N18" s="303" t="s">
        <v>32</v>
      </c>
      <c r="O18" s="304">
        <v>54234</v>
      </c>
      <c r="Q18" s="272"/>
    </row>
    <row r="19" spans="1:17" x14ac:dyDescent="0.2">
      <c r="A19" s="284"/>
      <c r="B19" s="290"/>
      <c r="C19" s="290"/>
      <c r="D19" s="297"/>
      <c r="E19" s="297"/>
      <c r="F19" s="297"/>
      <c r="G19" s="290"/>
      <c r="H19" s="298"/>
      <c r="I19" s="298"/>
      <c r="J19" s="299"/>
      <c r="K19" s="300"/>
      <c r="L19" s="299"/>
      <c r="M19" s="302"/>
      <c r="N19" s="302"/>
      <c r="O19" s="304"/>
      <c r="Q19" s="272"/>
    </row>
    <row r="20" spans="1:17" x14ac:dyDescent="0.2">
      <c r="A20" s="305"/>
      <c r="B20" s="306"/>
      <c r="C20" s="306"/>
      <c r="D20" s="307"/>
      <c r="E20" s="306"/>
      <c r="F20" s="306"/>
      <c r="G20" s="306"/>
      <c r="H20" s="308"/>
      <c r="I20" s="309"/>
      <c r="J20" s="309"/>
      <c r="K20" s="310"/>
      <c r="L20" s="309"/>
      <c r="M20" s="311"/>
      <c r="N20" s="311"/>
      <c r="O20" s="312"/>
    </row>
    <row r="21" spans="1:17" x14ac:dyDescent="0.2">
      <c r="A21" s="305"/>
      <c r="B21" s="313" t="s">
        <v>33</v>
      </c>
      <c r="C21" s="314"/>
      <c r="D21" s="315"/>
      <c r="E21" s="306"/>
      <c r="F21" s="306"/>
      <c r="G21" s="306"/>
      <c r="H21" s="316">
        <f>SUM(H17:H20)</f>
        <v>302800000</v>
      </c>
      <c r="I21" s="316">
        <f>SUM(I17:I20)</f>
        <v>45717392.170000002</v>
      </c>
      <c r="J21" s="316">
        <f>SUM(J17:J19)</f>
        <v>257968.24</v>
      </c>
      <c r="K21" s="316">
        <f>SUM(K17:K19)</f>
        <v>2052441.52</v>
      </c>
      <c r="L21" s="316">
        <f>ROUND(SUM(L17:L19),2)</f>
        <v>43664950.649999999</v>
      </c>
      <c r="M21" s="317">
        <f>SUM(M17:M19)</f>
        <v>1</v>
      </c>
      <c r="N21" s="318"/>
      <c r="O21" s="319"/>
    </row>
    <row r="22" spans="1:17" s="322" customFormat="1" ht="11.25" x14ac:dyDescent="0.2">
      <c r="A22" s="320" t="s">
        <v>34</v>
      </c>
      <c r="B22" s="321"/>
      <c r="C22" s="321"/>
      <c r="D22" s="321"/>
      <c r="E22" s="321"/>
      <c r="F22" s="321"/>
      <c r="G22" s="321"/>
      <c r="H22" s="321"/>
      <c r="I22" s="321"/>
      <c r="J22" s="321"/>
      <c r="O22" s="323"/>
    </row>
    <row r="23" spans="1:17" s="322" customFormat="1" ht="13.5" thickBot="1" x14ac:dyDescent="0.2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280"/>
      <c r="L23" s="280"/>
      <c r="M23" s="280"/>
      <c r="N23" s="280"/>
      <c r="O23" s="326"/>
    </row>
    <row r="24" spans="1:17" ht="13.5" thickBot="1" x14ac:dyDescent="0.25"/>
    <row r="25" spans="1:17" ht="15.75" x14ac:dyDescent="0.25">
      <c r="A25" s="282" t="s">
        <v>35</v>
      </c>
      <c r="B25" s="283"/>
      <c r="C25" s="264"/>
      <c r="D25" s="264"/>
      <c r="E25" s="264"/>
      <c r="F25" s="264"/>
      <c r="G25" s="264"/>
      <c r="H25" s="265"/>
      <c r="J25" s="282" t="s">
        <v>36</v>
      </c>
      <c r="K25" s="264"/>
      <c r="L25" s="264"/>
      <c r="M25" s="264"/>
      <c r="N25" s="264"/>
      <c r="O25" s="265"/>
    </row>
    <row r="26" spans="1:17" x14ac:dyDescent="0.2">
      <c r="A26" s="284"/>
      <c r="H26" s="269"/>
      <c r="J26" s="284"/>
      <c r="O26" s="269"/>
    </row>
    <row r="27" spans="1:17" s="335" customFormat="1" ht="13.35" customHeight="1" x14ac:dyDescent="0.2">
      <c r="A27" s="327"/>
      <c r="B27" s="328"/>
      <c r="C27" s="328"/>
      <c r="D27" s="328"/>
      <c r="E27" s="328"/>
      <c r="F27" s="328" t="s">
        <v>37</v>
      </c>
      <c r="G27" s="328" t="s">
        <v>38</v>
      </c>
      <c r="H27" s="329" t="s">
        <v>39</v>
      </c>
      <c r="I27" s="259"/>
      <c r="J27" s="330"/>
      <c r="K27" s="331"/>
      <c r="L27" s="332" t="s">
        <v>40</v>
      </c>
      <c r="M27" s="333" t="s">
        <v>41</v>
      </c>
      <c r="N27" s="333"/>
      <c r="O27" s="334"/>
    </row>
    <row r="28" spans="1:17" x14ac:dyDescent="0.2">
      <c r="A28" s="330"/>
      <c r="B28" s="336" t="s">
        <v>42</v>
      </c>
      <c r="C28" s="336"/>
      <c r="D28" s="336"/>
      <c r="E28" s="336"/>
      <c r="F28" s="16">
        <v>45508821.560000002</v>
      </c>
      <c r="G28" s="16">
        <v>-1949921.91</v>
      </c>
      <c r="H28" s="17">
        <v>43558899.649999999</v>
      </c>
      <c r="I28" s="337"/>
      <c r="J28" s="305"/>
      <c r="K28" s="338"/>
      <c r="L28" s="339"/>
      <c r="M28" s="340" t="s">
        <v>43</v>
      </c>
      <c r="N28" s="340"/>
      <c r="O28" s="341"/>
    </row>
    <row r="29" spans="1:17" x14ac:dyDescent="0.2">
      <c r="A29" s="284"/>
      <c r="B29" s="259" t="s">
        <v>44</v>
      </c>
      <c r="F29" s="19">
        <v>708648.32</v>
      </c>
      <c r="G29" s="19">
        <v>-49550.52</v>
      </c>
      <c r="H29" s="20">
        <v>659097.80000000005</v>
      </c>
      <c r="I29" s="337"/>
      <c r="J29" s="342" t="s">
        <v>45</v>
      </c>
      <c r="K29" s="343"/>
      <c r="L29" s="21">
        <v>0</v>
      </c>
      <c r="M29" s="22"/>
      <c r="N29" s="23">
        <v>0</v>
      </c>
      <c r="O29" s="344"/>
    </row>
    <row r="30" spans="1:17" x14ac:dyDescent="0.2">
      <c r="A30" s="284"/>
      <c r="B30" s="335" t="s">
        <v>46</v>
      </c>
      <c r="C30" s="335"/>
      <c r="D30" s="335"/>
      <c r="E30" s="335"/>
      <c r="F30" s="24">
        <v>46217469.880000003</v>
      </c>
      <c r="G30" s="24">
        <v>-1999472.43</v>
      </c>
      <c r="H30" s="25">
        <v>44217997.450000003</v>
      </c>
      <c r="I30" s="337"/>
      <c r="J30" s="342" t="s">
        <v>47</v>
      </c>
      <c r="K30" s="343"/>
      <c r="L30" s="21">
        <v>0</v>
      </c>
      <c r="M30" s="26"/>
      <c r="N30" s="27">
        <v>0</v>
      </c>
      <c r="O30" s="345"/>
    </row>
    <row r="31" spans="1:17" x14ac:dyDescent="0.2">
      <c r="A31" s="284"/>
      <c r="F31" s="346"/>
      <c r="G31" s="346"/>
      <c r="H31" s="347"/>
      <c r="I31" s="337"/>
      <c r="J31" s="342" t="s">
        <v>48</v>
      </c>
      <c r="K31" s="343"/>
      <c r="L31" s="21">
        <v>4.6399999999999997E-2</v>
      </c>
      <c r="M31" s="26"/>
      <c r="N31" s="27">
        <v>-17.2</v>
      </c>
      <c r="O31" s="345"/>
    </row>
    <row r="32" spans="1:17" x14ac:dyDescent="0.2">
      <c r="A32" s="284"/>
      <c r="F32" s="346"/>
      <c r="G32" s="346"/>
      <c r="H32" s="347"/>
      <c r="I32" s="337"/>
      <c r="J32" s="342" t="s">
        <v>49</v>
      </c>
      <c r="K32" s="343"/>
      <c r="L32" s="21">
        <v>0.13650000000000001</v>
      </c>
      <c r="M32" s="28"/>
      <c r="N32" s="29">
        <v>-4.28</v>
      </c>
      <c r="O32" s="348"/>
    </row>
    <row r="33" spans="1:15" ht="15.75" customHeight="1" x14ac:dyDescent="0.2">
      <c r="A33" s="284"/>
      <c r="F33" s="349"/>
      <c r="G33" s="349"/>
      <c r="H33" s="350"/>
      <c r="I33" s="337"/>
      <c r="J33" s="351"/>
      <c r="K33" s="352"/>
      <c r="L33" s="30"/>
      <c r="M33" s="31"/>
      <c r="N33" s="32" t="s">
        <v>50</v>
      </c>
      <c r="O33" s="353"/>
    </row>
    <row r="34" spans="1:15" x14ac:dyDescent="0.2">
      <c r="A34" s="284"/>
      <c r="B34" s="259" t="s">
        <v>51</v>
      </c>
      <c r="F34" s="346">
        <v>5.31</v>
      </c>
      <c r="G34" s="346">
        <v>-0.02</v>
      </c>
      <c r="H34" s="347">
        <v>5.29</v>
      </c>
      <c r="I34" s="337"/>
      <c r="J34" s="342" t="s">
        <v>52</v>
      </c>
      <c r="K34" s="343"/>
      <c r="L34" s="21">
        <f>79.08%+0.01%</f>
        <v>0.79089999999999994</v>
      </c>
      <c r="M34" s="22"/>
      <c r="N34" s="23">
        <v>220.17</v>
      </c>
      <c r="O34" s="344"/>
    </row>
    <row r="35" spans="1:15" x14ac:dyDescent="0.2">
      <c r="A35" s="284"/>
      <c r="B35" s="259" t="s">
        <v>53</v>
      </c>
      <c r="F35" s="346">
        <v>188.26</v>
      </c>
      <c r="G35" s="346">
        <v>-0.03</v>
      </c>
      <c r="H35" s="347">
        <v>188.23</v>
      </c>
      <c r="I35" s="337"/>
      <c r="J35" s="342" t="s">
        <v>54</v>
      </c>
      <c r="K35" s="343"/>
      <c r="L35" s="21">
        <v>0.02</v>
      </c>
      <c r="M35" s="26"/>
      <c r="N35" s="27">
        <v>220.65</v>
      </c>
      <c r="O35" s="345"/>
    </row>
    <row r="36" spans="1:15" ht="12.75" customHeight="1" x14ac:dyDescent="0.2">
      <c r="A36" s="284"/>
      <c r="B36" s="259" t="s">
        <v>55</v>
      </c>
      <c r="F36" s="354">
        <v>5577</v>
      </c>
      <c r="G36" s="354">
        <v>-170</v>
      </c>
      <c r="H36" s="355">
        <v>5407</v>
      </c>
      <c r="I36" s="337"/>
      <c r="J36" s="342" t="s">
        <v>56</v>
      </c>
      <c r="K36" s="343"/>
      <c r="L36" s="21">
        <v>6.1999999999999998E-3</v>
      </c>
      <c r="M36" s="26"/>
      <c r="N36" s="27">
        <v>212</v>
      </c>
      <c r="O36" s="345"/>
    </row>
    <row r="37" spans="1:15" ht="13.5" thickBot="1" x14ac:dyDescent="0.25">
      <c r="A37" s="284"/>
      <c r="B37" s="259" t="s">
        <v>57</v>
      </c>
      <c r="F37" s="354">
        <v>2142</v>
      </c>
      <c r="G37" s="354">
        <v>-64</v>
      </c>
      <c r="H37" s="355">
        <v>2078</v>
      </c>
      <c r="I37" s="337"/>
      <c r="J37" s="356" t="s">
        <v>58</v>
      </c>
      <c r="K37" s="343"/>
      <c r="L37" s="34"/>
      <c r="M37" s="35"/>
      <c r="N37" s="36">
        <v>178.47</v>
      </c>
      <c r="O37" s="357"/>
    </row>
    <row r="38" spans="1:15" ht="13.5" thickBot="1" x14ac:dyDescent="0.25">
      <c r="A38" s="284"/>
      <c r="B38" s="259" t="s">
        <v>59</v>
      </c>
      <c r="F38" s="37">
        <v>8287.16</v>
      </c>
      <c r="G38" s="37">
        <v>-109.24</v>
      </c>
      <c r="H38" s="38">
        <v>8177.92</v>
      </c>
      <c r="I38" s="337"/>
      <c r="J38" s="358"/>
      <c r="K38" s="359"/>
      <c r="L38" s="360"/>
      <c r="M38" s="361"/>
      <c r="N38" s="361"/>
      <c r="O38" s="362"/>
    </row>
    <row r="39" spans="1:15" ht="13.35" customHeight="1" x14ac:dyDescent="0.2">
      <c r="A39" s="305"/>
      <c r="B39" s="363" t="s">
        <v>60</v>
      </c>
      <c r="C39" s="363"/>
      <c r="D39" s="363"/>
      <c r="E39" s="363"/>
      <c r="F39" s="40">
        <v>21576.78</v>
      </c>
      <c r="G39" s="40">
        <v>-297.67</v>
      </c>
      <c r="H39" s="41">
        <v>21279.11</v>
      </c>
      <c r="I39" s="337"/>
      <c r="J39" s="364" t="s">
        <v>61</v>
      </c>
      <c r="K39" s="365"/>
      <c r="L39" s="365"/>
      <c r="M39" s="365"/>
      <c r="N39" s="365"/>
      <c r="O39" s="366"/>
    </row>
    <row r="40" spans="1:15" s="322" customFormat="1" x14ac:dyDescent="0.2">
      <c r="A40" s="320"/>
      <c r="B40" s="321"/>
      <c r="C40" s="321"/>
      <c r="D40" s="321"/>
      <c r="E40" s="321"/>
      <c r="F40" s="321"/>
      <c r="G40" s="321"/>
      <c r="H40" s="323"/>
      <c r="I40" s="337"/>
      <c r="J40" s="367"/>
      <c r="K40" s="368"/>
      <c r="L40" s="368"/>
      <c r="M40" s="368"/>
      <c r="N40" s="368"/>
      <c r="O40" s="369"/>
    </row>
    <row r="41" spans="1:15" s="322" customFormat="1" ht="13.5" thickBot="1" x14ac:dyDescent="0.25">
      <c r="A41" s="324"/>
      <c r="B41" s="325"/>
      <c r="C41" s="325"/>
      <c r="D41" s="325"/>
      <c r="E41" s="325"/>
      <c r="F41" s="325"/>
      <c r="G41" s="325"/>
      <c r="H41" s="326"/>
      <c r="I41" s="337"/>
      <c r="J41" s="370"/>
      <c r="K41" s="371"/>
      <c r="L41" s="371"/>
      <c r="M41" s="371"/>
      <c r="N41" s="371"/>
      <c r="O41" s="372"/>
    </row>
    <row r="42" spans="1:15" ht="13.5" thickBot="1" x14ac:dyDescent="0.25">
      <c r="I42" s="337"/>
      <c r="J42" s="373"/>
    </row>
    <row r="43" spans="1:15" ht="15.75" x14ac:dyDescent="0.25">
      <c r="A43" s="282" t="s">
        <v>62</v>
      </c>
      <c r="B43" s="264"/>
      <c r="C43" s="264"/>
      <c r="D43" s="264"/>
      <c r="E43" s="264"/>
      <c r="F43" s="264"/>
      <c r="G43" s="264"/>
      <c r="H43" s="265"/>
      <c r="I43" s="337"/>
      <c r="L43" s="374"/>
    </row>
    <row r="44" spans="1:15" x14ac:dyDescent="0.2">
      <c r="A44" s="284"/>
      <c r="H44" s="269"/>
      <c r="I44" s="337"/>
      <c r="L44" s="375"/>
    </row>
    <row r="45" spans="1:15" x14ac:dyDescent="0.2">
      <c r="A45" s="327"/>
      <c r="B45" s="328"/>
      <c r="C45" s="328"/>
      <c r="D45" s="328"/>
      <c r="E45" s="328"/>
      <c r="F45" s="286" t="s">
        <v>63</v>
      </c>
      <c r="G45" s="376" t="s">
        <v>38</v>
      </c>
      <c r="H45" s="377" t="s">
        <v>39</v>
      </c>
      <c r="I45" s="337"/>
      <c r="J45" s="378"/>
      <c r="L45" s="375"/>
    </row>
    <row r="46" spans="1:15" x14ac:dyDescent="0.2">
      <c r="A46" s="284"/>
      <c r="B46" s="259" t="s">
        <v>64</v>
      </c>
      <c r="E46" s="331"/>
      <c r="F46" s="299">
        <v>452028.79</v>
      </c>
      <c r="G46" s="379">
        <f t="shared" ref="G46:G53" si="0">+H46-F46</f>
        <v>0</v>
      </c>
      <c r="H46" s="380">
        <v>452028.79</v>
      </c>
      <c r="I46" s="337"/>
      <c r="J46" s="381"/>
      <c r="L46" s="375"/>
    </row>
    <row r="47" spans="1:15" x14ac:dyDescent="0.2">
      <c r="A47" s="284"/>
      <c r="B47" s="259" t="s">
        <v>65</v>
      </c>
      <c r="E47" s="343"/>
      <c r="F47" s="299">
        <v>452028.79</v>
      </c>
      <c r="G47" s="379">
        <f t="shared" si="0"/>
        <v>0</v>
      </c>
      <c r="H47" s="380">
        <v>452028.79</v>
      </c>
      <c r="I47" s="337"/>
      <c r="J47" s="337"/>
    </row>
    <row r="48" spans="1:15" x14ac:dyDescent="0.2">
      <c r="A48" s="284"/>
      <c r="B48" s="259" t="s">
        <v>66</v>
      </c>
      <c r="E48" s="343"/>
      <c r="F48" s="300">
        <v>0</v>
      </c>
      <c r="G48" s="379">
        <f t="shared" si="0"/>
        <v>0</v>
      </c>
      <c r="H48" s="380">
        <v>0</v>
      </c>
      <c r="I48" s="337"/>
      <c r="J48" s="382"/>
      <c r="L48" s="381"/>
    </row>
    <row r="49" spans="1:14" x14ac:dyDescent="0.2">
      <c r="A49" s="284"/>
      <c r="B49" s="259" t="s">
        <v>67</v>
      </c>
      <c r="E49" s="343"/>
      <c r="F49" s="300">
        <v>0</v>
      </c>
      <c r="G49" s="379">
        <f t="shared" si="0"/>
        <v>0</v>
      </c>
      <c r="H49" s="380">
        <v>0</v>
      </c>
      <c r="I49" s="337"/>
      <c r="J49" s="337"/>
      <c r="L49" s="50"/>
    </row>
    <row r="50" spans="1:14" x14ac:dyDescent="0.2">
      <c r="A50" s="284"/>
      <c r="B50" s="259" t="s">
        <v>68</v>
      </c>
      <c r="E50" s="343"/>
      <c r="F50" s="300">
        <v>1090803.31</v>
      </c>
      <c r="G50" s="379">
        <f t="shared" si="0"/>
        <v>1490457.3900000001</v>
      </c>
      <c r="H50" s="380">
        <v>2581260.7000000002</v>
      </c>
      <c r="I50" s="337"/>
      <c r="J50" s="381"/>
    </row>
    <row r="51" spans="1:14" x14ac:dyDescent="0.2">
      <c r="A51" s="284"/>
      <c r="B51" s="259" t="s">
        <v>69</v>
      </c>
      <c r="E51" s="343"/>
      <c r="F51" s="383">
        <v>0</v>
      </c>
      <c r="G51" s="379">
        <v>0</v>
      </c>
      <c r="H51" s="380">
        <v>0</v>
      </c>
      <c r="I51" s="337"/>
      <c r="J51" s="381"/>
      <c r="K51" s="381"/>
      <c r="L51" s="381"/>
      <c r="M51" s="384"/>
    </row>
    <row r="52" spans="1:14" x14ac:dyDescent="0.2">
      <c r="A52" s="284"/>
      <c r="B52" s="259" t="s">
        <v>70</v>
      </c>
      <c r="E52" s="343"/>
      <c r="F52" s="383"/>
      <c r="G52" s="379"/>
      <c r="H52" s="380"/>
      <c r="I52" s="337"/>
    </row>
    <row r="53" spans="1:14" x14ac:dyDescent="0.2">
      <c r="A53" s="284"/>
      <c r="B53" s="335" t="s">
        <v>71</v>
      </c>
      <c r="E53" s="343"/>
      <c r="F53" s="385">
        <v>1542832.1</v>
      </c>
      <c r="G53" s="386">
        <f t="shared" si="0"/>
        <v>1490457.3900000001</v>
      </c>
      <c r="H53" s="387">
        <f>H47+H49+H50+H51</f>
        <v>3033289.49</v>
      </c>
      <c r="I53" s="337"/>
      <c r="J53" s="381"/>
      <c r="K53" s="382"/>
      <c r="L53" s="381"/>
    </row>
    <row r="54" spans="1:14" x14ac:dyDescent="0.2">
      <c r="A54" s="284"/>
      <c r="E54" s="343"/>
      <c r="F54" s="343"/>
      <c r="G54" s="343"/>
      <c r="H54" s="269"/>
      <c r="I54" s="337"/>
    </row>
    <row r="55" spans="1:14" x14ac:dyDescent="0.2">
      <c r="A55" s="320"/>
      <c r="B55" s="322"/>
      <c r="C55" s="322"/>
      <c r="D55" s="322"/>
      <c r="E55" s="322"/>
      <c r="F55" s="388"/>
      <c r="G55" s="389"/>
      <c r="H55" s="390"/>
      <c r="I55" s="337"/>
    </row>
    <row r="56" spans="1:14" x14ac:dyDescent="0.2">
      <c r="A56" s="320"/>
      <c r="B56" s="322"/>
      <c r="C56" s="322"/>
      <c r="D56" s="322"/>
      <c r="E56" s="322"/>
      <c r="F56" s="388"/>
      <c r="G56" s="389"/>
      <c r="H56" s="390"/>
      <c r="I56" s="337"/>
      <c r="L56" s="337"/>
      <c r="M56" s="337"/>
    </row>
    <row r="57" spans="1:14" ht="13.5" thickBot="1" x14ac:dyDescent="0.25">
      <c r="A57" s="391"/>
      <c r="B57" s="280"/>
      <c r="C57" s="280"/>
      <c r="D57" s="280"/>
      <c r="E57" s="280"/>
      <c r="F57" s="392"/>
      <c r="G57" s="393"/>
      <c r="H57" s="281"/>
      <c r="I57" s="337"/>
    </row>
    <row r="58" spans="1:14" x14ac:dyDescent="0.2">
      <c r="I58" s="337"/>
    </row>
    <row r="59" spans="1:14" ht="13.5" thickBot="1" x14ac:dyDescent="0.25">
      <c r="F59" s="280"/>
      <c r="G59" s="280"/>
      <c r="I59" s="337"/>
    </row>
    <row r="60" spans="1:14" ht="16.5" thickBot="1" x14ac:dyDescent="0.3">
      <c r="A60" s="282" t="s">
        <v>72</v>
      </c>
      <c r="B60" s="264"/>
      <c r="C60" s="264"/>
      <c r="D60" s="264"/>
      <c r="E60" s="264"/>
      <c r="H60" s="265"/>
      <c r="I60" s="337"/>
      <c r="J60" s="394" t="s">
        <v>73</v>
      </c>
      <c r="K60" s="395"/>
      <c r="N60" s="384"/>
    </row>
    <row r="61" spans="1:14" ht="6.75" customHeight="1" thickBot="1" x14ac:dyDescent="0.25">
      <c r="A61" s="284"/>
      <c r="H61" s="269"/>
      <c r="I61" s="337"/>
      <c r="J61" s="284"/>
      <c r="K61" s="269"/>
    </row>
    <row r="62" spans="1:14" s="335" customFormat="1" x14ac:dyDescent="0.2">
      <c r="A62" s="327"/>
      <c r="B62" s="328"/>
      <c r="C62" s="328"/>
      <c r="D62" s="328"/>
      <c r="E62" s="328"/>
      <c r="F62" s="286" t="s">
        <v>39</v>
      </c>
      <c r="G62" s="286" t="s">
        <v>38</v>
      </c>
      <c r="H62" s="377" t="s">
        <v>39</v>
      </c>
      <c r="I62" s="337"/>
      <c r="J62" s="396"/>
      <c r="K62" s="397"/>
    </row>
    <row r="63" spans="1:14" x14ac:dyDescent="0.2">
      <c r="A63" s="330"/>
      <c r="B63" s="398" t="s">
        <v>74</v>
      </c>
      <c r="C63" s="336"/>
      <c r="D63" s="336"/>
      <c r="E63" s="336"/>
      <c r="F63" s="399"/>
      <c r="G63" s="331"/>
      <c r="H63" s="400"/>
      <c r="I63" s="337"/>
      <c r="J63" s="284" t="s">
        <v>75</v>
      </c>
      <c r="K63" s="401">
        <v>0.128</v>
      </c>
    </row>
    <row r="64" spans="1:14" ht="15" thickBot="1" x14ac:dyDescent="0.25">
      <c r="A64" s="284"/>
      <c r="B64" s="259" t="s">
        <v>76</v>
      </c>
      <c r="E64" s="343"/>
      <c r="F64" s="299">
        <v>47384593.32</v>
      </c>
      <c r="G64" s="300">
        <f>-F64+H64</f>
        <v>-2030912.799999997</v>
      </c>
      <c r="H64" s="380">
        <v>45353680.520000003</v>
      </c>
      <c r="I64" s="337"/>
      <c r="J64" s="391"/>
      <c r="K64" s="281"/>
    </row>
    <row r="65" spans="1:16" x14ac:dyDescent="0.2">
      <c r="A65" s="284"/>
      <c r="B65" s="259" t="s">
        <v>77</v>
      </c>
      <c r="F65" s="299">
        <v>0</v>
      </c>
      <c r="G65" s="300">
        <v>0</v>
      </c>
      <c r="H65" s="380">
        <v>0</v>
      </c>
      <c r="I65" s="337"/>
      <c r="J65" s="322"/>
    </row>
    <row r="66" spans="1:16" x14ac:dyDescent="0.2">
      <c r="A66" s="284"/>
      <c r="B66" s="259" t="s">
        <v>78</v>
      </c>
      <c r="F66" s="299">
        <v>452028.79</v>
      </c>
      <c r="G66" s="300">
        <f>(-F66+H66)</f>
        <v>0</v>
      </c>
      <c r="H66" s="380">
        <f>H46+G47</f>
        <v>452028.79</v>
      </c>
      <c r="I66" s="337"/>
    </row>
    <row r="67" spans="1:16" x14ac:dyDescent="0.2">
      <c r="A67" s="284"/>
      <c r="B67" s="259" t="s">
        <v>69</v>
      </c>
      <c r="E67" s="343"/>
      <c r="F67" s="402">
        <v>0</v>
      </c>
      <c r="G67" s="310">
        <v>0</v>
      </c>
      <c r="H67" s="403">
        <v>0</v>
      </c>
      <c r="I67" s="337"/>
    </row>
    <row r="68" spans="1:16" ht="13.5" thickBot="1" x14ac:dyDescent="0.25">
      <c r="A68" s="284"/>
      <c r="B68" s="335" t="s">
        <v>79</v>
      </c>
      <c r="E68" s="343"/>
      <c r="F68" s="385">
        <v>47836622.109999999</v>
      </c>
      <c r="G68" s="404">
        <f>SUM(G64:G67)</f>
        <v>-2030912.799999997</v>
      </c>
      <c r="H68" s="387">
        <f>SUM(H64:H67)</f>
        <v>45805709.310000002</v>
      </c>
      <c r="I68" s="337"/>
      <c r="J68" s="337"/>
    </row>
    <row r="69" spans="1:16" ht="15.75" x14ac:dyDescent="0.25">
      <c r="A69" s="284"/>
      <c r="E69" s="343"/>
      <c r="F69" s="299"/>
      <c r="G69" s="300"/>
      <c r="H69" s="387"/>
      <c r="I69" s="337"/>
      <c r="J69" s="282" t="s">
        <v>80</v>
      </c>
      <c r="K69" s="264"/>
      <c r="L69" s="264"/>
      <c r="M69" s="264"/>
      <c r="N69" s="264"/>
      <c r="O69" s="265"/>
    </row>
    <row r="70" spans="1:16" ht="6.75" customHeight="1" x14ac:dyDescent="0.2">
      <c r="A70" s="284"/>
      <c r="B70" s="335"/>
      <c r="E70" s="343"/>
      <c r="F70" s="299"/>
      <c r="G70" s="300"/>
      <c r="H70" s="380"/>
      <c r="I70" s="337"/>
      <c r="J70" s="284"/>
      <c r="O70" s="269"/>
    </row>
    <row r="71" spans="1:16" x14ac:dyDescent="0.2">
      <c r="A71" s="284"/>
      <c r="B71" s="335" t="s">
        <v>81</v>
      </c>
      <c r="E71" s="343"/>
      <c r="F71" s="299"/>
      <c r="G71" s="300"/>
      <c r="H71" s="380"/>
      <c r="I71" s="337"/>
      <c r="J71" s="285"/>
      <c r="K71" s="405"/>
      <c r="L71" s="286" t="s">
        <v>82</v>
      </c>
      <c r="M71" s="286" t="s">
        <v>83</v>
      </c>
      <c r="N71" s="286" t="s">
        <v>84</v>
      </c>
      <c r="O71" s="377" t="s">
        <v>85</v>
      </c>
    </row>
    <row r="72" spans="1:16" x14ac:dyDescent="0.2">
      <c r="A72" s="284"/>
      <c r="B72" s="259" t="s">
        <v>86</v>
      </c>
      <c r="E72" s="343"/>
      <c r="F72" s="299">
        <v>39917392.170000002</v>
      </c>
      <c r="G72" s="300">
        <f>-K17</f>
        <v>-2052441.52</v>
      </c>
      <c r="H72" s="380">
        <f>ROUND(L17,2)</f>
        <v>37864950.649999999</v>
      </c>
      <c r="I72" s="337"/>
      <c r="J72" s="284" t="s">
        <v>87</v>
      </c>
      <c r="L72" s="53">
        <v>44217997.450000003</v>
      </c>
      <c r="M72" s="54">
        <v>1</v>
      </c>
      <c r="N72" s="55">
        <v>5407</v>
      </c>
      <c r="O72" s="56">
        <v>884516.82</v>
      </c>
    </row>
    <row r="73" spans="1:16" x14ac:dyDescent="0.2">
      <c r="A73" s="284"/>
      <c r="B73" s="259" t="s">
        <v>88</v>
      </c>
      <c r="E73" s="343"/>
      <c r="F73" s="309">
        <v>5800000</v>
      </c>
      <c r="G73" s="310">
        <f>-F73+H73</f>
        <v>0</v>
      </c>
      <c r="H73" s="403">
        <f>L18</f>
        <v>5800000</v>
      </c>
      <c r="I73" s="337"/>
      <c r="J73" s="284" t="s">
        <v>89</v>
      </c>
      <c r="L73" s="53">
        <v>0</v>
      </c>
      <c r="M73" s="54">
        <v>0</v>
      </c>
      <c r="N73" s="55">
        <v>0</v>
      </c>
      <c r="O73" s="56">
        <v>0</v>
      </c>
    </row>
    <row r="74" spans="1:16" x14ac:dyDescent="0.2">
      <c r="A74" s="284"/>
      <c r="B74" s="335" t="s">
        <v>90</v>
      </c>
      <c r="E74" s="343"/>
      <c r="F74" s="385">
        <v>45717392.170000002</v>
      </c>
      <c r="G74" s="404">
        <f>SUM(G72:G73)</f>
        <v>-2052441.52</v>
      </c>
      <c r="H74" s="387">
        <f>SUM(H72:H73)</f>
        <v>43664950.649999999</v>
      </c>
      <c r="I74" s="337"/>
      <c r="J74" s="284" t="s">
        <v>91</v>
      </c>
      <c r="L74" s="53">
        <v>0</v>
      </c>
      <c r="M74" s="54">
        <v>0</v>
      </c>
      <c r="N74" s="55">
        <v>0</v>
      </c>
      <c r="O74" s="56">
        <v>0</v>
      </c>
    </row>
    <row r="75" spans="1:16" x14ac:dyDescent="0.2">
      <c r="A75" s="284"/>
      <c r="E75" s="343"/>
      <c r="F75" s="406"/>
      <c r="G75" s="343"/>
      <c r="H75" s="407"/>
      <c r="I75" s="337"/>
      <c r="J75" s="408" t="s">
        <v>92</v>
      </c>
      <c r="K75" s="363"/>
      <c r="L75" s="57">
        <v>44217997.450000003</v>
      </c>
      <c r="M75" s="58"/>
      <c r="N75" s="59">
        <v>5407</v>
      </c>
      <c r="O75" s="60">
        <v>884516.82</v>
      </c>
      <c r="P75" s="61"/>
    </row>
    <row r="76" spans="1:16" ht="13.5" thickBot="1" x14ac:dyDescent="0.25">
      <c r="A76" s="284"/>
      <c r="C76" s="335"/>
      <c r="D76" s="335"/>
      <c r="E76" s="409"/>
      <c r="F76" s="410"/>
      <c r="G76" s="410"/>
      <c r="H76" s="411"/>
      <c r="I76" s="337"/>
      <c r="J76" s="391"/>
      <c r="K76" s="280"/>
      <c r="L76" s="280"/>
      <c r="M76" s="280"/>
      <c r="N76" s="280"/>
      <c r="O76" s="281"/>
    </row>
    <row r="77" spans="1:16" x14ac:dyDescent="0.2">
      <c r="A77" s="284"/>
      <c r="F77" s="412"/>
      <c r="G77" s="343"/>
      <c r="H77" s="407"/>
      <c r="I77" s="337"/>
      <c r="J77" s="322"/>
    </row>
    <row r="78" spans="1:16" x14ac:dyDescent="0.2">
      <c r="A78" s="284"/>
      <c r="B78" s="259" t="s">
        <v>93</v>
      </c>
      <c r="F78" s="302">
        <v>1.1983999999999999</v>
      </c>
      <c r="G78" s="413"/>
      <c r="H78" s="414">
        <f>+H68/H72</f>
        <v>1.2097126372459699</v>
      </c>
      <c r="I78" s="337"/>
    </row>
    <row r="79" spans="1:16" x14ac:dyDescent="0.2">
      <c r="A79" s="284"/>
      <c r="B79" s="259" t="s">
        <v>94</v>
      </c>
      <c r="F79" s="302">
        <v>1.0464</v>
      </c>
      <c r="G79" s="413"/>
      <c r="H79" s="414">
        <f>+H68/H74</f>
        <v>1.0490269341458651</v>
      </c>
      <c r="I79" s="337"/>
    </row>
    <row r="80" spans="1:16" x14ac:dyDescent="0.2">
      <c r="A80" s="305"/>
      <c r="B80" s="363"/>
      <c r="C80" s="363"/>
      <c r="D80" s="363"/>
      <c r="E80" s="363"/>
      <c r="F80" s="415"/>
      <c r="G80" s="416"/>
      <c r="H80" s="417"/>
    </row>
    <row r="81" spans="1:15" s="322" customFormat="1" ht="11.25" x14ac:dyDescent="0.2">
      <c r="A81" s="418" t="s">
        <v>95</v>
      </c>
      <c r="B81" s="321"/>
      <c r="C81" s="321"/>
      <c r="D81" s="321"/>
      <c r="E81" s="321"/>
      <c r="F81" s="321"/>
      <c r="G81" s="321"/>
      <c r="H81" s="323"/>
    </row>
    <row r="82" spans="1:15" s="322" customFormat="1" ht="12" thickBot="1" x14ac:dyDescent="0.25">
      <c r="A82" s="324"/>
      <c r="B82" s="325"/>
      <c r="C82" s="325"/>
      <c r="D82" s="325"/>
      <c r="E82" s="325"/>
      <c r="F82" s="325"/>
      <c r="G82" s="325"/>
      <c r="H82" s="326"/>
    </row>
    <row r="83" spans="1:15" ht="12.75" customHeight="1" x14ac:dyDescent="0.2"/>
    <row r="84" spans="1:15" ht="15.75" x14ac:dyDescent="0.25">
      <c r="A84" s="258" t="str">
        <f>+D4&amp;" - "&amp;D5</f>
        <v>ELFI, Inc. - Indenture No. 8, LLC</v>
      </c>
      <c r="E84" s="272"/>
    </row>
    <row r="85" spans="1:15" ht="12.75" customHeight="1" thickBot="1" x14ac:dyDescent="0.25"/>
    <row r="86" spans="1:15" ht="15.75" x14ac:dyDescent="0.25">
      <c r="A86" s="282" t="s">
        <v>96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5"/>
    </row>
    <row r="87" spans="1:15" ht="6.75" customHeight="1" x14ac:dyDescent="0.2">
      <c r="A87" s="284"/>
      <c r="O87" s="269"/>
    </row>
    <row r="88" spans="1:15" s="335" customFormat="1" x14ac:dyDescent="0.2">
      <c r="A88" s="327"/>
      <c r="B88" s="328"/>
      <c r="C88" s="328"/>
      <c r="D88" s="328"/>
      <c r="E88" s="419"/>
      <c r="F88" s="420" t="s">
        <v>84</v>
      </c>
      <c r="G88" s="420"/>
      <c r="H88" s="421" t="s">
        <v>97</v>
      </c>
      <c r="I88" s="422"/>
      <c r="J88" s="421" t="s">
        <v>98</v>
      </c>
      <c r="K88" s="422"/>
      <c r="L88" s="421" t="s">
        <v>99</v>
      </c>
      <c r="M88" s="422"/>
      <c r="N88" s="421" t="s">
        <v>100</v>
      </c>
      <c r="O88" s="423"/>
    </row>
    <row r="89" spans="1:15" s="335" customFormat="1" x14ac:dyDescent="0.2">
      <c r="A89" s="327"/>
      <c r="B89" s="328"/>
      <c r="C89" s="328"/>
      <c r="D89" s="328"/>
      <c r="E89" s="419"/>
      <c r="F89" s="286" t="s">
        <v>101</v>
      </c>
      <c r="G89" s="286" t="s">
        <v>102</v>
      </c>
      <c r="H89" s="424" t="s">
        <v>101</v>
      </c>
      <c r="I89" s="425" t="s">
        <v>102</v>
      </c>
      <c r="J89" s="286" t="s">
        <v>101</v>
      </c>
      <c r="K89" s="286" t="s">
        <v>102</v>
      </c>
      <c r="L89" s="286" t="s">
        <v>101</v>
      </c>
      <c r="M89" s="286" t="s">
        <v>102</v>
      </c>
      <c r="N89" s="286" t="s">
        <v>101</v>
      </c>
      <c r="O89" s="288" t="s">
        <v>102</v>
      </c>
    </row>
    <row r="90" spans="1:15" x14ac:dyDescent="0.2">
      <c r="A90" s="426" t="s">
        <v>45</v>
      </c>
      <c r="B90" s="259" t="s">
        <v>45</v>
      </c>
      <c r="F90" s="354">
        <v>0</v>
      </c>
      <c r="G90" s="354">
        <v>0</v>
      </c>
      <c r="H90" s="346">
        <v>0</v>
      </c>
      <c r="I90" s="346">
        <v>0</v>
      </c>
      <c r="J90" s="427">
        <v>0</v>
      </c>
      <c r="K90" s="62">
        <v>0</v>
      </c>
      <c r="L90" s="428">
        <v>0</v>
      </c>
      <c r="M90" s="428">
        <v>0</v>
      </c>
      <c r="N90" s="428">
        <v>0</v>
      </c>
      <c r="O90" s="429">
        <v>0</v>
      </c>
    </row>
    <row r="91" spans="1:15" x14ac:dyDescent="0.2">
      <c r="A91" s="426" t="s">
        <v>47</v>
      </c>
      <c r="B91" s="259" t="s">
        <v>47</v>
      </c>
      <c r="F91" s="354">
        <v>0</v>
      </c>
      <c r="G91" s="354">
        <v>0</v>
      </c>
      <c r="H91" s="346">
        <v>0</v>
      </c>
      <c r="I91" s="346">
        <v>0</v>
      </c>
      <c r="J91" s="427">
        <v>0</v>
      </c>
      <c r="K91" s="54">
        <v>0</v>
      </c>
      <c r="L91" s="430">
        <v>0</v>
      </c>
      <c r="M91" s="430">
        <v>0</v>
      </c>
      <c r="N91" s="430">
        <v>0</v>
      </c>
      <c r="O91" s="431">
        <v>0</v>
      </c>
    </row>
    <row r="92" spans="1:15" x14ac:dyDescent="0.2">
      <c r="A92" s="426" t="s">
        <v>52</v>
      </c>
      <c r="B92" s="259" t="s">
        <v>52</v>
      </c>
      <c r="F92" s="354"/>
      <c r="G92" s="354"/>
      <c r="H92" s="346"/>
      <c r="I92" s="346"/>
      <c r="J92" s="54"/>
      <c r="K92" s="54"/>
      <c r="L92" s="430"/>
      <c r="M92" s="430"/>
      <c r="N92" s="430"/>
      <c r="O92" s="431"/>
    </row>
    <row r="93" spans="1:15" x14ac:dyDescent="0.2">
      <c r="A93" s="426" t="s">
        <v>103</v>
      </c>
      <c r="B93" s="259" t="s">
        <v>104</v>
      </c>
      <c r="F93" s="354">
        <v>3968</v>
      </c>
      <c r="G93" s="354">
        <v>3874</v>
      </c>
      <c r="H93" s="346">
        <v>29886808.52</v>
      </c>
      <c r="I93" s="346">
        <v>29461434.219999999</v>
      </c>
      <c r="J93" s="427">
        <v>0.64670000000000005</v>
      </c>
      <c r="K93" s="54">
        <v>0.6663</v>
      </c>
      <c r="L93" s="430">
        <v>5.3</v>
      </c>
      <c r="M93" s="430">
        <v>5.27</v>
      </c>
      <c r="N93" s="430">
        <v>182.88</v>
      </c>
      <c r="O93" s="431">
        <v>185.84</v>
      </c>
    </row>
    <row r="94" spans="1:15" x14ac:dyDescent="0.2">
      <c r="A94" s="426" t="s">
        <v>105</v>
      </c>
      <c r="B94" s="432" t="s">
        <v>106</v>
      </c>
      <c r="F94" s="354">
        <v>160</v>
      </c>
      <c r="G94" s="354">
        <v>178</v>
      </c>
      <c r="H94" s="346">
        <v>1148870.8400000001</v>
      </c>
      <c r="I94" s="346">
        <v>1538975.01</v>
      </c>
      <c r="J94" s="427">
        <v>2.4899999999999999E-2</v>
      </c>
      <c r="K94" s="54">
        <v>3.4799999999999998E-2</v>
      </c>
      <c r="L94" s="430">
        <v>4.59</v>
      </c>
      <c r="M94" s="430">
        <v>4.58</v>
      </c>
      <c r="N94" s="430">
        <v>177.36</v>
      </c>
      <c r="O94" s="431">
        <v>212.74</v>
      </c>
    </row>
    <row r="95" spans="1:15" x14ac:dyDescent="0.2">
      <c r="A95" s="426" t="s">
        <v>107</v>
      </c>
      <c r="B95" s="432" t="s">
        <v>108</v>
      </c>
      <c r="F95" s="354">
        <v>111</v>
      </c>
      <c r="G95" s="354">
        <v>103</v>
      </c>
      <c r="H95" s="346">
        <v>545837.84</v>
      </c>
      <c r="I95" s="346">
        <v>543627.06000000006</v>
      </c>
      <c r="J95" s="427">
        <v>1.18E-2</v>
      </c>
      <c r="K95" s="54">
        <v>1.23E-2</v>
      </c>
      <c r="L95" s="430">
        <v>5.6</v>
      </c>
      <c r="M95" s="430">
        <v>5.19</v>
      </c>
      <c r="N95" s="430">
        <v>192.5</v>
      </c>
      <c r="O95" s="431">
        <v>156.01</v>
      </c>
    </row>
    <row r="96" spans="1:15" x14ac:dyDescent="0.2">
      <c r="A96" s="426" t="s">
        <v>109</v>
      </c>
      <c r="B96" s="432" t="s">
        <v>110</v>
      </c>
      <c r="F96" s="354">
        <v>78</v>
      </c>
      <c r="G96" s="354">
        <v>102</v>
      </c>
      <c r="H96" s="346">
        <v>759126.02</v>
      </c>
      <c r="I96" s="346">
        <v>458042</v>
      </c>
      <c r="J96" s="427">
        <v>1.6400000000000001E-2</v>
      </c>
      <c r="K96" s="54">
        <v>1.04E-2</v>
      </c>
      <c r="L96" s="430">
        <v>4.7</v>
      </c>
      <c r="M96" s="430">
        <v>6.03</v>
      </c>
      <c r="N96" s="430">
        <v>179.95</v>
      </c>
      <c r="O96" s="431">
        <v>183.68</v>
      </c>
    </row>
    <row r="97" spans="1:25" x14ac:dyDescent="0.2">
      <c r="A97" s="426" t="s">
        <v>111</v>
      </c>
      <c r="B97" s="432" t="s">
        <v>112</v>
      </c>
      <c r="F97" s="354">
        <v>124</v>
      </c>
      <c r="G97" s="354">
        <v>90</v>
      </c>
      <c r="H97" s="346">
        <v>1011406.7</v>
      </c>
      <c r="I97" s="346">
        <v>914059.38</v>
      </c>
      <c r="J97" s="427">
        <v>2.1899999999999999E-2</v>
      </c>
      <c r="K97" s="54">
        <v>2.07E-2</v>
      </c>
      <c r="L97" s="430">
        <v>5.91</v>
      </c>
      <c r="M97" s="430">
        <v>4.63</v>
      </c>
      <c r="N97" s="430">
        <v>179.7</v>
      </c>
      <c r="O97" s="431">
        <v>180.88</v>
      </c>
    </row>
    <row r="98" spans="1:25" x14ac:dyDescent="0.2">
      <c r="A98" s="426" t="s">
        <v>113</v>
      </c>
      <c r="B98" s="432" t="s">
        <v>114</v>
      </c>
      <c r="F98" s="354">
        <v>145</v>
      </c>
      <c r="G98" s="354">
        <v>148</v>
      </c>
      <c r="H98" s="346">
        <v>1570117.91</v>
      </c>
      <c r="I98" s="346">
        <v>1075652.04</v>
      </c>
      <c r="J98" s="427">
        <v>3.4000000000000002E-2</v>
      </c>
      <c r="K98" s="54">
        <v>2.4299999999999999E-2</v>
      </c>
      <c r="L98" s="430">
        <v>5.48</v>
      </c>
      <c r="M98" s="430">
        <v>6.52</v>
      </c>
      <c r="N98" s="430">
        <v>162.56</v>
      </c>
      <c r="O98" s="431">
        <v>170.67</v>
      </c>
    </row>
    <row r="99" spans="1:25" x14ac:dyDescent="0.2">
      <c r="A99" s="426" t="s">
        <v>115</v>
      </c>
      <c r="B99" s="432" t="s">
        <v>116</v>
      </c>
      <c r="F99" s="354">
        <v>66</v>
      </c>
      <c r="G99" s="354">
        <v>40</v>
      </c>
      <c r="H99" s="346">
        <v>538673.67000000004</v>
      </c>
      <c r="I99" s="346">
        <v>977658.75</v>
      </c>
      <c r="J99" s="427">
        <v>1.17E-2</v>
      </c>
      <c r="K99" s="54">
        <v>2.2100000000000002E-2</v>
      </c>
      <c r="L99" s="430">
        <v>5.29</v>
      </c>
      <c r="M99" s="430">
        <v>4.84</v>
      </c>
      <c r="N99" s="430">
        <v>205.98</v>
      </c>
      <c r="O99" s="431">
        <v>165.2</v>
      </c>
    </row>
    <row r="100" spans="1:25" x14ac:dyDescent="0.2">
      <c r="A100" s="433" t="s">
        <v>117</v>
      </c>
      <c r="B100" s="434" t="s">
        <v>117</v>
      </c>
      <c r="C100" s="434"/>
      <c r="D100" s="434"/>
      <c r="E100" s="434"/>
      <c r="F100" s="435">
        <v>4652</v>
      </c>
      <c r="G100" s="435">
        <v>4535</v>
      </c>
      <c r="H100" s="436">
        <v>35460841.5</v>
      </c>
      <c r="I100" s="436">
        <v>34969448.460000001</v>
      </c>
      <c r="J100" s="437">
        <v>0.76729999999999998</v>
      </c>
      <c r="K100" s="63">
        <v>0.79079999999999995</v>
      </c>
      <c r="L100" s="438">
        <v>5.29</v>
      </c>
      <c r="M100" s="438">
        <v>5.26</v>
      </c>
      <c r="N100" s="438">
        <v>182.15</v>
      </c>
      <c r="O100" s="439">
        <v>185.35</v>
      </c>
    </row>
    <row r="101" spans="1:25" x14ac:dyDescent="0.2">
      <c r="A101" s="426" t="s">
        <v>49</v>
      </c>
      <c r="B101" s="259" t="s">
        <v>49</v>
      </c>
      <c r="F101" s="354">
        <v>580</v>
      </c>
      <c r="G101" s="354">
        <v>544</v>
      </c>
      <c r="H101" s="346">
        <v>6838003.0999999996</v>
      </c>
      <c r="I101" s="346">
        <v>6035185.2400000002</v>
      </c>
      <c r="J101" s="427">
        <v>0.14799999999999999</v>
      </c>
      <c r="K101" s="54">
        <v>0.13650000000000001</v>
      </c>
      <c r="L101" s="430">
        <v>5.38</v>
      </c>
      <c r="M101" s="430">
        <v>5.32</v>
      </c>
      <c r="N101" s="430">
        <v>207.32</v>
      </c>
      <c r="O101" s="431">
        <v>207.15</v>
      </c>
    </row>
    <row r="102" spans="1:25" x14ac:dyDescent="0.2">
      <c r="A102" s="426" t="s">
        <v>48</v>
      </c>
      <c r="B102" s="259" t="s">
        <v>48</v>
      </c>
      <c r="F102" s="354">
        <v>253</v>
      </c>
      <c r="G102" s="354">
        <v>230</v>
      </c>
      <c r="H102" s="346">
        <v>2598154.2200000002</v>
      </c>
      <c r="I102" s="346">
        <v>2053842.59</v>
      </c>
      <c r="J102" s="427">
        <v>5.62E-2</v>
      </c>
      <c r="K102" s="54">
        <v>4.6399999999999997E-2</v>
      </c>
      <c r="L102" s="430">
        <v>5.0999999999999996</v>
      </c>
      <c r="M102" s="430">
        <v>5.38</v>
      </c>
      <c r="N102" s="430">
        <v>211.52</v>
      </c>
      <c r="O102" s="431">
        <v>188.04</v>
      </c>
    </row>
    <row r="103" spans="1:25" x14ac:dyDescent="0.2">
      <c r="A103" s="426" t="s">
        <v>54</v>
      </c>
      <c r="B103" s="259" t="s">
        <v>54</v>
      </c>
      <c r="F103" s="354">
        <v>91</v>
      </c>
      <c r="G103" s="354">
        <v>97</v>
      </c>
      <c r="H103" s="346">
        <v>1046965.68</v>
      </c>
      <c r="I103" s="346">
        <v>884516.82</v>
      </c>
      <c r="J103" s="64">
        <v>2.2700000000000001E-2</v>
      </c>
      <c r="K103" s="54">
        <v>0.02</v>
      </c>
      <c r="L103" s="430">
        <v>5.39</v>
      </c>
      <c r="M103" s="430">
        <v>5.17</v>
      </c>
      <c r="N103" s="430">
        <v>231.97</v>
      </c>
      <c r="O103" s="431">
        <v>195.88</v>
      </c>
      <c r="Q103" s="440"/>
      <c r="R103" s="440"/>
      <c r="S103" s="440"/>
      <c r="T103" s="65"/>
      <c r="U103" s="65"/>
      <c r="V103" s="61"/>
      <c r="W103" s="61"/>
      <c r="X103" s="61"/>
      <c r="Y103" s="61"/>
    </row>
    <row r="104" spans="1:25" x14ac:dyDescent="0.2">
      <c r="A104" s="426" t="s">
        <v>56</v>
      </c>
      <c r="B104" s="259" t="s">
        <v>56</v>
      </c>
      <c r="F104" s="354">
        <v>1</v>
      </c>
      <c r="G104" s="354">
        <v>1</v>
      </c>
      <c r="H104" s="346">
        <v>273505.38</v>
      </c>
      <c r="I104" s="346">
        <v>275004.34000000003</v>
      </c>
      <c r="J104" s="64">
        <v>5.8999999999999999E-3</v>
      </c>
      <c r="K104" s="54">
        <v>6.1999999999999998E-3</v>
      </c>
      <c r="L104" s="430">
        <v>8.25</v>
      </c>
      <c r="M104" s="430">
        <v>8.25</v>
      </c>
      <c r="N104" s="430">
        <v>116</v>
      </c>
      <c r="O104" s="431">
        <v>115</v>
      </c>
    </row>
    <row r="105" spans="1:25" x14ac:dyDescent="0.2">
      <c r="A105" s="305"/>
      <c r="B105" s="313" t="s">
        <v>92</v>
      </c>
      <c r="C105" s="363"/>
      <c r="D105" s="363"/>
      <c r="E105" s="338"/>
      <c r="F105" s="66">
        <v>5577</v>
      </c>
      <c r="G105" s="66">
        <v>5407</v>
      </c>
      <c r="H105" s="57">
        <v>46217469.880000003</v>
      </c>
      <c r="I105" s="57">
        <v>44217997.450000003</v>
      </c>
      <c r="J105" s="67"/>
      <c r="K105" s="67"/>
      <c r="L105" s="441">
        <v>5.31</v>
      </c>
      <c r="M105" s="441">
        <v>5.29</v>
      </c>
      <c r="N105" s="441">
        <v>188.26</v>
      </c>
      <c r="O105" s="442">
        <v>188.23</v>
      </c>
    </row>
    <row r="106" spans="1:25" s="322" customFormat="1" ht="11.25" x14ac:dyDescent="0.2">
      <c r="A106" s="418"/>
      <c r="B106" s="321"/>
      <c r="C106" s="321"/>
      <c r="D106" s="321"/>
      <c r="E106" s="321"/>
      <c r="F106" s="321"/>
      <c r="G106" s="321"/>
      <c r="H106" s="321"/>
      <c r="I106" s="321"/>
      <c r="J106" s="68"/>
      <c r="K106" s="68"/>
      <c r="L106" s="321"/>
      <c r="M106" s="321"/>
      <c r="N106" s="321"/>
      <c r="O106" s="69"/>
    </row>
    <row r="107" spans="1:25" s="322" customFormat="1" ht="12" thickBot="1" x14ac:dyDescent="0.25">
      <c r="A107" s="324"/>
      <c r="B107" s="325"/>
      <c r="C107" s="325"/>
      <c r="D107" s="325"/>
      <c r="E107" s="325"/>
      <c r="F107" s="325"/>
      <c r="G107" s="325"/>
      <c r="H107" s="325"/>
      <c r="I107" s="325"/>
      <c r="J107" s="70"/>
      <c r="K107" s="70"/>
      <c r="L107" s="325"/>
      <c r="M107" s="325"/>
      <c r="N107" s="325"/>
      <c r="O107" s="71"/>
    </row>
    <row r="108" spans="1:25" ht="12.75" customHeight="1" thickBot="1" x14ac:dyDescent="0.25">
      <c r="A108" s="280"/>
    </row>
    <row r="109" spans="1:25" ht="15.75" x14ac:dyDescent="0.25">
      <c r="A109" s="282" t="s">
        <v>118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5"/>
    </row>
    <row r="110" spans="1:25" ht="6.75" customHeight="1" x14ac:dyDescent="0.2">
      <c r="A110" s="284"/>
      <c r="O110" s="269"/>
    </row>
    <row r="111" spans="1:25" s="335" customFormat="1" x14ac:dyDescent="0.2">
      <c r="A111" s="327"/>
      <c r="B111" s="328"/>
      <c r="C111" s="328"/>
      <c r="D111" s="328"/>
      <c r="E111" s="419"/>
      <c r="F111" s="420" t="s">
        <v>84</v>
      </c>
      <c r="G111" s="420"/>
      <c r="H111" s="443" t="s">
        <v>97</v>
      </c>
      <c r="I111" s="444"/>
      <c r="J111" s="420" t="s">
        <v>98</v>
      </c>
      <c r="K111" s="420"/>
      <c r="L111" s="420" t="s">
        <v>99</v>
      </c>
      <c r="M111" s="420"/>
      <c r="N111" s="420" t="s">
        <v>100</v>
      </c>
      <c r="O111" s="445"/>
    </row>
    <row r="112" spans="1:25" s="335" customFormat="1" x14ac:dyDescent="0.2">
      <c r="A112" s="327"/>
      <c r="B112" s="328"/>
      <c r="C112" s="328"/>
      <c r="D112" s="328"/>
      <c r="E112" s="419"/>
      <c r="F112" s="286" t="s">
        <v>101</v>
      </c>
      <c r="G112" s="286" t="s">
        <v>102</v>
      </c>
      <c r="H112" s="72" t="s">
        <v>101</v>
      </c>
      <c r="I112" s="73" t="s">
        <v>102</v>
      </c>
      <c r="J112" s="286" t="s">
        <v>101</v>
      </c>
      <c r="K112" s="286" t="s">
        <v>102</v>
      </c>
      <c r="L112" s="286" t="s">
        <v>101</v>
      </c>
      <c r="M112" s="286" t="s">
        <v>102</v>
      </c>
      <c r="N112" s="286" t="s">
        <v>101</v>
      </c>
      <c r="O112" s="288" t="s">
        <v>102</v>
      </c>
    </row>
    <row r="113" spans="1:15" x14ac:dyDescent="0.2">
      <c r="A113" s="284"/>
      <c r="B113" s="259" t="s">
        <v>119</v>
      </c>
      <c r="F113" s="74">
        <v>3968</v>
      </c>
      <c r="G113" s="74">
        <v>3874</v>
      </c>
      <c r="H113" s="75">
        <v>29886808.52</v>
      </c>
      <c r="I113" s="76">
        <v>29461434.219999999</v>
      </c>
      <c r="J113" s="54">
        <v>0.84279999999999999</v>
      </c>
      <c r="K113" s="54">
        <v>0.84250000000000003</v>
      </c>
      <c r="L113" s="77">
        <v>5.3</v>
      </c>
      <c r="M113" s="77">
        <v>5.27</v>
      </c>
      <c r="N113" s="75">
        <v>182.88</v>
      </c>
      <c r="O113" s="78">
        <v>185.84</v>
      </c>
    </row>
    <row r="114" spans="1:15" x14ac:dyDescent="0.2">
      <c r="A114" s="284"/>
      <c r="B114" s="259" t="s">
        <v>120</v>
      </c>
      <c r="F114" s="74">
        <v>160</v>
      </c>
      <c r="G114" s="74">
        <v>178</v>
      </c>
      <c r="H114" s="75">
        <v>1148870.8400000001</v>
      </c>
      <c r="I114" s="79">
        <v>1538975.01</v>
      </c>
      <c r="J114" s="54">
        <v>3.2399999999999998E-2</v>
      </c>
      <c r="K114" s="54">
        <v>4.3999999999999997E-2</v>
      </c>
      <c r="L114" s="77">
        <v>4.59</v>
      </c>
      <c r="M114" s="77">
        <v>4.58</v>
      </c>
      <c r="N114" s="75">
        <v>177.36</v>
      </c>
      <c r="O114" s="80">
        <v>212.74</v>
      </c>
    </row>
    <row r="115" spans="1:15" x14ac:dyDescent="0.2">
      <c r="A115" s="284"/>
      <c r="B115" s="259" t="s">
        <v>121</v>
      </c>
      <c r="F115" s="74">
        <v>111</v>
      </c>
      <c r="G115" s="74">
        <v>103</v>
      </c>
      <c r="H115" s="75">
        <v>545837.84</v>
      </c>
      <c r="I115" s="79">
        <v>543627.06000000006</v>
      </c>
      <c r="J115" s="54">
        <v>1.54E-2</v>
      </c>
      <c r="K115" s="54">
        <v>1.55E-2</v>
      </c>
      <c r="L115" s="77">
        <v>5.6</v>
      </c>
      <c r="M115" s="77">
        <v>5.19</v>
      </c>
      <c r="N115" s="75">
        <v>192.5</v>
      </c>
      <c r="O115" s="80">
        <v>156.01</v>
      </c>
    </row>
    <row r="116" spans="1:15" x14ac:dyDescent="0.2">
      <c r="A116" s="284"/>
      <c r="B116" s="259" t="s">
        <v>122</v>
      </c>
      <c r="F116" s="74">
        <v>78</v>
      </c>
      <c r="G116" s="74">
        <v>102</v>
      </c>
      <c r="H116" s="75">
        <v>759126.02</v>
      </c>
      <c r="I116" s="79">
        <v>458042</v>
      </c>
      <c r="J116" s="54">
        <v>2.1399999999999999E-2</v>
      </c>
      <c r="K116" s="54">
        <v>1.3100000000000001E-2</v>
      </c>
      <c r="L116" s="77">
        <v>4.7</v>
      </c>
      <c r="M116" s="77">
        <v>6.03</v>
      </c>
      <c r="N116" s="75">
        <v>179.95</v>
      </c>
      <c r="O116" s="80">
        <v>183.68</v>
      </c>
    </row>
    <row r="117" spans="1:15" x14ac:dyDescent="0.2">
      <c r="A117" s="284"/>
      <c r="B117" s="259" t="s">
        <v>123</v>
      </c>
      <c r="F117" s="74">
        <v>124</v>
      </c>
      <c r="G117" s="74">
        <v>90</v>
      </c>
      <c r="H117" s="75">
        <v>1011406.7</v>
      </c>
      <c r="I117" s="79">
        <v>914059.38</v>
      </c>
      <c r="J117" s="54">
        <v>2.8500000000000001E-2</v>
      </c>
      <c r="K117" s="54">
        <v>2.6100000000000002E-2</v>
      </c>
      <c r="L117" s="77">
        <v>5.91</v>
      </c>
      <c r="M117" s="77">
        <v>4.63</v>
      </c>
      <c r="N117" s="75">
        <v>179.7</v>
      </c>
      <c r="O117" s="80">
        <v>180.88</v>
      </c>
    </row>
    <row r="118" spans="1:15" x14ac:dyDescent="0.2">
      <c r="A118" s="284"/>
      <c r="B118" s="259" t="s">
        <v>124</v>
      </c>
      <c r="F118" s="74">
        <v>145</v>
      </c>
      <c r="G118" s="74">
        <v>148</v>
      </c>
      <c r="H118" s="75">
        <v>1570117.91</v>
      </c>
      <c r="I118" s="79">
        <v>1075652.04</v>
      </c>
      <c r="J118" s="54">
        <v>4.4299999999999999E-2</v>
      </c>
      <c r="K118" s="54">
        <v>3.0800000000000001E-2</v>
      </c>
      <c r="L118" s="77">
        <v>5.48</v>
      </c>
      <c r="M118" s="81">
        <v>6.52</v>
      </c>
      <c r="N118" s="75">
        <v>162.56</v>
      </c>
      <c r="O118" s="80">
        <v>170.67</v>
      </c>
    </row>
    <row r="119" spans="1:15" x14ac:dyDescent="0.2">
      <c r="A119" s="284"/>
      <c r="B119" s="259" t="s">
        <v>125</v>
      </c>
      <c r="F119" s="74">
        <v>66</v>
      </c>
      <c r="G119" s="74">
        <v>40</v>
      </c>
      <c r="H119" s="75">
        <v>538673.67000000004</v>
      </c>
      <c r="I119" s="79">
        <v>977658.75</v>
      </c>
      <c r="J119" s="54">
        <v>1.52E-2</v>
      </c>
      <c r="K119" s="54">
        <v>2.8000000000000001E-2</v>
      </c>
      <c r="L119" s="77">
        <v>5.29</v>
      </c>
      <c r="M119" s="77">
        <v>4.84</v>
      </c>
      <c r="N119" s="75">
        <v>205.98</v>
      </c>
      <c r="O119" s="80">
        <v>165.2</v>
      </c>
    </row>
    <row r="120" spans="1:15" x14ac:dyDescent="0.2">
      <c r="A120" s="305"/>
      <c r="B120" s="313" t="s">
        <v>126</v>
      </c>
      <c r="C120" s="363"/>
      <c r="D120" s="363"/>
      <c r="E120" s="338"/>
      <c r="F120" s="82">
        <v>4652</v>
      </c>
      <c r="G120" s="82">
        <v>4535</v>
      </c>
      <c r="H120" s="57">
        <v>35460841.5</v>
      </c>
      <c r="I120" s="57">
        <v>34969448.460000001</v>
      </c>
      <c r="J120" s="67"/>
      <c r="K120" s="67"/>
      <c r="L120" s="83">
        <v>5.29</v>
      </c>
      <c r="M120" s="84">
        <v>5.26</v>
      </c>
      <c r="N120" s="57">
        <v>182.15</v>
      </c>
      <c r="O120" s="60">
        <v>185.35</v>
      </c>
    </row>
    <row r="121" spans="1:15" s="322" customFormat="1" ht="11.25" x14ac:dyDescent="0.2">
      <c r="A121" s="320"/>
      <c r="J121" s="85"/>
      <c r="K121" s="85"/>
      <c r="O121" s="86"/>
    </row>
    <row r="122" spans="1:15" s="322" customFormat="1" ht="12" thickBot="1" x14ac:dyDescent="0.25">
      <c r="A122" s="324"/>
      <c r="B122" s="325"/>
      <c r="C122" s="325"/>
      <c r="D122" s="325"/>
      <c r="E122" s="325"/>
      <c r="F122" s="325"/>
      <c r="G122" s="325"/>
      <c r="H122" s="325"/>
      <c r="I122" s="325"/>
      <c r="J122" s="70"/>
      <c r="K122" s="70"/>
      <c r="L122" s="325"/>
      <c r="M122" s="325"/>
      <c r="N122" s="325"/>
      <c r="O122" s="71"/>
    </row>
    <row r="123" spans="1:15" ht="12.75" customHeight="1" thickBot="1" x14ac:dyDescent="0.25"/>
    <row r="124" spans="1:15" ht="15.75" x14ac:dyDescent="0.25">
      <c r="A124" s="282" t="s">
        <v>127</v>
      </c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5"/>
    </row>
    <row r="125" spans="1:15" ht="6.75" customHeight="1" x14ac:dyDescent="0.2">
      <c r="A125" s="305"/>
      <c r="O125" s="269"/>
    </row>
    <row r="126" spans="1:15" ht="12.75" customHeight="1" x14ac:dyDescent="0.2">
      <c r="A126" s="305"/>
      <c r="B126" s="405"/>
      <c r="C126" s="405"/>
      <c r="D126" s="405"/>
      <c r="E126" s="405"/>
      <c r="F126" s="421" t="s">
        <v>84</v>
      </c>
      <c r="G126" s="422"/>
      <c r="H126" s="443" t="s">
        <v>97</v>
      </c>
      <c r="I126" s="444"/>
      <c r="J126" s="421" t="s">
        <v>98</v>
      </c>
      <c r="K126" s="422"/>
      <c r="L126" s="421" t="s">
        <v>99</v>
      </c>
      <c r="M126" s="422"/>
      <c r="N126" s="421" t="s">
        <v>100</v>
      </c>
      <c r="O126" s="423"/>
    </row>
    <row r="127" spans="1:15" x14ac:dyDescent="0.2">
      <c r="A127" s="305"/>
      <c r="B127" s="405"/>
      <c r="C127" s="405"/>
      <c r="D127" s="405"/>
      <c r="E127" s="405"/>
      <c r="F127" s="286" t="s">
        <v>101</v>
      </c>
      <c r="G127" s="286" t="s">
        <v>102</v>
      </c>
      <c r="H127" s="286" t="s">
        <v>101</v>
      </c>
      <c r="I127" s="376" t="s">
        <v>102</v>
      </c>
      <c r="J127" s="286" t="s">
        <v>101</v>
      </c>
      <c r="K127" s="286" t="s">
        <v>102</v>
      </c>
      <c r="L127" s="286" t="s">
        <v>101</v>
      </c>
      <c r="M127" s="286" t="s">
        <v>102</v>
      </c>
      <c r="N127" s="286" t="s">
        <v>101</v>
      </c>
      <c r="O127" s="288" t="s">
        <v>102</v>
      </c>
    </row>
    <row r="128" spans="1:15" x14ac:dyDescent="0.2">
      <c r="A128" s="284"/>
      <c r="B128" s="259" t="s">
        <v>128</v>
      </c>
      <c r="F128" s="354">
        <v>939</v>
      </c>
      <c r="G128" s="354">
        <v>916</v>
      </c>
      <c r="H128" s="430">
        <v>16259250.449999999</v>
      </c>
      <c r="I128" s="430">
        <v>15415841.74</v>
      </c>
      <c r="J128" s="54">
        <v>0.3518</v>
      </c>
      <c r="K128" s="54">
        <v>0.34860000000000002</v>
      </c>
      <c r="L128" s="430">
        <v>4.66</v>
      </c>
      <c r="M128" s="430">
        <v>4.5999999999999996</v>
      </c>
      <c r="N128" s="430">
        <v>185.33</v>
      </c>
      <c r="O128" s="431">
        <v>184.9</v>
      </c>
    </row>
    <row r="129" spans="1:15" x14ac:dyDescent="0.2">
      <c r="A129" s="284"/>
      <c r="B129" s="259" t="s">
        <v>129</v>
      </c>
      <c r="F129" s="354">
        <v>947</v>
      </c>
      <c r="G129" s="354">
        <v>924</v>
      </c>
      <c r="H129" s="430">
        <v>19323286.27</v>
      </c>
      <c r="I129" s="430">
        <v>18554788.199999999</v>
      </c>
      <c r="J129" s="54">
        <v>0.41810000000000003</v>
      </c>
      <c r="K129" s="54">
        <v>0.41959999999999997</v>
      </c>
      <c r="L129" s="430">
        <v>4.7699999999999996</v>
      </c>
      <c r="M129" s="430">
        <v>4.75</v>
      </c>
      <c r="N129" s="430">
        <v>200.72</v>
      </c>
      <c r="O129" s="431">
        <v>198.99</v>
      </c>
    </row>
    <row r="130" spans="1:15" x14ac:dyDescent="0.2">
      <c r="A130" s="284"/>
      <c r="B130" s="259" t="s">
        <v>130</v>
      </c>
      <c r="F130" s="354">
        <v>2058</v>
      </c>
      <c r="G130" s="354">
        <v>1992</v>
      </c>
      <c r="H130" s="430">
        <v>5009069.6900000004</v>
      </c>
      <c r="I130" s="430">
        <v>4823710.8499999996</v>
      </c>
      <c r="J130" s="54">
        <v>0.1084</v>
      </c>
      <c r="K130" s="54">
        <v>0.1091</v>
      </c>
      <c r="L130" s="430">
        <v>7.26</v>
      </c>
      <c r="M130" s="430">
        <v>7.26</v>
      </c>
      <c r="N130" s="430">
        <v>155.5</v>
      </c>
      <c r="O130" s="431">
        <v>158.91</v>
      </c>
    </row>
    <row r="131" spans="1:15" x14ac:dyDescent="0.2">
      <c r="A131" s="284"/>
      <c r="B131" s="259" t="s">
        <v>131</v>
      </c>
      <c r="F131" s="354">
        <v>1569</v>
      </c>
      <c r="G131" s="354">
        <v>1514</v>
      </c>
      <c r="H131" s="430">
        <v>5128557.62</v>
      </c>
      <c r="I131" s="430">
        <v>4936609.24</v>
      </c>
      <c r="J131" s="54">
        <v>0.111</v>
      </c>
      <c r="K131" s="54">
        <v>0.1116</v>
      </c>
      <c r="L131" s="430">
        <v>7.25</v>
      </c>
      <c r="M131" s="430">
        <v>7.25</v>
      </c>
      <c r="N131" s="430">
        <v>181.12</v>
      </c>
      <c r="O131" s="431">
        <v>185.04</v>
      </c>
    </row>
    <row r="132" spans="1:15" x14ac:dyDescent="0.2">
      <c r="A132" s="284"/>
      <c r="B132" s="259" t="s">
        <v>132</v>
      </c>
      <c r="F132" s="354">
        <v>62</v>
      </c>
      <c r="G132" s="354">
        <v>59</v>
      </c>
      <c r="H132" s="430">
        <v>490882.48</v>
      </c>
      <c r="I132" s="430">
        <v>480607.47</v>
      </c>
      <c r="J132" s="54">
        <v>1.06E-2</v>
      </c>
      <c r="K132" s="54">
        <v>1.09E-2</v>
      </c>
      <c r="L132" s="430">
        <v>8.51</v>
      </c>
      <c r="M132" s="430">
        <v>8.51</v>
      </c>
      <c r="N132" s="430">
        <v>205.07</v>
      </c>
      <c r="O132" s="431">
        <v>207.66</v>
      </c>
    </row>
    <row r="133" spans="1:15" x14ac:dyDescent="0.2">
      <c r="A133" s="284"/>
      <c r="B133" s="259" t="s">
        <v>133</v>
      </c>
      <c r="F133" s="354">
        <v>2</v>
      </c>
      <c r="G133" s="354">
        <v>2</v>
      </c>
      <c r="H133" s="430">
        <v>6423.37</v>
      </c>
      <c r="I133" s="430">
        <v>6439.95</v>
      </c>
      <c r="J133" s="54">
        <v>1E-4</v>
      </c>
      <c r="K133" s="54">
        <v>1E-4</v>
      </c>
      <c r="L133" s="430">
        <v>8.51</v>
      </c>
      <c r="M133" s="430">
        <v>8.51</v>
      </c>
      <c r="N133" s="430">
        <v>89.79</v>
      </c>
      <c r="O133" s="431">
        <v>88.61</v>
      </c>
    </row>
    <row r="134" spans="1:15" x14ac:dyDescent="0.2">
      <c r="A134" s="305"/>
      <c r="B134" s="313" t="s">
        <v>134</v>
      </c>
      <c r="C134" s="363"/>
      <c r="D134" s="363"/>
      <c r="E134" s="363"/>
      <c r="F134" s="82">
        <v>5577</v>
      </c>
      <c r="G134" s="82">
        <v>5407</v>
      </c>
      <c r="H134" s="57">
        <v>46217469.880000003</v>
      </c>
      <c r="I134" s="57">
        <v>44217997.450000003</v>
      </c>
      <c r="J134" s="67"/>
      <c r="K134" s="67"/>
      <c r="L134" s="83">
        <v>5.31</v>
      </c>
      <c r="M134" s="84">
        <v>5.29</v>
      </c>
      <c r="N134" s="57">
        <v>188.26</v>
      </c>
      <c r="O134" s="60">
        <v>188.23</v>
      </c>
    </row>
    <row r="135" spans="1:15" s="322" customFormat="1" ht="11.25" x14ac:dyDescent="0.2">
      <c r="A135" s="320"/>
      <c r="F135" s="321"/>
      <c r="G135" s="321"/>
      <c r="H135" s="321"/>
      <c r="I135" s="321"/>
      <c r="J135" s="321"/>
      <c r="K135" s="321"/>
      <c r="L135" s="321"/>
      <c r="M135" s="321"/>
      <c r="N135" s="68"/>
      <c r="O135" s="390"/>
    </row>
    <row r="136" spans="1:15" s="322" customFormat="1" ht="12" thickBot="1" x14ac:dyDescent="0.25">
      <c r="A136" s="324"/>
      <c r="B136" s="325"/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6"/>
    </row>
    <row r="137" spans="1:15" ht="13.5" thickBot="1" x14ac:dyDescent="0.25">
      <c r="D137" s="280"/>
      <c r="E137" s="280"/>
    </row>
    <row r="138" spans="1:15" ht="15.75" x14ac:dyDescent="0.25">
      <c r="A138" s="282" t="s">
        <v>135</v>
      </c>
      <c r="B138" s="264"/>
      <c r="C138" s="264"/>
      <c r="D138" s="446"/>
      <c r="F138" s="264"/>
      <c r="G138" s="264"/>
      <c r="H138" s="264"/>
      <c r="I138" s="264"/>
      <c r="J138" s="264"/>
      <c r="K138" s="264"/>
      <c r="L138" s="264"/>
      <c r="M138" s="264"/>
      <c r="N138" s="264"/>
      <c r="O138" s="265"/>
    </row>
    <row r="139" spans="1:15" ht="6.75" customHeight="1" x14ac:dyDescent="0.2">
      <c r="A139" s="284"/>
      <c r="O139" s="269"/>
    </row>
    <row r="140" spans="1:15" ht="12.75" customHeight="1" x14ac:dyDescent="0.2">
      <c r="A140" s="285"/>
      <c r="B140" s="405"/>
      <c r="C140" s="405"/>
      <c r="D140" s="405"/>
      <c r="E140" s="405"/>
      <c r="F140" s="421" t="s">
        <v>84</v>
      </c>
      <c r="G140" s="422"/>
      <c r="H140" s="443" t="s">
        <v>97</v>
      </c>
      <c r="I140" s="444"/>
      <c r="J140" s="421" t="s">
        <v>136</v>
      </c>
      <c r="K140" s="422"/>
      <c r="L140" s="421" t="s">
        <v>99</v>
      </c>
      <c r="M140" s="422"/>
      <c r="N140" s="421" t="s">
        <v>100</v>
      </c>
      <c r="O140" s="423"/>
    </row>
    <row r="141" spans="1:15" x14ac:dyDescent="0.2">
      <c r="A141" s="285"/>
      <c r="B141" s="405"/>
      <c r="C141" s="405"/>
      <c r="D141" s="405"/>
      <c r="E141" s="405"/>
      <c r="F141" s="286" t="s">
        <v>101</v>
      </c>
      <c r="G141" s="286" t="s">
        <v>102</v>
      </c>
      <c r="H141" s="286" t="s">
        <v>101</v>
      </c>
      <c r="I141" s="376" t="s">
        <v>102</v>
      </c>
      <c r="J141" s="286" t="s">
        <v>101</v>
      </c>
      <c r="K141" s="286" t="s">
        <v>102</v>
      </c>
      <c r="L141" s="286" t="s">
        <v>101</v>
      </c>
      <c r="M141" s="286" t="s">
        <v>102</v>
      </c>
      <c r="N141" s="286" t="s">
        <v>101</v>
      </c>
      <c r="O141" s="288" t="s">
        <v>102</v>
      </c>
    </row>
    <row r="142" spans="1:15" x14ac:dyDescent="0.2">
      <c r="A142" s="284"/>
      <c r="B142" s="259" t="s">
        <v>137</v>
      </c>
      <c r="F142" s="354">
        <v>2320</v>
      </c>
      <c r="G142" s="354">
        <v>2223</v>
      </c>
      <c r="H142" s="430">
        <v>10060604.720000001</v>
      </c>
      <c r="I142" s="430">
        <v>9284634.8100000005</v>
      </c>
      <c r="J142" s="54">
        <v>0.2177</v>
      </c>
      <c r="K142" s="54">
        <v>0.21</v>
      </c>
      <c r="L142" s="430">
        <v>6.59</v>
      </c>
      <c r="M142" s="430">
        <v>6.67</v>
      </c>
      <c r="N142" s="75">
        <v>181.12</v>
      </c>
      <c r="O142" s="78">
        <v>182.94</v>
      </c>
    </row>
    <row r="143" spans="1:15" x14ac:dyDescent="0.2">
      <c r="A143" s="284"/>
      <c r="B143" s="259" t="s">
        <v>138</v>
      </c>
      <c r="F143" s="354">
        <v>883</v>
      </c>
      <c r="G143" s="354">
        <v>851</v>
      </c>
      <c r="H143" s="430">
        <v>2647256</v>
      </c>
      <c r="I143" s="430">
        <v>2552022.36</v>
      </c>
      <c r="J143" s="54">
        <v>5.7299999999999997E-2</v>
      </c>
      <c r="K143" s="54">
        <v>5.7700000000000001E-2</v>
      </c>
      <c r="L143" s="430">
        <v>7.09</v>
      </c>
      <c r="M143" s="430">
        <v>7.08</v>
      </c>
      <c r="N143" s="75">
        <v>165.58</v>
      </c>
      <c r="O143" s="80">
        <v>172.03</v>
      </c>
    </row>
    <row r="144" spans="1:15" x14ac:dyDescent="0.2">
      <c r="A144" s="284"/>
      <c r="B144" s="259" t="s">
        <v>139</v>
      </c>
      <c r="F144" s="354">
        <v>690</v>
      </c>
      <c r="G144" s="354">
        <v>683</v>
      </c>
      <c r="H144" s="430">
        <v>1816861.23</v>
      </c>
      <c r="I144" s="430">
        <v>1791192.48</v>
      </c>
      <c r="J144" s="54">
        <v>3.9300000000000002E-2</v>
      </c>
      <c r="K144" s="54">
        <v>4.0500000000000001E-2</v>
      </c>
      <c r="L144" s="430">
        <v>6.88</v>
      </c>
      <c r="M144" s="430">
        <v>6.86</v>
      </c>
      <c r="N144" s="75">
        <v>155.77000000000001</v>
      </c>
      <c r="O144" s="80">
        <v>157.15</v>
      </c>
    </row>
    <row r="145" spans="1:15" x14ac:dyDescent="0.2">
      <c r="A145" s="284"/>
      <c r="B145" s="259" t="s">
        <v>140</v>
      </c>
      <c r="F145" s="354">
        <v>1667</v>
      </c>
      <c r="G145" s="354">
        <v>1633</v>
      </c>
      <c r="H145" s="430">
        <v>31680844.43</v>
      </c>
      <c r="I145" s="430">
        <v>30578494.969999999</v>
      </c>
      <c r="J145" s="54">
        <v>0.6855</v>
      </c>
      <c r="K145" s="54">
        <v>0.6915</v>
      </c>
      <c r="L145" s="430">
        <v>4.67</v>
      </c>
      <c r="M145" s="430">
        <v>4.63</v>
      </c>
      <c r="N145" s="75">
        <v>194.32</v>
      </c>
      <c r="O145" s="80">
        <v>193.04</v>
      </c>
    </row>
    <row r="146" spans="1:15" x14ac:dyDescent="0.2">
      <c r="A146" s="284"/>
      <c r="B146" s="259" t="s">
        <v>141</v>
      </c>
      <c r="F146" s="354">
        <v>17</v>
      </c>
      <c r="G146" s="354">
        <v>17</v>
      </c>
      <c r="H146" s="430">
        <v>11903.5</v>
      </c>
      <c r="I146" s="430">
        <v>11652.83</v>
      </c>
      <c r="J146" s="54">
        <v>2.9999999999999997E-4</v>
      </c>
      <c r="K146" s="54">
        <v>2.9999999999999997E-4</v>
      </c>
      <c r="L146" s="430">
        <v>7.7</v>
      </c>
      <c r="M146" s="430">
        <v>7.71</v>
      </c>
      <c r="N146" s="75">
        <v>102.05</v>
      </c>
      <c r="O146" s="80">
        <v>103.09</v>
      </c>
    </row>
    <row r="147" spans="1:15" x14ac:dyDescent="0.2">
      <c r="A147" s="305"/>
      <c r="B147" s="313" t="s">
        <v>92</v>
      </c>
      <c r="C147" s="363"/>
      <c r="D147" s="363"/>
      <c r="E147" s="363"/>
      <c r="F147" s="82">
        <v>5577</v>
      </c>
      <c r="G147" s="82">
        <v>5407</v>
      </c>
      <c r="H147" s="57">
        <v>46217469.880000003</v>
      </c>
      <c r="I147" s="57">
        <v>44217997.450000003</v>
      </c>
      <c r="J147" s="67"/>
      <c r="K147" s="67"/>
      <c r="L147" s="83">
        <v>5.31</v>
      </c>
      <c r="M147" s="83">
        <v>5.29</v>
      </c>
      <c r="N147" s="57">
        <v>188.26</v>
      </c>
      <c r="O147" s="60">
        <v>188.23</v>
      </c>
    </row>
    <row r="148" spans="1:15" s="322" customFormat="1" ht="11.25" x14ac:dyDescent="0.2">
      <c r="A148" s="418"/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68"/>
      <c r="O148" s="323"/>
    </row>
    <row r="149" spans="1:15" s="322" customFormat="1" ht="12" thickBot="1" x14ac:dyDescent="0.25">
      <c r="A149" s="324"/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6"/>
    </row>
    <row r="150" spans="1:15" ht="13.5" thickBot="1" x14ac:dyDescent="0.25"/>
    <row r="151" spans="1:15" ht="15.75" x14ac:dyDescent="0.25">
      <c r="A151" s="282" t="s">
        <v>142</v>
      </c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5"/>
    </row>
    <row r="152" spans="1:15" ht="6.75" customHeight="1" x14ac:dyDescent="0.2">
      <c r="A152" s="284"/>
      <c r="L152" s="269"/>
    </row>
    <row r="153" spans="1:15" x14ac:dyDescent="0.2">
      <c r="A153" s="285"/>
      <c r="B153" s="405"/>
      <c r="C153" s="405"/>
      <c r="D153" s="405"/>
      <c r="E153" s="352"/>
      <c r="F153" s="421" t="s">
        <v>84</v>
      </c>
      <c r="G153" s="422"/>
      <c r="H153" s="443" t="s">
        <v>97</v>
      </c>
      <c r="I153" s="444"/>
      <c r="J153" s="420" t="s">
        <v>143</v>
      </c>
      <c r="K153" s="420"/>
      <c r="L153" s="288" t="s">
        <v>22</v>
      </c>
    </row>
    <row r="154" spans="1:15" x14ac:dyDescent="0.2">
      <c r="A154" s="285"/>
      <c r="B154" s="405"/>
      <c r="C154" s="405"/>
      <c r="D154" s="405"/>
      <c r="E154" s="352"/>
      <c r="F154" s="376" t="s">
        <v>101</v>
      </c>
      <c r="G154" s="376" t="s">
        <v>102</v>
      </c>
      <c r="H154" s="286" t="s">
        <v>101</v>
      </c>
      <c r="I154" s="286" t="s">
        <v>102</v>
      </c>
      <c r="J154" s="286" t="s">
        <v>101</v>
      </c>
      <c r="K154" s="286" t="s">
        <v>102</v>
      </c>
      <c r="L154" s="447"/>
    </row>
    <row r="155" spans="1:15" x14ac:dyDescent="0.2">
      <c r="A155" s="330"/>
      <c r="B155" s="336" t="s">
        <v>144</v>
      </c>
      <c r="C155" s="336"/>
      <c r="D155" s="336"/>
      <c r="E155" s="336"/>
      <c r="F155" s="354">
        <v>355</v>
      </c>
      <c r="G155" s="354">
        <v>339</v>
      </c>
      <c r="H155" s="430">
        <v>1032811.55</v>
      </c>
      <c r="I155" s="75">
        <v>955875.91</v>
      </c>
      <c r="J155" s="54">
        <v>2.23E-2</v>
      </c>
      <c r="K155" s="87">
        <v>2.1600000000000001E-2</v>
      </c>
      <c r="L155" s="448">
        <v>3.0440999999999998</v>
      </c>
    </row>
    <row r="156" spans="1:15" x14ac:dyDescent="0.2">
      <c r="A156" s="284"/>
      <c r="B156" s="259" t="s">
        <v>145</v>
      </c>
      <c r="F156" s="354">
        <v>5222</v>
      </c>
      <c r="G156" s="354">
        <v>5068</v>
      </c>
      <c r="H156" s="430">
        <v>45184658.329999998</v>
      </c>
      <c r="I156" s="75">
        <v>43262121.539999999</v>
      </c>
      <c r="J156" s="54">
        <v>0.97770000000000001</v>
      </c>
      <c r="K156" s="64">
        <v>0.97840000000000005</v>
      </c>
      <c r="L156" s="449">
        <v>2.5468999999999999</v>
      </c>
    </row>
    <row r="157" spans="1:15" x14ac:dyDescent="0.2">
      <c r="A157" s="284"/>
      <c r="B157" s="259" t="s">
        <v>146</v>
      </c>
      <c r="F157" s="354">
        <v>0</v>
      </c>
      <c r="G157" s="354">
        <v>0</v>
      </c>
      <c r="H157" s="430">
        <v>0</v>
      </c>
      <c r="I157" s="430">
        <v>0</v>
      </c>
      <c r="J157" s="54">
        <v>0</v>
      </c>
      <c r="K157" s="64">
        <v>0</v>
      </c>
      <c r="L157" s="449">
        <v>0</v>
      </c>
    </row>
    <row r="158" spans="1:15" ht="13.5" thickBot="1" x14ac:dyDescent="0.25">
      <c r="A158" s="391"/>
      <c r="B158" s="450" t="s">
        <v>46</v>
      </c>
      <c r="C158" s="280"/>
      <c r="D158" s="280"/>
      <c r="E158" s="280"/>
      <c r="F158" s="89">
        <v>5577</v>
      </c>
      <c r="G158" s="89">
        <v>5407</v>
      </c>
      <c r="H158" s="90">
        <v>46217469.880000003</v>
      </c>
      <c r="I158" s="90">
        <v>44217997.450000003</v>
      </c>
      <c r="J158" s="91"/>
      <c r="K158" s="92"/>
      <c r="L158" s="451">
        <v>2.5575999999999999</v>
      </c>
    </row>
    <row r="159" spans="1:15" s="452" customFormat="1" ht="11.25" x14ac:dyDescent="0.2">
      <c r="A159" s="322"/>
    </row>
    <row r="160" spans="1:15" s="452" customFormat="1" ht="11.25" x14ac:dyDescent="0.2">
      <c r="A160" s="322"/>
    </row>
    <row r="161" spans="1:16" ht="13.5" thickBot="1" x14ac:dyDescent="0.25"/>
    <row r="162" spans="1:16" ht="15.75" x14ac:dyDescent="0.25">
      <c r="A162" s="282" t="s">
        <v>147</v>
      </c>
      <c r="B162" s="453"/>
      <c r="C162" s="454"/>
      <c r="D162" s="283"/>
      <c r="E162" s="283"/>
      <c r="F162" s="397" t="s">
        <v>148</v>
      </c>
    </row>
    <row r="163" spans="1:16" ht="13.5" thickBot="1" x14ac:dyDescent="0.25">
      <c r="A163" s="391" t="s">
        <v>149</v>
      </c>
      <c r="B163" s="391"/>
      <c r="C163" s="455"/>
      <c r="D163" s="455"/>
      <c r="E163" s="455"/>
      <c r="F163" s="456">
        <v>301461612.00999999</v>
      </c>
    </row>
    <row r="164" spans="1:16" x14ac:dyDescent="0.2">
      <c r="C164" s="457"/>
      <c r="D164" s="457"/>
      <c r="E164" s="457"/>
      <c r="F164" s="458"/>
    </row>
    <row r="165" spans="1:16" x14ac:dyDescent="0.2">
      <c r="C165" s="459"/>
      <c r="D165" s="460"/>
      <c r="E165" s="460"/>
      <c r="F165" s="458"/>
    </row>
    <row r="166" spans="1:16" ht="12.75" customHeight="1" x14ac:dyDescent="0.2">
      <c r="A166" s="461"/>
      <c r="B166" s="461"/>
      <c r="C166" s="461"/>
      <c r="D166" s="461"/>
      <c r="E166" s="461"/>
      <c r="F166" s="461"/>
    </row>
    <row r="167" spans="1:16" x14ac:dyDescent="0.2">
      <c r="A167" s="461"/>
      <c r="B167" s="461"/>
      <c r="C167" s="461"/>
      <c r="D167" s="461"/>
      <c r="E167" s="461"/>
      <c r="F167" s="461"/>
    </row>
    <row r="168" spans="1:16" x14ac:dyDescent="0.2">
      <c r="A168" s="461"/>
      <c r="B168" s="461"/>
      <c r="C168" s="461"/>
      <c r="D168" s="461"/>
      <c r="E168" s="461"/>
      <c r="F168" s="461"/>
    </row>
    <row r="169" spans="1:16" x14ac:dyDescent="0.2">
      <c r="C169" s="459"/>
      <c r="D169" s="460"/>
      <c r="E169" s="460"/>
      <c r="F169" s="458"/>
    </row>
    <row r="170" spans="1:16" x14ac:dyDescent="0.2">
      <c r="A170" s="461"/>
      <c r="B170" s="461"/>
      <c r="C170" s="461"/>
      <c r="D170" s="461"/>
      <c r="E170" s="461"/>
      <c r="F170" s="461"/>
    </row>
    <row r="171" spans="1:16" x14ac:dyDescent="0.2">
      <c r="A171" s="461"/>
      <c r="B171" s="461"/>
      <c r="C171" s="461"/>
      <c r="D171" s="461"/>
      <c r="E171" s="461"/>
      <c r="F171" s="461"/>
    </row>
    <row r="172" spans="1:16" x14ac:dyDescent="0.2">
      <c r="A172" s="461"/>
      <c r="B172" s="461"/>
      <c r="C172" s="461"/>
      <c r="D172" s="461"/>
      <c r="E172" s="461"/>
      <c r="F172" s="461"/>
    </row>
    <row r="173" spans="1:16" x14ac:dyDescent="0.2">
      <c r="F173" s="382"/>
      <c r="G173" s="382"/>
      <c r="H173" s="462"/>
      <c r="I173" s="462"/>
      <c r="J173" s="382"/>
      <c r="K173" s="382"/>
      <c r="L173" s="337"/>
      <c r="M173" s="337"/>
      <c r="N173" s="337"/>
      <c r="O173" s="337"/>
      <c r="P173" s="382"/>
    </row>
    <row r="174" spans="1:16" x14ac:dyDescent="0.2">
      <c r="F174" s="382"/>
      <c r="G174" s="382"/>
      <c r="H174" s="462"/>
      <c r="I174" s="462"/>
      <c r="J174" s="382"/>
      <c r="K174" s="382"/>
      <c r="L174" s="337"/>
      <c r="M174" s="337"/>
      <c r="N174" s="337"/>
      <c r="O174" s="337"/>
      <c r="P174" s="382"/>
    </row>
    <row r="178" spans="6:6" x14ac:dyDescent="0.2">
      <c r="F178" s="337"/>
    </row>
    <row r="180" spans="6:6" x14ac:dyDescent="0.2">
      <c r="F180" s="337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E89E5B9D-485E-47EE-AF94-0603B34C20C6}"/>
    <hyperlink ref="D11" r:id="rId2" xr:uid="{02E34211-732F-4AEC-AB11-A6C61A05F0F2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BBF6-91E6-43B9-8126-28DBECD34204}">
  <sheetPr>
    <pageSetUpPr fitToPage="1"/>
  </sheetPr>
  <dimension ref="A1:AD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15.5703125" style="96" customWidth="1"/>
    <col min="16" max="16" width="24.140625" style="96" customWidth="1"/>
    <col min="17" max="17" width="17.5703125" customWidth="1"/>
    <col min="18" max="18" width="23.42578125" customWidth="1"/>
    <col min="19" max="19" width="8.5703125" customWidth="1"/>
    <col min="20" max="20" width="5.28515625" customWidth="1"/>
    <col min="21" max="21" width="15.5703125" customWidth="1"/>
    <col min="22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150</v>
      </c>
      <c r="Y2" s="97"/>
      <c r="Z2" s="97"/>
      <c r="AA2" s="97"/>
    </row>
    <row r="3" spans="1:27" ht="15.75" x14ac:dyDescent="0.25">
      <c r="A3" s="1" t="s">
        <v>5</v>
      </c>
      <c r="X3" s="97"/>
      <c r="Y3" s="97"/>
      <c r="Z3" s="97"/>
      <c r="AA3" s="97"/>
    </row>
    <row r="4" spans="1:27" ht="13.5" thickBot="1" x14ac:dyDescent="0.25">
      <c r="X4" s="97"/>
      <c r="Y4" s="97"/>
      <c r="Z4" s="97"/>
      <c r="AA4" s="97"/>
    </row>
    <row r="5" spans="1:27" x14ac:dyDescent="0.2">
      <c r="B5" s="5" t="s">
        <v>6</v>
      </c>
      <c r="C5" s="6"/>
      <c r="D5" s="6"/>
      <c r="E5" s="98">
        <v>45348</v>
      </c>
      <c r="F5" s="98"/>
      <c r="G5" s="99"/>
      <c r="X5" s="97"/>
      <c r="Y5" s="97"/>
      <c r="Z5" s="97"/>
      <c r="AA5" s="97"/>
    </row>
    <row r="6" spans="1:27" ht="13.5" thickBot="1" x14ac:dyDescent="0.25">
      <c r="B6" s="8" t="s">
        <v>151</v>
      </c>
      <c r="C6" s="9"/>
      <c r="D6" s="9"/>
      <c r="E6" s="100">
        <v>45322</v>
      </c>
      <c r="F6" s="100"/>
      <c r="G6" s="101"/>
      <c r="X6" s="97"/>
      <c r="Y6" s="97"/>
      <c r="Z6" s="97"/>
      <c r="AA6" s="97"/>
    </row>
    <row r="9" spans="1:27" ht="15.75" thickBot="1" x14ac:dyDescent="0.3">
      <c r="A9" s="102"/>
      <c r="Y9" s="15"/>
    </row>
    <row r="10" spans="1:27" ht="6" customHeight="1" thickBot="1" x14ac:dyDescent="0.25">
      <c r="J10" s="51"/>
      <c r="K10" s="103"/>
      <c r="L10" s="103"/>
      <c r="M10" s="103"/>
      <c r="N10" s="104"/>
    </row>
    <row r="11" spans="1:27" ht="18" thickBot="1" x14ac:dyDescent="0.3">
      <c r="A11" s="105" t="s">
        <v>152</v>
      </c>
      <c r="B11" s="106"/>
      <c r="C11" s="106"/>
      <c r="D11" s="106"/>
      <c r="E11" s="106"/>
      <c r="F11" s="106"/>
      <c r="G11" s="106"/>
      <c r="H11" s="107"/>
      <c r="J11" s="33" t="s">
        <v>153</v>
      </c>
      <c r="N11" s="108">
        <v>45322</v>
      </c>
      <c r="O11" s="109"/>
      <c r="P11" s="109"/>
      <c r="Q11" s="110"/>
    </row>
    <row r="12" spans="1:27" x14ac:dyDescent="0.2">
      <c r="A12" s="33"/>
      <c r="H12" s="111"/>
      <c r="J12" s="112" t="s">
        <v>154</v>
      </c>
      <c r="N12" s="47">
        <v>10000</v>
      </c>
      <c r="O12" s="113"/>
      <c r="P12" s="113"/>
      <c r="Q12" s="114"/>
      <c r="R12" s="115"/>
    </row>
    <row r="13" spans="1:27" x14ac:dyDescent="0.2">
      <c r="A13" s="112"/>
      <c r="B13" t="s">
        <v>155</v>
      </c>
      <c r="H13" s="47">
        <v>1874382.5200000005</v>
      </c>
      <c r="J13" s="11" t="s">
        <v>156</v>
      </c>
      <c r="N13" s="47">
        <v>8124.98</v>
      </c>
      <c r="O13" s="113"/>
      <c r="P13" s="113"/>
      <c r="Q13" s="116"/>
      <c r="R13" s="117"/>
    </row>
    <row r="14" spans="1:27" x14ac:dyDescent="0.2">
      <c r="A14" s="112"/>
      <c r="B14" t="s">
        <v>157</v>
      </c>
      <c r="F14" s="118"/>
      <c r="H14" s="119"/>
      <c r="J14" s="11" t="s">
        <v>158</v>
      </c>
      <c r="N14" s="47">
        <v>1814.95</v>
      </c>
      <c r="O14" s="113"/>
      <c r="P14" s="120"/>
      <c r="Q14" s="121"/>
      <c r="R14" s="18"/>
    </row>
    <row r="15" spans="1:27" x14ac:dyDescent="0.2">
      <c r="A15" s="112"/>
      <c r="B15" t="s">
        <v>159</v>
      </c>
      <c r="H15" s="119"/>
      <c r="J15" s="11" t="s">
        <v>160</v>
      </c>
      <c r="N15" s="47">
        <v>30106.19</v>
      </c>
      <c r="O15"/>
      <c r="P15" s="120"/>
      <c r="Q15" s="122"/>
      <c r="R15" s="94"/>
    </row>
    <row r="16" spans="1:27" x14ac:dyDescent="0.2">
      <c r="A16" s="112"/>
      <c r="C16" t="s">
        <v>161</v>
      </c>
      <c r="H16" s="47">
        <v>0</v>
      </c>
      <c r="J16" s="11" t="s">
        <v>162</v>
      </c>
      <c r="N16" s="52">
        <v>16929.13</v>
      </c>
      <c r="O16" s="113"/>
      <c r="P16" s="123"/>
      <c r="Q16" s="116"/>
      <c r="R16" s="18"/>
    </row>
    <row r="17" spans="1:27" ht="13.5" thickBot="1" x14ac:dyDescent="0.25">
      <c r="A17" s="112"/>
      <c r="B17" t="s">
        <v>163</v>
      </c>
      <c r="H17" s="119">
        <v>9585.2999999999993</v>
      </c>
      <c r="J17" s="124"/>
      <c r="K17" s="88" t="s">
        <v>164</v>
      </c>
      <c r="L17" s="125"/>
      <c r="M17" s="125"/>
      <c r="N17" s="126">
        <v>66975.25</v>
      </c>
      <c r="O17" s="127"/>
      <c r="P17" s="128"/>
      <c r="Q17" s="129"/>
      <c r="R17" s="130"/>
    </row>
    <row r="18" spans="1:27" x14ac:dyDescent="0.2">
      <c r="A18" s="112"/>
      <c r="B18" t="s">
        <v>165</v>
      </c>
      <c r="H18" s="119"/>
      <c r="P18" s="131"/>
      <c r="Q18" s="129"/>
      <c r="R18" s="130"/>
    </row>
    <row r="19" spans="1:27" x14ac:dyDescent="0.2">
      <c r="A19" s="112"/>
      <c r="B19" s="2" t="s">
        <v>166</v>
      </c>
      <c r="H19" s="119"/>
      <c r="P19" s="120"/>
      <c r="Q19" s="129"/>
      <c r="R19" s="130"/>
    </row>
    <row r="20" spans="1:27" x14ac:dyDescent="0.2">
      <c r="A20" s="112"/>
      <c r="B20" t="s">
        <v>167</v>
      </c>
      <c r="H20" s="47">
        <v>697292.88</v>
      </c>
      <c r="P20" s="132"/>
      <c r="Q20" s="133"/>
    </row>
    <row r="21" spans="1:27" x14ac:dyDescent="0.2">
      <c r="A21" s="112"/>
      <c r="B21" s="2" t="s">
        <v>168</v>
      </c>
      <c r="H21" s="119"/>
      <c r="N21" s="134"/>
      <c r="P21" s="135"/>
      <c r="X21" s="48"/>
    </row>
    <row r="22" spans="1:27" ht="13.5" thickBot="1" x14ac:dyDescent="0.25">
      <c r="A22" s="112"/>
      <c r="B22" t="s">
        <v>169</v>
      </c>
      <c r="H22" s="119"/>
      <c r="N22" s="134"/>
    </row>
    <row r="23" spans="1:27" x14ac:dyDescent="0.2">
      <c r="A23" s="112"/>
      <c r="B23" t="s">
        <v>170</v>
      </c>
      <c r="H23" s="119"/>
      <c r="I23" s="136"/>
      <c r="J23" s="51" t="s">
        <v>171</v>
      </c>
      <c r="K23" s="103"/>
      <c r="L23" s="103"/>
      <c r="M23" s="103"/>
      <c r="N23" s="137">
        <v>45322</v>
      </c>
      <c r="O23" s="109"/>
      <c r="P23" s="138"/>
      <c r="Q23" s="110"/>
      <c r="R23" s="2"/>
      <c r="AA23" s="15"/>
    </row>
    <row r="24" spans="1:27" x14ac:dyDescent="0.2">
      <c r="A24" s="112"/>
      <c r="B24" t="s">
        <v>172</v>
      </c>
      <c r="H24" s="119"/>
      <c r="J24" s="112"/>
      <c r="N24" s="119"/>
      <c r="O24" s="109"/>
      <c r="P24" s="109"/>
      <c r="Q24" s="110"/>
    </row>
    <row r="25" spans="1:27" x14ac:dyDescent="0.2">
      <c r="A25" s="112"/>
      <c r="B25" t="s">
        <v>173</v>
      </c>
      <c r="H25" s="47"/>
      <c r="I25" s="139"/>
      <c r="J25" s="140" t="s">
        <v>174</v>
      </c>
      <c r="N25" s="141">
        <v>876211.38</v>
      </c>
      <c r="O25" s="113"/>
      <c r="P25" s="113"/>
      <c r="Q25" s="142"/>
      <c r="W25" s="2"/>
    </row>
    <row r="26" spans="1:27" x14ac:dyDescent="0.2">
      <c r="A26" s="112"/>
      <c r="B26" t="s">
        <v>175</v>
      </c>
      <c r="H26" s="47"/>
      <c r="I26" s="139"/>
      <c r="J26" s="140" t="s">
        <v>176</v>
      </c>
      <c r="N26" s="141">
        <v>115962812.22</v>
      </c>
      <c r="O26" s="113"/>
      <c r="P26" s="113"/>
      <c r="Q26" s="113"/>
      <c r="W26" s="2"/>
    </row>
    <row r="27" spans="1:27" x14ac:dyDescent="0.2">
      <c r="A27" s="112"/>
      <c r="B27" t="s">
        <v>177</v>
      </c>
      <c r="H27" s="119"/>
      <c r="I27" s="143"/>
      <c r="J27" s="140" t="s">
        <v>178</v>
      </c>
      <c r="N27" s="144">
        <v>0.3846685866462935</v>
      </c>
      <c r="O27" s="145"/>
      <c r="P27" s="145"/>
      <c r="Q27" s="142"/>
      <c r="R27" s="146"/>
      <c r="W27" s="2"/>
    </row>
    <row r="28" spans="1:27" x14ac:dyDescent="0.2">
      <c r="A28" s="112"/>
      <c r="H28" s="147"/>
      <c r="I28" s="143"/>
      <c r="J28" s="140" t="s">
        <v>179</v>
      </c>
      <c r="N28" s="148">
        <v>2.6225251912668872</v>
      </c>
      <c r="O28" s="145"/>
      <c r="P28" s="145"/>
      <c r="Q28" s="149"/>
      <c r="W28" s="2"/>
      <c r="X28" s="150"/>
    </row>
    <row r="29" spans="1:27" x14ac:dyDescent="0.2">
      <c r="A29" s="112"/>
      <c r="C29" s="15" t="s">
        <v>180</v>
      </c>
      <c r="H29" s="151">
        <v>2581260.7000000007</v>
      </c>
      <c r="I29" s="152"/>
      <c r="J29" s="153"/>
      <c r="N29" s="141"/>
      <c r="O29" s="154"/>
      <c r="P29" s="154"/>
      <c r="Q29" s="155"/>
      <c r="R29" s="2"/>
      <c r="S29" s="2"/>
      <c r="T29" s="2"/>
      <c r="U29" s="2"/>
      <c r="V29" s="2"/>
    </row>
    <row r="30" spans="1:27" ht="13.5" thickBot="1" x14ac:dyDescent="0.25">
      <c r="A30" s="112"/>
      <c r="C30" s="15"/>
      <c r="H30" s="147"/>
      <c r="I30" s="139"/>
      <c r="J30" s="140" t="s">
        <v>181</v>
      </c>
      <c r="N30" s="156">
        <v>697292.88</v>
      </c>
      <c r="O30" s="154"/>
      <c r="P30" s="154"/>
      <c r="Q30" s="157"/>
      <c r="R30" s="2"/>
      <c r="S30" s="2"/>
      <c r="T30" s="2"/>
      <c r="U30" s="2"/>
      <c r="V30" s="2"/>
    </row>
    <row r="31" spans="1:27" x14ac:dyDescent="0.2">
      <c r="A31" s="158" t="s">
        <v>182</v>
      </c>
      <c r="B31" s="159"/>
      <c r="C31" s="160"/>
      <c r="D31" s="159"/>
      <c r="E31" s="159"/>
      <c r="F31" s="159"/>
      <c r="G31" s="159"/>
      <c r="H31" s="161"/>
      <c r="I31" s="162"/>
      <c r="J31" s="140" t="s">
        <v>183</v>
      </c>
      <c r="N31" s="141">
        <v>0</v>
      </c>
      <c r="O31" s="154"/>
      <c r="P31" s="463"/>
      <c r="Q31" s="464"/>
      <c r="R31" s="465"/>
      <c r="S31" s="465"/>
      <c r="T31" s="2"/>
      <c r="U31" s="2"/>
      <c r="V31" s="2"/>
    </row>
    <row r="32" spans="1:27" ht="14.25" x14ac:dyDescent="0.2">
      <c r="A32" s="12"/>
      <c r="B32" s="93"/>
      <c r="C32" s="93"/>
      <c r="D32" s="93"/>
      <c r="E32" s="93"/>
      <c r="F32" s="93"/>
      <c r="G32" s="93"/>
      <c r="H32" s="163"/>
      <c r="I32" s="139"/>
      <c r="J32" s="11" t="s">
        <v>184</v>
      </c>
      <c r="N32" s="141">
        <v>107223312.6358</v>
      </c>
      <c r="O32" s="145"/>
      <c r="P32" s="466"/>
      <c r="Q32" s="464"/>
      <c r="R32" s="467"/>
      <c r="S32" s="467"/>
      <c r="T32" s="164"/>
      <c r="U32" s="164"/>
      <c r="V32" s="164"/>
      <c r="W32" s="2"/>
    </row>
    <row r="33" spans="1:25" ht="15" thickBot="1" x14ac:dyDescent="0.25">
      <c r="A33" s="14"/>
      <c r="B33" s="165"/>
      <c r="C33" s="165"/>
      <c r="D33" s="165"/>
      <c r="E33" s="165"/>
      <c r="F33" s="165"/>
      <c r="G33" s="166"/>
      <c r="H33" s="167"/>
      <c r="I33" s="143"/>
      <c r="J33" s="11" t="s">
        <v>185</v>
      </c>
      <c r="K33" s="2"/>
      <c r="L33" s="2"/>
      <c r="M33" s="2"/>
      <c r="N33" s="148">
        <v>0.92463532561094008</v>
      </c>
      <c r="O33" s="145"/>
      <c r="P33" s="468"/>
      <c r="Q33" s="469"/>
      <c r="R33" s="467"/>
      <c r="S33" s="467"/>
      <c r="T33" s="164"/>
      <c r="U33" s="164"/>
      <c r="V33" s="164"/>
      <c r="W33" s="2"/>
    </row>
    <row r="34" spans="1:25" s="93" customFormat="1" x14ac:dyDescent="0.2">
      <c r="A34" s="13"/>
      <c r="I34" s="95"/>
      <c r="J34" s="11" t="s">
        <v>186</v>
      </c>
      <c r="K34" s="2"/>
      <c r="L34" s="2"/>
      <c r="M34" s="2"/>
      <c r="N34" s="148">
        <v>2.899042278029778E-2</v>
      </c>
      <c r="O34" s="145"/>
      <c r="P34" s="468"/>
      <c r="Q34" s="469"/>
      <c r="R34" s="470"/>
      <c r="S34" s="470"/>
      <c r="T34" s="168"/>
      <c r="U34" s="168"/>
      <c r="V34" s="168"/>
      <c r="W34" s="2"/>
    </row>
    <row r="35" spans="1:25" s="93" customFormat="1" ht="13.5" thickBot="1" x14ac:dyDescent="0.25">
      <c r="G35" s="169"/>
      <c r="J35" s="170" t="s">
        <v>187</v>
      </c>
      <c r="K35" s="171"/>
      <c r="L35" s="171"/>
      <c r="M35" s="171"/>
      <c r="N35" s="172">
        <v>0</v>
      </c>
      <c r="O35" s="145"/>
      <c r="P35" s="468"/>
      <c r="Q35" s="469"/>
      <c r="R35" s="467"/>
      <c r="S35" s="471"/>
      <c r="T35" s="164"/>
      <c r="U35" s="164"/>
      <c r="V35" s="164"/>
      <c r="W35" s="2"/>
    </row>
    <row r="36" spans="1:25" s="93" customFormat="1" x14ac:dyDescent="0.2">
      <c r="H36" s="173"/>
      <c r="J36" s="174" t="s">
        <v>188</v>
      </c>
      <c r="K36" s="103"/>
      <c r="L36" s="103"/>
      <c r="M36" s="103"/>
      <c r="N36" s="175"/>
      <c r="O36" s="176"/>
      <c r="P36" s="472"/>
      <c r="Q36" s="469"/>
      <c r="R36" s="465"/>
      <c r="S36" s="465"/>
      <c r="T36" s="2"/>
      <c r="U36" s="2"/>
      <c r="V36" s="2"/>
      <c r="W36" s="3"/>
      <c r="Y36" s="169"/>
    </row>
    <row r="37" spans="1:25" s="93" customFormat="1" ht="13.5" thickBot="1" x14ac:dyDescent="0.25">
      <c r="H37" s="169"/>
      <c r="J37" s="42" t="s">
        <v>189</v>
      </c>
      <c r="K37" s="43"/>
      <c r="L37" s="43"/>
      <c r="M37" s="43"/>
      <c r="N37" s="44"/>
      <c r="O37" s="177"/>
      <c r="P37" s="473"/>
      <c r="Q37" s="469"/>
      <c r="R37" s="474"/>
      <c r="S37" s="474"/>
      <c r="T37" s="177"/>
      <c r="U37" s="177"/>
      <c r="V37" s="177"/>
      <c r="W37" s="3"/>
      <c r="Y37" s="169"/>
    </row>
    <row r="38" spans="1:25" s="93" customFormat="1" x14ac:dyDescent="0.2">
      <c r="J38" s="13"/>
      <c r="K38" s="15"/>
      <c r="L38"/>
      <c r="M38"/>
      <c r="N38"/>
      <c r="O38" s="96"/>
      <c r="P38" s="475"/>
      <c r="Q38" s="476"/>
      <c r="R38" s="477"/>
      <c r="S38" s="477"/>
      <c r="T38" s="178"/>
      <c r="U38" s="178"/>
      <c r="V38" s="178"/>
      <c r="W38" s="2"/>
      <c r="X38" s="169"/>
      <c r="Y38" s="169"/>
    </row>
    <row r="39" spans="1:25" ht="13.5" thickBot="1" x14ac:dyDescent="0.25">
      <c r="G39" s="134"/>
      <c r="R39" s="178"/>
      <c r="S39" s="178"/>
      <c r="T39" s="178"/>
      <c r="U39" s="178"/>
      <c r="V39" s="178"/>
      <c r="W39" s="2"/>
    </row>
    <row r="40" spans="1:25" ht="15.75" thickBot="1" x14ac:dyDescent="0.3">
      <c r="A40" s="105" t="s">
        <v>190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P40" s="179"/>
      <c r="Q40" s="180"/>
      <c r="R40" s="178"/>
      <c r="S40" s="178"/>
      <c r="T40" s="178"/>
      <c r="U40" s="178"/>
      <c r="V40" s="178"/>
      <c r="W40" s="2"/>
      <c r="X40" s="134"/>
    </row>
    <row r="41" spans="1:25" ht="15.75" thickBot="1" x14ac:dyDescent="0.3">
      <c r="A41" s="181"/>
      <c r="N41" s="147"/>
      <c r="P41" s="182"/>
      <c r="Q41" s="180"/>
      <c r="R41" s="178"/>
      <c r="S41" s="178"/>
      <c r="T41" s="178"/>
      <c r="U41" s="178"/>
      <c r="V41" s="178"/>
      <c r="W41" s="93"/>
      <c r="X41" s="134"/>
    </row>
    <row r="42" spans="1:25" x14ac:dyDescent="0.2">
      <c r="A42" s="18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84"/>
      <c r="P42" s="182"/>
      <c r="Q42" s="180"/>
      <c r="R42" s="178"/>
      <c r="S42" s="18"/>
      <c r="T42" s="18"/>
      <c r="U42" s="18"/>
      <c r="V42" s="18"/>
      <c r="Y42" s="134"/>
    </row>
    <row r="43" spans="1:25" x14ac:dyDescent="0.2">
      <c r="A43" s="33" t="s">
        <v>191</v>
      </c>
      <c r="L43" s="185" t="s">
        <v>192</v>
      </c>
      <c r="M43" s="186"/>
      <c r="N43" s="187" t="s">
        <v>193</v>
      </c>
      <c r="P43" s="182"/>
      <c r="Q43" s="188"/>
      <c r="R43" s="178"/>
      <c r="S43" s="18"/>
      <c r="T43" s="18"/>
      <c r="U43" s="18"/>
      <c r="V43" s="18"/>
      <c r="X43" s="134"/>
    </row>
    <row r="44" spans="1:25" x14ac:dyDescent="0.2">
      <c r="A44" s="112"/>
      <c r="N44" s="147"/>
      <c r="O44" s="113"/>
      <c r="P44" s="182"/>
      <c r="Q44" s="180"/>
      <c r="R44" s="178"/>
      <c r="S44" s="18"/>
      <c r="T44" s="18"/>
      <c r="U44" s="18"/>
      <c r="V44" s="18"/>
    </row>
    <row r="45" spans="1:25" x14ac:dyDescent="0.2">
      <c r="A45" s="112"/>
      <c r="B45" s="15" t="s">
        <v>180</v>
      </c>
      <c r="L45" s="134"/>
      <c r="M45" s="134"/>
      <c r="N45" s="119">
        <v>2581260.7000000002</v>
      </c>
      <c r="O45" s="113"/>
      <c r="P45" s="182"/>
      <c r="Q45" s="180"/>
      <c r="R45" s="178"/>
      <c r="S45" s="18"/>
      <c r="T45" s="18"/>
      <c r="U45" s="18"/>
      <c r="V45" s="18"/>
      <c r="W45" s="18"/>
    </row>
    <row r="46" spans="1:25" x14ac:dyDescent="0.2">
      <c r="A46" s="112"/>
      <c r="L46" s="134"/>
      <c r="M46" s="134"/>
      <c r="N46" s="119"/>
      <c r="O46" s="113"/>
      <c r="P46" s="182"/>
      <c r="Q46" s="180"/>
      <c r="R46" s="178"/>
      <c r="S46" s="18"/>
      <c r="T46" s="18"/>
      <c r="U46" s="18"/>
      <c r="V46" s="18"/>
    </row>
    <row r="47" spans="1:25" x14ac:dyDescent="0.2">
      <c r="A47" s="112"/>
      <c r="B47" s="15" t="s">
        <v>194</v>
      </c>
      <c r="L47" s="18">
        <v>30106.19</v>
      </c>
      <c r="M47" s="134"/>
      <c r="N47" s="119">
        <v>2551154.5100000002</v>
      </c>
      <c r="O47" s="113"/>
      <c r="P47" s="182"/>
      <c r="Q47" s="180"/>
      <c r="R47" s="178"/>
      <c r="S47" s="18"/>
      <c r="T47" s="18"/>
      <c r="U47" s="18"/>
      <c r="V47" s="18"/>
      <c r="W47" s="2"/>
    </row>
    <row r="48" spans="1:25" x14ac:dyDescent="0.2">
      <c r="A48" s="112"/>
      <c r="L48" s="18"/>
      <c r="M48" s="134"/>
      <c r="N48" s="119"/>
      <c r="O48" s="113"/>
      <c r="P48" s="182"/>
      <c r="Q48" s="180"/>
      <c r="R48" s="178"/>
      <c r="S48" s="18"/>
      <c r="T48" s="18"/>
      <c r="U48" s="18"/>
      <c r="V48" s="18"/>
    </row>
    <row r="49" spans="1:30" x14ac:dyDescent="0.2">
      <c r="A49" s="112"/>
      <c r="B49" s="15" t="s">
        <v>195</v>
      </c>
      <c r="L49" s="18">
        <v>10000</v>
      </c>
      <c r="M49" s="134"/>
      <c r="N49" s="119">
        <v>2541154.5100000002</v>
      </c>
      <c r="O49" s="113"/>
      <c r="P49" s="178"/>
      <c r="Q49" s="18"/>
      <c r="R49" s="2"/>
      <c r="S49" s="2"/>
      <c r="T49" s="2"/>
      <c r="U49" s="2"/>
      <c r="V49" s="2"/>
    </row>
    <row r="50" spans="1:30" x14ac:dyDescent="0.2">
      <c r="A50" s="112"/>
      <c r="L50" s="18"/>
      <c r="M50" s="134"/>
      <c r="N50" s="119"/>
      <c r="O50" s="113"/>
      <c r="P50" s="149"/>
      <c r="Q50" s="45"/>
      <c r="R50" s="3"/>
      <c r="S50" s="2"/>
      <c r="T50" s="2"/>
      <c r="U50" s="2"/>
      <c r="V50" s="2"/>
    </row>
    <row r="51" spans="1:30" x14ac:dyDescent="0.2">
      <c r="A51" s="112"/>
      <c r="B51" s="15" t="s">
        <v>196</v>
      </c>
      <c r="L51" s="18">
        <v>8124.98</v>
      </c>
      <c r="M51" s="134"/>
      <c r="N51" s="119">
        <v>2533029.5300000003</v>
      </c>
      <c r="O51" s="113"/>
      <c r="P51" s="189"/>
      <c r="Q51" s="45"/>
      <c r="R51" s="190"/>
      <c r="S51" s="2"/>
      <c r="T51" s="2"/>
      <c r="U51" s="2"/>
      <c r="V51" s="2"/>
    </row>
    <row r="52" spans="1:30" x14ac:dyDescent="0.2">
      <c r="A52" s="112"/>
      <c r="L52" s="18"/>
      <c r="M52" s="134"/>
      <c r="N52" s="119"/>
      <c r="O52" s="113"/>
      <c r="P52" s="189"/>
      <c r="Q52" s="191"/>
      <c r="R52" s="192"/>
    </row>
    <row r="53" spans="1:30" x14ac:dyDescent="0.2">
      <c r="A53" s="112"/>
      <c r="B53" s="15" t="s">
        <v>197</v>
      </c>
      <c r="L53" s="18">
        <v>1814.95</v>
      </c>
      <c r="M53" s="134"/>
      <c r="N53" s="119">
        <v>2531214.58</v>
      </c>
      <c r="O53" s="113"/>
      <c r="P53" s="189"/>
      <c r="Q53" s="191"/>
      <c r="R53" s="192"/>
    </row>
    <row r="54" spans="1:30" x14ac:dyDescent="0.2">
      <c r="A54" s="112"/>
      <c r="L54" s="18" t="s">
        <v>8</v>
      </c>
      <c r="M54" s="134"/>
      <c r="N54" s="119"/>
      <c r="O54" s="113"/>
      <c r="P54" s="189"/>
      <c r="Q54" s="191"/>
      <c r="R54" s="192"/>
    </row>
    <row r="55" spans="1:30" x14ac:dyDescent="0.2">
      <c r="A55" s="112"/>
      <c r="B55" s="15" t="s">
        <v>198</v>
      </c>
      <c r="L55" s="18">
        <v>222089.66</v>
      </c>
      <c r="M55" s="134"/>
      <c r="N55" s="119">
        <v>2309124.92</v>
      </c>
      <c r="O55" s="113"/>
      <c r="P55" s="189"/>
      <c r="Q55" s="191"/>
      <c r="R55" s="192"/>
    </row>
    <row r="56" spans="1:30" x14ac:dyDescent="0.2">
      <c r="A56" s="112"/>
      <c r="L56" s="18"/>
      <c r="M56" s="134"/>
      <c r="N56" s="119"/>
      <c r="O56" s="113"/>
      <c r="P56" s="189"/>
      <c r="Q56" s="191"/>
      <c r="R56" s="192"/>
    </row>
    <row r="57" spans="1:30" x14ac:dyDescent="0.2">
      <c r="A57" s="112"/>
      <c r="B57" s="15" t="s">
        <v>199</v>
      </c>
      <c r="L57" s="134">
        <v>35878.58</v>
      </c>
      <c r="M57" s="134"/>
      <c r="N57" s="119">
        <v>2273246.34</v>
      </c>
      <c r="O57" s="113"/>
      <c r="P57" s="189"/>
      <c r="Q57" s="191"/>
      <c r="R57" s="192"/>
    </row>
    <row r="58" spans="1:30" x14ac:dyDescent="0.2">
      <c r="A58" s="112"/>
      <c r="L58" s="134"/>
      <c r="M58" s="134"/>
      <c r="N58" s="119"/>
      <c r="O58" s="113"/>
      <c r="P58" s="189"/>
      <c r="Q58" s="191"/>
      <c r="R58" s="192"/>
      <c r="W58" s="193"/>
      <c r="Y58" s="194"/>
      <c r="Z58" s="194"/>
    </row>
    <row r="59" spans="1:30" x14ac:dyDescent="0.2">
      <c r="A59" s="112"/>
      <c r="B59" s="15" t="s">
        <v>200</v>
      </c>
      <c r="L59" s="134">
        <v>0</v>
      </c>
      <c r="M59" s="134"/>
      <c r="N59" s="119">
        <v>2273246.34</v>
      </c>
      <c r="O59" s="113"/>
      <c r="P59" s="195"/>
      <c r="Q59" s="196"/>
      <c r="Y59" s="2"/>
    </row>
    <row r="60" spans="1:30" x14ac:dyDescent="0.2">
      <c r="A60" s="112"/>
      <c r="B60" s="15"/>
      <c r="L60" s="134"/>
      <c r="M60" s="134"/>
      <c r="N60" s="119"/>
      <c r="O60" s="113"/>
      <c r="P60" s="195"/>
      <c r="Q60" s="196"/>
      <c r="R60" s="197"/>
      <c r="S60" s="197"/>
      <c r="T60" s="197"/>
      <c r="U60" s="197"/>
      <c r="V60" s="197"/>
      <c r="W60" s="2"/>
      <c r="X60" s="2"/>
      <c r="Y60" s="198"/>
      <c r="Z60" s="134"/>
      <c r="AB60" s="134"/>
      <c r="AC60" s="134"/>
      <c r="AD60" s="134"/>
    </row>
    <row r="61" spans="1:30" x14ac:dyDescent="0.2">
      <c r="A61" s="112"/>
      <c r="B61" s="15" t="s">
        <v>201</v>
      </c>
      <c r="L61" s="134">
        <v>2052441.52</v>
      </c>
      <c r="M61" s="134"/>
      <c r="N61" s="119">
        <v>220804.81999999983</v>
      </c>
      <c r="O61" s="113"/>
      <c r="P61" s="195"/>
      <c r="Q61" s="196"/>
      <c r="R61" s="197"/>
      <c r="S61" s="197"/>
      <c r="T61" s="197"/>
      <c r="U61" s="197"/>
      <c r="V61" s="197"/>
      <c r="W61" s="2"/>
      <c r="X61" s="2"/>
      <c r="Y61" s="198"/>
      <c r="Z61" s="134"/>
      <c r="AB61" s="134"/>
      <c r="AC61" s="134"/>
      <c r="AD61" s="134"/>
    </row>
    <row r="62" spans="1:30" x14ac:dyDescent="0.2">
      <c r="A62" s="112"/>
      <c r="B62" s="15"/>
      <c r="L62" s="134"/>
      <c r="M62" s="134"/>
      <c r="N62" s="119"/>
      <c r="O62" s="113"/>
      <c r="P62" s="199"/>
      <c r="Q62" s="196"/>
      <c r="R62" s="197"/>
      <c r="S62" s="197"/>
      <c r="T62" s="197"/>
      <c r="U62" s="197"/>
      <c r="V62" s="197"/>
      <c r="W62" s="2"/>
      <c r="X62" s="2"/>
      <c r="Y62" s="198"/>
      <c r="Z62" s="134"/>
      <c r="AB62" s="134"/>
      <c r="AC62" s="134"/>
      <c r="AD62" s="134"/>
    </row>
    <row r="63" spans="1:30" x14ac:dyDescent="0.2">
      <c r="A63" s="112"/>
      <c r="B63" s="15" t="s">
        <v>202</v>
      </c>
      <c r="L63" s="134">
        <v>16929.13</v>
      </c>
      <c r="M63" s="134"/>
      <c r="N63" s="119">
        <v>203875.68999999983</v>
      </c>
      <c r="O63" s="113"/>
      <c r="P63" s="200"/>
      <c r="Q63" s="201"/>
      <c r="R63" s="197"/>
      <c r="S63" s="197"/>
      <c r="T63" s="197"/>
      <c r="U63" s="197"/>
      <c r="V63" s="197"/>
      <c r="W63" s="2"/>
      <c r="X63" s="2"/>
      <c r="Y63" s="198"/>
      <c r="Z63" s="134"/>
      <c r="AB63" s="134"/>
      <c r="AC63" s="134"/>
      <c r="AD63" s="134"/>
    </row>
    <row r="64" spans="1:30" x14ac:dyDescent="0.2">
      <c r="A64" s="112"/>
      <c r="B64" s="15"/>
      <c r="G64" t="s">
        <v>8</v>
      </c>
      <c r="L64" s="134"/>
      <c r="M64" s="134"/>
      <c r="N64" s="119"/>
      <c r="O64" s="113"/>
      <c r="P64" s="200"/>
      <c r="Q64" s="201"/>
      <c r="R64" s="197"/>
      <c r="S64" s="197"/>
      <c r="T64" s="197"/>
      <c r="U64" s="197"/>
      <c r="V64" s="197"/>
      <c r="W64" s="2"/>
      <c r="X64" s="2"/>
      <c r="Y64" s="198"/>
      <c r="Z64" s="134"/>
      <c r="AB64" s="134"/>
      <c r="AC64" s="134"/>
      <c r="AD64" s="134"/>
    </row>
    <row r="65" spans="1:30" x14ac:dyDescent="0.2">
      <c r="A65" s="112"/>
      <c r="B65" s="15" t="s">
        <v>203</v>
      </c>
      <c r="G65" t="s">
        <v>8</v>
      </c>
      <c r="L65" s="134">
        <v>0</v>
      </c>
      <c r="M65" s="134"/>
      <c r="N65" s="119">
        <v>203875.68999999983</v>
      </c>
      <c r="P65" s="200"/>
      <c r="Q65" s="134"/>
      <c r="R65" s="197"/>
      <c r="S65" s="197"/>
      <c r="T65" s="197"/>
      <c r="U65" s="197"/>
      <c r="V65" s="197"/>
      <c r="W65" s="2"/>
      <c r="X65" s="2"/>
      <c r="Y65" s="198"/>
      <c r="Z65" s="134"/>
      <c r="AB65" s="134"/>
      <c r="AC65" s="134"/>
      <c r="AD65" s="134"/>
    </row>
    <row r="66" spans="1:30" x14ac:dyDescent="0.2">
      <c r="A66" s="112"/>
      <c r="B66" s="15"/>
      <c r="G66" t="s">
        <v>8</v>
      </c>
      <c r="N66" s="147"/>
      <c r="P66" s="200"/>
      <c r="R66" s="197"/>
      <c r="S66" s="197"/>
      <c r="T66" s="197"/>
      <c r="U66" s="197"/>
      <c r="V66" s="197"/>
      <c r="W66" s="2"/>
      <c r="X66" s="2"/>
      <c r="Y66" s="198"/>
      <c r="Z66" s="134"/>
      <c r="AB66" s="134"/>
      <c r="AC66" s="134"/>
      <c r="AD66" s="134"/>
    </row>
    <row r="67" spans="1:30" x14ac:dyDescent="0.2">
      <c r="A67" s="112"/>
      <c r="B67" s="15" t="s">
        <v>204</v>
      </c>
      <c r="L67" s="134">
        <v>0</v>
      </c>
      <c r="M67" s="134"/>
      <c r="N67" s="119">
        <v>203875.68999999983</v>
      </c>
      <c r="P67" s="200"/>
      <c r="R67" s="197"/>
      <c r="S67" s="197"/>
      <c r="T67" s="197"/>
      <c r="U67" s="197"/>
      <c r="V67" s="197"/>
      <c r="W67" s="2"/>
      <c r="X67" s="2"/>
      <c r="Y67" s="198"/>
      <c r="Z67" s="134"/>
      <c r="AB67" s="134"/>
      <c r="AC67" s="134"/>
      <c r="AD67" s="134"/>
    </row>
    <row r="68" spans="1:30" x14ac:dyDescent="0.2">
      <c r="A68" s="112"/>
      <c r="B68" s="15"/>
      <c r="N68" s="147"/>
      <c r="P68" s="200"/>
      <c r="R68" s="197"/>
      <c r="S68" s="197"/>
      <c r="T68" s="197"/>
      <c r="U68" s="202"/>
      <c r="V68" s="197"/>
      <c r="W68" s="2"/>
      <c r="X68" s="2"/>
      <c r="Y68" s="198"/>
      <c r="Z68" s="134"/>
      <c r="AB68" s="134"/>
      <c r="AC68" s="134"/>
      <c r="AD68" s="134"/>
    </row>
    <row r="69" spans="1:30" x14ac:dyDescent="0.2">
      <c r="A69" s="112"/>
      <c r="B69" s="15" t="s">
        <v>205</v>
      </c>
      <c r="L69" s="134">
        <v>203875.69</v>
      </c>
      <c r="N69" s="119">
        <v>0</v>
      </c>
      <c r="P69" s="200"/>
      <c r="R69" s="197"/>
      <c r="S69" s="197"/>
      <c r="T69" s="197"/>
      <c r="U69" s="202"/>
      <c r="V69" s="197"/>
      <c r="W69" s="2"/>
      <c r="X69" s="2"/>
      <c r="Y69" s="198"/>
      <c r="Z69" s="134"/>
      <c r="AB69" s="134"/>
      <c r="AC69" s="134"/>
      <c r="AD69" s="134"/>
    </row>
    <row r="70" spans="1:30" x14ac:dyDescent="0.2">
      <c r="A70" s="112"/>
      <c r="B70" s="93"/>
      <c r="C70" s="20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147"/>
      <c r="R70" s="204"/>
      <c r="S70" s="204"/>
      <c r="T70" s="204"/>
      <c r="U70" s="205"/>
      <c r="V70" s="204"/>
      <c r="W70" s="2"/>
      <c r="X70" s="2"/>
      <c r="Y70" s="198"/>
      <c r="Z70" s="134"/>
      <c r="AB70" s="134"/>
    </row>
    <row r="71" spans="1:30" x14ac:dyDescent="0.2">
      <c r="A71" s="12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147"/>
      <c r="R71" s="197"/>
      <c r="S71" s="197"/>
      <c r="T71" s="197"/>
      <c r="U71" s="202"/>
      <c r="V71" s="197"/>
      <c r="W71" s="2"/>
      <c r="X71" s="2"/>
      <c r="Y71" s="198"/>
      <c r="Z71" s="134"/>
      <c r="AB71" s="134"/>
    </row>
    <row r="72" spans="1:30" ht="13.5" thickBot="1" x14ac:dyDescent="0.25">
      <c r="A72" s="1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206"/>
      <c r="R72" s="204"/>
      <c r="S72" s="204"/>
      <c r="T72" s="204"/>
      <c r="U72" s="205"/>
      <c r="V72" s="204"/>
      <c r="W72" s="2"/>
      <c r="X72" s="2"/>
      <c r="Y72" s="207"/>
      <c r="Z72" s="134"/>
      <c r="AB72" s="134"/>
    </row>
    <row r="73" spans="1:30" ht="13.5" thickBot="1" x14ac:dyDescent="0.25">
      <c r="A73" s="112"/>
      <c r="B73" s="15"/>
      <c r="R73" s="2"/>
      <c r="S73" s="2"/>
      <c r="T73" s="2"/>
      <c r="U73" s="116"/>
      <c r="V73" s="2"/>
      <c r="W73" s="15"/>
      <c r="X73" s="15"/>
      <c r="Y73" s="94"/>
      <c r="Z73" s="94"/>
    </row>
    <row r="74" spans="1:30" x14ac:dyDescent="0.2">
      <c r="A74" s="51" t="s">
        <v>206</v>
      </c>
      <c r="B74" s="103"/>
      <c r="C74" s="103"/>
      <c r="D74" s="103"/>
      <c r="E74" s="103"/>
      <c r="F74" s="103"/>
      <c r="G74" s="208" t="s">
        <v>207</v>
      </c>
      <c r="H74" s="208" t="s">
        <v>208</v>
      </c>
      <c r="I74" s="209" t="s">
        <v>209</v>
      </c>
      <c r="R74" s="197"/>
      <c r="S74" s="197"/>
      <c r="T74" s="197"/>
      <c r="U74" s="202"/>
      <c r="V74" s="197"/>
      <c r="W74" s="2"/>
      <c r="X74" s="2"/>
      <c r="Y74" s="207"/>
      <c r="Z74" s="134"/>
    </row>
    <row r="75" spans="1:30" x14ac:dyDescent="0.2">
      <c r="A75" s="112"/>
      <c r="G75" s="210"/>
      <c r="H75" s="210"/>
      <c r="I75" s="147"/>
      <c r="R75" s="204"/>
      <c r="S75" s="204"/>
      <c r="T75" s="204"/>
      <c r="U75" s="205"/>
      <c r="V75" s="204"/>
      <c r="W75" s="2"/>
      <c r="X75" s="2"/>
      <c r="Y75" s="207"/>
      <c r="Z75" s="134"/>
    </row>
    <row r="76" spans="1:30" x14ac:dyDescent="0.2">
      <c r="A76" s="112"/>
      <c r="B76" t="s">
        <v>210</v>
      </c>
      <c r="G76" s="211">
        <v>222089.66</v>
      </c>
      <c r="H76" s="211">
        <v>35878.58</v>
      </c>
      <c r="I76" s="119">
        <v>257968.24</v>
      </c>
      <c r="R76" s="204"/>
      <c r="S76" s="204"/>
      <c r="T76" s="204"/>
      <c r="U76" s="205"/>
      <c r="V76" s="204"/>
      <c r="W76" s="2"/>
      <c r="X76" s="2"/>
      <c r="Y76" s="207"/>
      <c r="Z76" s="134"/>
    </row>
    <row r="77" spans="1:30" x14ac:dyDescent="0.2">
      <c r="A77" s="112"/>
      <c r="B77" t="s">
        <v>211</v>
      </c>
      <c r="G77" s="212">
        <v>222089.66</v>
      </c>
      <c r="H77" s="212">
        <v>35878.58</v>
      </c>
      <c r="I77" s="213">
        <v>257968.24</v>
      </c>
      <c r="U77" s="214"/>
      <c r="W77" s="15"/>
      <c r="X77" s="15"/>
      <c r="Y77" s="94"/>
      <c r="Z77" s="94"/>
    </row>
    <row r="78" spans="1:30" x14ac:dyDescent="0.2">
      <c r="A78" s="112"/>
      <c r="C78" s="2" t="s">
        <v>212</v>
      </c>
      <c r="G78" s="211">
        <v>0</v>
      </c>
      <c r="H78" s="211">
        <v>0</v>
      </c>
      <c r="I78" s="119">
        <v>0</v>
      </c>
      <c r="U78" s="214"/>
      <c r="W78" s="2"/>
      <c r="Y78" s="134"/>
      <c r="Z78" s="134"/>
    </row>
    <row r="79" spans="1:30" x14ac:dyDescent="0.2">
      <c r="A79" s="112"/>
      <c r="G79" s="210"/>
      <c r="H79" s="210"/>
      <c r="I79" s="147"/>
      <c r="U79" s="214"/>
      <c r="W79" s="15"/>
      <c r="X79" s="15"/>
      <c r="Y79" s="94"/>
      <c r="Z79" s="94"/>
      <c r="AA79" s="2"/>
    </row>
    <row r="80" spans="1:30" x14ac:dyDescent="0.2">
      <c r="A80" s="112"/>
      <c r="B80" t="s">
        <v>213</v>
      </c>
      <c r="G80" s="211">
        <v>0</v>
      </c>
      <c r="H80" s="211">
        <v>0</v>
      </c>
      <c r="I80" s="119">
        <v>0</v>
      </c>
      <c r="Z80" s="134"/>
    </row>
    <row r="81" spans="1:27" x14ac:dyDescent="0.2">
      <c r="A81" s="112"/>
      <c r="B81" t="s">
        <v>214</v>
      </c>
      <c r="G81" s="212">
        <v>0</v>
      </c>
      <c r="H81" s="212">
        <v>0</v>
      </c>
      <c r="I81" s="213">
        <v>0</v>
      </c>
      <c r="Z81" s="134"/>
    </row>
    <row r="82" spans="1:27" x14ac:dyDescent="0.2">
      <c r="A82" s="112"/>
      <c r="C82" t="s">
        <v>215</v>
      </c>
      <c r="G82" s="211">
        <v>0</v>
      </c>
      <c r="H82" s="211"/>
      <c r="I82" s="119">
        <v>0</v>
      </c>
    </row>
    <row r="83" spans="1:27" x14ac:dyDescent="0.2">
      <c r="A83" s="112"/>
      <c r="G83" s="210"/>
      <c r="H83" s="210"/>
      <c r="I83" s="147"/>
    </row>
    <row r="84" spans="1:27" x14ac:dyDescent="0.2">
      <c r="A84" s="112"/>
      <c r="B84" t="s">
        <v>216</v>
      </c>
      <c r="G84" s="211">
        <v>2052441.52</v>
      </c>
      <c r="H84" s="211">
        <v>0</v>
      </c>
      <c r="I84" s="119">
        <v>2052441.52</v>
      </c>
    </row>
    <row r="85" spans="1:27" x14ac:dyDescent="0.2">
      <c r="A85" s="112"/>
      <c r="B85" t="s">
        <v>217</v>
      </c>
      <c r="G85" s="212">
        <v>2052441.52</v>
      </c>
      <c r="H85" s="212">
        <v>0</v>
      </c>
      <c r="I85" s="213">
        <v>2052441.52</v>
      </c>
      <c r="R85" s="2"/>
      <c r="S85" s="2"/>
      <c r="T85" s="2"/>
      <c r="U85" s="2"/>
      <c r="V85" s="2"/>
    </row>
    <row r="86" spans="1:27" x14ac:dyDescent="0.2">
      <c r="A86" s="112"/>
      <c r="C86" s="2" t="s">
        <v>218</v>
      </c>
      <c r="G86" s="211">
        <v>0</v>
      </c>
      <c r="H86" s="211">
        <v>0</v>
      </c>
      <c r="I86" s="119">
        <v>0</v>
      </c>
      <c r="O86" s="215"/>
      <c r="P86" s="215"/>
    </row>
    <row r="87" spans="1:27" s="93" customFormat="1" x14ac:dyDescent="0.2">
      <c r="A87" s="112"/>
      <c r="B87"/>
      <c r="C87"/>
      <c r="D87"/>
      <c r="E87"/>
      <c r="F87"/>
      <c r="G87" s="210"/>
      <c r="H87" s="210"/>
      <c r="I87" s="147"/>
      <c r="O87" s="96"/>
      <c r="P87" s="96"/>
      <c r="W87"/>
      <c r="X87"/>
      <c r="Y87"/>
      <c r="Z87"/>
      <c r="AA87"/>
    </row>
    <row r="88" spans="1:27" x14ac:dyDescent="0.2">
      <c r="A88" s="112"/>
      <c r="C88" s="15" t="s">
        <v>219</v>
      </c>
      <c r="G88" s="211">
        <v>2274531.1800000002</v>
      </c>
      <c r="H88" s="211">
        <v>35878.58</v>
      </c>
      <c r="I88" s="119">
        <v>2310409.7599999998</v>
      </c>
      <c r="W88" s="93"/>
      <c r="X88" s="93"/>
      <c r="Y88" s="93"/>
      <c r="Z88" s="93"/>
      <c r="AA88" s="93"/>
    </row>
    <row r="89" spans="1:27" x14ac:dyDescent="0.2">
      <c r="A89" s="112"/>
      <c r="G89" s="210"/>
      <c r="H89" s="210"/>
      <c r="I89" s="147"/>
    </row>
    <row r="90" spans="1:27" ht="13.5" thickBot="1" x14ac:dyDescent="0.25">
      <c r="A90" s="124"/>
      <c r="B90" s="125"/>
      <c r="C90" s="125"/>
      <c r="D90" s="125"/>
      <c r="E90" s="125"/>
      <c r="F90" s="125"/>
      <c r="G90" s="216"/>
      <c r="H90" s="216"/>
      <c r="I90" s="206"/>
    </row>
    <row r="91" spans="1:27" x14ac:dyDescent="0.2">
      <c r="W91" s="46"/>
    </row>
    <row r="92" spans="1:27" x14ac:dyDescent="0.2">
      <c r="R92" s="168"/>
      <c r="S92" s="168"/>
      <c r="T92" s="168"/>
      <c r="U92" s="168"/>
      <c r="V92" s="168"/>
      <c r="W92" s="168"/>
    </row>
    <row r="93" spans="1:27" x14ac:dyDescent="0.2">
      <c r="R93" s="168"/>
      <c r="S93" s="168"/>
      <c r="T93" s="168"/>
      <c r="U93" s="168"/>
      <c r="V93" s="168"/>
      <c r="W93" s="168"/>
    </row>
    <row r="94" spans="1:27" x14ac:dyDescent="0.2">
      <c r="R94" s="168"/>
      <c r="S94" s="168"/>
      <c r="T94" s="168"/>
      <c r="U94" s="168"/>
      <c r="V94" s="168"/>
      <c r="W94" s="168"/>
    </row>
    <row r="95" spans="1:27" x14ac:dyDescent="0.2">
      <c r="R95" s="134"/>
      <c r="S95" s="134"/>
      <c r="T95" s="134"/>
      <c r="U95" s="134"/>
      <c r="V95" s="134"/>
      <c r="W95" s="134"/>
    </row>
    <row r="96" spans="1:27" x14ac:dyDescent="0.2">
      <c r="R96" s="134"/>
      <c r="S96" s="134"/>
      <c r="T96" s="134"/>
      <c r="U96" s="134"/>
      <c r="V96" s="134"/>
      <c r="W96" s="134"/>
      <c r="X96" s="134"/>
    </row>
    <row r="97" customFormat="1" x14ac:dyDescent="0.2"/>
    <row r="98" customFormat="1" x14ac:dyDescent="0.2"/>
    <row r="121" spans="1:16" x14ac:dyDescent="0.2">
      <c r="A121" s="476"/>
      <c r="B121" s="476"/>
      <c r="C121" s="476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475"/>
      <c r="P121" s="475"/>
    </row>
    <row r="122" spans="1:16" x14ac:dyDescent="0.2">
      <c r="A122" s="476"/>
      <c r="B122" s="476"/>
      <c r="C122" s="476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5"/>
      <c r="P122" s="475"/>
    </row>
    <row r="123" spans="1:16" x14ac:dyDescent="0.2">
      <c r="A123" s="476"/>
      <c r="B123" s="476"/>
      <c r="C123" s="476"/>
      <c r="D123" s="476"/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5"/>
      <c r="P123" s="475"/>
    </row>
    <row r="124" spans="1:16" x14ac:dyDescent="0.2">
      <c r="A124" s="476"/>
      <c r="B124" s="476"/>
      <c r="C124" s="476"/>
      <c r="D124" s="476"/>
      <c r="E124" s="476"/>
      <c r="F124" s="476"/>
      <c r="G124" s="476"/>
      <c r="H124" s="476"/>
      <c r="I124" s="476"/>
      <c r="J124" s="476"/>
      <c r="K124" s="476"/>
      <c r="L124" s="476"/>
      <c r="M124" s="476"/>
      <c r="N124" s="476"/>
      <c r="O124" s="475"/>
      <c r="P124" s="475"/>
    </row>
    <row r="125" spans="1:16" x14ac:dyDescent="0.2">
      <c r="A125" s="476"/>
      <c r="B125" s="476"/>
      <c r="C125" s="476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5"/>
      <c r="P125" s="475"/>
    </row>
    <row r="126" spans="1:16" x14ac:dyDescent="0.2">
      <c r="A126" s="476"/>
      <c r="B126" s="476"/>
      <c r="C126" s="476"/>
      <c r="D126" s="476"/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5"/>
      <c r="P126" s="475"/>
    </row>
    <row r="127" spans="1:16" x14ac:dyDescent="0.2">
      <c r="A127" s="476"/>
      <c r="B127" s="476"/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5"/>
      <c r="P127" s="475"/>
    </row>
    <row r="128" spans="1:16" x14ac:dyDescent="0.2">
      <c r="A128" s="476"/>
      <c r="B128" s="476"/>
      <c r="C128" s="476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5"/>
      <c r="P128" s="475"/>
    </row>
    <row r="129" spans="1:16" x14ac:dyDescent="0.2">
      <c r="A129" s="476"/>
      <c r="B129" s="476"/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5"/>
      <c r="P129" s="475"/>
    </row>
    <row r="130" spans="1:16" x14ac:dyDescent="0.2">
      <c r="A130" s="476"/>
      <c r="B130" s="476"/>
      <c r="C130" s="476"/>
      <c r="D130" s="476"/>
      <c r="E130" s="476"/>
      <c r="F130" s="476"/>
      <c r="G130" s="476"/>
      <c r="H130" s="476"/>
      <c r="I130" s="476"/>
      <c r="J130" s="476"/>
      <c r="K130" s="476"/>
      <c r="L130" s="476"/>
      <c r="M130" s="476"/>
      <c r="N130" s="476"/>
      <c r="O130" s="475"/>
      <c r="P130" s="475"/>
    </row>
    <row r="131" spans="1:16" x14ac:dyDescent="0.2">
      <c r="A131" s="476"/>
      <c r="B131" s="476"/>
      <c r="C131" s="476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5"/>
      <c r="P131" s="475"/>
    </row>
    <row r="132" spans="1:16" x14ac:dyDescent="0.2">
      <c r="A132" s="476"/>
      <c r="B132" s="476"/>
      <c r="C132" s="476"/>
      <c r="D132" s="476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5"/>
      <c r="P132" s="475"/>
    </row>
    <row r="133" spans="1:16" x14ac:dyDescent="0.2">
      <c r="A133" s="476"/>
      <c r="B133" s="476"/>
      <c r="C133" s="476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5"/>
      <c r="P133" s="475"/>
    </row>
    <row r="134" spans="1:16" x14ac:dyDescent="0.2">
      <c r="A134" s="476"/>
      <c r="B134" s="476"/>
      <c r="C134" s="476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5"/>
      <c r="P134" s="475"/>
    </row>
    <row r="135" spans="1:16" x14ac:dyDescent="0.2">
      <c r="A135" s="476"/>
      <c r="B135" s="476"/>
      <c r="C135" s="476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5"/>
      <c r="P135" s="475"/>
    </row>
    <row r="136" spans="1:16" x14ac:dyDescent="0.2">
      <c r="A136" s="476"/>
      <c r="B136" s="476"/>
      <c r="C136" s="476"/>
      <c r="D136" s="476"/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5"/>
      <c r="P136" s="475"/>
    </row>
    <row r="137" spans="1:16" x14ac:dyDescent="0.2">
      <c r="A137" s="476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5"/>
      <c r="P137" s="475"/>
    </row>
    <row r="138" spans="1:16" x14ac:dyDescent="0.2">
      <c r="A138" s="476"/>
      <c r="B138" s="476"/>
      <c r="C138" s="476"/>
      <c r="D138" s="476"/>
      <c r="E138" s="476"/>
      <c r="F138" s="476"/>
      <c r="G138" s="476"/>
      <c r="H138" s="476"/>
      <c r="I138" s="476"/>
      <c r="J138" s="476"/>
      <c r="K138" s="476"/>
      <c r="L138" s="476"/>
      <c r="M138" s="476"/>
      <c r="N138" s="476"/>
      <c r="O138" s="475"/>
      <c r="P138" s="475"/>
    </row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00FA-C1F4-4645-AFAB-811BBEB1646B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217" t="s">
        <v>220</v>
      </c>
      <c r="B1" s="218"/>
    </row>
    <row r="2" spans="1:4" x14ac:dyDescent="0.2">
      <c r="A2" s="217" t="s">
        <v>221</v>
      </c>
      <c r="B2" s="218"/>
    </row>
    <row r="3" spans="1:4" x14ac:dyDescent="0.2">
      <c r="A3" s="219">
        <f>'Collection and Waterfall'!E6</f>
        <v>45322</v>
      </c>
      <c r="B3" s="218"/>
    </row>
    <row r="4" spans="1:4" x14ac:dyDescent="0.2">
      <c r="A4" s="217" t="s">
        <v>222</v>
      </c>
      <c r="B4" s="218"/>
    </row>
    <row r="6" spans="1:4" x14ac:dyDescent="0.2">
      <c r="C6" s="192"/>
      <c r="D6" s="134"/>
    </row>
    <row r="7" spans="1:4" x14ac:dyDescent="0.2">
      <c r="A7" s="220"/>
      <c r="C7" s="192"/>
      <c r="D7" s="221"/>
    </row>
    <row r="8" spans="1:4" x14ac:dyDescent="0.2">
      <c r="C8" s="192"/>
      <c r="D8" s="221"/>
    </row>
    <row r="9" spans="1:4" x14ac:dyDescent="0.2">
      <c r="A9" s="222" t="s">
        <v>223</v>
      </c>
      <c r="B9" s="223"/>
      <c r="C9" s="192"/>
      <c r="D9" s="221"/>
    </row>
    <row r="10" spans="1:4" x14ac:dyDescent="0.2">
      <c r="A10" s="222" t="s">
        <v>224</v>
      </c>
      <c r="B10" s="49">
        <v>3023704.19</v>
      </c>
      <c r="C10" s="2"/>
      <c r="D10" s="221"/>
    </row>
    <row r="11" spans="1:4" x14ac:dyDescent="0.2">
      <c r="A11" s="222" t="s">
        <v>225</v>
      </c>
      <c r="B11" s="224"/>
      <c r="C11" s="192"/>
      <c r="D11" s="225"/>
    </row>
    <row r="12" spans="1:4" ht="15" x14ac:dyDescent="0.2">
      <c r="A12" s="222" t="s">
        <v>226</v>
      </c>
      <c r="B12" s="224">
        <v>43558899.649999999</v>
      </c>
      <c r="C12" s="226"/>
      <c r="D12" s="227"/>
    </row>
    <row r="13" spans="1:4" x14ac:dyDescent="0.2">
      <c r="A13" s="222" t="s">
        <v>227</v>
      </c>
      <c r="B13" s="228">
        <v>-2340269.4700000002</v>
      </c>
      <c r="C13" s="229"/>
      <c r="D13" s="230"/>
    </row>
    <row r="14" spans="1:4" ht="15" x14ac:dyDescent="0.2">
      <c r="A14" s="222" t="s">
        <v>228</v>
      </c>
      <c r="B14" s="231">
        <f>SUM(B12:B13)</f>
        <v>41218630.18</v>
      </c>
      <c r="C14" s="2"/>
      <c r="D14" s="227"/>
    </row>
    <row r="15" spans="1:4" x14ac:dyDescent="0.2">
      <c r="A15" s="222"/>
      <c r="B15" s="224"/>
      <c r="C15" s="192"/>
      <c r="D15" s="134"/>
    </row>
    <row r="16" spans="1:4" x14ac:dyDescent="0.2">
      <c r="A16" s="222" t="s">
        <v>229</v>
      </c>
      <c r="B16" s="224">
        <v>1794780.87</v>
      </c>
      <c r="C16" s="2"/>
      <c r="D16" s="232"/>
    </row>
    <row r="17" spans="1:5" x14ac:dyDescent="0.2">
      <c r="A17" s="222" t="s">
        <v>230</v>
      </c>
      <c r="B17" s="224">
        <v>5014.26</v>
      </c>
      <c r="C17" s="2"/>
      <c r="D17" s="232"/>
    </row>
    <row r="18" spans="1:5" x14ac:dyDescent="0.2">
      <c r="A18" s="222" t="s">
        <v>231</v>
      </c>
      <c r="B18" s="224">
        <v>17249.38</v>
      </c>
      <c r="C18" s="3"/>
      <c r="D18" s="134"/>
    </row>
    <row r="19" spans="1:5" ht="15" x14ac:dyDescent="0.2">
      <c r="A19" s="222" t="s">
        <v>232</v>
      </c>
      <c r="B19" s="224">
        <v>0</v>
      </c>
      <c r="C19" s="226"/>
      <c r="D19" s="227"/>
    </row>
    <row r="20" spans="1:5" x14ac:dyDescent="0.2">
      <c r="A20" s="222" t="s">
        <v>233</v>
      </c>
      <c r="B20" s="224"/>
      <c r="C20" s="229"/>
      <c r="D20" s="230"/>
    </row>
    <row r="21" spans="1:5" ht="15" x14ac:dyDescent="0.2">
      <c r="A21" s="2"/>
      <c r="B21" s="233"/>
      <c r="C21" s="226"/>
      <c r="D21" s="227"/>
    </row>
    <row r="22" spans="1:5" ht="13.5" thickBot="1" x14ac:dyDescent="0.25">
      <c r="A22" s="220" t="s">
        <v>79</v>
      </c>
      <c r="B22" s="234">
        <f>B10+B14+B16+B18+B19+B17</f>
        <v>46059378.879999995</v>
      </c>
      <c r="C22" s="3"/>
      <c r="D22" s="225"/>
    </row>
    <row r="23" spans="1:5" ht="13.5" thickTop="1" x14ac:dyDescent="0.2">
      <c r="A23" s="2"/>
      <c r="B23" s="49"/>
      <c r="C23" s="192"/>
      <c r="D23" s="221"/>
    </row>
    <row r="24" spans="1:5" x14ac:dyDescent="0.2">
      <c r="A24" s="2"/>
      <c r="B24" s="49"/>
      <c r="C24" s="192"/>
      <c r="D24" s="221"/>
    </row>
    <row r="25" spans="1:5" x14ac:dyDescent="0.2">
      <c r="A25" s="220" t="s">
        <v>234</v>
      </c>
      <c r="B25" s="49"/>
      <c r="C25" s="192"/>
      <c r="D25" s="221"/>
    </row>
    <row r="26" spans="1:5" x14ac:dyDescent="0.2">
      <c r="A26" s="2"/>
      <c r="B26" s="49"/>
      <c r="D26" s="232"/>
    </row>
    <row r="27" spans="1:5" x14ac:dyDescent="0.2">
      <c r="A27" s="222" t="s">
        <v>235</v>
      </c>
      <c r="B27" s="235"/>
      <c r="C27" s="192"/>
      <c r="D27" s="225"/>
      <c r="E27" s="235"/>
    </row>
    <row r="28" spans="1:5" x14ac:dyDescent="0.2">
      <c r="A28" s="222" t="s">
        <v>236</v>
      </c>
      <c r="B28" s="223">
        <v>43789507.590000004</v>
      </c>
      <c r="D28" s="232"/>
      <c r="E28" s="223"/>
    </row>
    <row r="29" spans="1:5" x14ac:dyDescent="0.2">
      <c r="A29" s="222" t="s">
        <v>237</v>
      </c>
      <c r="B29" s="236">
        <v>-41113.94</v>
      </c>
      <c r="C29" s="2"/>
      <c r="D29" s="221"/>
      <c r="E29" s="224"/>
    </row>
    <row r="30" spans="1:5" x14ac:dyDescent="0.2">
      <c r="A30" s="222" t="s">
        <v>238</v>
      </c>
      <c r="B30" s="224"/>
      <c r="C30" s="229"/>
      <c r="D30" s="230"/>
      <c r="E30" s="224"/>
    </row>
    <row r="31" spans="1:5" ht="15" x14ac:dyDescent="0.2">
      <c r="A31" s="222" t="s">
        <v>239</v>
      </c>
      <c r="B31" s="224"/>
      <c r="C31" s="226"/>
      <c r="D31" s="227"/>
      <c r="E31" s="224"/>
    </row>
    <row r="32" spans="1:5" x14ac:dyDescent="0.2">
      <c r="A32" s="2"/>
      <c r="B32" s="233"/>
      <c r="C32" s="192"/>
      <c r="D32" s="134"/>
      <c r="E32" s="224"/>
    </row>
    <row r="33" spans="1:7" ht="13.5" thickBot="1" x14ac:dyDescent="0.25">
      <c r="A33" s="222" t="s">
        <v>240</v>
      </c>
      <c r="B33" s="237">
        <f>SUM(B27:B32)</f>
        <v>43748393.650000006</v>
      </c>
      <c r="C33" s="3"/>
      <c r="D33" s="134"/>
      <c r="E33" s="224"/>
    </row>
    <row r="34" spans="1:7" ht="13.5" thickTop="1" x14ac:dyDescent="0.2">
      <c r="A34" s="2"/>
      <c r="B34" s="238"/>
      <c r="C34" s="192"/>
      <c r="D34" s="221"/>
      <c r="E34" s="224"/>
    </row>
    <row r="35" spans="1:7" x14ac:dyDescent="0.2">
      <c r="A35" s="220" t="s">
        <v>241</v>
      </c>
      <c r="B35" s="239">
        <f>B22-B33</f>
        <v>2310985.2299999893</v>
      </c>
      <c r="C35" s="3"/>
      <c r="D35" s="221"/>
      <c r="E35" s="224"/>
    </row>
    <row r="36" spans="1:7" x14ac:dyDescent="0.2">
      <c r="A36" s="2"/>
      <c r="B36" s="49"/>
      <c r="C36" s="2"/>
      <c r="D36" s="2"/>
      <c r="E36" s="224"/>
    </row>
    <row r="37" spans="1:7" ht="13.5" thickBot="1" x14ac:dyDescent="0.25">
      <c r="A37" s="220" t="s">
        <v>242</v>
      </c>
      <c r="B37" s="234">
        <f>+B33+B35</f>
        <v>46059378.879999995</v>
      </c>
      <c r="C37" s="3"/>
      <c r="D37" s="240"/>
      <c r="E37" s="224"/>
    </row>
    <row r="38" spans="1:7" ht="13.5" thickTop="1" x14ac:dyDescent="0.2">
      <c r="A38" s="2"/>
      <c r="B38" s="49"/>
      <c r="C38" s="2"/>
      <c r="E38" s="224"/>
    </row>
    <row r="39" spans="1:7" x14ac:dyDescent="0.2">
      <c r="A39" s="2"/>
      <c r="B39" s="49">
        <f>B22-B37</f>
        <v>0</v>
      </c>
      <c r="C39" s="2"/>
      <c r="E39" s="224"/>
      <c r="G39" s="134"/>
    </row>
    <row r="40" spans="1:7" x14ac:dyDescent="0.2">
      <c r="B40" s="49"/>
      <c r="E40" s="224"/>
    </row>
    <row r="41" spans="1:7" x14ac:dyDescent="0.2">
      <c r="A41" s="2" t="s">
        <v>243</v>
      </c>
      <c r="B41" s="49"/>
      <c r="C41" s="2"/>
    </row>
    <row r="42" spans="1:7" x14ac:dyDescent="0.2">
      <c r="A42" s="2" t="s">
        <v>244</v>
      </c>
      <c r="B42" s="49"/>
      <c r="C42" s="2"/>
    </row>
    <row r="43" spans="1:7" x14ac:dyDescent="0.2">
      <c r="A43" s="2"/>
      <c r="B43" s="49"/>
      <c r="C43" s="2"/>
    </row>
    <row r="44" spans="1:7" x14ac:dyDescent="0.2">
      <c r="B44" s="49"/>
    </row>
    <row r="45" spans="1:7" x14ac:dyDescent="0.2">
      <c r="B45" s="49"/>
    </row>
    <row r="46" spans="1:7" x14ac:dyDescent="0.2">
      <c r="B46" s="49"/>
    </row>
    <row r="47" spans="1:7" x14ac:dyDescent="0.2">
      <c r="B47" s="49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F0F4-5F2D-4EB8-B825-7B2767FDE34B}">
  <sheetPr>
    <pageSetUpPr fitToPage="1"/>
  </sheetPr>
  <dimension ref="A1:Q139"/>
  <sheetViews>
    <sheetView zoomScale="90" zoomScaleNormal="90" workbookViewId="0"/>
  </sheetViews>
  <sheetFormatPr defaultColWidth="9.140625" defaultRowHeight="12.75" x14ac:dyDescent="0.2"/>
  <cols>
    <col min="3" max="3" width="93.28515625" style="241" customWidth="1"/>
    <col min="4" max="4" width="2.42578125" customWidth="1"/>
    <col min="5" max="5" width="19.5703125" bestFit="1" customWidth="1"/>
    <col min="7" max="7" width="13.28515625" bestFit="1" customWidth="1"/>
  </cols>
  <sheetData>
    <row r="1" spans="1:6" x14ac:dyDescent="0.2">
      <c r="A1" s="15" t="s">
        <v>245</v>
      </c>
      <c r="D1" s="242"/>
    </row>
    <row r="2" spans="1:6" x14ac:dyDescent="0.2">
      <c r="A2" s="15" t="s">
        <v>246</v>
      </c>
      <c r="E2" s="2"/>
    </row>
    <row r="4" spans="1:6" x14ac:dyDescent="0.2">
      <c r="B4" s="15" t="s">
        <v>247</v>
      </c>
      <c r="E4" s="2"/>
    </row>
    <row r="5" spans="1:6" x14ac:dyDescent="0.2">
      <c r="C5" s="241" t="s">
        <v>248</v>
      </c>
      <c r="E5" s="243" t="s">
        <v>278</v>
      </c>
    </row>
    <row r="6" spans="1:6" x14ac:dyDescent="0.2">
      <c r="C6" s="241" t="s">
        <v>6</v>
      </c>
      <c r="E6" s="243">
        <v>45348</v>
      </c>
    </row>
    <row r="7" spans="1:6" x14ac:dyDescent="0.2">
      <c r="C7" s="241" t="s">
        <v>249</v>
      </c>
      <c r="E7" s="244">
        <v>32</v>
      </c>
    </row>
    <row r="8" spans="1:6" x14ac:dyDescent="0.2">
      <c r="C8" s="241" t="s">
        <v>250</v>
      </c>
      <c r="E8" s="4">
        <v>360</v>
      </c>
    </row>
    <row r="9" spans="1:6" ht="15" x14ac:dyDescent="0.25">
      <c r="C9" s="241" t="s">
        <v>251</v>
      </c>
      <c r="E9" s="245">
        <v>5800000</v>
      </c>
    </row>
    <row r="10" spans="1:6" ht="15" x14ac:dyDescent="0.25">
      <c r="C10" s="241" t="s">
        <v>252</v>
      </c>
      <c r="E10" s="246">
        <v>6.9591200000000006E-2</v>
      </c>
    </row>
    <row r="11" spans="1:6" ht="15" x14ac:dyDescent="0.25">
      <c r="C11" s="241" t="s">
        <v>253</v>
      </c>
      <c r="E11" s="246">
        <v>5.4591199999999999E-2</v>
      </c>
    </row>
    <row r="12" spans="1:6" x14ac:dyDescent="0.2">
      <c r="C12" s="241" t="s">
        <v>254</v>
      </c>
      <c r="E12" s="243">
        <v>45344</v>
      </c>
      <c r="F12" s="2"/>
    </row>
    <row r="13" spans="1:6" x14ac:dyDescent="0.2">
      <c r="E13" s="39"/>
    </row>
    <row r="14" spans="1:6" x14ac:dyDescent="0.2">
      <c r="B14" s="15" t="s">
        <v>255</v>
      </c>
      <c r="E14" s="247">
        <f>E9*(E10)*(ROUND((E7)/E8,5))</f>
        <v>35878.578254400003</v>
      </c>
    </row>
    <row r="16" spans="1:6" x14ac:dyDescent="0.2">
      <c r="B16" s="15" t="s">
        <v>256</v>
      </c>
      <c r="E16" s="248"/>
    </row>
    <row r="17" spans="2:7" x14ac:dyDescent="0.2">
      <c r="C17" s="241" t="s">
        <v>257</v>
      </c>
      <c r="E17" s="248">
        <v>312639.90999999997</v>
      </c>
      <c r="G17" s="249"/>
    </row>
    <row r="18" spans="2:7" x14ac:dyDescent="0.2">
      <c r="C18" s="241" t="s">
        <v>258</v>
      </c>
      <c r="E18" s="248">
        <v>30607.96</v>
      </c>
    </row>
    <row r="19" spans="2:7" x14ac:dyDescent="0.2">
      <c r="C19" s="241" t="s">
        <v>259</v>
      </c>
      <c r="E19" s="248">
        <v>9939.93</v>
      </c>
    </row>
    <row r="20" spans="2:7" x14ac:dyDescent="0.2">
      <c r="C20" s="241" t="s">
        <v>260</v>
      </c>
      <c r="E20" s="248">
        <v>222089.66</v>
      </c>
    </row>
    <row r="21" spans="2:7" x14ac:dyDescent="0.2">
      <c r="C21" s="250" t="s">
        <v>261</v>
      </c>
      <c r="E21" s="251">
        <v>833.33</v>
      </c>
    </row>
    <row r="22" spans="2:7" x14ac:dyDescent="0.2">
      <c r="E22" s="252"/>
    </row>
    <row r="23" spans="2:7" x14ac:dyDescent="0.2">
      <c r="B23" s="15" t="s">
        <v>262</v>
      </c>
      <c r="E23" s="247">
        <f>SUM(E17-E18-E19-E20-E21)</f>
        <v>49169.029999999955</v>
      </c>
      <c r="G23" s="249"/>
    </row>
    <row r="24" spans="2:7" x14ac:dyDescent="0.2">
      <c r="E24" s="2"/>
    </row>
    <row r="25" spans="2:7" ht="15" x14ac:dyDescent="0.25">
      <c r="B25" s="15" t="s">
        <v>263</v>
      </c>
      <c r="E25" s="253"/>
    </row>
    <row r="26" spans="2:7" x14ac:dyDescent="0.2">
      <c r="C26" s="241" t="s">
        <v>264</v>
      </c>
      <c r="E26" s="254">
        <v>0</v>
      </c>
    </row>
    <row r="27" spans="2:7" ht="15" x14ac:dyDescent="0.25">
      <c r="C27" s="241" t="s">
        <v>265</v>
      </c>
      <c r="E27" s="253">
        <v>0</v>
      </c>
    </row>
    <row r="28" spans="2:7" ht="15" x14ac:dyDescent="0.25">
      <c r="C28" s="241" t="s">
        <v>266</v>
      </c>
      <c r="E28" s="255">
        <v>0</v>
      </c>
    </row>
    <row r="29" spans="2:7" x14ac:dyDescent="0.2">
      <c r="B29" s="15" t="s">
        <v>267</v>
      </c>
      <c r="E29" s="247">
        <v>0</v>
      </c>
    </row>
    <row r="30" spans="2:7" x14ac:dyDescent="0.2">
      <c r="E30" s="2"/>
    </row>
    <row r="31" spans="2:7" ht="15" x14ac:dyDescent="0.25">
      <c r="B31" s="15" t="s">
        <v>268</v>
      </c>
      <c r="E31" s="253"/>
    </row>
    <row r="32" spans="2:7" ht="26.25" x14ac:dyDescent="0.25">
      <c r="C32" s="241" t="s">
        <v>269</v>
      </c>
      <c r="E32" s="253">
        <f>+E14</f>
        <v>35878.578254400003</v>
      </c>
    </row>
    <row r="33" spans="2:7" x14ac:dyDescent="0.2">
      <c r="E33" s="39"/>
    </row>
    <row r="34" spans="2:7" x14ac:dyDescent="0.2">
      <c r="B34" s="15" t="s">
        <v>270</v>
      </c>
      <c r="E34" s="247">
        <f>E32</f>
        <v>35878.578254400003</v>
      </c>
    </row>
    <row r="36" spans="2:7" x14ac:dyDescent="0.2">
      <c r="B36" s="15" t="s">
        <v>271</v>
      </c>
      <c r="E36" s="2"/>
    </row>
    <row r="37" spans="2:7" ht="15" x14ac:dyDescent="0.25">
      <c r="C37" s="241" t="s">
        <v>272</v>
      </c>
      <c r="E37" s="256">
        <v>0</v>
      </c>
    </row>
    <row r="38" spans="2:7" x14ac:dyDescent="0.2">
      <c r="C38" s="241" t="s">
        <v>273</v>
      </c>
      <c r="E38" s="157">
        <v>0</v>
      </c>
    </row>
    <row r="39" spans="2:7" x14ac:dyDescent="0.2">
      <c r="C39" s="241" t="s">
        <v>274</v>
      </c>
      <c r="E39" s="257">
        <v>0</v>
      </c>
      <c r="G39" s="134"/>
    </row>
    <row r="40" spans="2:7" x14ac:dyDescent="0.2">
      <c r="B40" s="15" t="s">
        <v>275</v>
      </c>
      <c r="E40" s="247">
        <v>0</v>
      </c>
    </row>
    <row r="122" spans="1:17" x14ac:dyDescent="0.2">
      <c r="A122" s="476"/>
      <c r="B122" s="476"/>
      <c r="C122" s="478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</row>
    <row r="123" spans="1:17" x14ac:dyDescent="0.2">
      <c r="A123" s="476"/>
      <c r="B123" s="476"/>
      <c r="C123" s="478"/>
      <c r="D123" s="476"/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P123" s="476"/>
      <c r="Q123" s="476"/>
    </row>
    <row r="124" spans="1:17" x14ac:dyDescent="0.2">
      <c r="A124" s="476"/>
      <c r="B124" s="476"/>
      <c r="C124" s="478"/>
      <c r="D124" s="476"/>
      <c r="E124" s="476"/>
      <c r="F124" s="476"/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6"/>
    </row>
    <row r="125" spans="1:17" x14ac:dyDescent="0.2">
      <c r="A125" s="476"/>
      <c r="B125" s="476"/>
      <c r="C125" s="478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  <c r="P125" s="476"/>
      <c r="Q125" s="476"/>
    </row>
    <row r="126" spans="1:17" x14ac:dyDescent="0.2">
      <c r="A126" s="476"/>
      <c r="B126" s="476"/>
      <c r="C126" s="478"/>
      <c r="D126" s="476"/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6"/>
      <c r="P126" s="476"/>
      <c r="Q126" s="476"/>
    </row>
    <row r="127" spans="1:17" x14ac:dyDescent="0.2">
      <c r="A127" s="476"/>
      <c r="B127" s="476"/>
      <c r="C127" s="478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  <c r="P127" s="476"/>
      <c r="Q127" s="476"/>
    </row>
    <row r="128" spans="1:17" x14ac:dyDescent="0.2">
      <c r="A128" s="476"/>
      <c r="B128" s="476"/>
      <c r="C128" s="478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  <c r="Q128" s="476"/>
    </row>
    <row r="129" spans="1:17" x14ac:dyDescent="0.2">
      <c r="A129" s="476"/>
      <c r="B129" s="476"/>
      <c r="C129" s="478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</row>
    <row r="130" spans="1:17" x14ac:dyDescent="0.2">
      <c r="A130" s="476"/>
      <c r="B130" s="476"/>
      <c r="C130" s="478"/>
      <c r="D130" s="476"/>
      <c r="E130" s="476"/>
      <c r="F130" s="476"/>
      <c r="G130" s="476"/>
      <c r="H130" s="476"/>
      <c r="I130" s="476"/>
      <c r="J130" s="476"/>
      <c r="K130" s="476"/>
      <c r="L130" s="476"/>
      <c r="M130" s="476"/>
      <c r="N130" s="476"/>
      <c r="O130" s="476"/>
      <c r="P130" s="476"/>
      <c r="Q130" s="476"/>
    </row>
    <row r="131" spans="1:17" x14ac:dyDescent="0.2">
      <c r="A131" s="476"/>
      <c r="B131" s="476"/>
      <c r="C131" s="478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</row>
    <row r="132" spans="1:17" x14ac:dyDescent="0.2">
      <c r="A132" s="476"/>
      <c r="B132" s="476"/>
      <c r="C132" s="478"/>
      <c r="D132" s="476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6"/>
      <c r="P132" s="476"/>
      <c r="Q132" s="476"/>
    </row>
    <row r="133" spans="1:17" x14ac:dyDescent="0.2">
      <c r="A133" s="476"/>
      <c r="B133" s="476"/>
      <c r="C133" s="478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6"/>
      <c r="P133" s="476"/>
      <c r="Q133" s="476"/>
    </row>
    <row r="134" spans="1:17" x14ac:dyDescent="0.2">
      <c r="A134" s="476"/>
      <c r="B134" s="476"/>
      <c r="C134" s="478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6"/>
      <c r="P134" s="476"/>
      <c r="Q134" s="476"/>
    </row>
    <row r="135" spans="1:17" x14ac:dyDescent="0.2">
      <c r="A135" s="476"/>
      <c r="B135" s="476"/>
      <c r="C135" s="478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  <c r="Q135" s="476"/>
    </row>
    <row r="136" spans="1:17" x14ac:dyDescent="0.2">
      <c r="A136" s="476"/>
      <c r="B136" s="476"/>
      <c r="C136" s="478"/>
      <c r="D136" s="476"/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6"/>
      <c r="P136" s="476"/>
      <c r="Q136" s="476"/>
    </row>
    <row r="137" spans="1:17" x14ac:dyDescent="0.2">
      <c r="A137" s="476"/>
      <c r="B137" s="476"/>
      <c r="C137" s="478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</row>
    <row r="138" spans="1:17" x14ac:dyDescent="0.2">
      <c r="A138" s="476"/>
      <c r="B138" s="476"/>
      <c r="C138" s="478"/>
      <c r="D138" s="476"/>
      <c r="E138" s="476"/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  <c r="Q138" s="476"/>
    </row>
    <row r="139" spans="1:17" x14ac:dyDescent="0.2">
      <c r="A139" s="476"/>
      <c r="B139" s="476"/>
      <c r="C139" s="478"/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  <c r="N139" s="476"/>
      <c r="O139" s="476"/>
      <c r="P139" s="476"/>
      <c r="Q139" s="476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2024-02-23T20:00:58Z</dcterms:created>
  <dcterms:modified xsi:type="dcterms:W3CDTF">2024-02-23T20:05:34Z</dcterms:modified>
</cp:coreProperties>
</file>