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4\"/>
    </mc:Choice>
  </mc:AlternateContent>
  <xr:revisionPtr revIDLastSave="0" documentId="13_ncr:1_{BCD36492-3F31-494D-8F75-9BD50CB92B30}" xr6:coauthVersionLast="47" xr6:coauthVersionMax="47" xr10:uidLastSave="{00000000-0000-0000-0000-000000000000}"/>
  <bookViews>
    <workbookView xWindow="-120" yWindow="-120" windowWidth="29040" windowHeight="15840" xr2:uid="{5257639B-A799-41C3-AF38-F515788BA8FA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64" i="1"/>
  <c r="G51" i="1"/>
  <c r="G50" i="1"/>
  <c r="G49" i="1"/>
  <c r="G47" i="1"/>
  <c r="L34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E14" i="4"/>
  <c r="E32" i="4" s="1"/>
  <c r="E34" i="4" s="1"/>
  <c r="E23" i="4"/>
  <c r="G53" i="1" l="1"/>
  <c r="G66" i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<sst xmlns="http://schemas.openxmlformats.org/spreadsheetml/2006/main" count="375" uniqueCount="280">
  <si>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</si>
  <si>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</si>
  <si>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</si>
  <si>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</si>
  <si>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</si>
  <si>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</si>
  <si>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</si>
  <si>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</si>
  <si>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</si>
  <si>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</si>
  <si>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</si>
  <si>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</si>
  <si>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</si>
  <si>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</si>
  <si>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</si>
  <si>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</si>
  <si>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</si>
  <si>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</si>
  <si>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</si>
  <si>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</si>
  <si>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</si>
  <si>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</si>
  <si>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</si>
  <si>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</si>
  <si>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</si>
  <si>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</si>
  <si>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</si>
  <si>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</si>
  <si>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</si>
  <si>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</si>
  <si>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</si>
  <si>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</si>
  <si>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</si>
  <si>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</si>
  <si>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</si>
  <si>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</si>
  <si>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</si>
  <si>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</si>
  <si>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</si>
  <si>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</si>
  <si>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</si>
  <si>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</si>
  <si>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</si>
  <si>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</si>
  <si>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</si>
  <si>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</si>
  <si>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</si>
  <si>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</si>
  <si>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</si>
  <si>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</si>
  <si>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</si>
  <si>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</si>
  <si>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</si>
  <si>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</si>
  <si>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</si>
  <si>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</si>
  <si>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</si>
  <si>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</si>
  <si>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</si>
  <si>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</si>
  <si>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</si>
  <si>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</si>
  <si>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</si>
  <si>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</si>
  <si>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</si>
  <si>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</si>
  <si>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</si>
  <si>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</si>
  <si>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</si>
  <si>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</si>
  <si>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</si>
  <si>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</si>
  <si>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</si>
  <si>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</si>
  <si>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</si>
  <si>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</si>
  <si>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</si>
  <si>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</si>
  <si>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</si>
  <si>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</si>
  <si>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</si>
  <si>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</si>
  <si>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</si>
  <si>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</si>
  <si>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</si>
  <si>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</si>
  <si>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</si>
  <si>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</si>
  <si>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</si>
  <si>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</si>
  <si>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</si>
  <si>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</si>
  <si>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</si>
  <si>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</si>
  <si>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</si>
  <si>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</si>
  <si>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</si>
  <si>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</si>
  <si>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</si>
  <si>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</si>
  <si>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</si>
  <si>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</si>
  <si>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</si>
  <si>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</si>
  <si>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</si>
  <si>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</si>
  <si>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</si>
  <si>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</si>
  <si>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</si>
  <si>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</si>
  <si>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</si>
  <si>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</si>
  <si>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</si>
  <si>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</si>
  <si>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</si>
  <si>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</si>
  <si>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</si>
  <si>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</si>
  <si>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</si>
  <si>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</si>
  <si>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</si>
  <si>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</si>
  <si>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</si>
  <si>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</si>
  <si>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</si>
  <si>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</si>
  <si>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</si>
  <si>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</si>
  <si>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</si>
  <si>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</si>
  <si>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</si>
  <si>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</si>
  <si>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</si>
  <si>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</si>
  <si>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</si>
  <si>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</si>
  <si>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</si>
  <si>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</si>
  <si>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</si>
  <si>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</si>
  <si>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</si>
  <si>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</si>
  <si>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</si>
  <si>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</si>
  <si>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</si>
  <si>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</si>
  <si>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</si>
  <si>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</si>
  <si>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</si>
  <si>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</si>
  <si>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</si>
  <si>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</si>
  <si>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</si>
  <si>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</si>
  <si>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</si>
  <si>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</si>
  <si>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</si>
  <si>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</si>
  <si>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</si>
  <si>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</si>
  <si>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</si>
  <si>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</si>
  <si>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</si>
  <si>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</si>
  <si>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</si>
  <si>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</si>
  <si>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</si>
  <si>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</si>
  <si>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</si>
  <si>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</si>
  <si>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</si>
  <si>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</si>
  <si>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</si>
  <si>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</si>
  <si>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</si>
  <si>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</si>
  <si>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</si>
  <si>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</si>
  <si>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</si>
  <si>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</si>
  <si>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</si>
  <si>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</si>
  <si>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</si>
  <si>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</si>
  <si>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</si>
  <si>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</si>
  <si>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</si>
  <si>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</si>
  <si>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</si>
  <si>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</si>
  <si>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</si>
  <si>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</si>
  <si>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</si>
  <si>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</si>
  <si>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</si>
  <si>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</si>
  <si>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</si>
  <si>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</si>
  <si>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</si>
  <si>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</si>
  <si>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</si>
  <si>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</si>
  <si>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</si>
  <si>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</si>
  <si>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</si>
  <si>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</si>
  <si>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</si>
  <si>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</si>
  <si>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</si>
  <si>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</si>
  <si>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</si>
  <si>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</si>
  <si>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</si>
  <si>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</si>
  <si>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</si>
  <si>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</si>
  <si>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</si>
  <si>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</si>
  <si>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</si>
  <si>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</si>
  <si>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</si>
  <si>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</si>
  <si>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</si>
  <si>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</si>
  <si>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</si>
  <si>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</si>
  <si>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</si>
  <si>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</si>
  <si>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</si>
  <si>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</si>
  <si>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</si>
  <si>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</si>
  <si>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</si>
  <si>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</si>
  <si>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</si>
  <si>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</si>
  <si>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</si>
  <si>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</si>
  <si>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</si>
  <si>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</si>
  <si>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</si>
  <si>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</si>
  <si>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</si>
  <si>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</si>
  <si>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</si>
  <si>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</si>
  <si>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</si>
  <si>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</si>
  <si>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</si>
  <si>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</si>
  <si>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</si>
  <si>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</si>
  <si>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</si>
  <si>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</si>
  <si>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</si>
  <si>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</si>
  <si>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</si>
  <si>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</si>
  <si>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</si>
  <si>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</si>
  <si>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</si>
  <si>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</si>
  <si>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</si>
  <si>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</si>
  <si>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</si>
  <si>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</si>
  <si>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</si>
  <si>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</si>
  <si>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</si>
  <si>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</si>
  <si>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</si>
  <si>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</si>
  <si>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</si>
  <si>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</si>
  <si>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</si>
  <si>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</si>
  <si>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</si>
  <si>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</si>
  <si>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</si>
  <si>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1/25/24-2/23/24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</si>
</sst>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0" xfId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2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2" fillId="0" borderId="12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43" fontId="2" fillId="0" borderId="0" xfId="0" applyNumberFormat="1" applyFont="1"/>
    <xf numFmtId="43" fontId="2" fillId="0" borderId="13" xfId="3" applyNumberFormat="1" applyFont="1" applyFill="1" applyBorder="1" applyAlignment="1">
      <alignment horizontal="right"/>
    </xf>
    <xf numFmtId="43" fontId="2" fillId="0" borderId="27" xfId="3" applyNumberFormat="1" applyFont="1" applyFill="1" applyBorder="1" applyAlignment="1">
      <alignment horizontal="right"/>
    </xf>
    <xf numFmtId="10" fontId="2" fillId="0" borderId="1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3" xfId="5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2" fillId="0" borderId="1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29" xfId="5" applyNumberFormat="1" applyFont="1" applyFill="1" applyBorder="1" applyAlignment="1"/>
    <xf numFmtId="2" fontId="2" fillId="0" borderId="22" xfId="5" applyNumberFormat="1" applyFont="1" applyFill="1" applyBorder="1" applyAlignment="1">
      <alignment horizontal="center"/>
    </xf>
    <xf numFmtId="43" fontId="2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44" fontId="2" fillId="0" borderId="13" xfId="3" applyFont="1" applyFill="1" applyBorder="1" applyAlignment="1">
      <alignment horizontal="right"/>
    </xf>
    <xf numFmtId="44" fontId="2" fillId="0" borderId="27" xfId="3" applyFont="1" applyFill="1" applyBorder="1" applyAlignment="1">
      <alignment horizontal="right"/>
    </xf>
    <xf numFmtId="44" fontId="2" fillId="0" borderId="19" xfId="3" applyFont="1" applyFill="1" applyBorder="1" applyAlignment="1">
      <alignment horizontal="right"/>
    </xf>
    <xf numFmtId="44" fontId="2" fillId="0" borderId="37" xfId="3" applyFont="1" applyFill="1" applyBorder="1" applyAlignment="1">
      <alignment horizontal="right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0" fontId="2" fillId="0" borderId="0" xfId="0" applyNumberFormat="1" applyFont="1"/>
    <xf numFmtId="0" fontId="2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2" fillId="0" borderId="5" xfId="0" applyNumberFormat="1" applyFont="1" applyBorder="1"/>
    <xf numFmtId="44" fontId="2" fillId="0" borderId="0" xfId="0" applyNumberFormat="1" applyFont="1"/>
    <xf numFmtId="165" fontId="2" fillId="0" borderId="0" xfId="0" applyNumberFormat="1" applyFont="1"/>
    <xf numFmtId="0" fontId="5" fillId="0" borderId="1" xfId="0" applyFont="1" applyBorder="1"/>
    <xf numFmtId="43" fontId="2" fillId="0" borderId="21" xfId="0" applyNumberFormat="1" applyFont="1" applyBorder="1"/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5" fontId="2" fillId="0" borderId="13" xfId="4" quotePrefix="1" applyNumberFormat="1" applyFont="1" applyFill="1" applyBorder="1" applyAlignment="1">
      <alignment horizontal="right"/>
    </xf>
    <xf numFmtId="43" fontId="2" fillId="0" borderId="27" xfId="4" quotePrefix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2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2" fillId="0" borderId="0" xfId="4" applyFont="1" applyFill="1"/>
    <xf numFmtId="10" fontId="2" fillId="0" borderId="0" xfId="5" applyNumberFormat="1" applyFont="1" applyFill="1"/>
    <xf numFmtId="10" fontId="2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1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16" xfId="4" applyFont="1" applyFill="1" applyBorder="1" applyAlignment="1">
      <alignment horizontal="right"/>
    </xf>
    <xf numFmtId="43" fontId="2" fillId="0" borderId="27" xfId="4" applyFont="1" applyFill="1" applyBorder="1" applyAlignment="1">
      <alignment horizontal="right"/>
    </xf>
    <xf numFmtId="43" fontId="2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10" fontId="2" fillId="0" borderId="12" xfId="4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0" fontId="6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centerContinuous"/>
    </xf>
    <xf numFmtId="10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4" fontId="0" fillId="0" borderId="0" xfId="0" applyNumberFormat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Alignment="1">
      <alignment horizontal="left"/>
    </xf>
    <xf numFmtId="43" fontId="0" fillId="0" borderId="0" xfId="0" applyNumberFormat="1"/>
    <xf numFmtId="49" fontId="2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2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right"/>
    </xf>
    <xf numFmtId="0" fontId="22" fillId="0" borderId="0" xfId="0" applyFont="1"/>
    <xf numFmtId="0" fontId="0" fillId="0" borderId="5" xfId="0" applyBorder="1"/>
    <xf numFmtId="10" fontId="2" fillId="0" borderId="5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23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2" fillId="0" borderId="5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4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2" fillId="0" borderId="6" xfId="0" applyNumberFormat="1" applyFont="1" applyBorder="1"/>
    <xf numFmtId="10" fontId="2" fillId="0" borderId="7" xfId="0" applyNumberFormat="1" applyFont="1" applyBorder="1"/>
    <xf numFmtId="10" fontId="2" fillId="0" borderId="8" xfId="0" applyNumberFormat="1" applyFont="1" applyBorder="1" applyAlignment="1">
      <alignment horizontal="right"/>
    </xf>
    <xf numFmtId="0" fontId="14" fillId="0" borderId="0" xfId="0" applyFont="1"/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3" fontId="2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18" fillId="0" borderId="4" xfId="0" applyFont="1" applyBorder="1"/>
    <xf numFmtId="43" fontId="25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5" fillId="0" borderId="0" xfId="0" applyFont="1" applyAlignment="1">
      <alignment horizontal="right"/>
    </xf>
    <xf numFmtId="43" fontId="25" fillId="0" borderId="0" xfId="0" applyNumberFormat="1" applyFont="1"/>
    <xf numFmtId="9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/>
    </xf>
    <xf numFmtId="43" fontId="20" fillId="0" borderId="0" xfId="0" applyNumberFormat="1" applyFont="1"/>
    <xf numFmtId="0" fontId="2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6" fillId="0" borderId="0" xfId="0" applyNumberFormat="1" applyFont="1"/>
    <xf numFmtId="0" fontId="2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7" fillId="0" borderId="0" xfId="0" applyFont="1" applyAlignment="1">
      <alignment horizontal="left"/>
    </xf>
    <xf numFmtId="0" fontId="0" fillId="0" borderId="38" xfId="0" applyBorder="1"/>
    <xf numFmtId="0" fontId="0" fillId="0" borderId="0" xfId="0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28" fillId="0" borderId="0" xfId="0" applyFont="1"/>
    <xf numFmtId="0" fontId="2" fillId="0" borderId="0" xfId="0" applyFont="1" applyAlignment="1" applyProtection="1">
      <alignment horizontal="left"/>
      <protection locked="0"/>
    </xf>
    <xf numFmtId="174" fontId="2" fillId="0" borderId="0" xfId="0" applyNumberFormat="1" applyFont="1" applyAlignment="1">
      <alignment horizontal="right"/>
    </xf>
    <xf numFmtId="0" fontId="28" fillId="0" borderId="0" xfId="0" applyFont="1" applyAlignment="1">
      <alignment horizontal="fill"/>
    </xf>
    <xf numFmtId="165" fontId="2" fillId="0" borderId="0" xfId="0" applyNumberFormat="1" applyFont="1" applyAlignment="1">
      <alignment horizontal="right"/>
    </xf>
    <xf numFmtId="43" fontId="28" fillId="0" borderId="0" xfId="4" applyFont="1" applyFill="1"/>
    <xf numFmtId="0" fontId="29" fillId="0" borderId="0" xfId="0" applyFont="1"/>
    <xf numFmtId="38" fontId="2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65" fontId="2" fillId="0" borderId="23" xfId="0" applyNumberFormat="1" applyFont="1" applyBorder="1" applyAlignment="1">
      <alignment horizontal="right"/>
    </xf>
    <xf numFmtId="0" fontId="31" fillId="0" borderId="0" xfId="0" applyFont="1"/>
    <xf numFmtId="0" fontId="32" fillId="0" borderId="0" xfId="0" applyFont="1" applyAlignment="1">
      <alignment horizontal="left"/>
    </xf>
    <xf numFmtId="0" fontId="32" fillId="0" borderId="0" xfId="0" applyFont="1"/>
    <xf numFmtId="165" fontId="2" fillId="0" borderId="23" xfId="0" applyNumberFormat="1" applyFont="1" applyBorder="1" applyAlignment="1" applyProtection="1">
      <alignment horizontal="fill"/>
      <protection locked="0"/>
    </xf>
    <xf numFmtId="174" fontId="5" fillId="0" borderId="44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43" fontId="28" fillId="0" borderId="0" xfId="4" applyFont="1" applyFill="1" applyAlignment="1">
      <alignment horizontal="fill"/>
    </xf>
    <xf numFmtId="174" fontId="2" fillId="0" borderId="44" xfId="0" applyNumberFormat="1" applyFont="1" applyBorder="1" applyAlignment="1">
      <alignment horizontal="right"/>
    </xf>
    <xf numFmtId="165" fontId="2" fillId="0" borderId="0" xfId="0" applyNumberFormat="1" applyFont="1" applyAlignment="1" applyProtection="1">
      <alignment horizontal="fill"/>
      <protection locked="0"/>
    </xf>
    <xf numFmtId="174" fontId="5" fillId="0" borderId="22" xfId="0" applyNumberFormat="1" applyFont="1" applyBorder="1" applyAlignment="1">
      <alignment horizontal="right"/>
    </xf>
    <xf numFmtId="43" fontId="0" fillId="0" borderId="0" xfId="4" applyFont="1"/>
    <xf numFmtId="43" fontId="0" fillId="0" borderId="0" xfId="4" applyFont="1" applyFill="1"/>
    <xf numFmtId="43" fontId="2" fillId="0" borderId="0" xfId="4" applyFont="1" applyFill="1" applyAlignme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Font="1" applyFill="1" applyBorder="1"/>
    <xf numFmtId="0" fontId="5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4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6" xfId="0" applyNumberFormat="1" applyFont="1" applyFill="1" applyBorder="1"/>
    <xf numFmtId="43" fontId="2" fillId="0" borderId="17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/>
    <xf numFmtId="43" fontId="2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2" fillId="0" borderId="21" xfId="0" applyNumberFormat="1" applyFont="1" applyFill="1" applyBorder="1"/>
    <xf numFmtId="0" fontId="5" fillId="0" borderId="22" xfId="0" applyFont="1" applyFill="1" applyBorder="1"/>
    <xf numFmtId="0" fontId="2" fillId="0" borderId="19" xfId="0" applyFont="1" applyFill="1" applyBorder="1"/>
    <xf numFmtId="10" fontId="2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2" fillId="0" borderId="25" xfId="0" applyFont="1" applyFill="1" applyBorder="1"/>
    <xf numFmtId="0" fontId="2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23" xfId="0" applyFont="1" applyFill="1" applyBorder="1"/>
    <xf numFmtId="43" fontId="2" fillId="0" borderId="0" xfId="0" applyNumberFormat="1" applyFont="1" applyFill="1"/>
    <xf numFmtId="0" fontId="2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3"/>
    </xf>
    <xf numFmtId="0" fontId="2" fillId="0" borderId="16" xfId="0" applyFont="1" applyFill="1" applyBorder="1"/>
    <xf numFmtId="2" fontId="2" fillId="0" borderId="15" xfId="0" applyNumberFormat="1" applyFont="1" applyFill="1" applyBorder="1"/>
    <xf numFmtId="2" fontId="2" fillId="0" borderId="5" xfId="0" applyNumberFormat="1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27" xfId="0" applyNumberFormat="1" applyFont="1" applyFill="1" applyBorder="1" applyAlignment="1">
      <alignment horizontal="right"/>
    </xf>
    <xf numFmtId="2" fontId="2" fillId="0" borderId="21" xfId="0" applyNumberFormat="1" applyFont="1" applyFill="1" applyBorder="1"/>
    <xf numFmtId="0" fontId="2" fillId="0" borderId="13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10" fontId="5" fillId="0" borderId="32" xfId="0" applyNumberFormat="1" applyFont="1" applyFill="1" applyBorder="1"/>
    <xf numFmtId="41" fontId="2" fillId="0" borderId="13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4" xfId="0" applyFont="1" applyFill="1" applyBorder="1"/>
    <xf numFmtId="0" fontId="2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2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6" xfId="0" applyNumberFormat="1" applyFont="1" applyFill="1" applyBorder="1" applyAlignment="1">
      <alignment horizontal="right"/>
    </xf>
    <xf numFmtId="43" fontId="2" fillId="0" borderId="5" xfId="0" applyNumberFormat="1" applyFont="1" applyFill="1" applyBorder="1"/>
    <xf numFmtId="44" fontId="2" fillId="0" borderId="0" xfId="0" applyNumberFormat="1" applyFont="1" applyFill="1"/>
    <xf numFmtId="165" fontId="2" fillId="0" borderId="0" xfId="0" applyNumberFormat="1" applyFont="1" applyFill="1"/>
    <xf numFmtId="166" fontId="2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0" fontId="2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2" fillId="0" borderId="12" xfId="0" applyFont="1" applyFill="1" applyBorder="1"/>
    <xf numFmtId="165" fontId="2" fillId="0" borderId="15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right"/>
    </xf>
    <xf numFmtId="43" fontId="2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2" fillId="0" borderId="24" xfId="0" applyFont="1" applyFill="1" applyBorder="1"/>
    <xf numFmtId="165" fontId="2" fillId="0" borderId="5" xfId="0" applyNumberFormat="1" applyFont="1" applyFill="1" applyBorder="1"/>
    <xf numFmtId="0" fontId="5" fillId="0" borderId="18" xfId="0" applyFont="1" applyFill="1" applyBorder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2" fillId="0" borderId="16" xfId="0" applyNumberFormat="1" applyFont="1" applyFill="1" applyBorder="1"/>
    <xf numFmtId="10" fontId="2" fillId="0" borderId="27" xfId="0" applyNumberFormat="1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9" fontId="2" fillId="0" borderId="20" xfId="0" applyNumberFormat="1" applyFont="1" applyFill="1" applyBorder="1"/>
    <xf numFmtId="9" fontId="2" fillId="0" borderId="21" xfId="0" applyNumberFormat="1" applyFont="1" applyFill="1" applyBorder="1"/>
    <xf numFmtId="0" fontId="11" fillId="0" borderId="25" xfId="0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6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0" fontId="2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41" xfId="0" applyFont="1" applyFill="1" applyBorder="1"/>
    <xf numFmtId="0" fontId="16" fillId="0" borderId="0" xfId="0" applyFont="1" applyFill="1"/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centerContinuous"/>
    </xf>
    <xf numFmtId="43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39" fontId="2" fillId="0" borderId="0" xfId="0" applyNumberFormat="1" applyFont="1" applyFill="1"/>
    <xf numFmtId="43" fontId="22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17" fillId="0" borderId="0" xfId="0" applyFont="1" applyBorder="1"/>
    <xf numFmtId="10" fontId="22" fillId="0" borderId="0" xfId="0" applyNumberFormat="1" applyFont="1" applyBorder="1" applyAlignment="1">
      <alignment horizontal="left"/>
    </xf>
    <xf numFmtId="43" fontId="2" fillId="0" borderId="0" xfId="0" applyNumberFormat="1" applyFont="1" applyBorder="1"/>
    <xf numFmtId="43" fontId="17" fillId="0" borderId="0" xfId="0" applyNumberFormat="1" applyFont="1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10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0" fillId="0" borderId="0" xfId="0" applyBorder="1"/>
    <xf numFmtId="43" fontId="2" fillId="0" borderId="0" xfId="0" applyNumberFormat="1" applyFont="1" applyBorder="1" applyAlignment="1">
      <alignment horizontal="left"/>
    </xf>
    <xf numFmtId="0" fontId="0" fillId="0" borderId="0" xfId="0" applyFill="1"/>
    <xf numFmtId="0" fontId="20" fillId="0" borderId="0" xfId="0" applyFont="1" applyFill="1"/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0" xfId="0" applyNumberFormat="1" applyFont="1" applyFill="1"/>
    <xf numFmtId="44" fontId="34" fillId="0" borderId="0" xfId="0" applyNumberFormat="1" applyFont="1" applyFill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75" fontId="0" fillId="0" borderId="0" xfId="0" applyNumberFormat="1" applyFill="1"/>
    <xf numFmtId="0" fontId="0" fillId="0" borderId="22" xfId="0" applyFill="1" applyBorder="1"/>
    <xf numFmtId="44" fontId="34" fillId="0" borderId="22" xfId="0" applyNumberFormat="1" applyFont="1" applyFill="1" applyBorder="1"/>
    <xf numFmtId="0" fontId="34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22" xfId="0" applyNumberFormat="1" applyFont="1" applyFill="1" applyBorder="1" applyAlignment="1">
      <alignment horizontal="right"/>
    </xf>
  </cellXfs>
  <cellStyles count="8">
    <cellStyle name="Comma 10" xfId="4" xr:uid="{8B4B101B-A0D3-4B58-9504-6D85E94FFF59}"/>
    <cellStyle name="Comma 4 10" xfId="6" xr:uid="{DECC57BA-2722-4527-9F58-2D978B1B6986}"/>
    <cellStyle name="Currency 17" xfId="3" xr:uid="{9BBF0773-E92B-4EED-9E03-B893DB5D8E50}"/>
    <cellStyle name="Hyperlink" xfId="1" builtinId="8"/>
    <cellStyle name="Hyperlink 4 3 2" xfId="2" xr:uid="{3D1712DB-6B81-4713-B024-2836C963BF62}"/>
    <cellStyle name="Normal" xfId="0" builtinId="0"/>
    <cellStyle name="Percent 12" xfId="5" xr:uid="{C87353B2-C2F2-4B4A-8FA8-EDF280884ABB}"/>
    <cellStyle name="Percent 2 2 2" xfId="7" xr:uid="{B435294B-8A67-45E1-B59E-0F9AD421E65A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217D36B-F7EF-4092-A994-6484D6304605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F766161C-97F9-42A7-BFEB-7DB8C2DAA32C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87008FD-30AF-4EBF-B5FF-EF585117A9AF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A2385CE-C0A0-4DC7-BF72-A1A9E8437AC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13544CA-91B9-4EA7-B995-4D1DEEEEFE73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A588999E-847C-4DEB-8DC3-7A2EC854BFC3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CD33D62A-C078-4CD6-B604-9F79651AF1BF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8839626F-8BD5-4A6F-9FD9-9B2B8E8F0594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2F8389A4-4F56-4B74-BA60-E97BB1BAE11B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CF8F5D7F-E8ED-453C-8B7B-555312B4BAF6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6BDC0E3A-103C-466C-8298-82F376D55A4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E90DF970-C348-4A60-8772-C8855F661E19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C23B-F5B9-4B47-AECF-E331045CABB5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27" customWidth="1"/>
    <col min="2" max="2" width="13.85546875" style="227" customWidth="1"/>
    <col min="3" max="5" width="16" style="227" customWidth="1"/>
    <col min="6" max="6" width="23.42578125" style="227" customWidth="1"/>
    <col min="7" max="7" width="18.5703125" style="227" customWidth="1"/>
    <col min="8" max="8" width="21.85546875" style="227" bestFit="1" customWidth="1"/>
    <col min="9" max="9" width="28.42578125" style="227" bestFit="1" customWidth="1"/>
    <col min="10" max="10" width="16" style="227" customWidth="1"/>
    <col min="11" max="11" width="17.140625" style="227" bestFit="1" customWidth="1"/>
    <col min="12" max="12" width="21.85546875" style="227" bestFit="1" customWidth="1"/>
    <col min="13" max="13" width="18.42578125" style="227" customWidth="1"/>
    <col min="14" max="14" width="20.85546875" style="227" customWidth="1"/>
    <col min="15" max="15" width="18.42578125" style="227" customWidth="1"/>
    <col min="16" max="20" width="15.85546875" style="227" customWidth="1"/>
    <col min="21" max="16384" width="9.140625" style="227"/>
  </cols>
  <sheetData>
    <row r="1" spans="1:15" ht="15.75" x14ac:dyDescent="0.25">
      <c r="A1" s="226" t="s">
        <v>0</v>
      </c>
      <c r="I1" s="228"/>
      <c r="J1" s="229"/>
    </row>
    <row r="2" spans="1:15" ht="15.75" x14ac:dyDescent="0.25">
      <c r="A2" s="226" t="s">
        <v>1</v>
      </c>
    </row>
    <row r="3" spans="1:15" ht="13.5" thickBot="1" x14ac:dyDescent="0.25">
      <c r="H3" s="230"/>
    </row>
    <row r="4" spans="1:15" x14ac:dyDescent="0.2">
      <c r="B4" s="231" t="s">
        <v>2</v>
      </c>
      <c r="C4" s="232"/>
      <c r="D4" s="233" t="s">
        <v>3</v>
      </c>
      <c r="E4" s="233"/>
      <c r="F4" s="233"/>
      <c r="G4" s="234"/>
      <c r="I4" s="235"/>
      <c r="J4" s="235"/>
    </row>
    <row r="5" spans="1:15" ht="13.35" customHeight="1" x14ac:dyDescent="0.2">
      <c r="B5" s="236" t="s">
        <v>4</v>
      </c>
      <c r="C5" s="237"/>
      <c r="D5" s="227" t="s">
        <v>5</v>
      </c>
      <c r="G5" s="238"/>
      <c r="I5" s="235"/>
      <c r="J5" s="235"/>
      <c r="L5" s="239"/>
      <c r="M5" s="239"/>
    </row>
    <row r="6" spans="1:15" ht="13.35" customHeight="1" x14ac:dyDescent="0.2">
      <c r="B6" s="236" t="s">
        <v>6</v>
      </c>
      <c r="C6" s="237"/>
      <c r="D6" s="240">
        <f>'Collection and Waterfall'!E5</f>
        <v>45348</v>
      </c>
      <c r="G6" s="238"/>
      <c r="I6" s="235"/>
      <c r="J6" s="235"/>
      <c r="L6" s="239"/>
      <c r="M6" s="239"/>
    </row>
    <row r="7" spans="1:15" ht="13.35" customHeight="1" x14ac:dyDescent="0.2">
      <c r="B7" s="236" t="s">
        <v>7</v>
      </c>
      <c r="C7" s="237"/>
      <c r="D7" s="240">
        <f>'Collection and Waterfall'!E6</f>
        <v>45322</v>
      </c>
      <c r="E7" s="241"/>
      <c r="F7" s="241"/>
      <c r="G7" s="242"/>
      <c r="I7" s="243" t="s">
        <v>8</v>
      </c>
      <c r="J7" s="243"/>
      <c r="L7" s="239"/>
      <c r="M7" s="239"/>
    </row>
    <row r="8" spans="1:15" x14ac:dyDescent="0.2">
      <c r="B8" s="236" t="s">
        <v>9</v>
      </c>
      <c r="C8" s="237"/>
      <c r="D8" s="227" t="s">
        <v>10</v>
      </c>
      <c r="G8" s="238"/>
      <c r="I8" s="243"/>
      <c r="J8" s="243"/>
    </row>
    <row r="9" spans="1:15" x14ac:dyDescent="0.2">
      <c r="B9" s="236" t="s">
        <v>11</v>
      </c>
      <c r="C9" s="237"/>
      <c r="D9" s="227" t="s">
        <v>12</v>
      </c>
      <c r="G9" s="238"/>
      <c r="I9" s="243"/>
      <c r="J9" s="243"/>
    </row>
    <row r="10" spans="1:15" x14ac:dyDescent="0.2">
      <c r="B10" s="244" t="s">
        <v>13</v>
      </c>
      <c r="C10" s="245"/>
      <c r="D10" s="7" t="s">
        <v>14</v>
      </c>
      <c r="E10" s="228"/>
      <c r="F10" s="228"/>
      <c r="G10" s="246"/>
    </row>
    <row r="11" spans="1:15" ht="13.5" thickBot="1" x14ac:dyDescent="0.25">
      <c r="B11" s="247" t="s">
        <v>15</v>
      </c>
      <c r="C11" s="248"/>
      <c r="D11" s="10" t="s">
        <v>16</v>
      </c>
      <c r="E11" s="249"/>
      <c r="F11" s="249"/>
      <c r="G11" s="250"/>
    </row>
    <row r="13" spans="1:15" ht="13.5" thickBot="1" x14ac:dyDescent="0.25"/>
    <row r="14" spans="1:15" ht="15.75" x14ac:dyDescent="0.25">
      <c r="A14" s="251" t="s">
        <v>17</v>
      </c>
      <c r="B14" s="25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4"/>
    </row>
    <row r="15" spans="1:15" ht="6.75" customHeight="1" x14ac:dyDescent="0.2">
      <c r="A15" s="253"/>
      <c r="O15" s="238"/>
    </row>
    <row r="16" spans="1:15" x14ac:dyDescent="0.2">
      <c r="A16" s="254"/>
      <c r="B16" s="255" t="s">
        <v>18</v>
      </c>
      <c r="C16" s="255" t="s">
        <v>19</v>
      </c>
      <c r="D16" s="256" t="s">
        <v>20</v>
      </c>
      <c r="E16" s="255" t="s">
        <v>21</v>
      </c>
      <c r="F16" s="255" t="s">
        <v>22</v>
      </c>
      <c r="G16" s="255" t="s">
        <v>23</v>
      </c>
      <c r="H16" s="255" t="s">
        <v>24</v>
      </c>
      <c r="I16" s="255" t="s">
        <v>25</v>
      </c>
      <c r="J16" s="255" t="s">
        <v>26</v>
      </c>
      <c r="K16" s="255" t="s">
        <v>27</v>
      </c>
      <c r="L16" s="255" t="s">
        <v>28</v>
      </c>
      <c r="M16" s="255" t="s">
        <v>29</v>
      </c>
      <c r="N16" s="255" t="s">
        <v>30</v>
      </c>
      <c r="O16" s="257" t="s">
        <v>31</v>
      </c>
    </row>
    <row r="17" spans="1:17" x14ac:dyDescent="0.2">
      <c r="A17" s="253"/>
      <c r="B17" s="258" t="s">
        <v>32</v>
      </c>
      <c r="C17" s="259" t="s">
        <v>33</v>
      </c>
      <c r="D17" s="260">
        <f>E17+F17</f>
        <v>6.13912E-2</v>
      </c>
      <c r="E17" s="260">
        <v>5.4591199999999999E-2</v>
      </c>
      <c r="F17" s="260">
        <v>6.7999999999999996E-3</v>
      </c>
      <c r="G17" s="258"/>
      <c r="H17" s="261">
        <v>400100000</v>
      </c>
      <c r="I17" s="261">
        <v>53083418.950000003</v>
      </c>
      <c r="J17" s="262">
        <v>289679.59999999998</v>
      </c>
      <c r="K17" s="263">
        <v>2121609.36</v>
      </c>
      <c r="L17" s="262">
        <f>I17-K17</f>
        <v>50961809.590000004</v>
      </c>
      <c r="M17" s="264">
        <f>L17/L21</f>
        <v>0.82380082198950111</v>
      </c>
      <c r="N17" s="264" t="s">
        <v>34</v>
      </c>
      <c r="O17" s="265">
        <v>50915</v>
      </c>
      <c r="Q17" s="241"/>
    </row>
    <row r="18" spans="1:17" x14ac:dyDescent="0.2">
      <c r="A18" s="253"/>
      <c r="B18" s="259" t="s">
        <v>35</v>
      </c>
      <c r="C18" s="259" t="s">
        <v>36</v>
      </c>
      <c r="D18" s="266">
        <f>E18+F18</f>
        <v>6.9591199999999992E-2</v>
      </c>
      <c r="E18" s="266">
        <v>5.4591199999999999E-2</v>
      </c>
      <c r="F18" s="266">
        <v>1.4999999999999999E-2</v>
      </c>
      <c r="G18" s="259"/>
      <c r="H18" s="267">
        <v>10900000</v>
      </c>
      <c r="I18" s="267">
        <v>10900000</v>
      </c>
      <c r="J18" s="268">
        <v>67426.98</v>
      </c>
      <c r="K18" s="269">
        <v>0</v>
      </c>
      <c r="L18" s="270">
        <f>I18-K18</f>
        <v>10900000</v>
      </c>
      <c r="M18" s="271">
        <f>L18/L21</f>
        <v>0.17619917801049892</v>
      </c>
      <c r="N18" s="272" t="s">
        <v>34</v>
      </c>
      <c r="O18" s="273">
        <v>53020</v>
      </c>
      <c r="Q18" s="241"/>
    </row>
    <row r="19" spans="1:17" x14ac:dyDescent="0.2">
      <c r="A19" s="253"/>
      <c r="B19" s="259"/>
      <c r="C19" s="259"/>
      <c r="D19" s="266"/>
      <c r="E19" s="266"/>
      <c r="F19" s="266"/>
      <c r="G19" s="259"/>
      <c r="H19" s="267"/>
      <c r="I19" s="267"/>
      <c r="J19" s="268"/>
      <c r="K19" s="269"/>
      <c r="L19" s="268"/>
      <c r="M19" s="271"/>
      <c r="N19" s="271"/>
      <c r="O19" s="273"/>
      <c r="Q19" s="241"/>
    </row>
    <row r="20" spans="1:17" x14ac:dyDescent="0.2">
      <c r="A20" s="274"/>
      <c r="B20" s="275"/>
      <c r="C20" s="275"/>
      <c r="D20" s="276"/>
      <c r="E20" s="275"/>
      <c r="F20" s="275"/>
      <c r="G20" s="275"/>
      <c r="H20" s="277"/>
      <c r="I20" s="278"/>
      <c r="J20" s="278"/>
      <c r="K20" s="279"/>
      <c r="L20" s="278"/>
      <c r="M20" s="280"/>
      <c r="N20" s="280"/>
      <c r="O20" s="281"/>
    </row>
    <row r="21" spans="1:17" x14ac:dyDescent="0.2">
      <c r="A21" s="274"/>
      <c r="B21" s="282" t="s">
        <v>37</v>
      </c>
      <c r="C21" s="283"/>
      <c r="D21" s="284"/>
      <c r="E21" s="275"/>
      <c r="F21" s="275"/>
      <c r="G21" s="275"/>
      <c r="H21" s="285">
        <f>SUM(H17:H20)</f>
        <v>411000000</v>
      </c>
      <c r="I21" s="285">
        <f>SUM(I17:I20)</f>
        <v>63983418.950000003</v>
      </c>
      <c r="J21" s="285">
        <f>SUM(J17:J19)</f>
        <v>357106.57999999996</v>
      </c>
      <c r="K21" s="285">
        <f>SUM(K17:K19)</f>
        <v>2121609.36</v>
      </c>
      <c r="L21" s="285">
        <f>ROUND(SUM(L17:L19),2)</f>
        <v>61861809.590000004</v>
      </c>
      <c r="M21" s="286">
        <f>SUM(M17:M19)</f>
        <v>1</v>
      </c>
      <c r="N21" s="287"/>
      <c r="O21" s="288"/>
    </row>
    <row r="22" spans="1:17" s="291" customFormat="1" ht="11.25" x14ac:dyDescent="0.2">
      <c r="A22" s="289" t="s">
        <v>38</v>
      </c>
      <c r="B22" s="290"/>
      <c r="C22" s="290"/>
      <c r="D22" s="290"/>
      <c r="E22" s="290"/>
      <c r="F22" s="290"/>
      <c r="G22" s="290"/>
      <c r="H22" s="290"/>
      <c r="I22" s="290"/>
      <c r="J22" s="290"/>
      <c r="O22" s="292"/>
    </row>
    <row r="23" spans="1:17" s="291" customFormat="1" ht="13.5" thickBot="1" x14ac:dyDescent="0.25">
      <c r="A23" s="293"/>
      <c r="B23" s="294"/>
      <c r="C23" s="294"/>
      <c r="D23" s="294"/>
      <c r="E23" s="294"/>
      <c r="F23" s="294"/>
      <c r="G23" s="294"/>
      <c r="H23" s="294"/>
      <c r="I23" s="294"/>
      <c r="J23" s="294"/>
      <c r="K23" s="249"/>
      <c r="L23" s="249"/>
      <c r="M23" s="249"/>
      <c r="N23" s="249"/>
      <c r="O23" s="295"/>
    </row>
    <row r="24" spans="1:17" ht="13.5" thickBot="1" x14ac:dyDescent="0.25"/>
    <row r="25" spans="1:17" ht="15.75" x14ac:dyDescent="0.25">
      <c r="A25" s="251" t="s">
        <v>39</v>
      </c>
      <c r="B25" s="252"/>
      <c r="C25" s="233"/>
      <c r="D25" s="233"/>
      <c r="E25" s="233"/>
      <c r="F25" s="233"/>
      <c r="G25" s="233"/>
      <c r="H25" s="234"/>
      <c r="J25" s="251" t="s">
        <v>40</v>
      </c>
      <c r="K25" s="233"/>
      <c r="L25" s="233"/>
      <c r="M25" s="233"/>
      <c r="N25" s="233"/>
      <c r="O25" s="234"/>
    </row>
    <row r="26" spans="1:17" x14ac:dyDescent="0.2">
      <c r="A26" s="253"/>
      <c r="H26" s="238"/>
      <c r="J26" s="253"/>
      <c r="O26" s="238"/>
    </row>
    <row r="27" spans="1:17" s="304" customFormat="1" ht="13.35" customHeight="1" x14ac:dyDescent="0.2">
      <c r="A27" s="296"/>
      <c r="B27" s="297"/>
      <c r="C27" s="297"/>
      <c r="D27" s="297"/>
      <c r="E27" s="297"/>
      <c r="F27" s="297" t="s">
        <v>41</v>
      </c>
      <c r="G27" s="297" t="s">
        <v>42</v>
      </c>
      <c r="H27" s="298" t="s">
        <v>43</v>
      </c>
      <c r="I27" s="227"/>
      <c r="J27" s="299"/>
      <c r="K27" s="300"/>
      <c r="L27" s="301" t="s">
        <v>44</v>
      </c>
      <c r="M27" s="302" t="s">
        <v>45</v>
      </c>
      <c r="N27" s="302"/>
      <c r="O27" s="303"/>
    </row>
    <row r="28" spans="1:17" x14ac:dyDescent="0.2">
      <c r="A28" s="299"/>
      <c r="B28" s="305" t="s">
        <v>46</v>
      </c>
      <c r="C28" s="305"/>
      <c r="D28" s="305"/>
      <c r="E28" s="305"/>
      <c r="F28" s="16">
        <v>63697783.340000004</v>
      </c>
      <c r="G28" s="16">
        <v>-2023091.37</v>
      </c>
      <c r="H28" s="17">
        <v>61674691.969999999</v>
      </c>
      <c r="I28" s="306"/>
      <c r="J28" s="274"/>
      <c r="K28" s="307"/>
      <c r="L28" s="308"/>
      <c r="M28" s="309" t="s">
        <v>47</v>
      </c>
      <c r="N28" s="309"/>
      <c r="O28" s="310"/>
    </row>
    <row r="29" spans="1:17" x14ac:dyDescent="0.2">
      <c r="A29" s="253"/>
      <c r="B29" s="227" t="s">
        <v>48</v>
      </c>
      <c r="F29" s="19">
        <v>549311.48</v>
      </c>
      <c r="G29" s="19">
        <v>-49431.82</v>
      </c>
      <c r="H29" s="20">
        <v>499879.66</v>
      </c>
      <c r="I29" s="306"/>
      <c r="J29" s="311" t="s">
        <v>49</v>
      </c>
      <c r="K29" s="312"/>
      <c r="L29" s="21">
        <v>1E-3</v>
      </c>
      <c r="M29" s="22"/>
      <c r="N29" s="23">
        <v>-44.78</v>
      </c>
      <c r="O29" s="313"/>
    </row>
    <row r="30" spans="1:17" x14ac:dyDescent="0.2">
      <c r="A30" s="253"/>
      <c r="B30" s="304" t="s">
        <v>50</v>
      </c>
      <c r="C30" s="304"/>
      <c r="D30" s="304"/>
      <c r="E30" s="304"/>
      <c r="F30" s="24">
        <v>64247094.82</v>
      </c>
      <c r="G30" s="24">
        <v>-2072523.19</v>
      </c>
      <c r="H30" s="25">
        <v>62174571.630000003</v>
      </c>
      <c r="I30" s="306"/>
      <c r="J30" s="311" t="s">
        <v>51</v>
      </c>
      <c r="K30" s="312"/>
      <c r="L30" s="21">
        <v>2.0000000000000001E-4</v>
      </c>
      <c r="M30" s="26"/>
      <c r="N30" s="27">
        <v>-1.92</v>
      </c>
      <c r="O30" s="314"/>
    </row>
    <row r="31" spans="1:17" x14ac:dyDescent="0.2">
      <c r="A31" s="253"/>
      <c r="F31" s="315"/>
      <c r="G31" s="315"/>
      <c r="H31" s="316"/>
      <c r="I31" s="306"/>
      <c r="J31" s="311" t="s">
        <v>52</v>
      </c>
      <c r="K31" s="312"/>
      <c r="L31" s="21">
        <v>3.7400000000000003E-2</v>
      </c>
      <c r="M31" s="26"/>
      <c r="N31" s="27">
        <v>-20.32</v>
      </c>
      <c r="O31" s="314"/>
    </row>
    <row r="32" spans="1:17" x14ac:dyDescent="0.2">
      <c r="A32" s="253"/>
      <c r="F32" s="315"/>
      <c r="G32" s="315"/>
      <c r="H32" s="316"/>
      <c r="I32" s="306"/>
      <c r="J32" s="311" t="s">
        <v>53</v>
      </c>
      <c r="K32" s="312"/>
      <c r="L32" s="21">
        <v>8.3900000000000002E-2</v>
      </c>
      <c r="M32" s="28"/>
      <c r="N32" s="29">
        <v>-2.64</v>
      </c>
      <c r="O32" s="317"/>
    </row>
    <row r="33" spans="1:15" ht="15.75" customHeight="1" x14ac:dyDescent="0.2">
      <c r="A33" s="253"/>
      <c r="F33" s="318"/>
      <c r="G33" s="318"/>
      <c r="H33" s="319"/>
      <c r="I33" s="306"/>
      <c r="J33" s="320"/>
      <c r="K33" s="321"/>
      <c r="L33" s="30"/>
      <c r="M33" s="31"/>
      <c r="N33" s="32" t="s">
        <v>54</v>
      </c>
      <c r="O33" s="322"/>
    </row>
    <row r="34" spans="1:15" x14ac:dyDescent="0.2">
      <c r="A34" s="253"/>
      <c r="B34" s="227" t="s">
        <v>55</v>
      </c>
      <c r="F34" s="315">
        <v>5.1100000000000003</v>
      </c>
      <c r="G34" s="315">
        <v>0.01</v>
      </c>
      <c r="H34" s="316">
        <v>5.12</v>
      </c>
      <c r="I34" s="306"/>
      <c r="J34" s="311" t="s">
        <v>56</v>
      </c>
      <c r="K34" s="312"/>
      <c r="L34" s="21">
        <f>87.14%+0.01%</f>
        <v>0.87149999999999994</v>
      </c>
      <c r="M34" s="22"/>
      <c r="N34" s="23">
        <v>224.88</v>
      </c>
      <c r="O34" s="313"/>
    </row>
    <row r="35" spans="1:15" x14ac:dyDescent="0.2">
      <c r="A35" s="253"/>
      <c r="B35" s="227" t="s">
        <v>57</v>
      </c>
      <c r="F35" s="315">
        <v>155.47</v>
      </c>
      <c r="G35" s="315">
        <v>-0.26</v>
      </c>
      <c r="H35" s="316">
        <v>155.21</v>
      </c>
      <c r="I35" s="306"/>
      <c r="J35" s="311" t="s">
        <v>58</v>
      </c>
      <c r="K35" s="312"/>
      <c r="L35" s="21">
        <v>5.8999999999999999E-3</v>
      </c>
      <c r="M35" s="26"/>
      <c r="N35" s="27">
        <v>228.21</v>
      </c>
      <c r="O35" s="314"/>
    </row>
    <row r="36" spans="1:15" ht="12.75" customHeight="1" x14ac:dyDescent="0.2">
      <c r="A36" s="253"/>
      <c r="B36" s="227" t="s">
        <v>59</v>
      </c>
      <c r="F36" s="323">
        <v>7874</v>
      </c>
      <c r="G36" s="323">
        <v>-193</v>
      </c>
      <c r="H36" s="324">
        <v>7681</v>
      </c>
      <c r="I36" s="306"/>
      <c r="J36" s="311" t="s">
        <v>60</v>
      </c>
      <c r="K36" s="312"/>
      <c r="L36" s="21">
        <v>1E-4</v>
      </c>
      <c r="M36" s="26"/>
      <c r="N36" s="27">
        <v>200.13</v>
      </c>
      <c r="O36" s="314"/>
    </row>
    <row r="37" spans="1:15" ht="13.5" thickBot="1" x14ac:dyDescent="0.25">
      <c r="A37" s="253"/>
      <c r="B37" s="227" t="s">
        <v>61</v>
      </c>
      <c r="F37" s="323">
        <v>4141</v>
      </c>
      <c r="G37" s="323">
        <v>-98</v>
      </c>
      <c r="H37" s="324">
        <v>4043</v>
      </c>
      <c r="I37" s="306"/>
      <c r="J37" s="325" t="s">
        <v>62</v>
      </c>
      <c r="K37" s="312"/>
      <c r="L37" s="34"/>
      <c r="M37" s="35"/>
      <c r="N37" s="36">
        <v>196.3</v>
      </c>
      <c r="O37" s="326"/>
    </row>
    <row r="38" spans="1:15" ht="13.5" thickBot="1" x14ac:dyDescent="0.25">
      <c r="A38" s="253"/>
      <c r="B38" s="227" t="s">
        <v>63</v>
      </c>
      <c r="F38" s="37">
        <v>8159.4</v>
      </c>
      <c r="G38" s="37">
        <v>-64.81</v>
      </c>
      <c r="H38" s="38">
        <v>8094.59</v>
      </c>
      <c r="I38" s="306"/>
      <c r="J38" s="327"/>
      <c r="K38" s="328"/>
      <c r="L38" s="329"/>
      <c r="M38" s="330"/>
      <c r="N38" s="330"/>
      <c r="O38" s="331"/>
    </row>
    <row r="39" spans="1:15" ht="13.35" customHeight="1" x14ac:dyDescent="0.2">
      <c r="A39" s="274"/>
      <c r="B39" s="332" t="s">
        <v>64</v>
      </c>
      <c r="C39" s="332"/>
      <c r="D39" s="332"/>
      <c r="E39" s="332"/>
      <c r="F39" s="39">
        <v>15514.87</v>
      </c>
      <c r="G39" s="39">
        <v>-136.54000000000002</v>
      </c>
      <c r="H39" s="40">
        <v>15378.33</v>
      </c>
      <c r="I39" s="306"/>
      <c r="J39" s="333" t="s">
        <v>65</v>
      </c>
      <c r="K39" s="334"/>
      <c r="L39" s="334"/>
      <c r="M39" s="334"/>
      <c r="N39" s="334"/>
      <c r="O39" s="335"/>
    </row>
    <row r="40" spans="1:15" s="291" customFormat="1" x14ac:dyDescent="0.2">
      <c r="A40" s="289"/>
      <c r="B40" s="290"/>
      <c r="C40" s="290"/>
      <c r="D40" s="290"/>
      <c r="E40" s="290"/>
      <c r="F40" s="290"/>
      <c r="G40" s="290"/>
      <c r="H40" s="292"/>
      <c r="I40" s="306"/>
      <c r="J40" s="336"/>
      <c r="K40" s="337"/>
      <c r="L40" s="337"/>
      <c r="M40" s="337"/>
      <c r="N40" s="337"/>
      <c r="O40" s="338"/>
    </row>
    <row r="41" spans="1:15" s="291" customFormat="1" ht="13.5" thickBot="1" x14ac:dyDescent="0.25">
      <c r="A41" s="293"/>
      <c r="B41" s="294"/>
      <c r="C41" s="294"/>
      <c r="D41" s="294"/>
      <c r="E41" s="294"/>
      <c r="F41" s="294"/>
      <c r="G41" s="294"/>
      <c r="H41" s="295"/>
      <c r="I41" s="306"/>
      <c r="J41" s="339"/>
      <c r="K41" s="340"/>
      <c r="L41" s="340"/>
      <c r="M41" s="340"/>
      <c r="N41" s="340"/>
      <c r="O41" s="341"/>
    </row>
    <row r="42" spans="1:15" ht="13.5" thickBot="1" x14ac:dyDescent="0.25">
      <c r="I42" s="306"/>
    </row>
    <row r="43" spans="1:15" ht="15.75" x14ac:dyDescent="0.25">
      <c r="A43" s="251" t="s">
        <v>66</v>
      </c>
      <c r="B43" s="233"/>
      <c r="C43" s="233"/>
      <c r="D43" s="233"/>
      <c r="E43" s="233"/>
      <c r="F43" s="233"/>
      <c r="G43" s="233"/>
      <c r="H43" s="234"/>
      <c r="I43" s="306"/>
      <c r="L43" s="342"/>
    </row>
    <row r="44" spans="1:15" x14ac:dyDescent="0.2">
      <c r="A44" s="253"/>
      <c r="H44" s="238"/>
      <c r="I44" s="306"/>
      <c r="L44" s="343"/>
    </row>
    <row r="45" spans="1:15" x14ac:dyDescent="0.2">
      <c r="A45" s="296"/>
      <c r="B45" s="297"/>
      <c r="C45" s="297"/>
      <c r="D45" s="297"/>
      <c r="E45" s="297"/>
      <c r="F45" s="255" t="s">
        <v>67</v>
      </c>
      <c r="G45" s="344" t="s">
        <v>42</v>
      </c>
      <c r="H45" s="345" t="s">
        <v>43</v>
      </c>
      <c r="I45" s="306"/>
      <c r="J45" s="346"/>
      <c r="L45" s="46"/>
    </row>
    <row r="46" spans="1:15" x14ac:dyDescent="0.2">
      <c r="A46" s="253"/>
      <c r="B46" s="227" t="s">
        <v>68</v>
      </c>
      <c r="E46" s="300"/>
      <c r="F46" s="268">
        <v>616546.51</v>
      </c>
      <c r="G46" s="347">
        <v>0</v>
      </c>
      <c r="H46" s="348">
        <v>616546.51</v>
      </c>
      <c r="I46" s="306"/>
      <c r="J46" s="349"/>
      <c r="L46" s="343"/>
    </row>
    <row r="47" spans="1:15" x14ac:dyDescent="0.2">
      <c r="A47" s="253"/>
      <c r="B47" s="227" t="s">
        <v>69</v>
      </c>
      <c r="E47" s="312"/>
      <c r="F47" s="268">
        <v>616546.51</v>
      </c>
      <c r="G47" s="347">
        <f t="shared" ref="G47:G53" si="0">+H47-F47</f>
        <v>0</v>
      </c>
      <c r="H47" s="348">
        <v>616546.51</v>
      </c>
      <c r="I47" s="306"/>
      <c r="J47" s="306"/>
    </row>
    <row r="48" spans="1:15" x14ac:dyDescent="0.2">
      <c r="A48" s="253"/>
      <c r="B48" s="227" t="s">
        <v>70</v>
      </c>
      <c r="E48" s="312"/>
      <c r="F48" s="268">
        <v>0</v>
      </c>
      <c r="G48" s="347">
        <v>0</v>
      </c>
      <c r="H48" s="348">
        <v>0</v>
      </c>
      <c r="I48" s="306"/>
      <c r="J48" s="350"/>
      <c r="L48" s="349"/>
    </row>
    <row r="49" spans="1:14" x14ac:dyDescent="0.2">
      <c r="A49" s="253"/>
      <c r="B49" s="227" t="s">
        <v>71</v>
      </c>
      <c r="E49" s="312"/>
      <c r="F49" s="268">
        <v>0</v>
      </c>
      <c r="G49" s="347">
        <f t="shared" si="0"/>
        <v>0</v>
      </c>
      <c r="H49" s="348">
        <v>0</v>
      </c>
      <c r="I49" s="306"/>
      <c r="J49" s="306"/>
      <c r="L49" s="349"/>
    </row>
    <row r="50" spans="1:14" x14ac:dyDescent="0.2">
      <c r="A50" s="253"/>
      <c r="B50" s="227" t="s">
        <v>72</v>
      </c>
      <c r="E50" s="312"/>
      <c r="F50" s="268">
        <v>1922522.75</v>
      </c>
      <c r="G50" s="347">
        <f t="shared" si="0"/>
        <v>909511.41000000015</v>
      </c>
      <c r="H50" s="348">
        <v>2832034.16</v>
      </c>
      <c r="I50" s="306"/>
      <c r="J50" s="349"/>
    </row>
    <row r="51" spans="1:14" x14ac:dyDescent="0.2">
      <c r="A51" s="253"/>
      <c r="B51" s="227" t="s">
        <v>73</v>
      </c>
      <c r="F51" s="267">
        <v>0</v>
      </c>
      <c r="G51" s="347">
        <f t="shared" si="0"/>
        <v>0</v>
      </c>
      <c r="H51" s="348">
        <v>0</v>
      </c>
      <c r="I51" s="306"/>
      <c r="J51" s="349"/>
      <c r="K51" s="349"/>
      <c r="L51" s="349"/>
      <c r="M51" s="351"/>
    </row>
    <row r="52" spans="1:14" x14ac:dyDescent="0.2">
      <c r="A52" s="253"/>
      <c r="B52" s="227" t="s">
        <v>74</v>
      </c>
      <c r="F52" s="268"/>
      <c r="G52" s="347"/>
      <c r="H52" s="348"/>
      <c r="I52" s="306"/>
    </row>
    <row r="53" spans="1:14" x14ac:dyDescent="0.2">
      <c r="A53" s="253"/>
      <c r="B53" s="304" t="s">
        <v>75</v>
      </c>
      <c r="E53" s="312"/>
      <c r="F53" s="352">
        <v>2539069.2599999998</v>
      </c>
      <c r="G53" s="353">
        <f t="shared" si="0"/>
        <v>909511.41000000015</v>
      </c>
      <c r="H53" s="354">
        <f>H47+H48+H50+H51</f>
        <v>3448580.67</v>
      </c>
      <c r="I53" s="306"/>
      <c r="J53" s="349"/>
      <c r="K53" s="350"/>
      <c r="L53" s="349"/>
    </row>
    <row r="54" spans="1:14" x14ac:dyDescent="0.2">
      <c r="A54" s="253"/>
      <c r="F54" s="355"/>
      <c r="G54" s="312"/>
      <c r="H54" s="238"/>
      <c r="I54" s="306"/>
    </row>
    <row r="55" spans="1:14" x14ac:dyDescent="0.2">
      <c r="A55" s="289"/>
      <c r="B55" s="291"/>
      <c r="C55" s="291"/>
      <c r="D55" s="291"/>
      <c r="E55" s="291"/>
      <c r="F55" s="356"/>
      <c r="G55" s="357"/>
      <c r="H55" s="358"/>
      <c r="I55" s="306"/>
    </row>
    <row r="56" spans="1:14" x14ac:dyDescent="0.2">
      <c r="A56" s="289"/>
      <c r="B56" s="291"/>
      <c r="C56" s="291"/>
      <c r="D56" s="291"/>
      <c r="E56" s="291"/>
      <c r="F56" s="356"/>
      <c r="G56" s="357"/>
      <c r="H56" s="358"/>
      <c r="I56" s="306"/>
      <c r="L56" s="306"/>
      <c r="M56" s="306"/>
    </row>
    <row r="57" spans="1:14" ht="13.5" thickBot="1" x14ac:dyDescent="0.25">
      <c r="A57" s="359"/>
      <c r="B57" s="249"/>
      <c r="C57" s="249"/>
      <c r="D57" s="249"/>
      <c r="E57" s="249"/>
      <c r="F57" s="360"/>
      <c r="G57" s="361"/>
      <c r="H57" s="250"/>
      <c r="I57" s="306"/>
    </row>
    <row r="58" spans="1:14" x14ac:dyDescent="0.2">
      <c r="I58" s="306"/>
    </row>
    <row r="59" spans="1:14" ht="13.5" thickBot="1" x14ac:dyDescent="0.25">
      <c r="F59" s="249"/>
      <c r="G59" s="249"/>
      <c r="I59" s="306"/>
    </row>
    <row r="60" spans="1:14" ht="16.5" thickBot="1" x14ac:dyDescent="0.3">
      <c r="A60" s="251" t="s">
        <v>76</v>
      </c>
      <c r="B60" s="233"/>
      <c r="C60" s="233"/>
      <c r="D60" s="233"/>
      <c r="E60" s="233"/>
      <c r="H60" s="234"/>
      <c r="I60" s="306"/>
      <c r="J60" s="362" t="s">
        <v>77</v>
      </c>
      <c r="K60" s="363"/>
      <c r="N60" s="351"/>
    </row>
    <row r="61" spans="1:14" ht="6.75" customHeight="1" thickBot="1" x14ac:dyDescent="0.25">
      <c r="A61" s="253"/>
      <c r="H61" s="238"/>
      <c r="I61" s="306"/>
      <c r="J61" s="253"/>
      <c r="K61" s="238"/>
    </row>
    <row r="62" spans="1:14" s="304" customFormat="1" x14ac:dyDescent="0.2">
      <c r="A62" s="296"/>
      <c r="B62" s="297"/>
      <c r="C62" s="297"/>
      <c r="D62" s="297"/>
      <c r="E62" s="297"/>
      <c r="F62" s="255" t="s">
        <v>43</v>
      </c>
      <c r="G62" s="255" t="s">
        <v>42</v>
      </c>
      <c r="H62" s="345" t="s">
        <v>43</v>
      </c>
      <c r="I62" s="306"/>
      <c r="J62" s="364"/>
      <c r="K62" s="365"/>
    </row>
    <row r="63" spans="1:14" x14ac:dyDescent="0.2">
      <c r="A63" s="299"/>
      <c r="B63" s="366" t="s">
        <v>78</v>
      </c>
      <c r="C63" s="305"/>
      <c r="D63" s="305"/>
      <c r="E63" s="305"/>
      <c r="F63" s="367"/>
      <c r="G63" s="300"/>
      <c r="H63" s="368"/>
      <c r="I63" s="306"/>
      <c r="J63" s="253" t="s">
        <v>79</v>
      </c>
      <c r="K63" s="369">
        <v>9.5200000000000007E-2</v>
      </c>
    </row>
    <row r="64" spans="1:14" ht="15" thickBot="1" x14ac:dyDescent="0.25">
      <c r="A64" s="253"/>
      <c r="B64" s="227" t="s">
        <v>80</v>
      </c>
      <c r="F64" s="268">
        <v>66213296.950000003</v>
      </c>
      <c r="G64" s="269">
        <f>-F64+H64</f>
        <v>-2027875.4200000018</v>
      </c>
      <c r="H64" s="348">
        <v>64185421.530000001</v>
      </c>
      <c r="I64" s="306"/>
      <c r="J64" s="359"/>
      <c r="K64" s="250"/>
    </row>
    <row r="65" spans="1:16" x14ac:dyDescent="0.2">
      <c r="A65" s="253"/>
      <c r="B65" s="227" t="s">
        <v>81</v>
      </c>
      <c r="F65" s="268">
        <v>0</v>
      </c>
      <c r="G65" s="269">
        <v>0</v>
      </c>
      <c r="H65" s="348">
        <v>0</v>
      </c>
      <c r="I65" s="306"/>
      <c r="J65" s="291"/>
    </row>
    <row r="66" spans="1:16" x14ac:dyDescent="0.2">
      <c r="A66" s="253"/>
      <c r="B66" s="227" t="s">
        <v>82</v>
      </c>
      <c r="F66" s="268">
        <v>616546.51</v>
      </c>
      <c r="G66" s="269">
        <f>(-F66+H66)</f>
        <v>0</v>
      </c>
      <c r="H66" s="348">
        <f>H46+G47</f>
        <v>616546.51</v>
      </c>
      <c r="I66" s="306"/>
    </row>
    <row r="67" spans="1:16" x14ac:dyDescent="0.2">
      <c r="A67" s="253"/>
      <c r="B67" s="227" t="s">
        <v>73</v>
      </c>
      <c r="F67" s="370">
        <v>0</v>
      </c>
      <c r="G67" s="279">
        <v>0</v>
      </c>
      <c r="H67" s="371">
        <v>0</v>
      </c>
      <c r="I67" s="306"/>
    </row>
    <row r="68" spans="1:16" ht="13.5" thickBot="1" x14ac:dyDescent="0.25">
      <c r="A68" s="253"/>
      <c r="B68" s="304" t="s">
        <v>83</v>
      </c>
      <c r="F68" s="372">
        <v>66829843.460000001</v>
      </c>
      <c r="G68" s="373">
        <f>SUM(G64:G67)</f>
        <v>-2027875.4200000018</v>
      </c>
      <c r="H68" s="354">
        <f>SUM(H64:H67)</f>
        <v>64801968.039999999</v>
      </c>
      <c r="I68" s="306"/>
      <c r="J68" s="306"/>
    </row>
    <row r="69" spans="1:16" ht="15.75" x14ac:dyDescent="0.25">
      <c r="A69" s="253"/>
      <c r="F69" s="268"/>
      <c r="G69" s="269"/>
      <c r="H69" s="354"/>
      <c r="I69" s="306"/>
      <c r="J69" s="251" t="s">
        <v>84</v>
      </c>
      <c r="K69" s="233"/>
      <c r="L69" s="233"/>
      <c r="M69" s="233"/>
      <c r="N69" s="233"/>
      <c r="O69" s="234"/>
    </row>
    <row r="70" spans="1:16" ht="6.75" customHeight="1" x14ac:dyDescent="0.2">
      <c r="A70" s="253"/>
      <c r="B70" s="304"/>
      <c r="F70" s="268"/>
      <c r="G70" s="269"/>
      <c r="H70" s="348"/>
      <c r="I70" s="306"/>
      <c r="J70" s="253"/>
      <c r="O70" s="238"/>
    </row>
    <row r="71" spans="1:16" x14ac:dyDescent="0.2">
      <c r="A71" s="253"/>
      <c r="B71" s="304" t="s">
        <v>85</v>
      </c>
      <c r="F71" s="268"/>
      <c r="G71" s="269"/>
      <c r="H71" s="348"/>
      <c r="I71" s="306"/>
      <c r="J71" s="254"/>
      <c r="K71" s="374"/>
      <c r="L71" s="255" t="s">
        <v>86</v>
      </c>
      <c r="M71" s="255" t="s">
        <v>87</v>
      </c>
      <c r="N71" s="255" t="s">
        <v>88</v>
      </c>
      <c r="O71" s="345" t="s">
        <v>89</v>
      </c>
    </row>
    <row r="72" spans="1:16" x14ac:dyDescent="0.2">
      <c r="A72" s="253"/>
      <c r="B72" s="227" t="s">
        <v>90</v>
      </c>
      <c r="F72" s="268">
        <v>53083418.950000003</v>
      </c>
      <c r="G72" s="269">
        <f>-K17</f>
        <v>-2121609.36</v>
      </c>
      <c r="H72" s="348">
        <f>ROUND(L17,2)</f>
        <v>50961809.590000004</v>
      </c>
      <c r="I72" s="306"/>
      <c r="J72" s="253" t="s">
        <v>91</v>
      </c>
      <c r="L72" s="52">
        <v>62174571.630000003</v>
      </c>
      <c r="M72" s="53">
        <v>1</v>
      </c>
      <c r="N72" s="54">
        <v>7681</v>
      </c>
      <c r="O72" s="55">
        <v>368359.09</v>
      </c>
    </row>
    <row r="73" spans="1:16" x14ac:dyDescent="0.2">
      <c r="A73" s="253"/>
      <c r="B73" s="227" t="s">
        <v>92</v>
      </c>
      <c r="F73" s="278">
        <v>10900000</v>
      </c>
      <c r="G73" s="279">
        <f>-F73+H73</f>
        <v>0</v>
      </c>
      <c r="H73" s="371">
        <f>L18</f>
        <v>10900000</v>
      </c>
      <c r="I73" s="306"/>
      <c r="J73" s="253"/>
      <c r="L73" s="52">
        <v>0</v>
      </c>
      <c r="M73" s="53">
        <v>0</v>
      </c>
      <c r="N73" s="54">
        <v>0</v>
      </c>
      <c r="O73" s="55">
        <v>0</v>
      </c>
    </row>
    <row r="74" spans="1:16" x14ac:dyDescent="0.2">
      <c r="A74" s="253"/>
      <c r="B74" s="304" t="s">
        <v>93</v>
      </c>
      <c r="F74" s="372">
        <v>63983418.950000003</v>
      </c>
      <c r="G74" s="373">
        <f>SUM(G72:G73)</f>
        <v>-2121609.36</v>
      </c>
      <c r="H74" s="354">
        <f>SUM(H72:H73)</f>
        <v>61861809.590000004</v>
      </c>
      <c r="I74" s="306"/>
      <c r="J74" s="253" t="s">
        <v>94</v>
      </c>
      <c r="L74" s="52">
        <v>0</v>
      </c>
      <c r="M74" s="53">
        <v>0</v>
      </c>
      <c r="N74" s="54">
        <v>0</v>
      </c>
      <c r="O74" s="55">
        <v>0</v>
      </c>
    </row>
    <row r="75" spans="1:16" x14ac:dyDescent="0.2">
      <c r="A75" s="253"/>
      <c r="F75" s="259"/>
      <c r="G75" s="312"/>
      <c r="H75" s="375"/>
      <c r="I75" s="306"/>
      <c r="J75" s="376" t="s">
        <v>95</v>
      </c>
      <c r="K75" s="332"/>
      <c r="L75" s="56">
        <v>62174571.630000003</v>
      </c>
      <c r="M75" s="57"/>
      <c r="N75" s="58">
        <v>7681</v>
      </c>
      <c r="O75" s="59">
        <v>368359.09</v>
      </c>
      <c r="P75" s="60"/>
    </row>
    <row r="76" spans="1:16" ht="13.5" thickBot="1" x14ac:dyDescent="0.25">
      <c r="A76" s="253"/>
      <c r="C76" s="304"/>
      <c r="D76" s="304"/>
      <c r="E76" s="304"/>
      <c r="F76" s="377"/>
      <c r="G76" s="378"/>
      <c r="H76" s="379"/>
      <c r="I76" s="306"/>
      <c r="J76" s="359"/>
      <c r="K76" s="249"/>
      <c r="L76" s="249"/>
      <c r="M76" s="249"/>
      <c r="N76" s="249"/>
      <c r="O76" s="250"/>
    </row>
    <row r="77" spans="1:16" x14ac:dyDescent="0.2">
      <c r="A77" s="253"/>
      <c r="F77" s="271"/>
      <c r="G77" s="312"/>
      <c r="H77" s="375"/>
      <c r="I77" s="306"/>
      <c r="J77" s="291"/>
    </row>
    <row r="78" spans="1:16" x14ac:dyDescent="0.2">
      <c r="A78" s="253"/>
      <c r="B78" s="227" t="s">
        <v>96</v>
      </c>
      <c r="F78" s="271">
        <v>1.2589999999999999</v>
      </c>
      <c r="G78" s="380"/>
      <c r="H78" s="381">
        <f>+H68/H72</f>
        <v>1.2715790228280235</v>
      </c>
      <c r="I78" s="306"/>
    </row>
    <row r="79" spans="1:16" x14ac:dyDescent="0.2">
      <c r="A79" s="253"/>
      <c r="B79" s="227" t="s">
        <v>97</v>
      </c>
      <c r="F79" s="271">
        <v>1.0445</v>
      </c>
      <c r="G79" s="380"/>
      <c r="H79" s="381">
        <f>+H68/H74</f>
        <v>1.0475278442303322</v>
      </c>
      <c r="I79" s="306"/>
    </row>
    <row r="80" spans="1:16" x14ac:dyDescent="0.2">
      <c r="A80" s="274"/>
      <c r="B80" s="332"/>
      <c r="C80" s="332"/>
      <c r="D80" s="332"/>
      <c r="E80" s="332"/>
      <c r="F80" s="382"/>
      <c r="G80" s="383"/>
      <c r="H80" s="384"/>
      <c r="I80" s="61"/>
    </row>
    <row r="81" spans="1:15" s="291" customFormat="1" ht="11.25" x14ac:dyDescent="0.2">
      <c r="A81" s="385" t="s">
        <v>98</v>
      </c>
      <c r="B81" s="290"/>
      <c r="C81" s="290"/>
      <c r="D81" s="290"/>
      <c r="E81" s="290"/>
      <c r="F81" s="290"/>
      <c r="G81" s="290"/>
      <c r="H81" s="292"/>
    </row>
    <row r="82" spans="1:15" s="291" customFormat="1" ht="12" thickBot="1" x14ac:dyDescent="0.25">
      <c r="A82" s="293"/>
      <c r="B82" s="294"/>
      <c r="C82" s="294"/>
      <c r="D82" s="294"/>
      <c r="E82" s="294"/>
      <c r="F82" s="294"/>
      <c r="G82" s="294"/>
      <c r="H82" s="295"/>
    </row>
    <row r="83" spans="1:15" ht="12.75" customHeight="1" x14ac:dyDescent="0.2"/>
    <row r="84" spans="1:15" ht="15.75" x14ac:dyDescent="0.25">
      <c r="A84" s="226" t="str">
        <f>+D4&amp;" - "&amp;D5</f>
        <v>ELFI, Inc. - Indenture No. 6, LLC</v>
      </c>
      <c r="E84" s="241"/>
    </row>
    <row r="85" spans="1:15" ht="12.75" customHeight="1" thickBot="1" x14ac:dyDescent="0.25"/>
    <row r="86" spans="1:15" ht="15.75" x14ac:dyDescent="0.25">
      <c r="A86" s="251" t="s">
        <v>99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4"/>
    </row>
    <row r="87" spans="1:15" ht="6.75" customHeight="1" x14ac:dyDescent="0.2">
      <c r="A87" s="253"/>
      <c r="O87" s="238"/>
    </row>
    <row r="88" spans="1:15" s="304" customFormat="1" x14ac:dyDescent="0.2">
      <c r="A88" s="296"/>
      <c r="B88" s="297"/>
      <c r="C88" s="297"/>
      <c r="D88" s="297"/>
      <c r="E88" s="386"/>
      <c r="F88" s="387" t="s">
        <v>88</v>
      </c>
      <c r="G88" s="387"/>
      <c r="H88" s="388" t="s">
        <v>100</v>
      </c>
      <c r="I88" s="389"/>
      <c r="J88" s="387" t="s">
        <v>101</v>
      </c>
      <c r="K88" s="387"/>
      <c r="L88" s="387" t="s">
        <v>102</v>
      </c>
      <c r="M88" s="387"/>
      <c r="N88" s="387" t="s">
        <v>103</v>
      </c>
      <c r="O88" s="390"/>
    </row>
    <row r="89" spans="1:15" s="304" customFormat="1" x14ac:dyDescent="0.2">
      <c r="A89" s="296"/>
      <c r="B89" s="297"/>
      <c r="C89" s="297"/>
      <c r="D89" s="297"/>
      <c r="E89" s="386"/>
      <c r="F89" s="255" t="s">
        <v>104</v>
      </c>
      <c r="G89" s="255" t="s">
        <v>105</v>
      </c>
      <c r="H89" s="391" t="s">
        <v>104</v>
      </c>
      <c r="I89" s="392" t="s">
        <v>105</v>
      </c>
      <c r="J89" s="255" t="s">
        <v>104</v>
      </c>
      <c r="K89" s="255" t="s">
        <v>105</v>
      </c>
      <c r="L89" s="255" t="s">
        <v>104</v>
      </c>
      <c r="M89" s="255" t="s">
        <v>105</v>
      </c>
      <c r="N89" s="255" t="s">
        <v>104</v>
      </c>
      <c r="O89" s="257" t="s">
        <v>105</v>
      </c>
    </row>
    <row r="90" spans="1:15" x14ac:dyDescent="0.2">
      <c r="A90" s="393" t="s">
        <v>49</v>
      </c>
      <c r="B90" s="227" t="s">
        <v>49</v>
      </c>
      <c r="F90" s="323">
        <v>12</v>
      </c>
      <c r="G90" s="323">
        <v>11</v>
      </c>
      <c r="H90" s="315">
        <v>65215.01</v>
      </c>
      <c r="I90" s="315">
        <v>64068.82</v>
      </c>
      <c r="J90" s="394">
        <v>1E-3</v>
      </c>
      <c r="K90" s="62">
        <v>1E-3</v>
      </c>
      <c r="L90" s="395">
        <v>6.81</v>
      </c>
      <c r="M90" s="395">
        <v>6.8</v>
      </c>
      <c r="N90" s="395">
        <v>120</v>
      </c>
      <c r="O90" s="396">
        <v>120</v>
      </c>
    </row>
    <row r="91" spans="1:15" x14ac:dyDescent="0.2">
      <c r="A91" s="393" t="s">
        <v>51</v>
      </c>
      <c r="B91" s="227" t="s">
        <v>51</v>
      </c>
      <c r="F91" s="323">
        <v>4</v>
      </c>
      <c r="G91" s="323">
        <v>5</v>
      </c>
      <c r="H91" s="315">
        <v>12461.75</v>
      </c>
      <c r="I91" s="315">
        <v>13663.27</v>
      </c>
      <c r="J91" s="394">
        <v>2.0000000000000001E-4</v>
      </c>
      <c r="K91" s="53">
        <v>2.0000000000000001E-4</v>
      </c>
      <c r="L91" s="397">
        <v>6.67</v>
      </c>
      <c r="M91" s="397">
        <v>6.72</v>
      </c>
      <c r="N91" s="397">
        <v>120</v>
      </c>
      <c r="O91" s="398">
        <v>120</v>
      </c>
    </row>
    <row r="92" spans="1:15" x14ac:dyDescent="0.2">
      <c r="A92" s="393" t="s">
        <v>56</v>
      </c>
      <c r="B92" s="227" t="s">
        <v>56</v>
      </c>
      <c r="F92" s="323"/>
      <c r="G92" s="323"/>
      <c r="H92" s="315"/>
      <c r="I92" s="315"/>
      <c r="J92" s="53"/>
      <c r="K92" s="53"/>
      <c r="L92" s="397"/>
      <c r="M92" s="397"/>
      <c r="N92" s="397"/>
      <c r="O92" s="398"/>
    </row>
    <row r="93" spans="1:15" x14ac:dyDescent="0.2">
      <c r="A93" s="393" t="s">
        <v>106</v>
      </c>
      <c r="B93" s="227" t="s">
        <v>107</v>
      </c>
      <c r="F93" s="323">
        <v>6018</v>
      </c>
      <c r="G93" s="323">
        <v>5869</v>
      </c>
      <c r="H93" s="315">
        <v>50751093.729999997</v>
      </c>
      <c r="I93" s="315">
        <v>49528531.909999996</v>
      </c>
      <c r="J93" s="394">
        <v>0.78990000000000005</v>
      </c>
      <c r="K93" s="53">
        <v>0.79659999999999997</v>
      </c>
      <c r="L93" s="397">
        <v>4.8899999999999997</v>
      </c>
      <c r="M93" s="397">
        <v>4.88</v>
      </c>
      <c r="N93" s="397">
        <v>151.30000000000001</v>
      </c>
      <c r="O93" s="398">
        <v>151.85</v>
      </c>
    </row>
    <row r="94" spans="1:15" x14ac:dyDescent="0.2">
      <c r="A94" s="393" t="s">
        <v>108</v>
      </c>
      <c r="B94" s="399" t="s">
        <v>109</v>
      </c>
      <c r="F94" s="323">
        <v>186</v>
      </c>
      <c r="G94" s="323">
        <v>212</v>
      </c>
      <c r="H94" s="315">
        <v>1189672.19</v>
      </c>
      <c r="I94" s="315">
        <v>1511264.36</v>
      </c>
      <c r="J94" s="394">
        <v>1.8499999999999999E-2</v>
      </c>
      <c r="K94" s="53">
        <v>2.4299999999999999E-2</v>
      </c>
      <c r="L94" s="397">
        <v>5.87</v>
      </c>
      <c r="M94" s="397">
        <v>6.03</v>
      </c>
      <c r="N94" s="397">
        <v>175.69</v>
      </c>
      <c r="O94" s="398">
        <v>173.05</v>
      </c>
    </row>
    <row r="95" spans="1:15" x14ac:dyDescent="0.2">
      <c r="A95" s="393" t="s">
        <v>110</v>
      </c>
      <c r="B95" s="399" t="s">
        <v>111</v>
      </c>
      <c r="F95" s="323">
        <v>100</v>
      </c>
      <c r="G95" s="323">
        <v>103</v>
      </c>
      <c r="H95" s="315">
        <v>1074593.07</v>
      </c>
      <c r="I95" s="315">
        <v>956813.45</v>
      </c>
      <c r="J95" s="394">
        <v>1.67E-2</v>
      </c>
      <c r="K95" s="53">
        <v>1.54E-2</v>
      </c>
      <c r="L95" s="397">
        <v>6.99</v>
      </c>
      <c r="M95" s="397">
        <v>7.18</v>
      </c>
      <c r="N95" s="397">
        <v>179.51</v>
      </c>
      <c r="O95" s="398">
        <v>181.35</v>
      </c>
    </row>
    <row r="96" spans="1:15" x14ac:dyDescent="0.2">
      <c r="A96" s="393" t="s">
        <v>112</v>
      </c>
      <c r="B96" s="399" t="s">
        <v>113</v>
      </c>
      <c r="F96" s="323">
        <v>54</v>
      </c>
      <c r="G96" s="323">
        <v>50</v>
      </c>
      <c r="H96" s="315">
        <v>399241.19</v>
      </c>
      <c r="I96" s="315">
        <v>304926.27</v>
      </c>
      <c r="J96" s="394">
        <v>6.1999999999999998E-3</v>
      </c>
      <c r="K96" s="53">
        <v>4.8999999999999998E-3</v>
      </c>
      <c r="L96" s="397">
        <v>6.66</v>
      </c>
      <c r="M96" s="397">
        <v>5.82</v>
      </c>
      <c r="N96" s="397">
        <v>200.08</v>
      </c>
      <c r="O96" s="398">
        <v>150.18</v>
      </c>
    </row>
    <row r="97" spans="1:25" x14ac:dyDescent="0.2">
      <c r="A97" s="393" t="s">
        <v>114</v>
      </c>
      <c r="B97" s="399" t="s">
        <v>115</v>
      </c>
      <c r="F97" s="323">
        <v>75</v>
      </c>
      <c r="G97" s="323">
        <v>72</v>
      </c>
      <c r="H97" s="315">
        <v>646001.34</v>
      </c>
      <c r="I97" s="315">
        <v>757951.56</v>
      </c>
      <c r="J97" s="394">
        <v>1.01E-2</v>
      </c>
      <c r="K97" s="53">
        <v>1.2200000000000001E-2</v>
      </c>
      <c r="L97" s="397">
        <v>5.95</v>
      </c>
      <c r="M97" s="397">
        <v>6.02</v>
      </c>
      <c r="N97" s="397">
        <v>137.13</v>
      </c>
      <c r="O97" s="398">
        <v>174.67</v>
      </c>
    </row>
    <row r="98" spans="1:25" x14ac:dyDescent="0.2">
      <c r="A98" s="393" t="s">
        <v>116</v>
      </c>
      <c r="B98" s="399" t="s">
        <v>117</v>
      </c>
      <c r="F98" s="323">
        <v>124</v>
      </c>
      <c r="G98" s="323">
        <v>99</v>
      </c>
      <c r="H98" s="315">
        <v>1069883.32</v>
      </c>
      <c r="I98" s="315">
        <v>949376.48</v>
      </c>
      <c r="J98" s="394">
        <v>1.67E-2</v>
      </c>
      <c r="K98" s="53">
        <v>1.5299999999999999E-2</v>
      </c>
      <c r="L98" s="397">
        <v>5.61</v>
      </c>
      <c r="M98" s="397">
        <v>5.56</v>
      </c>
      <c r="N98" s="397">
        <v>180.74</v>
      </c>
      <c r="O98" s="398">
        <v>182.8</v>
      </c>
    </row>
    <row r="99" spans="1:25" x14ac:dyDescent="0.2">
      <c r="A99" s="393" t="s">
        <v>118</v>
      </c>
      <c r="B99" s="399" t="s">
        <v>119</v>
      </c>
      <c r="F99" s="323">
        <v>38</v>
      </c>
      <c r="G99" s="323">
        <v>40</v>
      </c>
      <c r="H99" s="315">
        <v>240827.18</v>
      </c>
      <c r="I99" s="315">
        <v>168924.55</v>
      </c>
      <c r="J99" s="394">
        <v>3.7000000000000002E-3</v>
      </c>
      <c r="K99" s="53">
        <v>2.7000000000000001E-3</v>
      </c>
      <c r="L99" s="397">
        <v>5.75</v>
      </c>
      <c r="M99" s="397">
        <v>6.21</v>
      </c>
      <c r="N99" s="397">
        <v>137.02000000000001</v>
      </c>
      <c r="O99" s="398">
        <v>134.07</v>
      </c>
    </row>
    <row r="100" spans="1:25" x14ac:dyDescent="0.2">
      <c r="A100" s="400" t="s">
        <v>120</v>
      </c>
      <c r="B100" s="401" t="s">
        <v>120</v>
      </c>
      <c r="C100" s="401"/>
      <c r="D100" s="401"/>
      <c r="E100" s="401"/>
      <c r="F100" s="402">
        <v>6595</v>
      </c>
      <c r="G100" s="402">
        <v>6445</v>
      </c>
      <c r="H100" s="403">
        <v>55371312.020000003</v>
      </c>
      <c r="I100" s="403">
        <v>54177788.579999998</v>
      </c>
      <c r="J100" s="404">
        <v>0.86180000000000001</v>
      </c>
      <c r="K100" s="63">
        <v>0.87139999999999995</v>
      </c>
      <c r="L100" s="405">
        <v>4.99</v>
      </c>
      <c r="M100" s="405">
        <v>4.99</v>
      </c>
      <c r="N100" s="405">
        <v>153.06</v>
      </c>
      <c r="O100" s="406">
        <v>153.76</v>
      </c>
    </row>
    <row r="101" spans="1:25" x14ac:dyDescent="0.2">
      <c r="A101" s="393" t="s">
        <v>53</v>
      </c>
      <c r="B101" s="227" t="s">
        <v>53</v>
      </c>
      <c r="F101" s="323">
        <v>716</v>
      </c>
      <c r="G101" s="323">
        <v>683</v>
      </c>
      <c r="H101" s="315">
        <v>5997978.9000000004</v>
      </c>
      <c r="I101" s="315">
        <v>5218809.9800000004</v>
      </c>
      <c r="J101" s="394">
        <v>9.3399999999999997E-2</v>
      </c>
      <c r="K101" s="53">
        <v>8.3900000000000002E-2</v>
      </c>
      <c r="L101" s="397">
        <v>5.69</v>
      </c>
      <c r="M101" s="397">
        <v>5.91</v>
      </c>
      <c r="N101" s="397">
        <v>178.14</v>
      </c>
      <c r="O101" s="398">
        <v>175.43</v>
      </c>
    </row>
    <row r="102" spans="1:25" x14ac:dyDescent="0.2">
      <c r="A102" s="393" t="s">
        <v>52</v>
      </c>
      <c r="B102" s="227" t="s">
        <v>52</v>
      </c>
      <c r="F102" s="323">
        <v>508</v>
      </c>
      <c r="G102" s="323">
        <v>498</v>
      </c>
      <c r="H102" s="315">
        <v>2489196.83</v>
      </c>
      <c r="I102" s="315">
        <v>2325558.2799999998</v>
      </c>
      <c r="J102" s="394">
        <v>3.8699999999999998E-2</v>
      </c>
      <c r="K102" s="53">
        <v>3.7400000000000003E-2</v>
      </c>
      <c r="L102" s="397">
        <v>6.38</v>
      </c>
      <c r="M102" s="397">
        <v>6.41</v>
      </c>
      <c r="N102" s="397">
        <v>158.6</v>
      </c>
      <c r="O102" s="398">
        <v>148.01</v>
      </c>
    </row>
    <row r="103" spans="1:25" x14ac:dyDescent="0.2">
      <c r="A103" s="393" t="s">
        <v>58</v>
      </c>
      <c r="B103" s="227" t="s">
        <v>58</v>
      </c>
      <c r="F103" s="323">
        <v>36</v>
      </c>
      <c r="G103" s="323">
        <v>36</v>
      </c>
      <c r="H103" s="315">
        <v>304642.71000000002</v>
      </c>
      <c r="I103" s="315">
        <v>368359.09</v>
      </c>
      <c r="J103" s="64">
        <v>4.7000000000000002E-3</v>
      </c>
      <c r="K103" s="53">
        <v>5.8999999999999999E-3</v>
      </c>
      <c r="L103" s="397">
        <v>4.9000000000000004</v>
      </c>
      <c r="M103" s="397">
        <v>4.5199999999999996</v>
      </c>
      <c r="N103" s="397">
        <v>132.5</v>
      </c>
      <c r="O103" s="398">
        <v>136.69</v>
      </c>
      <c r="Q103" s="407"/>
      <c r="R103" s="407"/>
      <c r="S103" s="407"/>
      <c r="T103" s="61"/>
      <c r="U103" s="61"/>
      <c r="V103" s="60"/>
      <c r="W103" s="60"/>
      <c r="X103" s="60"/>
      <c r="Y103" s="60"/>
    </row>
    <row r="104" spans="1:25" x14ac:dyDescent="0.2">
      <c r="A104" s="393" t="s">
        <v>60</v>
      </c>
      <c r="B104" s="227" t="s">
        <v>60</v>
      </c>
      <c r="F104" s="323">
        <v>3</v>
      </c>
      <c r="G104" s="323">
        <v>3</v>
      </c>
      <c r="H104" s="315">
        <v>6287.6</v>
      </c>
      <c r="I104" s="315">
        <v>6323.61</v>
      </c>
      <c r="J104" s="64">
        <v>1E-4</v>
      </c>
      <c r="K104" s="53">
        <v>1E-4</v>
      </c>
      <c r="L104" s="397">
        <v>7.3</v>
      </c>
      <c r="M104" s="397">
        <v>7.3</v>
      </c>
      <c r="N104" s="397">
        <v>62.27</v>
      </c>
      <c r="O104" s="398">
        <v>76.86</v>
      </c>
    </row>
    <row r="105" spans="1:25" x14ac:dyDescent="0.2">
      <c r="A105" s="274"/>
      <c r="B105" s="282" t="s">
        <v>95</v>
      </c>
      <c r="C105" s="332"/>
      <c r="D105" s="332"/>
      <c r="E105" s="307"/>
      <c r="F105" s="65">
        <v>7874</v>
      </c>
      <c r="G105" s="65">
        <v>7681</v>
      </c>
      <c r="H105" s="56">
        <v>64247094.82</v>
      </c>
      <c r="I105" s="56">
        <v>62174571.630000003</v>
      </c>
      <c r="J105" s="66"/>
      <c r="K105" s="66"/>
      <c r="L105" s="408">
        <v>5.1100000000000003</v>
      </c>
      <c r="M105" s="408">
        <v>5.12</v>
      </c>
      <c r="N105" s="408">
        <v>155.47</v>
      </c>
      <c r="O105" s="409">
        <v>155.21</v>
      </c>
    </row>
    <row r="106" spans="1:25" s="291" customFormat="1" ht="11.25" x14ac:dyDescent="0.2">
      <c r="A106" s="385"/>
      <c r="B106" s="290"/>
      <c r="C106" s="290"/>
      <c r="D106" s="290"/>
      <c r="E106" s="290"/>
      <c r="F106" s="290"/>
      <c r="G106" s="290"/>
      <c r="H106" s="290"/>
      <c r="I106" s="290"/>
      <c r="J106" s="67"/>
      <c r="K106" s="67"/>
      <c r="L106" s="290"/>
      <c r="M106" s="290"/>
      <c r="N106" s="290"/>
      <c r="O106" s="68"/>
    </row>
    <row r="107" spans="1:25" s="291" customFormat="1" ht="12" thickBot="1" x14ac:dyDescent="0.25">
      <c r="A107" s="293"/>
      <c r="B107" s="294"/>
      <c r="C107" s="294"/>
      <c r="D107" s="294"/>
      <c r="E107" s="294"/>
      <c r="F107" s="294"/>
      <c r="G107" s="294"/>
      <c r="H107" s="294"/>
      <c r="I107" s="294"/>
      <c r="J107" s="69"/>
      <c r="K107" s="69"/>
      <c r="L107" s="294"/>
      <c r="M107" s="294"/>
      <c r="N107" s="294"/>
      <c r="O107" s="70"/>
    </row>
    <row r="108" spans="1:25" ht="12.75" customHeight="1" thickBot="1" x14ac:dyDescent="0.25">
      <c r="A108" s="249"/>
    </row>
    <row r="109" spans="1:25" ht="15.75" x14ac:dyDescent="0.25">
      <c r="A109" s="251" t="s">
        <v>121</v>
      </c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4"/>
    </row>
    <row r="110" spans="1:25" ht="6.75" customHeight="1" x14ac:dyDescent="0.2">
      <c r="A110" s="253"/>
      <c r="O110" s="238"/>
    </row>
    <row r="111" spans="1:25" s="304" customFormat="1" x14ac:dyDescent="0.2">
      <c r="A111" s="296"/>
      <c r="B111" s="297"/>
      <c r="C111" s="297"/>
      <c r="D111" s="297"/>
      <c r="E111" s="386"/>
      <c r="F111" s="387" t="s">
        <v>88</v>
      </c>
      <c r="G111" s="387"/>
      <c r="H111" s="389" t="s">
        <v>100</v>
      </c>
      <c r="I111" s="389"/>
      <c r="J111" s="387" t="s">
        <v>101</v>
      </c>
      <c r="K111" s="387"/>
      <c r="L111" s="387" t="s">
        <v>102</v>
      </c>
      <c r="M111" s="387"/>
      <c r="N111" s="387" t="s">
        <v>103</v>
      </c>
      <c r="O111" s="390"/>
    </row>
    <row r="112" spans="1:25" s="304" customFormat="1" x14ac:dyDescent="0.2">
      <c r="A112" s="296"/>
      <c r="B112" s="297"/>
      <c r="C112" s="297"/>
      <c r="D112" s="297"/>
      <c r="E112" s="386"/>
      <c r="F112" s="255" t="s">
        <v>104</v>
      </c>
      <c r="G112" s="255" t="s">
        <v>105</v>
      </c>
      <c r="H112" s="71" t="s">
        <v>104</v>
      </c>
      <c r="I112" s="72" t="s">
        <v>105</v>
      </c>
      <c r="J112" s="255" t="s">
        <v>104</v>
      </c>
      <c r="K112" s="255" t="s">
        <v>105</v>
      </c>
      <c r="L112" s="255" t="s">
        <v>104</v>
      </c>
      <c r="M112" s="255" t="s">
        <v>105</v>
      </c>
      <c r="N112" s="255" t="s">
        <v>104</v>
      </c>
      <c r="O112" s="257" t="s">
        <v>105</v>
      </c>
    </row>
    <row r="113" spans="1:15" x14ac:dyDescent="0.2">
      <c r="A113" s="253"/>
      <c r="B113" s="227" t="s">
        <v>122</v>
      </c>
      <c r="F113" s="73">
        <v>6018</v>
      </c>
      <c r="G113" s="73">
        <v>5869</v>
      </c>
      <c r="H113" s="74">
        <v>50751093.729999997</v>
      </c>
      <c r="I113" s="75">
        <v>49528531.909999996</v>
      </c>
      <c r="J113" s="53">
        <v>0.91659999999999997</v>
      </c>
      <c r="K113" s="53">
        <v>0.91420000000000001</v>
      </c>
      <c r="L113" s="76">
        <v>4.8899999999999997</v>
      </c>
      <c r="M113" s="76">
        <v>4.88</v>
      </c>
      <c r="N113" s="74">
        <v>151.30000000000001</v>
      </c>
      <c r="O113" s="77">
        <v>151.85</v>
      </c>
    </row>
    <row r="114" spans="1:15" x14ac:dyDescent="0.2">
      <c r="A114" s="253"/>
      <c r="B114" s="227" t="s">
        <v>123</v>
      </c>
      <c r="F114" s="73">
        <v>186</v>
      </c>
      <c r="G114" s="73">
        <v>212</v>
      </c>
      <c r="H114" s="74">
        <v>1189672.19</v>
      </c>
      <c r="I114" s="78">
        <v>1511264.36</v>
      </c>
      <c r="J114" s="53">
        <v>2.1499999999999998E-2</v>
      </c>
      <c r="K114" s="53">
        <v>2.7900000000000001E-2</v>
      </c>
      <c r="L114" s="76">
        <v>5.87</v>
      </c>
      <c r="M114" s="76">
        <v>6.03</v>
      </c>
      <c r="N114" s="74">
        <v>175.69</v>
      </c>
      <c r="O114" s="79">
        <v>173.05</v>
      </c>
    </row>
    <row r="115" spans="1:15" x14ac:dyDescent="0.2">
      <c r="A115" s="253"/>
      <c r="B115" s="227" t="s">
        <v>124</v>
      </c>
      <c r="F115" s="73">
        <v>100</v>
      </c>
      <c r="G115" s="73">
        <v>103</v>
      </c>
      <c r="H115" s="74">
        <v>1074593.07</v>
      </c>
      <c r="I115" s="78">
        <v>956813.45</v>
      </c>
      <c r="J115" s="53">
        <v>1.9400000000000001E-2</v>
      </c>
      <c r="K115" s="53">
        <v>1.77E-2</v>
      </c>
      <c r="L115" s="76">
        <v>6.99</v>
      </c>
      <c r="M115" s="76">
        <v>7.18</v>
      </c>
      <c r="N115" s="74">
        <v>179.51</v>
      </c>
      <c r="O115" s="79">
        <v>181.35</v>
      </c>
    </row>
    <row r="116" spans="1:15" x14ac:dyDescent="0.2">
      <c r="A116" s="253"/>
      <c r="B116" s="227" t="s">
        <v>125</v>
      </c>
      <c r="F116" s="73">
        <v>54</v>
      </c>
      <c r="G116" s="73">
        <v>50</v>
      </c>
      <c r="H116" s="74">
        <v>399241.19</v>
      </c>
      <c r="I116" s="78">
        <v>304926.27</v>
      </c>
      <c r="J116" s="53">
        <v>7.1999999999999998E-3</v>
      </c>
      <c r="K116" s="53">
        <v>5.5999999999999999E-3</v>
      </c>
      <c r="L116" s="76">
        <v>6.66</v>
      </c>
      <c r="M116" s="76">
        <v>5.82</v>
      </c>
      <c r="N116" s="74">
        <v>200.08</v>
      </c>
      <c r="O116" s="79">
        <v>150.18</v>
      </c>
    </row>
    <row r="117" spans="1:15" x14ac:dyDescent="0.2">
      <c r="A117" s="253"/>
      <c r="B117" s="227" t="s">
        <v>126</v>
      </c>
      <c r="F117" s="73">
        <v>75</v>
      </c>
      <c r="G117" s="73">
        <v>72</v>
      </c>
      <c r="H117" s="74">
        <v>646001.34</v>
      </c>
      <c r="I117" s="78">
        <v>757951.56</v>
      </c>
      <c r="J117" s="53">
        <v>1.17E-2</v>
      </c>
      <c r="K117" s="53">
        <v>1.4E-2</v>
      </c>
      <c r="L117" s="76">
        <v>5.95</v>
      </c>
      <c r="M117" s="76">
        <v>6.02</v>
      </c>
      <c r="N117" s="74">
        <v>137.13</v>
      </c>
      <c r="O117" s="79">
        <v>174.67</v>
      </c>
    </row>
    <row r="118" spans="1:15" x14ac:dyDescent="0.2">
      <c r="A118" s="253"/>
      <c r="B118" s="227" t="s">
        <v>127</v>
      </c>
      <c r="F118" s="73">
        <v>124</v>
      </c>
      <c r="G118" s="73">
        <v>99</v>
      </c>
      <c r="H118" s="74">
        <v>1069883.32</v>
      </c>
      <c r="I118" s="78">
        <v>949376.48</v>
      </c>
      <c r="J118" s="53">
        <v>1.9300000000000001E-2</v>
      </c>
      <c r="K118" s="53">
        <v>1.7500000000000002E-2</v>
      </c>
      <c r="L118" s="76">
        <v>5.61</v>
      </c>
      <c r="M118" s="80">
        <v>5.56</v>
      </c>
      <c r="N118" s="74">
        <v>180.74</v>
      </c>
      <c r="O118" s="79">
        <v>182.8</v>
      </c>
    </row>
    <row r="119" spans="1:15" x14ac:dyDescent="0.2">
      <c r="A119" s="253"/>
      <c r="B119" s="227" t="s">
        <v>128</v>
      </c>
      <c r="F119" s="73">
        <v>38</v>
      </c>
      <c r="G119" s="73">
        <v>40</v>
      </c>
      <c r="H119" s="74">
        <v>240827.18</v>
      </c>
      <c r="I119" s="78">
        <v>168924.55</v>
      </c>
      <c r="J119" s="53">
        <v>4.3E-3</v>
      </c>
      <c r="K119" s="53">
        <v>3.0999999999999999E-3</v>
      </c>
      <c r="L119" s="76">
        <v>5.75</v>
      </c>
      <c r="M119" s="76">
        <v>6.21</v>
      </c>
      <c r="N119" s="74">
        <v>137.02000000000001</v>
      </c>
      <c r="O119" s="79">
        <v>134.07</v>
      </c>
    </row>
    <row r="120" spans="1:15" x14ac:dyDescent="0.2">
      <c r="A120" s="274"/>
      <c r="B120" s="282" t="s">
        <v>129</v>
      </c>
      <c r="C120" s="332"/>
      <c r="D120" s="332"/>
      <c r="E120" s="307"/>
      <c r="F120" s="81">
        <v>6595</v>
      </c>
      <c r="G120" s="81">
        <v>6445</v>
      </c>
      <c r="H120" s="56">
        <v>55371312.020000003</v>
      </c>
      <c r="I120" s="56">
        <v>54177788.579999998</v>
      </c>
      <c r="J120" s="66"/>
      <c r="K120" s="66"/>
      <c r="L120" s="82">
        <v>4.99</v>
      </c>
      <c r="M120" s="83">
        <v>4.99</v>
      </c>
      <c r="N120" s="56">
        <v>153.06</v>
      </c>
      <c r="O120" s="59">
        <v>153.76</v>
      </c>
    </row>
    <row r="121" spans="1:15" s="291" customFormat="1" ht="11.25" x14ac:dyDescent="0.2">
      <c r="A121" s="289"/>
      <c r="J121" s="84"/>
      <c r="K121" s="84"/>
      <c r="O121" s="85"/>
    </row>
    <row r="122" spans="1:15" s="291" customFormat="1" ht="12" thickBot="1" x14ac:dyDescent="0.25">
      <c r="A122" s="293"/>
      <c r="B122" s="294"/>
      <c r="C122" s="294"/>
      <c r="D122" s="294"/>
      <c r="E122" s="294"/>
      <c r="F122" s="294"/>
      <c r="G122" s="294"/>
      <c r="H122" s="294"/>
      <c r="I122" s="294"/>
      <c r="J122" s="69"/>
      <c r="K122" s="69"/>
      <c r="L122" s="294"/>
      <c r="M122" s="294"/>
      <c r="N122" s="294"/>
      <c r="O122" s="70"/>
    </row>
    <row r="123" spans="1:15" ht="12.75" customHeight="1" thickBot="1" x14ac:dyDescent="0.25">
      <c r="A123" s="410"/>
      <c r="B123" s="233"/>
      <c r="C123" s="233"/>
      <c r="D123" s="233"/>
      <c r="E123" s="233"/>
    </row>
    <row r="124" spans="1:15" ht="15.75" x14ac:dyDescent="0.25">
      <c r="A124" s="251" t="s">
        <v>130</v>
      </c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4"/>
    </row>
    <row r="125" spans="1:15" ht="6.75" customHeight="1" x14ac:dyDescent="0.2">
      <c r="A125" s="253"/>
      <c r="O125" s="238"/>
    </row>
    <row r="126" spans="1:15" ht="12.75" customHeight="1" x14ac:dyDescent="0.2">
      <c r="A126" s="254"/>
      <c r="B126" s="374"/>
      <c r="C126" s="374"/>
      <c r="D126" s="374"/>
      <c r="E126" s="374"/>
      <c r="F126" s="411" t="s">
        <v>88</v>
      </c>
      <c r="G126" s="412"/>
      <c r="H126" s="388" t="s">
        <v>100</v>
      </c>
      <c r="I126" s="389"/>
      <c r="J126" s="411" t="s">
        <v>101</v>
      </c>
      <c r="K126" s="412"/>
      <c r="L126" s="411" t="s">
        <v>102</v>
      </c>
      <c r="M126" s="412"/>
      <c r="N126" s="411" t="s">
        <v>103</v>
      </c>
      <c r="O126" s="413"/>
    </row>
    <row r="127" spans="1:15" x14ac:dyDescent="0.2">
      <c r="A127" s="254"/>
      <c r="B127" s="374"/>
      <c r="C127" s="374"/>
      <c r="D127" s="374"/>
      <c r="E127" s="374"/>
      <c r="F127" s="255" t="s">
        <v>104</v>
      </c>
      <c r="G127" s="255" t="s">
        <v>105</v>
      </c>
      <c r="H127" s="255" t="s">
        <v>104</v>
      </c>
      <c r="I127" s="344" t="s">
        <v>105</v>
      </c>
      <c r="J127" s="255" t="s">
        <v>104</v>
      </c>
      <c r="K127" s="255" t="s">
        <v>105</v>
      </c>
      <c r="L127" s="255" t="s">
        <v>104</v>
      </c>
      <c r="M127" s="255" t="s">
        <v>105</v>
      </c>
      <c r="N127" s="255" t="s">
        <v>104</v>
      </c>
      <c r="O127" s="257" t="s">
        <v>105</v>
      </c>
    </row>
    <row r="128" spans="1:15" x14ac:dyDescent="0.2">
      <c r="A128" s="253"/>
      <c r="B128" s="227" t="s">
        <v>131</v>
      </c>
      <c r="F128" s="323">
        <v>1499</v>
      </c>
      <c r="G128" s="323">
        <v>1470</v>
      </c>
      <c r="H128" s="397">
        <v>20263686.850000001</v>
      </c>
      <c r="I128" s="397">
        <v>19579968.25</v>
      </c>
      <c r="J128" s="53">
        <v>0.31540000000000001</v>
      </c>
      <c r="K128" s="53">
        <v>0.31490000000000001</v>
      </c>
      <c r="L128" s="397">
        <v>4.53</v>
      </c>
      <c r="M128" s="397">
        <v>4.53</v>
      </c>
      <c r="N128" s="397">
        <v>148.22</v>
      </c>
      <c r="O128" s="398">
        <v>147.46</v>
      </c>
    </row>
    <row r="129" spans="1:15" x14ac:dyDescent="0.2">
      <c r="A129" s="253"/>
      <c r="B129" s="227" t="s">
        <v>132</v>
      </c>
      <c r="F129" s="323">
        <v>1486</v>
      </c>
      <c r="G129" s="323">
        <v>1456</v>
      </c>
      <c r="H129" s="397">
        <v>28420957.66</v>
      </c>
      <c r="I129" s="397">
        <v>27362015.510000002</v>
      </c>
      <c r="J129" s="53">
        <v>0.44240000000000002</v>
      </c>
      <c r="K129" s="53">
        <v>0.44009999999999999</v>
      </c>
      <c r="L129" s="397">
        <v>4.6100000000000003</v>
      </c>
      <c r="M129" s="397">
        <v>4.6100000000000003</v>
      </c>
      <c r="N129" s="397">
        <v>158.16</v>
      </c>
      <c r="O129" s="398">
        <v>157.87</v>
      </c>
    </row>
    <row r="130" spans="1:15" x14ac:dyDescent="0.2">
      <c r="A130" s="253"/>
      <c r="B130" s="227" t="s">
        <v>133</v>
      </c>
      <c r="F130" s="323">
        <v>3718</v>
      </c>
      <c r="G130" s="323">
        <v>3627</v>
      </c>
      <c r="H130" s="397">
        <v>9695667.8300000001</v>
      </c>
      <c r="I130" s="397">
        <v>9520944.5</v>
      </c>
      <c r="J130" s="53">
        <v>0.15090000000000001</v>
      </c>
      <c r="K130" s="53">
        <v>0.15310000000000001</v>
      </c>
      <c r="L130" s="397">
        <v>6.79</v>
      </c>
      <c r="M130" s="397">
        <v>6.79</v>
      </c>
      <c r="N130" s="397">
        <v>141.36000000000001</v>
      </c>
      <c r="O130" s="398">
        <v>141.74</v>
      </c>
    </row>
    <row r="131" spans="1:15" x14ac:dyDescent="0.2">
      <c r="A131" s="253"/>
      <c r="B131" s="227" t="s">
        <v>134</v>
      </c>
      <c r="F131" s="323">
        <v>1130</v>
      </c>
      <c r="G131" s="323">
        <v>1088</v>
      </c>
      <c r="H131" s="397">
        <v>5186448.21</v>
      </c>
      <c r="I131" s="397">
        <v>5036810.05</v>
      </c>
      <c r="J131" s="53">
        <v>8.0699999999999994E-2</v>
      </c>
      <c r="K131" s="53">
        <v>8.1000000000000003E-2</v>
      </c>
      <c r="L131" s="397">
        <v>6.68</v>
      </c>
      <c r="M131" s="397">
        <v>6.68</v>
      </c>
      <c r="N131" s="397">
        <v>190.9</v>
      </c>
      <c r="O131" s="398">
        <v>191.69</v>
      </c>
    </row>
    <row r="132" spans="1:15" x14ac:dyDescent="0.2">
      <c r="A132" s="253"/>
      <c r="B132" s="227" t="s">
        <v>135</v>
      </c>
      <c r="F132" s="323">
        <v>38</v>
      </c>
      <c r="G132" s="323">
        <v>37</v>
      </c>
      <c r="H132" s="397">
        <v>668378.98</v>
      </c>
      <c r="I132" s="397">
        <v>663112.82999999996</v>
      </c>
      <c r="J132" s="53">
        <v>1.04E-2</v>
      </c>
      <c r="K132" s="53">
        <v>1.0699999999999999E-2</v>
      </c>
      <c r="L132" s="397">
        <v>7.62</v>
      </c>
      <c r="M132" s="397">
        <v>7.62</v>
      </c>
      <c r="N132" s="397">
        <v>191.4</v>
      </c>
      <c r="O132" s="398">
        <v>191.58</v>
      </c>
    </row>
    <row r="133" spans="1:15" x14ac:dyDescent="0.2">
      <c r="A133" s="253"/>
      <c r="B133" s="227" t="s">
        <v>136</v>
      </c>
      <c r="F133" s="323">
        <v>3</v>
      </c>
      <c r="G133" s="323">
        <v>3</v>
      </c>
      <c r="H133" s="397">
        <v>11955.29</v>
      </c>
      <c r="I133" s="397">
        <v>11720.49</v>
      </c>
      <c r="J133" s="53">
        <v>2.0000000000000001E-4</v>
      </c>
      <c r="K133" s="53">
        <v>2.0000000000000001E-4</v>
      </c>
      <c r="L133" s="397">
        <v>8.41</v>
      </c>
      <c r="M133" s="397">
        <v>8.41</v>
      </c>
      <c r="N133" s="397">
        <v>104.73</v>
      </c>
      <c r="O133" s="398">
        <v>105.92</v>
      </c>
    </row>
    <row r="134" spans="1:15" x14ac:dyDescent="0.2">
      <c r="A134" s="274"/>
      <c r="B134" s="282" t="s">
        <v>137</v>
      </c>
      <c r="C134" s="332"/>
      <c r="D134" s="332"/>
      <c r="E134" s="332"/>
      <c r="F134" s="81">
        <v>7874</v>
      </c>
      <c r="G134" s="81">
        <v>7681</v>
      </c>
      <c r="H134" s="56">
        <v>64247094.82</v>
      </c>
      <c r="I134" s="56">
        <v>62174571.630000003</v>
      </c>
      <c r="J134" s="66"/>
      <c r="K134" s="66"/>
      <c r="L134" s="82">
        <v>5.1100000000000003</v>
      </c>
      <c r="M134" s="83">
        <v>5.12</v>
      </c>
      <c r="N134" s="56">
        <v>155.47</v>
      </c>
      <c r="O134" s="59">
        <v>155.21</v>
      </c>
    </row>
    <row r="135" spans="1:15" s="291" customFormat="1" ht="11.25" x14ac:dyDescent="0.2">
      <c r="A135" s="289"/>
      <c r="F135" s="290"/>
      <c r="G135" s="290"/>
      <c r="H135" s="290"/>
      <c r="I135" s="290"/>
      <c r="J135" s="290"/>
      <c r="K135" s="290"/>
      <c r="L135" s="290"/>
      <c r="M135" s="290"/>
      <c r="N135" s="67"/>
      <c r="O135" s="358"/>
    </row>
    <row r="136" spans="1:15" s="291" customFormat="1" ht="12" thickBot="1" x14ac:dyDescent="0.25">
      <c r="A136" s="293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5"/>
    </row>
    <row r="137" spans="1:15" ht="13.5" thickBot="1" x14ac:dyDescent="0.25">
      <c r="D137" s="414"/>
      <c r="E137" s="414"/>
    </row>
    <row r="138" spans="1:15" ht="15.75" x14ac:dyDescent="0.25">
      <c r="A138" s="251" t="s">
        <v>138</v>
      </c>
      <c r="B138" s="233"/>
      <c r="C138" s="233"/>
      <c r="D138" s="415"/>
      <c r="F138" s="233"/>
      <c r="G138" s="233"/>
      <c r="H138" s="233"/>
      <c r="I138" s="233"/>
      <c r="J138" s="233"/>
      <c r="K138" s="233"/>
      <c r="L138" s="233"/>
      <c r="M138" s="233"/>
      <c r="N138" s="233"/>
      <c r="O138" s="234"/>
    </row>
    <row r="139" spans="1:15" ht="6.75" customHeight="1" x14ac:dyDescent="0.2">
      <c r="A139" s="253"/>
      <c r="O139" s="238"/>
    </row>
    <row r="140" spans="1:15" ht="12.75" customHeight="1" x14ac:dyDescent="0.2">
      <c r="A140" s="254"/>
      <c r="B140" s="374"/>
      <c r="C140" s="374"/>
      <c r="D140" s="374"/>
      <c r="E140" s="374"/>
      <c r="F140" s="411" t="s">
        <v>88</v>
      </c>
      <c r="G140" s="412"/>
      <c r="H140" s="388" t="s">
        <v>100</v>
      </c>
      <c r="I140" s="389"/>
      <c r="J140" s="411" t="s">
        <v>139</v>
      </c>
      <c r="K140" s="412"/>
      <c r="L140" s="411" t="s">
        <v>102</v>
      </c>
      <c r="M140" s="412"/>
      <c r="N140" s="411" t="s">
        <v>103</v>
      </c>
      <c r="O140" s="413"/>
    </row>
    <row r="141" spans="1:15" x14ac:dyDescent="0.2">
      <c r="A141" s="254"/>
      <c r="B141" s="374"/>
      <c r="C141" s="374"/>
      <c r="D141" s="374"/>
      <c r="E141" s="374"/>
      <c r="F141" s="255" t="s">
        <v>104</v>
      </c>
      <c r="G141" s="255" t="s">
        <v>105</v>
      </c>
      <c r="H141" s="255" t="s">
        <v>104</v>
      </c>
      <c r="I141" s="344" t="s">
        <v>105</v>
      </c>
      <c r="J141" s="255" t="s">
        <v>104</v>
      </c>
      <c r="K141" s="255" t="s">
        <v>105</v>
      </c>
      <c r="L141" s="255" t="s">
        <v>104</v>
      </c>
      <c r="M141" s="255" t="s">
        <v>105</v>
      </c>
      <c r="N141" s="255" t="s">
        <v>104</v>
      </c>
      <c r="O141" s="257" t="s">
        <v>105</v>
      </c>
    </row>
    <row r="142" spans="1:15" x14ac:dyDescent="0.2">
      <c r="A142" s="253"/>
      <c r="B142" s="227" t="s">
        <v>140</v>
      </c>
      <c r="F142" s="323">
        <v>4938</v>
      </c>
      <c r="G142" s="323">
        <v>4822</v>
      </c>
      <c r="H142" s="397">
        <v>42085165.32</v>
      </c>
      <c r="I142" s="397">
        <v>40678908.82</v>
      </c>
      <c r="J142" s="53">
        <v>0.65510000000000002</v>
      </c>
      <c r="K142" s="53">
        <v>0.65429999999999999</v>
      </c>
      <c r="L142" s="397">
        <v>5.16</v>
      </c>
      <c r="M142" s="397">
        <v>5.17</v>
      </c>
      <c r="N142" s="74">
        <v>147.1</v>
      </c>
      <c r="O142" s="77">
        <v>146.56</v>
      </c>
    </row>
    <row r="143" spans="1:15" x14ac:dyDescent="0.2">
      <c r="A143" s="253"/>
      <c r="B143" s="227" t="s">
        <v>141</v>
      </c>
      <c r="F143" s="323">
        <v>1252</v>
      </c>
      <c r="G143" s="323">
        <v>1216</v>
      </c>
      <c r="H143" s="397">
        <v>3971743.9</v>
      </c>
      <c r="I143" s="397">
        <v>3843694.03</v>
      </c>
      <c r="J143" s="53">
        <v>6.1800000000000001E-2</v>
      </c>
      <c r="K143" s="53">
        <v>6.1800000000000001E-2</v>
      </c>
      <c r="L143" s="397">
        <v>5.92</v>
      </c>
      <c r="M143" s="397">
        <v>5.9</v>
      </c>
      <c r="N143" s="74">
        <v>155.11000000000001</v>
      </c>
      <c r="O143" s="79">
        <v>154.46</v>
      </c>
    </row>
    <row r="144" spans="1:15" x14ac:dyDescent="0.2">
      <c r="A144" s="253"/>
      <c r="B144" s="227" t="s">
        <v>142</v>
      </c>
      <c r="F144" s="323">
        <v>400</v>
      </c>
      <c r="G144" s="323">
        <v>381</v>
      </c>
      <c r="H144" s="397">
        <v>2314365.7400000002</v>
      </c>
      <c r="I144" s="397">
        <v>2172780.66</v>
      </c>
      <c r="J144" s="53">
        <v>3.5999999999999997E-2</v>
      </c>
      <c r="K144" s="53">
        <v>3.49E-2</v>
      </c>
      <c r="L144" s="397">
        <v>5.78</v>
      </c>
      <c r="M144" s="397">
        <v>5.9</v>
      </c>
      <c r="N144" s="74">
        <v>188.36</v>
      </c>
      <c r="O144" s="79">
        <v>191.85</v>
      </c>
    </row>
    <row r="145" spans="1:15" x14ac:dyDescent="0.2">
      <c r="A145" s="253"/>
      <c r="B145" s="227" t="s">
        <v>143</v>
      </c>
      <c r="F145" s="323">
        <v>1281</v>
      </c>
      <c r="G145" s="323">
        <v>1259</v>
      </c>
      <c r="H145" s="397">
        <v>15866027.51</v>
      </c>
      <c r="I145" s="397">
        <v>15469423.539999999</v>
      </c>
      <c r="J145" s="53">
        <v>0.247</v>
      </c>
      <c r="K145" s="53">
        <v>0.24879999999999999</v>
      </c>
      <c r="L145" s="397">
        <v>4.68</v>
      </c>
      <c r="M145" s="397">
        <v>4.68</v>
      </c>
      <c r="N145" s="74">
        <v>172.93</v>
      </c>
      <c r="O145" s="79">
        <v>172.96</v>
      </c>
    </row>
    <row r="146" spans="1:15" x14ac:dyDescent="0.2">
      <c r="A146" s="253"/>
      <c r="B146" s="227" t="s">
        <v>144</v>
      </c>
      <c r="F146" s="323">
        <v>3</v>
      </c>
      <c r="G146" s="323">
        <v>3</v>
      </c>
      <c r="H146" s="397">
        <v>9792.35</v>
      </c>
      <c r="I146" s="397">
        <v>9764.58</v>
      </c>
      <c r="J146" s="53">
        <v>2.0000000000000001E-4</v>
      </c>
      <c r="K146" s="53">
        <v>2.0000000000000001E-4</v>
      </c>
      <c r="L146" s="397">
        <v>6.8</v>
      </c>
      <c r="M146" s="397">
        <v>6.8</v>
      </c>
      <c r="N146" s="74">
        <v>216.37</v>
      </c>
      <c r="O146" s="79">
        <v>215.87</v>
      </c>
    </row>
    <row r="147" spans="1:15" x14ac:dyDescent="0.2">
      <c r="A147" s="274"/>
      <c r="B147" s="282" t="s">
        <v>95</v>
      </c>
      <c r="C147" s="332"/>
      <c r="D147" s="332"/>
      <c r="E147" s="332"/>
      <c r="F147" s="81">
        <v>7874</v>
      </c>
      <c r="G147" s="81">
        <v>7681</v>
      </c>
      <c r="H147" s="56">
        <v>64247094.82</v>
      </c>
      <c r="I147" s="56">
        <v>62174571.630000003</v>
      </c>
      <c r="J147" s="66"/>
      <c r="K147" s="66"/>
      <c r="L147" s="82">
        <v>5.1100000000000003</v>
      </c>
      <c r="M147" s="82">
        <v>5.12</v>
      </c>
      <c r="N147" s="56">
        <v>155.47</v>
      </c>
      <c r="O147" s="59">
        <v>155.21</v>
      </c>
    </row>
    <row r="148" spans="1:15" s="291" customFormat="1" ht="11.25" x14ac:dyDescent="0.2">
      <c r="A148" s="385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67"/>
      <c r="O148" s="292"/>
    </row>
    <row r="149" spans="1:15" s="291" customFormat="1" ht="12" thickBot="1" x14ac:dyDescent="0.25">
      <c r="A149" s="293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5"/>
    </row>
    <row r="150" spans="1:15" ht="13.5" thickBot="1" x14ac:dyDescent="0.25"/>
    <row r="151" spans="1:15" ht="15.75" x14ac:dyDescent="0.25">
      <c r="A151" s="251" t="s">
        <v>145</v>
      </c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4"/>
    </row>
    <row r="152" spans="1:15" ht="6.75" customHeight="1" x14ac:dyDescent="0.2">
      <c r="A152" s="253"/>
      <c r="L152" s="238"/>
    </row>
    <row r="153" spans="1:15" x14ac:dyDescent="0.2">
      <c r="A153" s="254"/>
      <c r="B153" s="374"/>
      <c r="C153" s="374"/>
      <c r="D153" s="374"/>
      <c r="E153" s="321"/>
      <c r="F153" s="411" t="s">
        <v>88</v>
      </c>
      <c r="G153" s="412"/>
      <c r="H153" s="388" t="s">
        <v>100</v>
      </c>
      <c r="I153" s="389"/>
      <c r="J153" s="387" t="s">
        <v>146</v>
      </c>
      <c r="K153" s="387"/>
      <c r="L153" s="257" t="s">
        <v>22</v>
      </c>
    </row>
    <row r="154" spans="1:15" x14ac:dyDescent="0.2">
      <c r="A154" s="254"/>
      <c r="B154" s="374"/>
      <c r="C154" s="374"/>
      <c r="D154" s="374"/>
      <c r="E154" s="321"/>
      <c r="F154" s="344" t="s">
        <v>104</v>
      </c>
      <c r="G154" s="344" t="s">
        <v>105</v>
      </c>
      <c r="H154" s="255" t="s">
        <v>104</v>
      </c>
      <c r="I154" s="255" t="s">
        <v>105</v>
      </c>
      <c r="J154" s="255" t="s">
        <v>104</v>
      </c>
      <c r="K154" s="255" t="s">
        <v>105</v>
      </c>
      <c r="L154" s="416"/>
    </row>
    <row r="155" spans="1:15" x14ac:dyDescent="0.2">
      <c r="A155" s="299"/>
      <c r="B155" s="305" t="s">
        <v>147</v>
      </c>
      <c r="C155" s="305"/>
      <c r="D155" s="305"/>
      <c r="E155" s="305"/>
      <c r="F155" s="323">
        <v>171</v>
      </c>
      <c r="G155" s="323">
        <v>164</v>
      </c>
      <c r="H155" s="397">
        <v>1156607.51</v>
      </c>
      <c r="I155" s="74">
        <v>1123232.54</v>
      </c>
      <c r="J155" s="53">
        <v>1.7999999999999999E-2</v>
      </c>
      <c r="K155" s="86">
        <v>1.8100000000000002E-2</v>
      </c>
      <c r="L155" s="417">
        <v>3.0474000000000001</v>
      </c>
    </row>
    <row r="156" spans="1:15" x14ac:dyDescent="0.2">
      <c r="A156" s="253"/>
      <c r="B156" s="227" t="s">
        <v>148</v>
      </c>
      <c r="F156" s="323">
        <v>7703</v>
      </c>
      <c r="G156" s="323">
        <v>7517</v>
      </c>
      <c r="H156" s="397">
        <v>63090487.310000002</v>
      </c>
      <c r="I156" s="74">
        <v>61051339.090000004</v>
      </c>
      <c r="J156" s="53">
        <v>0.98199999999999998</v>
      </c>
      <c r="K156" s="64">
        <v>0.9819</v>
      </c>
      <c r="L156" s="418">
        <v>2.5141</v>
      </c>
    </row>
    <row r="157" spans="1:15" x14ac:dyDescent="0.2">
      <c r="A157" s="253"/>
      <c r="B157" s="227" t="s">
        <v>149</v>
      </c>
      <c r="F157" s="323">
        <v>0</v>
      </c>
      <c r="G157" s="323">
        <v>0</v>
      </c>
      <c r="H157" s="397">
        <v>0</v>
      </c>
      <c r="I157" s="397">
        <v>0</v>
      </c>
      <c r="J157" s="53">
        <v>0</v>
      </c>
      <c r="K157" s="64">
        <v>0</v>
      </c>
      <c r="L157" s="418">
        <v>0</v>
      </c>
    </row>
    <row r="158" spans="1:15" ht="13.5" thickBot="1" x14ac:dyDescent="0.25">
      <c r="A158" s="359"/>
      <c r="B158" s="419" t="s">
        <v>50</v>
      </c>
      <c r="C158" s="249"/>
      <c r="D158" s="249"/>
      <c r="E158" s="249"/>
      <c r="F158" s="88">
        <v>7874</v>
      </c>
      <c r="G158" s="88">
        <v>7681</v>
      </c>
      <c r="H158" s="89">
        <v>64247094.82</v>
      </c>
      <c r="I158" s="89">
        <v>62174571.630000003</v>
      </c>
      <c r="J158" s="90"/>
      <c r="K158" s="91"/>
      <c r="L158" s="420">
        <v>2.5236999999999998</v>
      </c>
    </row>
    <row r="159" spans="1:15" s="421" customFormat="1" ht="11.25" x14ac:dyDescent="0.2">
      <c r="A159" s="291"/>
    </row>
    <row r="160" spans="1:15" s="421" customFormat="1" ht="11.25" x14ac:dyDescent="0.2">
      <c r="A160" s="291"/>
    </row>
    <row r="161" spans="1:16" ht="13.5" thickBot="1" x14ac:dyDescent="0.25"/>
    <row r="162" spans="1:16" ht="15.75" x14ac:dyDescent="0.25">
      <c r="A162" s="251" t="s">
        <v>150</v>
      </c>
      <c r="B162" s="422"/>
      <c r="C162" s="423"/>
      <c r="D162" s="252"/>
      <c r="E162" s="252"/>
      <c r="F162" s="365" t="s">
        <v>151</v>
      </c>
    </row>
    <row r="163" spans="1:16" ht="13.5" thickBot="1" x14ac:dyDescent="0.25">
      <c r="A163" s="359" t="s">
        <v>152</v>
      </c>
      <c r="B163" s="359"/>
      <c r="C163" s="424"/>
      <c r="D163" s="424"/>
      <c r="E163" s="424"/>
      <c r="F163" s="425">
        <v>411029602.91000003</v>
      </c>
    </row>
    <row r="164" spans="1:16" x14ac:dyDescent="0.2">
      <c r="C164" s="426"/>
      <c r="D164" s="426"/>
      <c r="E164" s="426"/>
      <c r="F164" s="427"/>
      <c r="N164" s="428"/>
      <c r="O164" s="428"/>
    </row>
    <row r="165" spans="1:16" x14ac:dyDescent="0.2">
      <c r="C165" s="429"/>
      <c r="D165" s="430"/>
      <c r="E165" s="430"/>
      <c r="F165" s="427"/>
    </row>
    <row r="166" spans="1:16" ht="12.75" customHeight="1" x14ac:dyDescent="0.2">
      <c r="A166" s="431"/>
      <c r="B166" s="431"/>
      <c r="C166" s="431"/>
      <c r="D166" s="431"/>
      <c r="E166" s="431"/>
      <c r="F166" s="431"/>
    </row>
    <row r="167" spans="1:16" x14ac:dyDescent="0.2">
      <c r="A167" s="431"/>
      <c r="B167" s="431"/>
      <c r="C167" s="431"/>
      <c r="D167" s="431"/>
      <c r="E167" s="431"/>
      <c r="F167" s="431"/>
    </row>
    <row r="168" spans="1:16" x14ac:dyDescent="0.2">
      <c r="A168" s="431"/>
      <c r="B168" s="431"/>
      <c r="C168" s="431"/>
      <c r="D168" s="431"/>
      <c r="E168" s="431"/>
      <c r="F168" s="431"/>
    </row>
    <row r="169" spans="1:16" x14ac:dyDescent="0.2">
      <c r="C169" s="429"/>
      <c r="D169" s="430"/>
      <c r="E169" s="430"/>
      <c r="F169" s="427"/>
    </row>
    <row r="170" spans="1:16" x14ac:dyDescent="0.2">
      <c r="A170" s="431"/>
      <c r="B170" s="431"/>
      <c r="C170" s="431"/>
      <c r="D170" s="431"/>
      <c r="E170" s="431"/>
      <c r="F170" s="431"/>
    </row>
    <row r="171" spans="1:16" x14ac:dyDescent="0.2">
      <c r="A171" s="431"/>
      <c r="B171" s="431"/>
      <c r="C171" s="431"/>
      <c r="D171" s="431"/>
      <c r="E171" s="431"/>
      <c r="F171" s="431"/>
    </row>
    <row r="172" spans="1:16" x14ac:dyDescent="0.2">
      <c r="A172" s="431"/>
      <c r="B172" s="431"/>
      <c r="C172" s="431"/>
      <c r="D172" s="431"/>
      <c r="E172" s="431"/>
      <c r="F172" s="431"/>
    </row>
    <row r="173" spans="1:16" x14ac:dyDescent="0.2">
      <c r="F173" s="350"/>
      <c r="G173" s="350"/>
      <c r="H173" s="432"/>
      <c r="I173" s="432"/>
      <c r="J173" s="350"/>
      <c r="K173" s="350"/>
      <c r="L173" s="306"/>
      <c r="M173" s="306"/>
      <c r="N173" s="306"/>
      <c r="O173" s="306"/>
      <c r="P173" s="350"/>
    </row>
    <row r="174" spans="1:16" x14ac:dyDescent="0.2">
      <c r="F174" s="350"/>
      <c r="G174" s="350"/>
      <c r="H174" s="306"/>
      <c r="I174" s="306"/>
      <c r="J174" s="350"/>
      <c r="K174" s="350"/>
      <c r="L174" s="306"/>
      <c r="M174" s="306"/>
      <c r="N174" s="306"/>
      <c r="O174" s="306"/>
      <c r="P174" s="350"/>
    </row>
    <row r="178" spans="6:6" x14ac:dyDescent="0.2">
      <c r="F178" s="306"/>
    </row>
    <row r="180" spans="6:6" x14ac:dyDescent="0.2">
      <c r="F180" s="30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ADE54E1D-83AE-406B-A35F-1A06FB0062BF}"/>
    <hyperlink ref="D11" r:id="rId2" xr:uid="{D9839240-AA9E-49D2-9863-3619A83CBAA4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76B6-965D-436E-AEA7-7C7C648266C1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96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97"/>
      <c r="Z2" s="97"/>
      <c r="AA2" s="97"/>
    </row>
    <row r="3" spans="1:27" ht="15.75" x14ac:dyDescent="0.25">
      <c r="A3" s="1" t="s">
        <v>5</v>
      </c>
      <c r="O3"/>
      <c r="X3" s="97"/>
      <c r="Y3" s="97"/>
      <c r="Z3" s="97"/>
      <c r="AA3" s="97"/>
    </row>
    <row r="4" spans="1:27" ht="13.5" thickBot="1" x14ac:dyDescent="0.25">
      <c r="X4" s="97"/>
      <c r="Y4" s="97"/>
      <c r="Z4" s="97"/>
      <c r="AA4" s="97"/>
    </row>
    <row r="5" spans="1:27" x14ac:dyDescent="0.2">
      <c r="B5" s="5" t="s">
        <v>6</v>
      </c>
      <c r="C5" s="6"/>
      <c r="D5" s="6"/>
      <c r="E5" s="98">
        <v>45348</v>
      </c>
      <c r="F5" s="98"/>
      <c r="G5" s="99"/>
      <c r="X5" s="97"/>
      <c r="Y5" s="97"/>
      <c r="Z5" s="97"/>
      <c r="AA5" s="97"/>
    </row>
    <row r="6" spans="1:27" ht="13.5" thickBot="1" x14ac:dyDescent="0.25">
      <c r="B6" s="8" t="s">
        <v>154</v>
      </c>
      <c r="C6" s="9"/>
      <c r="D6" s="9"/>
      <c r="E6" s="100">
        <v>45322</v>
      </c>
      <c r="F6" s="100"/>
      <c r="G6" s="101"/>
      <c r="X6" s="97"/>
      <c r="Y6" s="97"/>
      <c r="Z6" s="97"/>
      <c r="AA6" s="97"/>
    </row>
    <row r="9" spans="1:27" ht="15.75" thickBot="1" x14ac:dyDescent="0.3">
      <c r="A9" s="102"/>
      <c r="Y9" s="15"/>
    </row>
    <row r="10" spans="1:27" ht="6" customHeight="1" thickBot="1" x14ac:dyDescent="0.25">
      <c r="J10" s="50"/>
      <c r="K10" s="103"/>
      <c r="L10" s="103"/>
      <c r="M10" s="103"/>
      <c r="N10" s="104"/>
    </row>
    <row r="11" spans="1:27" ht="18" thickBot="1" x14ac:dyDescent="0.3">
      <c r="A11" s="105" t="s">
        <v>155</v>
      </c>
      <c r="B11" s="106"/>
      <c r="C11" s="106"/>
      <c r="D11" s="106"/>
      <c r="E11" s="106"/>
      <c r="F11" s="106"/>
      <c r="G11" s="106"/>
      <c r="H11" s="107"/>
      <c r="J11" s="33" t="s">
        <v>156</v>
      </c>
      <c r="N11" s="108">
        <v>45322</v>
      </c>
      <c r="O11" s="109"/>
      <c r="P11" s="109"/>
      <c r="Q11" s="110"/>
    </row>
    <row r="12" spans="1:27" x14ac:dyDescent="0.2">
      <c r="A12" s="33"/>
      <c r="H12" s="111"/>
      <c r="J12" s="112" t="s">
        <v>157</v>
      </c>
      <c r="N12" s="47">
        <v>0</v>
      </c>
      <c r="O12" s="113"/>
      <c r="P12" s="113"/>
      <c r="Q12" s="18"/>
    </row>
    <row r="13" spans="1:27" x14ac:dyDescent="0.2">
      <c r="A13" s="112"/>
      <c r="B13" t="s">
        <v>158</v>
      </c>
      <c r="H13" s="47">
        <v>2590823.8800000004</v>
      </c>
      <c r="J13" s="11" t="s">
        <v>159</v>
      </c>
      <c r="N13" s="47">
        <v>15808.13</v>
      </c>
      <c r="O13" s="113"/>
      <c r="P13" s="113"/>
      <c r="Q13" s="18"/>
    </row>
    <row r="14" spans="1:27" x14ac:dyDescent="0.2">
      <c r="A14" s="112"/>
      <c r="B14" t="s">
        <v>160</v>
      </c>
      <c r="F14" s="114"/>
      <c r="H14" s="115">
        <v>0</v>
      </c>
      <c r="J14" s="11" t="s">
        <v>161</v>
      </c>
      <c r="N14" s="47">
        <v>10279.120000000001</v>
      </c>
      <c r="O14" s="113"/>
      <c r="P14" s="113"/>
      <c r="Q14" s="18"/>
    </row>
    <row r="15" spans="1:27" x14ac:dyDescent="0.2">
      <c r="A15" s="112"/>
      <c r="B15" s="2" t="s">
        <v>162</v>
      </c>
      <c r="H15" s="115"/>
      <c r="J15" s="11" t="s">
        <v>163</v>
      </c>
      <c r="N15" s="47">
        <v>42057.919999999998</v>
      </c>
      <c r="O15" s="113"/>
      <c r="P15" s="113"/>
      <c r="Q15" s="18"/>
    </row>
    <row r="16" spans="1:27" x14ac:dyDescent="0.2">
      <c r="A16" s="112"/>
      <c r="C16" s="2" t="s">
        <v>164</v>
      </c>
      <c r="H16" s="47">
        <v>0</v>
      </c>
      <c r="J16" s="11" t="s">
        <v>165</v>
      </c>
      <c r="N16" s="51">
        <v>0</v>
      </c>
      <c r="O16" s="113"/>
      <c r="P16" s="113"/>
      <c r="Q16" s="18"/>
    </row>
    <row r="17" spans="1:27" ht="13.5" thickBot="1" x14ac:dyDescent="0.25">
      <c r="A17" s="112"/>
      <c r="B17" t="s">
        <v>166</v>
      </c>
      <c r="H17" s="115">
        <v>13367.84</v>
      </c>
      <c r="J17" s="116"/>
      <c r="K17" s="87" t="s">
        <v>167</v>
      </c>
      <c r="L17" s="117"/>
      <c r="M17" s="117"/>
      <c r="N17" s="118">
        <v>68145.17</v>
      </c>
      <c r="O17" s="119"/>
      <c r="P17" s="119"/>
      <c r="Q17" s="120"/>
    </row>
    <row r="18" spans="1:27" x14ac:dyDescent="0.2">
      <c r="A18" s="112"/>
      <c r="B18" t="s">
        <v>168</v>
      </c>
      <c r="H18" s="115">
        <v>0</v>
      </c>
    </row>
    <row r="19" spans="1:27" x14ac:dyDescent="0.2">
      <c r="A19" s="112"/>
      <c r="B19" s="2" t="s">
        <v>169</v>
      </c>
      <c r="H19" s="115">
        <v>0</v>
      </c>
    </row>
    <row r="20" spans="1:27" x14ac:dyDescent="0.2">
      <c r="A20" s="112"/>
      <c r="B20" t="s">
        <v>170</v>
      </c>
      <c r="H20" s="47">
        <v>227842.44</v>
      </c>
      <c r="P20" s="121"/>
      <c r="Q20" s="122"/>
    </row>
    <row r="21" spans="1:27" x14ac:dyDescent="0.2">
      <c r="A21" s="112"/>
      <c r="B21" s="2" t="s">
        <v>171</v>
      </c>
      <c r="H21" s="115"/>
      <c r="P21" s="123"/>
      <c r="X21" s="48"/>
    </row>
    <row r="22" spans="1:27" ht="13.5" thickBot="1" x14ac:dyDescent="0.25">
      <c r="A22" s="112"/>
      <c r="B22" t="s">
        <v>172</v>
      </c>
      <c r="H22" s="115">
        <v>0</v>
      </c>
      <c r="N22" s="124"/>
    </row>
    <row r="23" spans="1:27" x14ac:dyDescent="0.2">
      <c r="A23" s="112"/>
      <c r="B23" t="s">
        <v>173</v>
      </c>
      <c r="H23" s="115"/>
      <c r="I23" s="125"/>
      <c r="J23" s="50" t="s">
        <v>174</v>
      </c>
      <c r="K23" s="103"/>
      <c r="L23" s="103"/>
      <c r="M23" s="103"/>
      <c r="N23" s="126">
        <v>45322</v>
      </c>
      <c r="O23" s="109"/>
      <c r="P23" s="109"/>
      <c r="Q23" s="110"/>
      <c r="AA23" s="15"/>
    </row>
    <row r="24" spans="1:27" x14ac:dyDescent="0.2">
      <c r="A24" s="112"/>
      <c r="B24" t="s">
        <v>175</v>
      </c>
      <c r="H24" s="115"/>
      <c r="J24" s="112"/>
      <c r="K24" s="444"/>
      <c r="L24" s="444"/>
      <c r="M24" s="444"/>
      <c r="N24" s="115"/>
      <c r="O24" s="109"/>
      <c r="P24" s="109"/>
      <c r="Q24" s="110"/>
    </row>
    <row r="25" spans="1:27" x14ac:dyDescent="0.2">
      <c r="A25" s="112"/>
      <c r="B25" t="s">
        <v>176</v>
      </c>
      <c r="H25" s="47"/>
      <c r="I25" s="127"/>
      <c r="J25" s="128" t="s">
        <v>177</v>
      </c>
      <c r="K25" s="444"/>
      <c r="L25" s="444"/>
      <c r="M25" s="444"/>
      <c r="N25" s="129">
        <v>70286.5</v>
      </c>
      <c r="O25" s="113"/>
      <c r="P25" s="113"/>
      <c r="Q25" s="113"/>
      <c r="W25" s="2"/>
    </row>
    <row r="26" spans="1:27" x14ac:dyDescent="0.2">
      <c r="A26" s="112"/>
      <c r="B26" t="s">
        <v>178</v>
      </c>
      <c r="H26" s="47">
        <v>0</v>
      </c>
      <c r="I26" s="127"/>
      <c r="J26" s="128" t="s">
        <v>179</v>
      </c>
      <c r="K26" s="444"/>
      <c r="L26" s="444"/>
      <c r="M26" s="444"/>
      <c r="N26" s="129">
        <v>96739436.739999995</v>
      </c>
      <c r="O26" s="113"/>
      <c r="P26" s="113"/>
      <c r="Q26" s="113"/>
      <c r="W26" s="2"/>
    </row>
    <row r="27" spans="1:27" x14ac:dyDescent="0.2">
      <c r="A27" s="112"/>
      <c r="B27" t="s">
        <v>180</v>
      </c>
      <c r="H27" s="115">
        <v>0</v>
      </c>
      <c r="I27" s="130"/>
      <c r="J27" s="128" t="s">
        <v>181</v>
      </c>
      <c r="K27" s="444"/>
      <c r="L27" s="444"/>
      <c r="M27" s="444"/>
      <c r="N27" s="131">
        <v>0.23535880640982026</v>
      </c>
      <c r="O27" s="132"/>
      <c r="P27" s="132"/>
      <c r="Q27" s="133"/>
      <c r="R27" s="134"/>
      <c r="W27" s="2"/>
    </row>
    <row r="28" spans="1:27" x14ac:dyDescent="0.2">
      <c r="A28" s="112"/>
      <c r="H28" s="135"/>
      <c r="I28" s="130"/>
      <c r="J28" s="128" t="s">
        <v>182</v>
      </c>
      <c r="K28" s="444"/>
      <c r="L28" s="444"/>
      <c r="M28" s="444"/>
      <c r="N28" s="136">
        <v>1.5578801990024753</v>
      </c>
      <c r="O28" s="132"/>
      <c r="P28" s="132"/>
      <c r="Q28" s="137"/>
      <c r="W28" s="2"/>
      <c r="X28" s="138"/>
    </row>
    <row r="29" spans="1:27" x14ac:dyDescent="0.2">
      <c r="A29" s="112"/>
      <c r="C29" s="15" t="s">
        <v>183</v>
      </c>
      <c r="H29" s="139">
        <v>2832034.16</v>
      </c>
      <c r="I29" s="140"/>
      <c r="J29" s="141"/>
      <c r="K29" s="444"/>
      <c r="L29" s="444"/>
      <c r="M29" s="444"/>
      <c r="N29" s="129"/>
      <c r="O29" s="142"/>
      <c r="P29" s="142"/>
      <c r="Q29" s="143"/>
      <c r="R29" s="2"/>
      <c r="S29" s="2"/>
      <c r="T29" s="2"/>
      <c r="U29" s="2"/>
      <c r="V29" s="2"/>
    </row>
    <row r="30" spans="1:27" ht="13.5" thickBot="1" x14ac:dyDescent="0.25">
      <c r="A30" s="112"/>
      <c r="C30" s="15"/>
      <c r="H30" s="135"/>
      <c r="I30" s="127"/>
      <c r="J30" s="128" t="s">
        <v>184</v>
      </c>
      <c r="K30" s="444"/>
      <c r="L30" s="444"/>
      <c r="M30" s="444"/>
      <c r="N30" s="144">
        <v>227842.44</v>
      </c>
      <c r="O30" s="142"/>
      <c r="P30" s="142"/>
      <c r="Q30" s="145"/>
      <c r="R30" s="2"/>
      <c r="S30" s="2"/>
      <c r="T30" s="2"/>
      <c r="U30" s="2"/>
      <c r="V30" s="2"/>
    </row>
    <row r="31" spans="1:27" x14ac:dyDescent="0.2">
      <c r="A31" s="146" t="s">
        <v>185</v>
      </c>
      <c r="B31" s="147"/>
      <c r="C31" s="148"/>
      <c r="D31" s="147"/>
      <c r="E31" s="147"/>
      <c r="F31" s="147"/>
      <c r="G31" s="147"/>
      <c r="H31" s="149"/>
      <c r="I31" s="150"/>
      <c r="J31" s="128" t="s">
        <v>186</v>
      </c>
      <c r="K31" s="444"/>
      <c r="L31" s="444"/>
      <c r="M31" s="444"/>
      <c r="N31" s="129">
        <v>0</v>
      </c>
      <c r="O31" s="142"/>
      <c r="P31" s="142"/>
      <c r="Q31" s="143"/>
      <c r="R31" s="2"/>
      <c r="S31" s="2"/>
      <c r="T31" s="2"/>
      <c r="U31" s="2"/>
      <c r="V31" s="2"/>
    </row>
    <row r="32" spans="1:27" ht="14.25" x14ac:dyDescent="0.2">
      <c r="A32" s="12"/>
      <c r="B32" s="92"/>
      <c r="C32" s="92"/>
      <c r="D32" s="92"/>
      <c r="E32" s="92"/>
      <c r="F32" s="92"/>
      <c r="G32" s="92"/>
      <c r="H32" s="151"/>
      <c r="I32" s="127"/>
      <c r="J32" s="11" t="s">
        <v>187</v>
      </c>
      <c r="K32" s="444"/>
      <c r="L32" s="444"/>
      <c r="M32" s="444"/>
      <c r="N32" s="129">
        <v>96812393.028600007</v>
      </c>
      <c r="O32" s="132"/>
      <c r="P32" s="433"/>
      <c r="Q32" s="434"/>
      <c r="R32" s="435"/>
      <c r="S32" s="152"/>
      <c r="T32" s="152"/>
      <c r="U32" s="152"/>
      <c r="V32" s="152"/>
      <c r="W32" s="2"/>
    </row>
    <row r="33" spans="1:25" ht="15" thickBot="1" x14ac:dyDescent="0.25">
      <c r="A33" s="14"/>
      <c r="B33" s="153"/>
      <c r="C33" s="153"/>
      <c r="D33" s="153"/>
      <c r="E33" s="153"/>
      <c r="F33" s="153"/>
      <c r="G33" s="154"/>
      <c r="H33" s="155"/>
      <c r="I33" s="130"/>
      <c r="J33" s="11" t="s">
        <v>188</v>
      </c>
      <c r="K33" s="440"/>
      <c r="L33" s="440"/>
      <c r="M33" s="440"/>
      <c r="N33" s="136">
        <v>1.0007541525055195</v>
      </c>
      <c r="O33" s="132"/>
      <c r="P33" s="436"/>
      <c r="Q33" s="437"/>
      <c r="R33" s="435"/>
      <c r="S33" s="152"/>
      <c r="T33" s="152"/>
      <c r="U33" s="152"/>
      <c r="V33" s="152"/>
      <c r="W33" s="2"/>
    </row>
    <row r="34" spans="1:25" s="92" customFormat="1" x14ac:dyDescent="0.2">
      <c r="A34" s="13"/>
      <c r="I34" s="95"/>
      <c r="J34" s="11" t="s">
        <v>189</v>
      </c>
      <c r="K34" s="440"/>
      <c r="L34" s="440"/>
      <c r="M34" s="440"/>
      <c r="N34" s="136">
        <v>-1.7749643355003639E-4</v>
      </c>
      <c r="O34" s="132"/>
      <c r="P34" s="436"/>
      <c r="Q34" s="437"/>
      <c r="R34" s="438"/>
      <c r="S34" s="156"/>
      <c r="T34" s="156"/>
      <c r="U34" s="156"/>
      <c r="V34" s="156"/>
      <c r="W34" s="2"/>
    </row>
    <row r="35" spans="1:25" s="92" customFormat="1" ht="13.5" thickBot="1" x14ac:dyDescent="0.25">
      <c r="G35" s="157"/>
      <c r="J35" s="158" t="s">
        <v>190</v>
      </c>
      <c r="K35" s="159"/>
      <c r="L35" s="159"/>
      <c r="M35" s="159"/>
      <c r="N35" s="160">
        <v>0</v>
      </c>
      <c r="O35" s="436"/>
      <c r="P35" s="436"/>
      <c r="Q35" s="437"/>
      <c r="R35" s="435"/>
      <c r="S35" s="161"/>
      <c r="T35" s="152"/>
      <c r="U35" s="152"/>
      <c r="V35" s="152"/>
      <c r="W35" s="2"/>
    </row>
    <row r="36" spans="1:25" s="92" customFormat="1" x14ac:dyDescent="0.2">
      <c r="H36" s="162"/>
      <c r="J36" s="163" t="s">
        <v>191</v>
      </c>
      <c r="K36" s="103"/>
      <c r="L36" s="103"/>
      <c r="M36" s="103"/>
      <c r="N36" s="164"/>
      <c r="O36" s="439"/>
      <c r="P36" s="439"/>
      <c r="Q36" s="437"/>
      <c r="R36" s="440"/>
      <c r="S36" s="2"/>
      <c r="T36" s="2"/>
      <c r="U36" s="2"/>
      <c r="V36" s="2"/>
      <c r="W36" s="3"/>
      <c r="Y36" s="157"/>
    </row>
    <row r="37" spans="1:25" s="92" customFormat="1" ht="13.5" thickBot="1" x14ac:dyDescent="0.25">
      <c r="H37" s="157"/>
      <c r="J37" s="41" t="s">
        <v>192</v>
      </c>
      <c r="K37" s="42"/>
      <c r="L37" s="42"/>
      <c r="M37" s="42"/>
      <c r="N37" s="43"/>
      <c r="O37" s="165"/>
      <c r="P37" s="441"/>
      <c r="Q37" s="437"/>
      <c r="R37" s="442"/>
      <c r="S37" s="165"/>
      <c r="T37" s="165"/>
      <c r="U37" s="165"/>
      <c r="V37" s="165"/>
      <c r="W37" s="3"/>
      <c r="Y37" s="157"/>
    </row>
    <row r="38" spans="1:25" s="92" customFormat="1" x14ac:dyDescent="0.2">
      <c r="J38" s="13"/>
      <c r="K38" s="15"/>
      <c r="L38"/>
      <c r="M38"/>
      <c r="N38"/>
      <c r="O38" s="96"/>
      <c r="P38" s="443"/>
      <c r="Q38" s="444"/>
      <c r="R38" s="445"/>
      <c r="S38" s="166"/>
      <c r="T38" s="166"/>
      <c r="U38" s="166"/>
      <c r="V38" s="166"/>
      <c r="W38" s="2"/>
      <c r="X38" s="157"/>
      <c r="Y38" s="157"/>
    </row>
    <row r="39" spans="1:25" ht="13.5" thickBot="1" x14ac:dyDescent="0.25">
      <c r="Q39" s="2"/>
      <c r="R39" s="166"/>
      <c r="S39" s="166"/>
      <c r="T39" s="166"/>
      <c r="U39" s="166"/>
      <c r="V39" s="166"/>
      <c r="W39" s="2"/>
    </row>
    <row r="40" spans="1:25" ht="15.75" thickBot="1" x14ac:dyDescent="0.3">
      <c r="A40" s="105" t="s">
        <v>193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P40" s="167"/>
      <c r="Q40" s="168"/>
      <c r="R40" s="166"/>
      <c r="S40" s="166"/>
      <c r="T40" s="166"/>
      <c r="U40" s="166"/>
      <c r="V40" s="166"/>
      <c r="W40" s="2"/>
      <c r="X40" s="124"/>
    </row>
    <row r="41" spans="1:25" ht="15.75" thickBot="1" x14ac:dyDescent="0.3">
      <c r="A41" s="169"/>
      <c r="N41" s="135"/>
      <c r="P41" s="170"/>
      <c r="Q41" s="168"/>
      <c r="R41" s="166"/>
      <c r="S41" s="166"/>
      <c r="T41" s="166"/>
      <c r="U41" s="166"/>
      <c r="V41" s="166"/>
      <c r="W41" s="92"/>
      <c r="X41" s="124"/>
    </row>
    <row r="42" spans="1:25" x14ac:dyDescent="0.2">
      <c r="A42" s="171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72"/>
      <c r="P42" s="170"/>
      <c r="Q42" s="168"/>
      <c r="R42" s="166"/>
      <c r="S42" s="18"/>
      <c r="T42" s="18"/>
      <c r="U42" s="18"/>
      <c r="V42" s="18"/>
      <c r="Y42" s="124"/>
    </row>
    <row r="43" spans="1:25" x14ac:dyDescent="0.2">
      <c r="A43" s="33" t="s">
        <v>194</v>
      </c>
      <c r="L43" s="173" t="s">
        <v>195</v>
      </c>
      <c r="M43" s="174"/>
      <c r="N43" s="175" t="s">
        <v>196</v>
      </c>
      <c r="P43" s="170"/>
      <c r="Q43" s="176"/>
      <c r="R43" s="166"/>
      <c r="S43" s="18"/>
      <c r="T43" s="18"/>
      <c r="U43" s="18"/>
      <c r="V43" s="18"/>
      <c r="X43" s="124"/>
    </row>
    <row r="44" spans="1:25" x14ac:dyDescent="0.2">
      <c r="A44" s="112"/>
      <c r="N44" s="135"/>
      <c r="O44" s="113"/>
      <c r="P44" s="170"/>
      <c r="Q44" s="168"/>
      <c r="R44" s="166"/>
      <c r="S44" s="18"/>
      <c r="T44" s="18"/>
      <c r="U44" s="18"/>
      <c r="V44" s="18"/>
    </row>
    <row r="45" spans="1:25" x14ac:dyDescent="0.2">
      <c r="A45" s="112"/>
      <c r="B45" s="15" t="s">
        <v>183</v>
      </c>
      <c r="L45" s="124"/>
      <c r="M45" s="124"/>
      <c r="N45" s="115">
        <v>2832034.16</v>
      </c>
      <c r="O45" s="113"/>
      <c r="P45" s="170"/>
      <c r="Q45" s="177"/>
      <c r="R45" s="166"/>
      <c r="S45" s="18"/>
      <c r="T45" s="18"/>
      <c r="U45" s="18"/>
      <c r="V45" s="18"/>
      <c r="W45" s="18"/>
    </row>
    <row r="46" spans="1:25" x14ac:dyDescent="0.2">
      <c r="A46" s="112"/>
      <c r="L46" s="124"/>
      <c r="M46" s="124"/>
      <c r="N46" s="115"/>
      <c r="O46" s="113"/>
      <c r="P46" s="170"/>
      <c r="Q46" s="177"/>
      <c r="R46" s="166"/>
      <c r="S46" s="18"/>
      <c r="T46" s="18"/>
      <c r="U46" s="18"/>
      <c r="V46" s="18"/>
    </row>
    <row r="47" spans="1:25" x14ac:dyDescent="0.2">
      <c r="A47" s="112"/>
      <c r="B47" s="15" t="s">
        <v>197</v>
      </c>
      <c r="L47" s="18">
        <v>42057.919999999998</v>
      </c>
      <c r="M47" s="124"/>
      <c r="N47" s="115">
        <v>2789976.24</v>
      </c>
      <c r="O47" s="113"/>
      <c r="P47" s="170"/>
      <c r="Q47" s="177"/>
      <c r="R47" s="166"/>
      <c r="S47" s="18"/>
      <c r="T47" s="18"/>
      <c r="U47" s="18"/>
      <c r="V47" s="18"/>
      <c r="W47" s="2"/>
    </row>
    <row r="48" spans="1:25" x14ac:dyDescent="0.2">
      <c r="A48" s="112"/>
      <c r="L48" s="18"/>
      <c r="M48" s="124"/>
      <c r="N48" s="115"/>
      <c r="O48" s="113"/>
      <c r="P48" s="170"/>
      <c r="Q48" s="177"/>
      <c r="R48" s="166"/>
      <c r="S48" s="18"/>
      <c r="T48" s="18"/>
      <c r="U48" s="18"/>
      <c r="V48" s="18"/>
    </row>
    <row r="49" spans="1:30" x14ac:dyDescent="0.2">
      <c r="A49" s="112"/>
      <c r="B49" s="15" t="s">
        <v>198</v>
      </c>
      <c r="L49" s="18">
        <v>0</v>
      </c>
      <c r="M49" s="124"/>
      <c r="N49" s="115">
        <v>2789976.24</v>
      </c>
      <c r="O49" s="113"/>
      <c r="P49" s="166"/>
      <c r="Q49" s="18"/>
      <c r="R49" s="2"/>
      <c r="S49" s="2"/>
      <c r="T49" s="2"/>
      <c r="U49" s="2"/>
      <c r="V49" s="2"/>
    </row>
    <row r="50" spans="1:30" x14ac:dyDescent="0.2">
      <c r="A50" s="112"/>
      <c r="L50" s="18"/>
      <c r="M50" s="124"/>
      <c r="N50" s="115"/>
      <c r="O50" s="113"/>
      <c r="P50" s="137"/>
      <c r="Q50" s="44"/>
      <c r="R50" s="3"/>
      <c r="S50" s="2"/>
      <c r="T50" s="2"/>
      <c r="U50" s="2"/>
      <c r="V50" s="2"/>
    </row>
    <row r="51" spans="1:30" x14ac:dyDescent="0.2">
      <c r="A51" s="112"/>
      <c r="B51" s="15" t="s">
        <v>199</v>
      </c>
      <c r="L51" s="18">
        <v>15808.13</v>
      </c>
      <c r="M51" s="124"/>
      <c r="N51" s="115">
        <v>2774168.1100000003</v>
      </c>
      <c r="O51" s="113"/>
      <c r="P51" s="178"/>
      <c r="Q51" s="44"/>
      <c r="R51" s="179"/>
      <c r="S51" s="2"/>
      <c r="T51" s="2"/>
      <c r="U51" s="2"/>
      <c r="V51" s="2"/>
    </row>
    <row r="52" spans="1:30" x14ac:dyDescent="0.2">
      <c r="A52" s="112"/>
      <c r="L52" s="18"/>
      <c r="M52" s="124"/>
      <c r="N52" s="115"/>
      <c r="O52" s="113"/>
      <c r="P52" s="178"/>
      <c r="Q52" s="180"/>
      <c r="R52" s="181"/>
    </row>
    <row r="53" spans="1:30" x14ac:dyDescent="0.2">
      <c r="A53" s="112"/>
      <c r="B53" s="15" t="s">
        <v>200</v>
      </c>
      <c r="L53" s="18">
        <v>10279.120000000001</v>
      </c>
      <c r="M53" s="124"/>
      <c r="N53" s="115">
        <v>2763888.99</v>
      </c>
      <c r="O53" s="113"/>
      <c r="P53" s="178"/>
      <c r="Q53" s="180"/>
      <c r="R53" s="181"/>
    </row>
    <row r="54" spans="1:30" x14ac:dyDescent="0.2">
      <c r="A54" s="112"/>
      <c r="L54" s="18" t="s">
        <v>8</v>
      </c>
      <c r="M54" s="124"/>
      <c r="N54" s="115"/>
      <c r="O54" s="113"/>
      <c r="P54" s="178"/>
      <c r="Q54" s="180"/>
      <c r="R54" s="181"/>
    </row>
    <row r="55" spans="1:30" x14ac:dyDescent="0.2">
      <c r="A55" s="112"/>
      <c r="B55" s="15" t="s">
        <v>201</v>
      </c>
      <c r="L55" s="18">
        <v>289679.59999999998</v>
      </c>
      <c r="M55" s="124"/>
      <c r="N55" s="115">
        <v>2474209.39</v>
      </c>
      <c r="O55" s="113"/>
      <c r="P55" s="178"/>
      <c r="Q55" s="180"/>
      <c r="R55" s="181"/>
    </row>
    <row r="56" spans="1:30" x14ac:dyDescent="0.2">
      <c r="A56" s="112"/>
      <c r="L56" s="18"/>
      <c r="M56" s="124"/>
      <c r="N56" s="115"/>
      <c r="O56" s="113"/>
      <c r="P56" s="178"/>
      <c r="Q56" s="180"/>
      <c r="R56" s="181"/>
    </row>
    <row r="57" spans="1:30" x14ac:dyDescent="0.2">
      <c r="A57" s="112"/>
      <c r="B57" s="15" t="s">
        <v>202</v>
      </c>
      <c r="L57" s="124">
        <v>67426.98</v>
      </c>
      <c r="M57" s="124"/>
      <c r="N57" s="115">
        <v>2406782.41</v>
      </c>
      <c r="O57" s="113"/>
      <c r="P57" s="178"/>
      <c r="Q57" s="180"/>
      <c r="R57" s="181"/>
    </row>
    <row r="58" spans="1:30" x14ac:dyDescent="0.2">
      <c r="A58" s="112"/>
      <c r="L58" s="124"/>
      <c r="M58" s="124"/>
      <c r="N58" s="115"/>
      <c r="O58" s="113"/>
      <c r="P58" s="178"/>
      <c r="Q58" s="180"/>
      <c r="R58" s="181"/>
      <c r="W58" s="182"/>
      <c r="Y58" s="183"/>
      <c r="Z58" s="183"/>
    </row>
    <row r="59" spans="1:30" x14ac:dyDescent="0.2">
      <c r="A59" s="112"/>
      <c r="B59" s="15" t="s">
        <v>203</v>
      </c>
      <c r="L59" s="124">
        <v>0</v>
      </c>
      <c r="M59" s="124"/>
      <c r="N59" s="115">
        <v>2406782.41</v>
      </c>
      <c r="O59" s="113"/>
      <c r="P59" s="184"/>
      <c r="Q59" s="185"/>
      <c r="Y59" s="2"/>
    </row>
    <row r="60" spans="1:30" x14ac:dyDescent="0.2">
      <c r="A60" s="112"/>
      <c r="B60" s="15"/>
      <c r="L60" s="124"/>
      <c r="M60" s="124"/>
      <c r="N60" s="115"/>
      <c r="O60" s="113"/>
      <c r="P60" s="184"/>
      <c r="Q60" s="185"/>
      <c r="R60" s="186"/>
      <c r="S60" s="186"/>
      <c r="T60" s="186"/>
      <c r="U60" s="186"/>
      <c r="V60" s="186"/>
      <c r="W60" s="2"/>
      <c r="X60" s="2"/>
      <c r="Y60" s="187"/>
      <c r="Z60" s="124"/>
      <c r="AB60" s="124"/>
      <c r="AC60" s="124"/>
      <c r="AD60" s="124"/>
    </row>
    <row r="61" spans="1:30" x14ac:dyDescent="0.2">
      <c r="A61" s="112"/>
      <c r="B61" s="15" t="s">
        <v>204</v>
      </c>
      <c r="L61" s="124">
        <v>2121609.36</v>
      </c>
      <c r="M61" s="124"/>
      <c r="N61" s="115">
        <v>285173.05000000028</v>
      </c>
      <c r="O61" s="113"/>
      <c r="P61" s="184"/>
      <c r="Q61" s="185"/>
      <c r="R61" s="186"/>
      <c r="S61" s="186"/>
      <c r="T61" s="186"/>
      <c r="U61" s="186"/>
      <c r="V61" s="186"/>
      <c r="W61" s="2"/>
      <c r="X61" s="2"/>
      <c r="Y61" s="187"/>
      <c r="Z61" s="124"/>
      <c r="AB61" s="124"/>
      <c r="AC61" s="124"/>
      <c r="AD61" s="124"/>
    </row>
    <row r="62" spans="1:30" x14ac:dyDescent="0.2">
      <c r="A62" s="112"/>
      <c r="B62" s="15"/>
      <c r="L62" s="124"/>
      <c r="M62" s="124"/>
      <c r="N62" s="115"/>
      <c r="O62" s="113"/>
      <c r="P62" s="184"/>
      <c r="Q62" s="185"/>
      <c r="R62" s="186"/>
      <c r="S62" s="186"/>
      <c r="T62" s="186"/>
      <c r="U62" s="186"/>
      <c r="V62" s="186"/>
      <c r="W62" s="2"/>
      <c r="X62" s="2"/>
      <c r="Y62" s="187"/>
      <c r="Z62" s="124"/>
      <c r="AB62" s="124"/>
      <c r="AC62" s="124"/>
      <c r="AD62" s="124"/>
    </row>
    <row r="63" spans="1:30" x14ac:dyDescent="0.2">
      <c r="A63" s="112"/>
      <c r="B63" s="15" t="s">
        <v>205</v>
      </c>
      <c r="L63" s="124">
        <v>0</v>
      </c>
      <c r="M63" s="124"/>
      <c r="N63" s="115">
        <v>285173.05000000028</v>
      </c>
      <c r="O63" s="113"/>
      <c r="P63" s="184"/>
      <c r="Q63" s="185"/>
      <c r="R63" s="186"/>
      <c r="S63" s="186"/>
      <c r="T63" s="186"/>
      <c r="U63" s="186"/>
      <c r="V63" s="186"/>
      <c r="W63" s="2"/>
      <c r="X63" s="2"/>
      <c r="Y63" s="187"/>
      <c r="Z63" s="124"/>
      <c r="AB63" s="124"/>
      <c r="AC63" s="124"/>
      <c r="AD63" s="124"/>
    </row>
    <row r="64" spans="1:30" x14ac:dyDescent="0.2">
      <c r="A64" s="112"/>
      <c r="B64" s="15"/>
      <c r="G64" t="s">
        <v>8</v>
      </c>
      <c r="L64" s="124"/>
      <c r="M64" s="124"/>
      <c r="N64" s="115"/>
      <c r="O64" s="113"/>
      <c r="P64" s="184"/>
      <c r="Q64" s="185"/>
      <c r="R64" s="186"/>
      <c r="S64" s="186"/>
      <c r="T64" s="186"/>
      <c r="U64" s="186"/>
      <c r="V64" s="186"/>
      <c r="W64" s="2"/>
      <c r="X64" s="2"/>
      <c r="Y64" s="187"/>
      <c r="Z64" s="124"/>
      <c r="AB64" s="124"/>
      <c r="AC64" s="124"/>
      <c r="AD64" s="124"/>
    </row>
    <row r="65" spans="1:30" x14ac:dyDescent="0.2">
      <c r="A65" s="112"/>
      <c r="B65" s="15" t="s">
        <v>206</v>
      </c>
      <c r="L65" s="124">
        <v>0</v>
      </c>
      <c r="M65" s="124"/>
      <c r="N65" s="115">
        <v>285173.05000000028</v>
      </c>
      <c r="Q65" s="124"/>
      <c r="R65" s="186"/>
      <c r="S65" s="186"/>
      <c r="T65" s="186"/>
      <c r="U65" s="186"/>
      <c r="V65" s="186"/>
      <c r="W65" s="2"/>
      <c r="X65" s="2"/>
      <c r="Y65" s="187"/>
      <c r="Z65" s="124"/>
      <c r="AB65" s="124"/>
      <c r="AC65" s="124"/>
      <c r="AD65" s="124"/>
    </row>
    <row r="66" spans="1:30" x14ac:dyDescent="0.2">
      <c r="A66" s="112"/>
      <c r="B66" s="15"/>
      <c r="N66" s="135"/>
      <c r="R66" s="186"/>
      <c r="S66" s="186"/>
      <c r="T66" s="186"/>
      <c r="U66" s="186"/>
      <c r="V66" s="186"/>
      <c r="W66" s="2"/>
      <c r="X66" s="2"/>
      <c r="Y66" s="187"/>
      <c r="Z66" s="124"/>
      <c r="AB66" s="124"/>
      <c r="AC66" s="124"/>
      <c r="AD66" s="124"/>
    </row>
    <row r="67" spans="1:30" x14ac:dyDescent="0.2">
      <c r="A67" s="112"/>
      <c r="B67" s="15" t="s">
        <v>207</v>
      </c>
      <c r="L67" s="124">
        <v>0</v>
      </c>
      <c r="M67" s="124"/>
      <c r="N67" s="115">
        <v>285173.05000000028</v>
      </c>
      <c r="R67" s="186"/>
      <c r="S67" s="186"/>
      <c r="T67" s="186"/>
      <c r="U67" s="186"/>
      <c r="V67" s="186"/>
      <c r="W67" s="2"/>
      <c r="X67" s="2"/>
      <c r="Y67" s="187"/>
      <c r="Z67" s="124"/>
      <c r="AB67" s="124"/>
      <c r="AC67" s="124"/>
      <c r="AD67" s="124"/>
    </row>
    <row r="68" spans="1:30" x14ac:dyDescent="0.2">
      <c r="A68" s="112"/>
      <c r="B68" s="15"/>
      <c r="N68" s="135"/>
      <c r="R68" s="186"/>
      <c r="S68" s="186"/>
      <c r="T68" s="186"/>
      <c r="U68" s="186"/>
      <c r="V68" s="186"/>
      <c r="W68" s="2"/>
      <c r="X68" s="2"/>
      <c r="Y68" s="187"/>
      <c r="Z68" s="124"/>
      <c r="AB68" s="124"/>
      <c r="AC68" s="124"/>
      <c r="AD68" s="124"/>
    </row>
    <row r="69" spans="1:30" x14ac:dyDescent="0.2">
      <c r="A69" s="112"/>
      <c r="B69" s="15" t="s">
        <v>208</v>
      </c>
      <c r="L69" s="124">
        <v>285173.05</v>
      </c>
      <c r="N69" s="115">
        <v>0</v>
      </c>
      <c r="R69" s="186"/>
      <c r="S69" s="186"/>
      <c r="T69" s="186"/>
      <c r="U69" s="186"/>
      <c r="V69" s="186"/>
      <c r="W69" s="2"/>
      <c r="X69" s="2"/>
      <c r="Y69" s="187"/>
      <c r="Z69" s="124"/>
      <c r="AB69" s="124"/>
      <c r="AC69" s="124"/>
      <c r="AD69" s="124"/>
    </row>
    <row r="70" spans="1:30" x14ac:dyDescent="0.2">
      <c r="A70" s="112"/>
      <c r="B70" s="92"/>
      <c r="C70" s="188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135"/>
      <c r="R70" s="189"/>
      <c r="S70" s="189"/>
      <c r="T70" s="189"/>
      <c r="U70" s="189"/>
      <c r="V70" s="189"/>
      <c r="W70" s="2"/>
      <c r="X70" s="2"/>
      <c r="Y70" s="187"/>
      <c r="Z70" s="124"/>
      <c r="AB70" s="124"/>
    </row>
    <row r="71" spans="1:30" x14ac:dyDescent="0.2">
      <c r="A71" s="1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135"/>
      <c r="R71" s="186"/>
      <c r="S71" s="186"/>
      <c r="T71" s="186"/>
      <c r="U71" s="186"/>
      <c r="V71" s="186"/>
      <c r="W71" s="2"/>
      <c r="X71" s="2"/>
      <c r="Y71" s="187"/>
      <c r="Z71" s="124"/>
      <c r="AB71" s="124"/>
    </row>
    <row r="72" spans="1:30" ht="13.5" thickBot="1" x14ac:dyDescent="0.25">
      <c r="A72" s="14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90"/>
      <c r="R72" s="189"/>
      <c r="S72" s="189"/>
      <c r="T72" s="189"/>
      <c r="U72" s="189"/>
      <c r="V72" s="189"/>
      <c r="W72" s="2"/>
      <c r="X72" s="2"/>
      <c r="Y72" s="191"/>
      <c r="Z72" s="124"/>
      <c r="AB72" s="124"/>
    </row>
    <row r="73" spans="1:30" ht="13.5" thickBot="1" x14ac:dyDescent="0.25">
      <c r="A73" s="112"/>
      <c r="B73" s="15"/>
      <c r="R73" s="2"/>
      <c r="S73" s="2"/>
      <c r="T73" s="2"/>
      <c r="U73" s="2"/>
      <c r="V73" s="2"/>
      <c r="W73" s="15"/>
      <c r="X73" s="15"/>
      <c r="Y73" s="93"/>
      <c r="Z73" s="93"/>
    </row>
    <row r="74" spans="1:30" x14ac:dyDescent="0.2">
      <c r="A74" s="50" t="s">
        <v>209</v>
      </c>
      <c r="B74" s="103"/>
      <c r="C74" s="103"/>
      <c r="D74" s="103"/>
      <c r="E74" s="103"/>
      <c r="F74" s="103"/>
      <c r="G74" s="192" t="s">
        <v>210</v>
      </c>
      <c r="H74" s="192" t="s">
        <v>211</v>
      </c>
      <c r="I74" s="193" t="s">
        <v>212</v>
      </c>
      <c r="R74" s="186"/>
      <c r="S74" s="186"/>
      <c r="T74" s="186"/>
      <c r="U74" s="186"/>
      <c r="V74" s="186"/>
      <c r="W74" s="2"/>
      <c r="X74" s="2"/>
      <c r="Y74" s="191"/>
      <c r="Z74" s="124"/>
    </row>
    <row r="75" spans="1:30" x14ac:dyDescent="0.2">
      <c r="A75" s="112"/>
      <c r="G75" s="194"/>
      <c r="H75" s="194"/>
      <c r="I75" s="135"/>
      <c r="R75" s="189"/>
      <c r="S75" s="189"/>
      <c r="T75" s="189"/>
      <c r="U75" s="189"/>
      <c r="V75" s="189"/>
      <c r="W75" s="2"/>
      <c r="X75" s="2"/>
      <c r="Y75" s="191"/>
      <c r="Z75" s="124"/>
    </row>
    <row r="76" spans="1:30" x14ac:dyDescent="0.2">
      <c r="A76" s="112"/>
      <c r="B76" t="s">
        <v>213</v>
      </c>
      <c r="G76" s="195">
        <v>289679.59999999998</v>
      </c>
      <c r="H76" s="195">
        <v>67426.98</v>
      </c>
      <c r="I76" s="115">
        <v>357106.57999999996</v>
      </c>
      <c r="R76" s="189"/>
      <c r="S76" s="189"/>
      <c r="T76" s="189"/>
      <c r="U76" s="189"/>
      <c r="V76" s="189"/>
      <c r="W76" s="2"/>
      <c r="X76" s="2"/>
      <c r="Y76" s="191"/>
      <c r="Z76" s="124"/>
    </row>
    <row r="77" spans="1:30" x14ac:dyDescent="0.2">
      <c r="A77" s="112"/>
      <c r="B77" t="s">
        <v>214</v>
      </c>
      <c r="G77" s="196">
        <v>289679.59999999998</v>
      </c>
      <c r="H77" s="196">
        <v>67426.98</v>
      </c>
      <c r="I77" s="197">
        <v>357106.57999999996</v>
      </c>
      <c r="W77" s="15"/>
      <c r="X77" s="15"/>
      <c r="Y77" s="93"/>
      <c r="Z77" s="93"/>
    </row>
    <row r="78" spans="1:30" x14ac:dyDescent="0.2">
      <c r="A78" s="112"/>
      <c r="C78" s="2" t="s">
        <v>215</v>
      </c>
      <c r="G78" s="195">
        <v>0</v>
      </c>
      <c r="H78" s="195">
        <v>0</v>
      </c>
      <c r="I78" s="115">
        <v>0</v>
      </c>
      <c r="W78" s="2"/>
      <c r="Y78" s="124"/>
      <c r="Z78" s="124"/>
    </row>
    <row r="79" spans="1:30" x14ac:dyDescent="0.2">
      <c r="A79" s="112"/>
      <c r="G79" s="194"/>
      <c r="H79" s="194"/>
      <c r="I79" s="135"/>
      <c r="W79" s="15"/>
      <c r="X79" s="15"/>
      <c r="Y79" s="93"/>
      <c r="Z79" s="93"/>
      <c r="AA79" s="2"/>
    </row>
    <row r="80" spans="1:30" x14ac:dyDescent="0.2">
      <c r="A80" s="112"/>
      <c r="B80" t="s">
        <v>216</v>
      </c>
      <c r="G80" s="195">
        <v>0</v>
      </c>
      <c r="H80" s="195">
        <v>0</v>
      </c>
      <c r="I80" s="115">
        <v>0</v>
      </c>
      <c r="Z80" s="124"/>
    </row>
    <row r="81" spans="1:27" x14ac:dyDescent="0.2">
      <c r="A81" s="112"/>
      <c r="B81" t="s">
        <v>217</v>
      </c>
      <c r="G81" s="196">
        <v>0</v>
      </c>
      <c r="H81" s="196">
        <v>0</v>
      </c>
      <c r="I81" s="197">
        <v>0</v>
      </c>
      <c r="Z81" s="124"/>
    </row>
    <row r="82" spans="1:27" x14ac:dyDescent="0.2">
      <c r="A82" s="112"/>
      <c r="C82" t="s">
        <v>218</v>
      </c>
      <c r="G82" s="195">
        <v>0</v>
      </c>
      <c r="H82" s="195"/>
      <c r="I82" s="115">
        <v>0</v>
      </c>
    </row>
    <row r="83" spans="1:27" x14ac:dyDescent="0.2">
      <c r="A83" s="112"/>
      <c r="G83" s="194"/>
      <c r="H83" s="194"/>
      <c r="I83" s="135"/>
    </row>
    <row r="84" spans="1:27" x14ac:dyDescent="0.2">
      <c r="A84" s="112"/>
      <c r="B84" t="s">
        <v>219</v>
      </c>
      <c r="G84" s="195">
        <v>2121609.36</v>
      </c>
      <c r="H84" s="195">
        <v>0</v>
      </c>
      <c r="I84" s="115">
        <v>2121609.36</v>
      </c>
    </row>
    <row r="85" spans="1:27" x14ac:dyDescent="0.2">
      <c r="A85" s="112"/>
      <c r="B85" t="s">
        <v>220</v>
      </c>
      <c r="G85" s="196">
        <v>2121609.36</v>
      </c>
      <c r="H85" s="196">
        <v>0</v>
      </c>
      <c r="I85" s="197">
        <v>2121609.36</v>
      </c>
      <c r="R85" s="2"/>
      <c r="S85" s="2"/>
      <c r="T85" s="2"/>
      <c r="U85" s="2"/>
      <c r="V85" s="2"/>
    </row>
    <row r="86" spans="1:27" x14ac:dyDescent="0.2">
      <c r="A86" s="112"/>
      <c r="C86" s="2" t="s">
        <v>221</v>
      </c>
      <c r="G86" s="195">
        <v>0</v>
      </c>
      <c r="H86" s="195">
        <v>0</v>
      </c>
      <c r="I86" s="115">
        <v>0</v>
      </c>
      <c r="O86" s="198"/>
      <c r="P86" s="198"/>
    </row>
    <row r="87" spans="1:27" s="92" customFormat="1" x14ac:dyDescent="0.2">
      <c r="A87" s="112"/>
      <c r="B87"/>
      <c r="C87"/>
      <c r="D87"/>
      <c r="E87"/>
      <c r="F87"/>
      <c r="G87" s="194"/>
      <c r="H87" s="194"/>
      <c r="I87" s="135"/>
      <c r="O87" s="96"/>
      <c r="P87" s="96"/>
      <c r="W87"/>
      <c r="X87"/>
      <c r="Y87"/>
      <c r="Z87"/>
      <c r="AA87"/>
    </row>
    <row r="88" spans="1:27" x14ac:dyDescent="0.2">
      <c r="A88" s="112"/>
      <c r="C88" s="15" t="s">
        <v>222</v>
      </c>
      <c r="G88" s="195">
        <v>2411288.96</v>
      </c>
      <c r="H88" s="195">
        <v>67426.98</v>
      </c>
      <c r="I88" s="115">
        <v>2478715.94</v>
      </c>
      <c r="W88" s="92"/>
      <c r="X88" s="92"/>
      <c r="Y88" s="92"/>
      <c r="Z88" s="92"/>
      <c r="AA88" s="92"/>
    </row>
    <row r="89" spans="1:27" x14ac:dyDescent="0.2">
      <c r="A89" s="112"/>
      <c r="G89" s="194"/>
      <c r="H89" s="194"/>
      <c r="I89" s="135"/>
    </row>
    <row r="90" spans="1:27" ht="13.5" thickBot="1" x14ac:dyDescent="0.25">
      <c r="A90" s="116"/>
      <c r="B90" s="117"/>
      <c r="C90" s="117"/>
      <c r="D90" s="117"/>
      <c r="E90" s="117"/>
      <c r="F90" s="117"/>
      <c r="G90" s="199"/>
      <c r="H90" s="199"/>
      <c r="I90" s="190"/>
    </row>
    <row r="91" spans="1:27" x14ac:dyDescent="0.2">
      <c r="W91" s="45"/>
    </row>
    <row r="92" spans="1:27" x14ac:dyDescent="0.2">
      <c r="R92" s="156"/>
      <c r="S92" s="156"/>
      <c r="T92" s="156"/>
      <c r="U92" s="156"/>
      <c r="V92" s="156"/>
      <c r="W92" s="156"/>
    </row>
    <row r="93" spans="1:27" x14ac:dyDescent="0.2">
      <c r="R93" s="156"/>
      <c r="S93" s="156"/>
      <c r="T93" s="156"/>
      <c r="U93" s="156"/>
      <c r="V93" s="156"/>
      <c r="W93" s="156"/>
    </row>
    <row r="94" spans="1:27" x14ac:dyDescent="0.2">
      <c r="R94" s="156"/>
      <c r="S94" s="156"/>
      <c r="T94" s="156"/>
      <c r="U94" s="156"/>
      <c r="V94" s="156"/>
      <c r="W94" s="156"/>
    </row>
    <row r="95" spans="1:27" x14ac:dyDescent="0.2">
      <c r="R95" s="124"/>
      <c r="S95" s="124"/>
      <c r="T95" s="124"/>
      <c r="U95" s="124"/>
      <c r="V95" s="124"/>
      <c r="W95" s="124"/>
    </row>
    <row r="96" spans="1:27" x14ac:dyDescent="0.2">
      <c r="R96" s="124"/>
      <c r="S96" s="124"/>
      <c r="T96" s="124"/>
      <c r="U96" s="124"/>
      <c r="V96" s="124"/>
      <c r="W96" s="124"/>
      <c r="X96" s="124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FEF5-22BD-4893-B00F-0F945E38A08D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5" x14ac:dyDescent="0.2">
      <c r="A1" s="94" t="s">
        <v>223</v>
      </c>
      <c r="B1" s="200"/>
    </row>
    <row r="2" spans="1:5" x14ac:dyDescent="0.2">
      <c r="A2" s="94" t="s">
        <v>224</v>
      </c>
      <c r="B2" s="200"/>
    </row>
    <row r="3" spans="1:5" x14ac:dyDescent="0.2">
      <c r="A3" s="201">
        <f>'Collection and Waterfall'!E6</f>
        <v>45322</v>
      </c>
      <c r="B3" s="200"/>
    </row>
    <row r="4" spans="1:5" x14ac:dyDescent="0.2">
      <c r="A4" s="94" t="s">
        <v>225</v>
      </c>
      <c r="B4" s="200"/>
    </row>
    <row r="6" spans="1:5" x14ac:dyDescent="0.2">
      <c r="C6" s="181"/>
    </row>
    <row r="7" spans="1:5" x14ac:dyDescent="0.2">
      <c r="A7" s="202"/>
      <c r="C7" s="181"/>
      <c r="D7" s="203"/>
    </row>
    <row r="8" spans="1:5" x14ac:dyDescent="0.2">
      <c r="C8" s="181"/>
    </row>
    <row r="9" spans="1:5" x14ac:dyDescent="0.2">
      <c r="A9" s="204" t="s">
        <v>226</v>
      </c>
      <c r="B9" s="205"/>
      <c r="C9" s="181"/>
    </row>
    <row r="10" spans="1:5" x14ac:dyDescent="0.2">
      <c r="A10" s="204" t="s">
        <v>227</v>
      </c>
      <c r="B10" s="49">
        <v>3435212.83</v>
      </c>
      <c r="D10" s="206"/>
      <c r="E10" s="206"/>
    </row>
    <row r="11" spans="1:5" x14ac:dyDescent="0.2">
      <c r="A11" s="204" t="s">
        <v>228</v>
      </c>
      <c r="B11" s="207"/>
      <c r="C11" s="181"/>
      <c r="D11" s="208"/>
    </row>
    <row r="12" spans="1:5" x14ac:dyDescent="0.2">
      <c r="A12" s="204" t="s">
        <v>229</v>
      </c>
      <c r="B12" s="207">
        <v>61674691.969999999</v>
      </c>
      <c r="C12" s="209"/>
    </row>
    <row r="13" spans="1:5" x14ac:dyDescent="0.2">
      <c r="A13" s="204" t="s">
        <v>230</v>
      </c>
      <c r="B13" s="210">
        <v>-1378778.93</v>
      </c>
      <c r="C13" s="211"/>
      <c r="D13" s="206"/>
    </row>
    <row r="14" spans="1:5" ht="15" x14ac:dyDescent="0.2">
      <c r="A14" s="204" t="s">
        <v>231</v>
      </c>
      <c r="B14" s="212">
        <f>SUM(B12:B13)</f>
        <v>60295913.039999999</v>
      </c>
      <c r="C14" s="209"/>
      <c r="D14" s="213"/>
    </row>
    <row r="15" spans="1:5" x14ac:dyDescent="0.2">
      <c r="A15" s="204"/>
      <c r="B15" s="207"/>
      <c r="C15" s="181"/>
    </row>
    <row r="16" spans="1:5" x14ac:dyDescent="0.2">
      <c r="A16" s="204" t="s">
        <v>232</v>
      </c>
      <c r="B16" s="207">
        <v>2510729.56</v>
      </c>
      <c r="D16" s="206"/>
    </row>
    <row r="17" spans="1:5" x14ac:dyDescent="0.2">
      <c r="A17" s="204" t="s">
        <v>233</v>
      </c>
      <c r="B17" s="207">
        <v>7171.05</v>
      </c>
      <c r="D17" s="206"/>
    </row>
    <row r="18" spans="1:5" x14ac:dyDescent="0.2">
      <c r="A18" s="204" t="s">
        <v>234</v>
      </c>
      <c r="B18" s="207">
        <v>20819.47</v>
      </c>
      <c r="C18" s="209"/>
    </row>
    <row r="19" spans="1:5" ht="15" x14ac:dyDescent="0.2">
      <c r="A19" s="204" t="s">
        <v>235</v>
      </c>
      <c r="B19" s="207">
        <v>0</v>
      </c>
      <c r="C19" s="213"/>
      <c r="D19" s="213"/>
    </row>
    <row r="20" spans="1:5" x14ac:dyDescent="0.2">
      <c r="A20" s="204" t="s">
        <v>236</v>
      </c>
      <c r="B20" s="207"/>
      <c r="C20" s="214"/>
      <c r="D20" s="215"/>
    </row>
    <row r="21" spans="1:5" ht="15" x14ac:dyDescent="0.2">
      <c r="A21" s="2"/>
      <c r="B21" s="216"/>
      <c r="C21" s="213"/>
      <c r="D21" s="213"/>
    </row>
    <row r="22" spans="1:5" ht="13.5" thickBot="1" x14ac:dyDescent="0.25">
      <c r="A22" s="202" t="s">
        <v>83</v>
      </c>
      <c r="B22" s="217">
        <f>B10+B14+B16+B17+B18+B19</f>
        <v>66269845.949999996</v>
      </c>
      <c r="C22" s="3"/>
      <c r="D22" s="208"/>
    </row>
    <row r="23" spans="1:5" ht="13.5" thickTop="1" x14ac:dyDescent="0.2">
      <c r="A23" s="2"/>
      <c r="B23" s="49"/>
      <c r="C23" s="181"/>
      <c r="D23" s="203"/>
    </row>
    <row r="24" spans="1:5" x14ac:dyDescent="0.2">
      <c r="A24" s="2"/>
      <c r="B24" s="49"/>
      <c r="C24" s="181"/>
      <c r="D24" s="203"/>
    </row>
    <row r="25" spans="1:5" x14ac:dyDescent="0.2">
      <c r="A25" s="202" t="s">
        <v>237</v>
      </c>
      <c r="B25" s="49"/>
      <c r="C25" s="181"/>
      <c r="D25" s="203"/>
    </row>
    <row r="26" spans="1:5" x14ac:dyDescent="0.2">
      <c r="A26" s="2"/>
      <c r="B26" s="49"/>
      <c r="D26" s="206"/>
    </row>
    <row r="27" spans="1:5" x14ac:dyDescent="0.2">
      <c r="A27" s="204" t="s">
        <v>238</v>
      </c>
      <c r="B27" s="218"/>
      <c r="C27" s="181"/>
      <c r="D27" s="203"/>
      <c r="E27" s="4"/>
    </row>
    <row r="28" spans="1:5" x14ac:dyDescent="0.2">
      <c r="A28" s="204" t="s">
        <v>239</v>
      </c>
      <c r="B28" s="205">
        <v>62383560.369999997</v>
      </c>
      <c r="C28" s="3"/>
      <c r="D28" s="219"/>
      <c r="E28" s="4"/>
    </row>
    <row r="29" spans="1:5" x14ac:dyDescent="0.2">
      <c r="A29" s="204" t="s">
        <v>240</v>
      </c>
      <c r="B29" s="207">
        <v>-86020.14</v>
      </c>
      <c r="C29" s="2"/>
      <c r="D29" s="203"/>
      <c r="E29" s="4"/>
    </row>
    <row r="30" spans="1:5" x14ac:dyDescent="0.2">
      <c r="A30" s="204" t="s">
        <v>241</v>
      </c>
      <c r="B30" s="207"/>
      <c r="C30" s="214"/>
      <c r="D30" s="215"/>
      <c r="E30" s="4"/>
    </row>
    <row r="31" spans="1:5" ht="15" x14ac:dyDescent="0.2">
      <c r="A31" s="204" t="s">
        <v>242</v>
      </c>
      <c r="B31" s="207"/>
      <c r="C31" s="213"/>
      <c r="D31" s="213"/>
      <c r="E31" s="4"/>
    </row>
    <row r="32" spans="1:5" x14ac:dyDescent="0.2">
      <c r="A32" s="2"/>
      <c r="B32" s="216"/>
      <c r="C32" s="181"/>
      <c r="E32" s="4"/>
    </row>
    <row r="33" spans="1:5" ht="13.5" thickBot="1" x14ac:dyDescent="0.25">
      <c r="A33" s="204" t="s">
        <v>243</v>
      </c>
      <c r="B33" s="220">
        <f>SUM(B27:B32)</f>
        <v>62297540.229999997</v>
      </c>
      <c r="E33" s="4"/>
    </row>
    <row r="34" spans="1:5" ht="13.5" thickTop="1" x14ac:dyDescent="0.2">
      <c r="A34" s="2"/>
      <c r="B34" s="221"/>
      <c r="C34" s="181"/>
      <c r="D34" s="203"/>
      <c r="E34" s="4"/>
    </row>
    <row r="35" spans="1:5" x14ac:dyDescent="0.2">
      <c r="A35" s="202" t="s">
        <v>244</v>
      </c>
      <c r="B35" s="222">
        <v>3972305.72</v>
      </c>
      <c r="C35" s="3"/>
      <c r="D35" s="203"/>
      <c r="E35" s="4"/>
    </row>
    <row r="36" spans="1:5" x14ac:dyDescent="0.2">
      <c r="A36" s="2"/>
      <c r="B36" s="49"/>
      <c r="C36" s="2"/>
      <c r="D36" s="2"/>
      <c r="E36" s="4"/>
    </row>
    <row r="37" spans="1:5" ht="13.5" thickBot="1" x14ac:dyDescent="0.25">
      <c r="A37" s="202" t="s">
        <v>245</v>
      </c>
      <c r="B37" s="217">
        <f>+B33+B35</f>
        <v>66269845.949999996</v>
      </c>
      <c r="C37" s="2"/>
      <c r="D37" s="208"/>
      <c r="E37" s="4"/>
    </row>
    <row r="38" spans="1:5" ht="13.5" thickTop="1" x14ac:dyDescent="0.2">
      <c r="A38" s="2"/>
      <c r="B38" s="49"/>
      <c r="C38" s="2"/>
      <c r="D38" s="223"/>
      <c r="E38" s="4"/>
    </row>
    <row r="39" spans="1:5" x14ac:dyDescent="0.2">
      <c r="A39" s="2"/>
      <c r="B39" s="49">
        <f>B22-B37</f>
        <v>0</v>
      </c>
      <c r="C39" s="2"/>
      <c r="E39" s="4"/>
    </row>
    <row r="40" spans="1:5" x14ac:dyDescent="0.2">
      <c r="B40" s="49"/>
      <c r="E40" s="4"/>
    </row>
    <row r="41" spans="1:5" x14ac:dyDescent="0.2">
      <c r="A41" s="2" t="s">
        <v>246</v>
      </c>
      <c r="B41" s="49"/>
      <c r="C41" s="2"/>
    </row>
    <row r="42" spans="1:5" x14ac:dyDescent="0.2">
      <c r="A42" s="2" t="s">
        <v>247</v>
      </c>
      <c r="B42" s="49"/>
      <c r="C42" s="2"/>
    </row>
    <row r="43" spans="1:5" x14ac:dyDescent="0.2">
      <c r="A43" s="2"/>
      <c r="B43" s="49"/>
      <c r="C43" s="2"/>
    </row>
    <row r="44" spans="1:5" x14ac:dyDescent="0.2">
      <c r="B44" s="49"/>
    </row>
    <row r="45" spans="1:5" x14ac:dyDescent="0.2">
      <c r="B45" s="49"/>
    </row>
    <row r="46" spans="1:5" x14ac:dyDescent="0.2">
      <c r="B46" s="49"/>
    </row>
    <row r="47" spans="1:5" x14ac:dyDescent="0.2">
      <c r="B47" s="49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1AA4-8C0B-459C-B29C-AE0D07075677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446"/>
    <col min="3" max="3" width="61.5703125" style="446" customWidth="1"/>
    <col min="4" max="4" width="25.42578125" style="446" customWidth="1"/>
    <col min="5" max="5" width="17.42578125" style="446" customWidth="1"/>
    <col min="6" max="6" width="19.42578125" style="446" customWidth="1"/>
    <col min="7" max="7" width="9.140625" style="446"/>
    <col min="8" max="8" width="12.85546875" style="446" bestFit="1" customWidth="1"/>
    <col min="9" max="9" width="9.140625" style="446"/>
    <col min="10" max="10" width="12.42578125" style="446" bestFit="1" customWidth="1"/>
    <col min="11" max="11" width="9.140625" style="446"/>
    <col min="12" max="12" width="10.5703125" style="446" bestFit="1" customWidth="1"/>
    <col min="13" max="16384" width="9.140625" style="446"/>
  </cols>
  <sheetData>
    <row r="1" spans="1:6" x14ac:dyDescent="0.2">
      <c r="A1" s="304" t="s">
        <v>248</v>
      </c>
      <c r="D1" s="447"/>
    </row>
    <row r="2" spans="1:6" x14ac:dyDescent="0.2">
      <c r="A2" s="304" t="s">
        <v>249</v>
      </c>
      <c r="E2" s="227"/>
    </row>
    <row r="4" spans="1:6" x14ac:dyDescent="0.2">
      <c r="B4" s="304" t="s">
        <v>250</v>
      </c>
      <c r="E4" s="227"/>
    </row>
    <row r="5" spans="1:6" x14ac:dyDescent="0.2">
      <c r="C5" s="446" t="s">
        <v>251</v>
      </c>
      <c r="E5" s="448" t="s">
        <v>279</v>
      </c>
    </row>
    <row r="6" spans="1:6" x14ac:dyDescent="0.2">
      <c r="C6" s="446" t="s">
        <v>6</v>
      </c>
      <c r="E6" s="448">
        <v>45348</v>
      </c>
    </row>
    <row r="7" spans="1:6" x14ac:dyDescent="0.2">
      <c r="C7" s="446" t="s">
        <v>252</v>
      </c>
      <c r="E7" s="449">
        <v>32</v>
      </c>
      <c r="F7" s="227"/>
    </row>
    <row r="8" spans="1:6" x14ac:dyDescent="0.2">
      <c r="C8" s="446" t="s">
        <v>253</v>
      </c>
      <c r="E8" s="229">
        <v>360</v>
      </c>
    </row>
    <row r="9" spans="1:6" ht="15" x14ac:dyDescent="0.25">
      <c r="C9" s="446" t="s">
        <v>254</v>
      </c>
      <c r="E9" s="450">
        <v>10900000</v>
      </c>
    </row>
    <row r="10" spans="1:6" ht="15" x14ac:dyDescent="0.25">
      <c r="C10" s="446" t="s">
        <v>255</v>
      </c>
      <c r="E10" s="451">
        <v>6.9591199999999992E-2</v>
      </c>
    </row>
    <row r="11" spans="1:6" ht="15" x14ac:dyDescent="0.25">
      <c r="C11" s="446" t="s">
        <v>256</v>
      </c>
      <c r="E11" s="451">
        <v>5.4591199999999999E-2</v>
      </c>
    </row>
    <row r="12" spans="1:6" x14ac:dyDescent="0.2">
      <c r="C12" s="446" t="s">
        <v>257</v>
      </c>
      <c r="E12" s="448">
        <v>45344</v>
      </c>
      <c r="F12" s="227"/>
    </row>
    <row r="13" spans="1:6" x14ac:dyDescent="0.2">
      <c r="E13" s="332"/>
    </row>
    <row r="14" spans="1:6" x14ac:dyDescent="0.2">
      <c r="B14" s="304" t="s">
        <v>258</v>
      </c>
      <c r="E14" s="452">
        <f>E9*(E10)*(ROUND((E7)/E8,5))</f>
        <v>67426.983271199992</v>
      </c>
    </row>
    <row r="16" spans="1:6" x14ac:dyDescent="0.2">
      <c r="B16" s="304" t="s">
        <v>259</v>
      </c>
      <c r="E16" s="453"/>
    </row>
    <row r="17" spans="2:12" x14ac:dyDescent="0.2">
      <c r="C17" s="446" t="s">
        <v>260</v>
      </c>
      <c r="E17" s="453">
        <v>432605</v>
      </c>
      <c r="J17" s="454"/>
    </row>
    <row r="18" spans="2:12" x14ac:dyDescent="0.2">
      <c r="C18" s="446" t="s">
        <v>261</v>
      </c>
      <c r="E18" s="453">
        <v>42758.89</v>
      </c>
      <c r="J18" s="455"/>
      <c r="K18" s="456"/>
    </row>
    <row r="19" spans="2:12" x14ac:dyDescent="0.2">
      <c r="C19" s="446" t="s">
        <v>262</v>
      </c>
      <c r="E19" s="453">
        <v>26087.25</v>
      </c>
      <c r="J19" s="457"/>
    </row>
    <row r="20" spans="2:12" x14ac:dyDescent="0.2">
      <c r="C20" s="446" t="s">
        <v>263</v>
      </c>
      <c r="E20" s="453">
        <v>289679.59999999998</v>
      </c>
      <c r="J20" s="224"/>
      <c r="L20" s="458"/>
    </row>
    <row r="21" spans="2:12" x14ac:dyDescent="0.2">
      <c r="C21" s="459" t="s">
        <v>264</v>
      </c>
      <c r="E21" s="460">
        <v>833.33</v>
      </c>
    </row>
    <row r="22" spans="2:12" x14ac:dyDescent="0.2">
      <c r="E22" s="461"/>
    </row>
    <row r="23" spans="2:12" x14ac:dyDescent="0.2">
      <c r="B23" s="304" t="s">
        <v>265</v>
      </c>
      <c r="E23" s="452">
        <f>SUM(E17-E18-E19-E20-E21)</f>
        <v>73245.930000000008</v>
      </c>
    </row>
    <row r="24" spans="2:12" x14ac:dyDescent="0.2">
      <c r="E24" s="227"/>
      <c r="H24" s="454"/>
    </row>
    <row r="25" spans="2:12" ht="15" x14ac:dyDescent="0.25">
      <c r="B25" s="304" t="s">
        <v>266</v>
      </c>
      <c r="E25" s="462"/>
    </row>
    <row r="26" spans="2:12" x14ac:dyDescent="0.2">
      <c r="C26" s="446" t="s">
        <v>267</v>
      </c>
      <c r="E26" s="225">
        <v>0</v>
      </c>
    </row>
    <row r="27" spans="2:12" ht="15" x14ac:dyDescent="0.25">
      <c r="C27" s="446" t="s">
        <v>268</v>
      </c>
      <c r="E27" s="462">
        <v>0</v>
      </c>
    </row>
    <row r="28" spans="2:12" ht="15" x14ac:dyDescent="0.25">
      <c r="C28" s="446" t="s">
        <v>269</v>
      </c>
      <c r="E28" s="463">
        <v>0</v>
      </c>
    </row>
    <row r="29" spans="2:12" x14ac:dyDescent="0.2">
      <c r="B29" s="304" t="s">
        <v>270</v>
      </c>
      <c r="E29" s="452">
        <v>0</v>
      </c>
    </row>
    <row r="30" spans="2:12" x14ac:dyDescent="0.2">
      <c r="E30" s="227"/>
    </row>
    <row r="31" spans="2:12" ht="15" x14ac:dyDescent="0.25">
      <c r="B31" s="304" t="s">
        <v>271</v>
      </c>
      <c r="E31" s="462"/>
    </row>
    <row r="32" spans="2:12" ht="26.25" x14ac:dyDescent="0.25">
      <c r="C32" s="464" t="s">
        <v>272</v>
      </c>
      <c r="E32" s="462">
        <f>+E14</f>
        <v>67426.983271199992</v>
      </c>
    </row>
    <row r="33" spans="2:5" x14ac:dyDescent="0.2">
      <c r="E33" s="332"/>
    </row>
    <row r="34" spans="2:5" x14ac:dyDescent="0.2">
      <c r="B34" s="304" t="s">
        <v>273</v>
      </c>
      <c r="E34" s="452">
        <f>E32</f>
        <v>67426.983271199992</v>
      </c>
    </row>
    <row r="36" spans="2:5" x14ac:dyDescent="0.2">
      <c r="B36" s="304" t="s">
        <v>274</v>
      </c>
      <c r="E36" s="227"/>
    </row>
    <row r="37" spans="2:5" ht="15" x14ac:dyDescent="0.25">
      <c r="C37" s="446" t="s">
        <v>275</v>
      </c>
      <c r="E37" s="465">
        <v>0</v>
      </c>
    </row>
    <row r="38" spans="2:5" x14ac:dyDescent="0.2">
      <c r="C38" s="446" t="s">
        <v>276</v>
      </c>
      <c r="E38" s="466">
        <v>0</v>
      </c>
    </row>
    <row r="39" spans="2:5" x14ac:dyDescent="0.2">
      <c r="C39" s="446" t="s">
        <v>277</v>
      </c>
      <c r="E39" s="467">
        <v>0</v>
      </c>
    </row>
    <row r="40" spans="2:5" x14ac:dyDescent="0.2">
      <c r="B40" s="304" t="s">
        <v>278</v>
      </c>
      <c r="E40" s="452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2024-02-23T20:10:24Z</dcterms:created>
  <dcterms:modified xsi:type="dcterms:W3CDTF">2024-02-23T20:14:00Z</dcterms:modified>
</cp:coreProperties>
</file>