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3\"/>
    </mc:Choice>
  </mc:AlternateContent>
  <xr:revisionPtr revIDLastSave="0" documentId="13_ncr:1_{81B96B69-354B-4D9E-8CF5-DEE550E83FDF}" xr6:coauthVersionLast="47" xr6:coauthVersionMax="47" xr10:uidLastSave="{00000000-0000-0000-0000-000000000000}"/>
  <bookViews>
    <workbookView xWindow="-120" yWindow="-120" windowWidth="29040" windowHeight="15840" xr2:uid="{F31EA6AC-EAF6-4AA1-92DB-ECEA79FE9981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99" i="1"/>
  <c r="A98" i="1"/>
  <c r="A97" i="1"/>
  <c r="A96" i="1"/>
  <c r="A95" i="1"/>
  <c r="A94" i="1"/>
  <c r="A93" i="1"/>
  <c r="A84" i="1"/>
  <c r="G64" i="1"/>
  <c r="G50" i="1"/>
  <c r="G47" i="1"/>
  <c r="G46" i="1"/>
  <c r="G39" i="1"/>
  <c r="G38" i="1"/>
  <c r="G35" i="1"/>
  <c r="L34" i="1"/>
  <c r="G34" i="1"/>
  <c r="H21" i="1"/>
  <c r="L18" i="1"/>
  <c r="D18" i="1"/>
  <c r="K21" i="1"/>
  <c r="J21" i="1"/>
  <c r="D17" i="1"/>
  <c r="A3" i="3" l="1"/>
  <c r="I21" i="1"/>
  <c r="L17" i="1"/>
  <c r="H73" i="1"/>
  <c r="H66" i="1"/>
  <c r="H53" i="1"/>
  <c r="H68" i="1"/>
  <c r="E14" i="4"/>
  <c r="E32" i="4" s="1"/>
  <c r="E34" i="4" s="1"/>
  <c r="E23" i="4"/>
  <c r="G53" i="1" l="1"/>
  <c r="G66" i="1"/>
  <c r="G73" i="1"/>
  <c r="H72" i="1"/>
  <c r="L21" i="1"/>
  <c r="M18" i="1" s="1"/>
  <c r="M17" i="1"/>
  <c r="M21" i="1" s="1"/>
  <c r="H74" i="1" l="1"/>
  <c r="G72" i="1"/>
  <c r="H78" i="1"/>
  <c r="G68" i="1"/>
  <c r="G74" i="1" l="1"/>
  <c r="H79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<sst xmlns="http://schemas.openxmlformats.org/spreadsheetml/2006/main" count="366" uniqueCount="272">
  <si>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</si>
  <si>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</si>
  <si>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</si>
  <si>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</si>
  <si>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</si>
  <si>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</si>
  <si>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</si>
  <si>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</si>
  <si>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</si>
  <si>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</si>
  <si>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</si>
  <si>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</si>
  <si>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</si>
  <si>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</si>
  <si>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</si>
  <si>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</si>
  <si>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</si>
  <si>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</si>
  <si>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</si>
  <si>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</si>
  <si>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</si>
  <si>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</si>
  <si>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</si>
  <si>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</si>
  <si>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</si>
  <si>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</si>
  <si>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</si>
  <si>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</si>
  <si>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</si>
  <si>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</si>
  <si>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</si>
  <si>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</si>
  <si>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</si>
  <si>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</si>
  <si>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</si>
  <si>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</si>
  <si>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</si>
  <si>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</si>
  <si>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</si>
  <si>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</si>
  <si>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</si>
  <si>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</si>
  <si>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</si>
  <si>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</si>
  <si>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</si>
  <si>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</si>
  <si>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</si>
  <si>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</si>
  <si>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</si>
  <si>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</si>
  <si>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</si>
  <si>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</si>
  <si>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</si>
  <si>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</si>
  <si>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</si>
  <si>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</si>
  <si>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</si>
  <si>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</si>
  <si>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</si>
  <si>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</si>
  <si>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</si>
  <si>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</si>
  <si>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</si>
  <si>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</si>
  <si>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</si>
  <si>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</si>
  <si>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</si>
  <si>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</si>
  <si>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</si>
  <si>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</si>
  <si>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</si>
  <si>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</si>
  <si>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</si>
  <si>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</si>
  <si>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</si>
  <si>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</si>
  <si>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</si>
  <si>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</si>
  <si>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</si>
  <si>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</si>
  <si>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</si>
  <si>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</si>
  <si>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</si>
  <si>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</si>
  <si>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</si>
  <si>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</si>
  <si>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</si>
  <si>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</si>
  <si>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</si>
  <si>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</si>
  <si>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</si>
  <si>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</si>
  <si>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</si>
  <si>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</si>
  <si>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</si>
  <si>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</si>
  <si>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</si>
  <si>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</si>
  <si>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</si>
  <si>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</si>
  <si>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</si>
  <si>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</si>
  <si>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</si>
  <si>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</si>
  <si>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</si>
  <si>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</si>
  <si>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</si>
  <si>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</si>
  <si>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</si>
  <si>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</si>
  <si>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</si>
  <si>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</si>
  <si>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</si>
  <si>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</si>
  <si>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</si>
  <si>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</si>
  <si>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</si>
  <si>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</si>
  <si>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</si>
  <si>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</si>
  <si>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</si>
  <si>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</si>
  <si>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</si>
  <si>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</si>
  <si>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</si>
  <si>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</si>
  <si>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</si>
  <si>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</si>
  <si>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</si>
  <si>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</si>
  <si>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</si>
  <si>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</si>
  <si>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</si>
  <si>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</si>
  <si>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</si>
  <si>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</si>
  <si>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</si>
  <si>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</si>
  <si>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</si>
  <si>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</si>
  <si>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</si>
  <si>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</si>
  <si>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</si>
  <si>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</si>
  <si>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</si>
  <si>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</si>
  <si>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</si>
  <si>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</si>
  <si>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</si>
  <si>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</si>
  <si>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</si>
  <si>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</si>
  <si>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</si>
  <si>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</si>
  <si>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</si>
  <si>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</si>
  <si>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</si>
  <si>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</si>
  <si>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</si>
  <si>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</si>
  <si>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</si>
  <si>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</si>
  <si>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</si>
  <si>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</si>
  <si>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</si>
  <si>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</si>
  <si>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</si>
  <si>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</si>
  <si>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</si>
  <si>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</si>
  <si>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</si>
  <si>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</si>
  <si>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</si>
  <si>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</si>
  <si>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</si>
  <si>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</si>
  <si>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</si>
  <si>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</si>
  <si>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</si>
  <si>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</si>
  <si>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</si>
  <si>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</si>
  <si>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</si>
  <si>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</si>
  <si>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</si>
  <si>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</si>
  <si>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</si>
  <si>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</si>
  <si>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</si>
  <si>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</si>
  <si>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</si>
  <si>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</si>
  <si>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</si>
  <si>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</si>
  <si>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</si>
  <si>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</si>
  <si>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</si>
  <si>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</si>
  <si>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</si>
  <si>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</si>
  <si>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</si>
  <si>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</si>
  <si>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</si>
  <si>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</si>
  <si>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</si>
  <si>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</si>
  <si>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</si>
  <si>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</si>
  <si>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</si>
  <si>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</si>
  <si>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</si>
  <si>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</si>
  <si>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</si>
  <si>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</si>
  <si>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</si>
  <si>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</si>
  <si>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</si>
  <si>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</si>
  <si>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</si>
  <si>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</si>
  <si>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</si>
  <si>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</si>
  <si>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</si>
  <si>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</si>
  <si>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</si>
  <si>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</si>
  <si>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</si>
  <si>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</si>
  <si>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</si>
  <si>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</si>
  <si>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</si>
  <si>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</si>
  <si>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</si>
  <si>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</si>
  <si>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</si>
  <si>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</si>
  <si>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</si>
  <si>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</si>
  <si>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</si>
  <si>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</si>
  <si>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</si>
  <si>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</si>
  <si>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</si>
  <si>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</si>
  <si>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</si>
  <si>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</si>
  <si>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</si>
  <si>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</si>
  <si>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</si>
  <si>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</si>
  <si>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</si>
  <si>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</si>
  <si>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</si>
  <si>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</si>
  <si>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</si>
  <si>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</si>
  <si>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</si>
  <si>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</si>
  <si>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</si>
  <si>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</si>
  <si>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</si>
  <si>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</si>
  <si>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</si>
  <si>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</si>
  <si>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</si>
  <si>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</si>
  <si>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</si>
  <si>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</si>
  <si>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</si>
  <si>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</si>
  <si>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</si>
  <si>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12/26/23-1/24/24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</si>
</sst>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7" fillId="0" borderId="7" xfId="2" applyFill="1" applyBorder="1" applyAlignment="1" applyProtection="1"/>
    <xf numFmtId="0" fontId="4" fillId="0" borderId="0" xfId="0" applyFont="1"/>
    <xf numFmtId="43" fontId="3" fillId="0" borderId="0" xfId="0" applyNumberFormat="1" applyFont="1"/>
    <xf numFmtId="0" fontId="3" fillId="0" borderId="24" xfId="0" applyFont="1" applyBorder="1"/>
    <xf numFmtId="0" fontId="11" fillId="0" borderId="0" xfId="0" applyFont="1"/>
    <xf numFmtId="9" fontId="3" fillId="0" borderId="0" xfId="1" applyFont="1" applyFill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10" fontId="3" fillId="0" borderId="12" xfId="3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43" fontId="0" fillId="0" borderId="0" xfId="3" applyFont="1" applyFill="1"/>
    <xf numFmtId="0" fontId="0" fillId="0" borderId="24" xfId="0" applyBorder="1"/>
    <xf numFmtId="0" fontId="23" fillId="0" borderId="0" xfId="0" applyFont="1"/>
    <xf numFmtId="14" fontId="0" fillId="0" borderId="0" xfId="0" applyNumberForma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4" fontId="26" fillId="0" borderId="0" xfId="0" applyNumberFormat="1" applyFont="1"/>
    <xf numFmtId="44" fontId="27" fillId="0" borderId="0" xfId="0" applyNumberFormat="1" applyFont="1"/>
    <xf numFmtId="44" fontId="27" fillId="0" borderId="24" xfId="0" applyNumberFormat="1" applyFont="1" applyBorder="1"/>
    <xf numFmtId="0" fontId="27" fillId="0" borderId="0" xfId="0" applyFont="1"/>
    <xf numFmtId="44" fontId="0" fillId="0" borderId="0" xfId="0" applyNumberFormat="1"/>
    <xf numFmtId="43" fontId="1" fillId="0" borderId="0" xfId="0" applyNumberFormat="1" applyFont="1"/>
    <xf numFmtId="43" fontId="1" fillId="0" borderId="24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24" xfId="0" applyNumberFormat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8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/>
    <xf numFmtId="0" fontId="9" fillId="0" borderId="16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/>
    <xf numFmtId="2" fontId="3" fillId="0" borderId="17" xfId="0" applyNumberFormat="1" applyFont="1" applyFill="1" applyBorder="1"/>
    <xf numFmtId="2" fontId="3" fillId="0" borderId="0" xfId="0" applyNumberFormat="1" applyFont="1" applyFill="1" applyAlignment="1">
      <alignment horizontal="center"/>
    </xf>
    <xf numFmtId="2" fontId="3" fillId="0" borderId="5" xfId="0" applyNumberFormat="1" applyFont="1" applyFill="1" applyBorder="1"/>
    <xf numFmtId="2" fontId="3" fillId="0" borderId="21" xfId="0" applyNumberFormat="1" applyFont="1" applyFill="1" applyBorder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0" fontId="3" fillId="0" borderId="26" xfId="0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10" fontId="3" fillId="0" borderId="22" xfId="0" applyNumberFormat="1" applyFont="1" applyFill="1" applyBorder="1"/>
    <xf numFmtId="0" fontId="9" fillId="0" borderId="27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1" fontId="3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4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5" fillId="0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16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ill="1"/>
    <xf numFmtId="0" fontId="18" fillId="0" borderId="0" xfId="0" applyFont="1" applyFill="1"/>
    <xf numFmtId="43" fontId="0" fillId="0" borderId="5" xfId="0" applyNumberForma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9" fontId="19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" fontId="21" fillId="0" borderId="0" xfId="0" applyNumberFormat="1" applyFont="1" applyFill="1"/>
    <xf numFmtId="43" fontId="0" fillId="0" borderId="5" xfId="0" applyNumberFormat="1" applyFill="1" applyBorder="1" applyAlignment="1">
      <alignment horizontal="right"/>
    </xf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ill="1"/>
    <xf numFmtId="44" fontId="0" fillId="0" borderId="5" xfId="0" applyNumberFormat="1" applyFill="1" applyBorder="1"/>
    <xf numFmtId="49" fontId="0" fillId="0" borderId="4" xfId="0" applyNumberFormat="1" applyFill="1" applyBorder="1"/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6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0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3" fontId="23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0" fontId="0" fillId="0" borderId="38" xfId="0" applyFill="1" applyBorder="1"/>
    <xf numFmtId="43" fontId="11" fillId="0" borderId="0" xfId="0" applyNumberFormat="1" applyFont="1" applyFill="1"/>
    <xf numFmtId="0" fontId="0" fillId="0" borderId="0" xfId="0" applyFill="1" applyAlignment="1">
      <alignment horizontal="right"/>
    </xf>
    <xf numFmtId="43" fontId="0" fillId="0" borderId="0" xfId="3" applyFont="1" applyFill="1" applyBorder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/>
    <xf numFmtId="166" fontId="3" fillId="0" borderId="25" xfId="0" applyNumberFormat="1" applyFont="1" applyFill="1" applyBorder="1" applyAlignment="1" applyProtection="1">
      <alignment horizontal="fill"/>
      <protection locked="0"/>
    </xf>
    <xf numFmtId="174" fontId="4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74" fontId="3" fillId="0" borderId="44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 applyProtection="1">
      <alignment horizontal="fill"/>
      <protection locked="0"/>
    </xf>
    <xf numFmtId="174" fontId="4" fillId="0" borderId="24" xfId="0" applyNumberFormat="1" applyFont="1" applyFill="1" applyBorder="1" applyAlignment="1">
      <alignment horizontal="right"/>
    </xf>
  </cellXfs>
  <cellStyles count="5">
    <cellStyle name="Comma 10" xfId="3" xr:uid="{C4C1E82B-6B26-4F64-A932-5CF6091A0292}"/>
    <cellStyle name="Hyperlink" xfId="2" builtinId="8"/>
    <cellStyle name="Normal" xfId="0" builtinId="0"/>
    <cellStyle name="Percent" xfId="1" builtinId="5"/>
    <cellStyle name="Percent 10 2" xfId="4" xr:uid="{1306D774-5986-42CA-8E58-09FB5EA0C1BA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C4066B5-03E1-480F-808B-D6EE22B72AEC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363EC9BF-B32A-4622-872B-1540E625E6F0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8781468E-A420-4480-A898-94271734E828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27BDE824-9611-46A4-B46D-0EC321D1765B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1C2F4824-2EDB-478E-B628-EE0B1C582625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F00CEF90-A0FD-4597-8DA1-A5119B47E8BF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4013-3397-4334-A86D-3718DC073860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67" customWidth="1"/>
    <col min="2" max="2" width="13.85546875" style="67" customWidth="1"/>
    <col min="3" max="5" width="16" style="67" customWidth="1"/>
    <col min="6" max="6" width="23.42578125" style="67" customWidth="1"/>
    <col min="7" max="7" width="18.5703125" style="67" customWidth="1"/>
    <col min="8" max="8" width="21.85546875" style="67" bestFit="1" customWidth="1"/>
    <col min="9" max="9" width="28.42578125" style="67" bestFit="1" customWidth="1"/>
    <col min="10" max="10" width="16" style="67" customWidth="1"/>
    <col min="11" max="11" width="17.140625" style="67" bestFit="1" customWidth="1"/>
    <col min="12" max="12" width="21.85546875" style="67" bestFit="1" customWidth="1"/>
    <col min="13" max="13" width="18.42578125" style="67" customWidth="1"/>
    <col min="14" max="14" width="20.85546875" style="67" customWidth="1"/>
    <col min="15" max="15" width="18.42578125" style="67" customWidth="1"/>
    <col min="16" max="20" width="15.85546875" style="67" customWidth="1"/>
    <col min="21" max="16384" width="9.140625" style="67"/>
  </cols>
  <sheetData>
    <row r="1" spans="1:15" ht="15.75" x14ac:dyDescent="0.25">
      <c r="A1" s="66" t="s">
        <v>0</v>
      </c>
      <c r="H1" s="68"/>
    </row>
    <row r="2" spans="1:15" ht="15.75" x14ac:dyDescent="0.25">
      <c r="A2" s="66" t="s">
        <v>1</v>
      </c>
      <c r="H2" s="68"/>
    </row>
    <row r="3" spans="1:15" ht="13.5" thickBot="1" x14ac:dyDescent="0.25">
      <c r="H3" s="68"/>
    </row>
    <row r="4" spans="1:15" x14ac:dyDescent="0.2">
      <c r="B4" s="69" t="s">
        <v>2</v>
      </c>
      <c r="C4" s="70"/>
      <c r="D4" s="71" t="s">
        <v>3</v>
      </c>
      <c r="E4" s="71"/>
      <c r="F4" s="71"/>
      <c r="G4" s="72"/>
      <c r="I4" s="73"/>
      <c r="J4" s="73"/>
    </row>
    <row r="5" spans="1:15" x14ac:dyDescent="0.2">
      <c r="B5" s="74" t="s">
        <v>4</v>
      </c>
      <c r="C5" s="75"/>
      <c r="D5" s="67" t="s">
        <v>5</v>
      </c>
      <c r="G5" s="76"/>
      <c r="I5" s="73"/>
      <c r="J5" s="73"/>
      <c r="L5" s="77"/>
      <c r="M5" s="77"/>
    </row>
    <row r="6" spans="1:15" ht="13.9" customHeight="1" x14ac:dyDescent="0.2">
      <c r="B6" s="74" t="s">
        <v>6</v>
      </c>
      <c r="C6" s="75"/>
      <c r="D6" s="78">
        <v>45316</v>
      </c>
      <c r="F6" s="79"/>
      <c r="G6" s="76"/>
      <c r="I6" s="73"/>
      <c r="J6" s="73"/>
      <c r="L6" s="77"/>
      <c r="M6" s="77"/>
    </row>
    <row r="7" spans="1:15" x14ac:dyDescent="0.2">
      <c r="B7" s="74" t="s">
        <v>7</v>
      </c>
      <c r="C7" s="75"/>
      <c r="D7" s="78">
        <v>45291</v>
      </c>
      <c r="E7" s="79"/>
      <c r="F7" s="79"/>
      <c r="G7" s="80"/>
      <c r="I7" s="81" t="s">
        <v>8</v>
      </c>
      <c r="J7" s="81"/>
      <c r="L7" s="77"/>
      <c r="M7" s="77"/>
    </row>
    <row r="8" spans="1:15" x14ac:dyDescent="0.2">
      <c r="B8" s="74" t="s">
        <v>9</v>
      </c>
      <c r="C8" s="75"/>
      <c r="D8" s="67" t="s">
        <v>10</v>
      </c>
      <c r="G8" s="76"/>
      <c r="I8" s="81"/>
      <c r="J8" s="81"/>
    </row>
    <row r="9" spans="1:15" x14ac:dyDescent="0.2">
      <c r="B9" s="74" t="s">
        <v>11</v>
      </c>
      <c r="C9" s="75"/>
      <c r="D9" s="67" t="s">
        <v>12</v>
      </c>
      <c r="G9" s="76"/>
      <c r="I9" s="81"/>
      <c r="J9" s="81"/>
    </row>
    <row r="10" spans="1:15" x14ac:dyDescent="0.2">
      <c r="B10" s="82" t="s">
        <v>13</v>
      </c>
      <c r="C10" s="83"/>
      <c r="D10" s="84" t="s">
        <v>14</v>
      </c>
      <c r="E10" s="85"/>
      <c r="F10" s="85"/>
      <c r="G10" s="86"/>
    </row>
    <row r="11" spans="1:15" ht="13.5" thickBot="1" x14ac:dyDescent="0.25">
      <c r="B11" s="87" t="s">
        <v>15</v>
      </c>
      <c r="C11" s="88"/>
      <c r="D11" s="4" t="s">
        <v>16</v>
      </c>
      <c r="E11" s="89"/>
      <c r="F11" s="89"/>
      <c r="G11" s="90"/>
    </row>
    <row r="13" spans="1:15" ht="13.5" thickBot="1" x14ac:dyDescent="0.25"/>
    <row r="14" spans="1:15" ht="15.75" x14ac:dyDescent="0.25">
      <c r="A14" s="91" t="s">
        <v>17</v>
      </c>
      <c r="B14" s="92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ht="6.75" customHeight="1" x14ac:dyDescent="0.2">
      <c r="A15" s="93"/>
      <c r="O15" s="76"/>
    </row>
    <row r="16" spans="1:15" x14ac:dyDescent="0.2">
      <c r="A16" s="94"/>
      <c r="B16" s="95" t="s">
        <v>18</v>
      </c>
      <c r="C16" s="95" t="s">
        <v>19</v>
      </c>
      <c r="D16" s="96" t="s">
        <v>20</v>
      </c>
      <c r="E16" s="95" t="s">
        <v>21</v>
      </c>
      <c r="F16" s="95" t="s">
        <v>22</v>
      </c>
      <c r="G16" s="95" t="s">
        <v>23</v>
      </c>
      <c r="H16" s="95" t="s">
        <v>24</v>
      </c>
      <c r="I16" s="95" t="s">
        <v>25</v>
      </c>
      <c r="J16" s="95" t="s">
        <v>26</v>
      </c>
      <c r="K16" s="95" t="s">
        <v>27</v>
      </c>
      <c r="L16" s="95" t="s">
        <v>28</v>
      </c>
      <c r="M16" s="95" t="s">
        <v>29</v>
      </c>
      <c r="N16" s="95" t="s">
        <v>30</v>
      </c>
      <c r="O16" s="97" t="s">
        <v>31</v>
      </c>
    </row>
    <row r="17" spans="1:17" x14ac:dyDescent="0.2">
      <c r="A17" s="93"/>
      <c r="B17" s="98" t="s">
        <v>32</v>
      </c>
      <c r="C17" s="99" t="s">
        <v>33</v>
      </c>
      <c r="D17" s="100">
        <f>E17+F17</f>
        <v>6.2519099999999994E-2</v>
      </c>
      <c r="E17" s="101">
        <v>5.4519100000000001E-2</v>
      </c>
      <c r="F17" s="102">
        <v>8.0000000000000002E-3</v>
      </c>
      <c r="G17" s="98"/>
      <c r="H17" s="103">
        <v>496500000</v>
      </c>
      <c r="I17" s="103">
        <v>81504608.799999997</v>
      </c>
      <c r="J17" s="104">
        <v>424615.91</v>
      </c>
      <c r="K17" s="105">
        <v>820671.55</v>
      </c>
      <c r="L17" s="104">
        <f>I17-K17</f>
        <v>80683937.25</v>
      </c>
      <c r="M17" s="106">
        <f>L17/L21</f>
        <v>0.88679320425870012</v>
      </c>
      <c r="N17" s="106" t="s">
        <v>34</v>
      </c>
      <c r="O17" s="107">
        <v>57278</v>
      </c>
      <c r="Q17" s="79"/>
    </row>
    <row r="18" spans="1:17" x14ac:dyDescent="0.2">
      <c r="A18" s="93"/>
      <c r="B18" s="99" t="s">
        <v>35</v>
      </c>
      <c r="C18" s="99" t="s">
        <v>36</v>
      </c>
      <c r="D18" s="108">
        <f>E18+F18</f>
        <v>6.95191E-2</v>
      </c>
      <c r="E18" s="109">
        <v>5.4519100000000001E-2</v>
      </c>
      <c r="F18" s="110">
        <v>1.4999999999999999E-2</v>
      </c>
      <c r="G18" s="99"/>
      <c r="H18" s="111">
        <v>10300000</v>
      </c>
      <c r="I18" s="111">
        <v>10300000</v>
      </c>
      <c r="J18" s="112">
        <v>59668.17</v>
      </c>
      <c r="K18" s="113">
        <v>0</v>
      </c>
      <c r="L18" s="114">
        <f>I18-K18</f>
        <v>10300000</v>
      </c>
      <c r="M18" s="115">
        <f>L18/L21</f>
        <v>0.11320679574129992</v>
      </c>
      <c r="N18" s="116" t="s">
        <v>34</v>
      </c>
      <c r="O18" s="117">
        <v>57278</v>
      </c>
      <c r="Q18" s="79"/>
    </row>
    <row r="19" spans="1:17" x14ac:dyDescent="0.2">
      <c r="A19" s="93"/>
      <c r="B19" s="99"/>
      <c r="C19" s="99"/>
      <c r="D19" s="108"/>
      <c r="E19" s="109"/>
      <c r="F19" s="110"/>
      <c r="G19" s="99"/>
      <c r="H19" s="111"/>
      <c r="I19" s="111"/>
      <c r="J19" s="112"/>
      <c r="K19" s="113"/>
      <c r="L19" s="112"/>
      <c r="M19" s="115"/>
      <c r="N19" s="115"/>
      <c r="O19" s="117"/>
      <c r="Q19" s="79"/>
    </row>
    <row r="20" spans="1:17" x14ac:dyDescent="0.2">
      <c r="A20" s="118"/>
      <c r="B20" s="119"/>
      <c r="C20" s="119"/>
      <c r="D20" s="120"/>
      <c r="E20" s="119"/>
      <c r="F20" s="121"/>
      <c r="G20" s="119"/>
      <c r="H20" s="122"/>
      <c r="I20" s="123"/>
      <c r="J20" s="123"/>
      <c r="K20" s="124"/>
      <c r="L20" s="123"/>
      <c r="M20" s="125"/>
      <c r="N20" s="125"/>
      <c r="O20" s="126"/>
    </row>
    <row r="21" spans="1:17" x14ac:dyDescent="0.2">
      <c r="A21" s="118"/>
      <c r="B21" s="127" t="s">
        <v>37</v>
      </c>
      <c r="C21" s="128"/>
      <c r="D21" s="129"/>
      <c r="E21" s="119"/>
      <c r="F21" s="119"/>
      <c r="G21" s="119"/>
      <c r="H21" s="130">
        <f>SUM(H17:H20)</f>
        <v>506800000</v>
      </c>
      <c r="I21" s="130">
        <f>SUM(I17:I20)</f>
        <v>91804608.799999997</v>
      </c>
      <c r="J21" s="130">
        <f>SUM(J17:J19)</f>
        <v>484284.07999999996</v>
      </c>
      <c r="K21" s="130">
        <f>SUM(K17:K19)</f>
        <v>820671.55</v>
      </c>
      <c r="L21" s="130">
        <f>SUM(L17:L19)</f>
        <v>90983937.25</v>
      </c>
      <c r="M21" s="131">
        <f>SUM(M17:M19)</f>
        <v>1</v>
      </c>
      <c r="N21" s="132"/>
      <c r="O21" s="133"/>
    </row>
    <row r="22" spans="1:17" s="136" customFormat="1" ht="11.25" x14ac:dyDescent="0.2">
      <c r="A22" s="134" t="s">
        <v>38</v>
      </c>
      <c r="B22" s="135"/>
      <c r="C22" s="135"/>
      <c r="D22" s="135"/>
      <c r="E22" s="135"/>
      <c r="F22" s="135"/>
      <c r="G22" s="135"/>
      <c r="H22" s="135"/>
      <c r="I22" s="135"/>
      <c r="J22" s="135"/>
      <c r="O22" s="137"/>
    </row>
    <row r="23" spans="1:17" s="136" customFormat="1" ht="13.5" thickBot="1" x14ac:dyDescent="0.25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89"/>
      <c r="L23" s="89"/>
      <c r="M23" s="89"/>
      <c r="N23" s="89"/>
      <c r="O23" s="140"/>
    </row>
    <row r="24" spans="1:17" ht="13.5" thickBot="1" x14ac:dyDescent="0.25"/>
    <row r="25" spans="1:17" ht="15.75" x14ac:dyDescent="0.25">
      <c r="A25" s="91" t="s">
        <v>39</v>
      </c>
      <c r="B25" s="92"/>
      <c r="C25" s="71"/>
      <c r="D25" s="71"/>
      <c r="E25" s="71"/>
      <c r="F25" s="71"/>
      <c r="G25" s="71"/>
      <c r="H25" s="72"/>
      <c r="J25" s="91" t="s">
        <v>40</v>
      </c>
      <c r="K25" s="71"/>
      <c r="L25" s="71"/>
      <c r="M25" s="71"/>
      <c r="N25" s="71"/>
      <c r="O25" s="72"/>
    </row>
    <row r="26" spans="1:17" x14ac:dyDescent="0.2">
      <c r="A26" s="93"/>
      <c r="H26" s="76"/>
      <c r="J26" s="93"/>
      <c r="O26" s="76"/>
    </row>
    <row r="27" spans="1:17" s="149" customFormat="1" x14ac:dyDescent="0.2">
      <c r="A27" s="141"/>
      <c r="B27" s="142"/>
      <c r="C27" s="142"/>
      <c r="D27" s="142"/>
      <c r="E27" s="142"/>
      <c r="F27" s="142" t="s">
        <v>41</v>
      </c>
      <c r="G27" s="142" t="s">
        <v>42</v>
      </c>
      <c r="H27" s="143" t="s">
        <v>43</v>
      </c>
      <c r="I27" s="67"/>
      <c r="J27" s="144"/>
      <c r="K27" s="145"/>
      <c r="L27" s="146" t="s">
        <v>44</v>
      </c>
      <c r="M27" s="147" t="s">
        <v>45</v>
      </c>
      <c r="N27" s="147"/>
      <c r="O27" s="148"/>
    </row>
    <row r="28" spans="1:17" x14ac:dyDescent="0.2">
      <c r="A28" s="144"/>
      <c r="B28" s="150" t="s">
        <v>46</v>
      </c>
      <c r="C28" s="150"/>
      <c r="D28" s="150"/>
      <c r="E28" s="150"/>
      <c r="F28" s="151">
        <v>92147774.129999995</v>
      </c>
      <c r="G28" s="151">
        <v>-896447.54</v>
      </c>
      <c r="H28" s="152">
        <v>91251326.590000004</v>
      </c>
      <c r="I28" s="153"/>
      <c r="J28" s="118"/>
      <c r="K28" s="154"/>
      <c r="L28" s="155"/>
      <c r="M28" s="156" t="s">
        <v>47</v>
      </c>
      <c r="N28" s="157"/>
      <c r="O28" s="158"/>
    </row>
    <row r="29" spans="1:17" x14ac:dyDescent="0.2">
      <c r="A29" s="93"/>
      <c r="B29" s="67" t="s">
        <v>48</v>
      </c>
      <c r="F29" s="159">
        <v>884818.74</v>
      </c>
      <c r="G29" s="159">
        <v>50174.84</v>
      </c>
      <c r="H29" s="160">
        <v>934993.58</v>
      </c>
      <c r="I29" s="153"/>
      <c r="J29" s="161" t="s">
        <v>49</v>
      </c>
      <c r="K29" s="162"/>
      <c r="L29" s="163">
        <v>0</v>
      </c>
      <c r="M29" s="164"/>
      <c r="N29" s="165">
        <v>0</v>
      </c>
      <c r="O29" s="166"/>
    </row>
    <row r="30" spans="1:17" x14ac:dyDescent="0.2">
      <c r="A30" s="93"/>
      <c r="B30" s="149" t="s">
        <v>50</v>
      </c>
      <c r="C30" s="149"/>
      <c r="D30" s="149"/>
      <c r="E30" s="149"/>
      <c r="F30" s="159">
        <v>93032592.870000005</v>
      </c>
      <c r="G30" s="159">
        <v>-846272.7</v>
      </c>
      <c r="H30" s="160">
        <v>92186320.170000002</v>
      </c>
      <c r="I30" s="153"/>
      <c r="J30" s="161" t="s">
        <v>51</v>
      </c>
      <c r="K30" s="162"/>
      <c r="L30" s="163">
        <v>6.9999999999999999E-4</v>
      </c>
      <c r="M30" s="167"/>
      <c r="N30" s="168">
        <v>-1</v>
      </c>
      <c r="O30" s="169"/>
    </row>
    <row r="31" spans="1:17" x14ac:dyDescent="0.2">
      <c r="A31" s="93"/>
      <c r="F31" s="159">
        <v>0</v>
      </c>
      <c r="G31" s="159">
        <v>0</v>
      </c>
      <c r="H31" s="160">
        <v>0</v>
      </c>
      <c r="I31" s="153"/>
      <c r="J31" s="161" t="s">
        <v>52</v>
      </c>
      <c r="K31" s="162"/>
      <c r="L31" s="163">
        <v>3.9300000000000002E-2</v>
      </c>
      <c r="M31" s="167"/>
      <c r="N31" s="168">
        <v>-21.51</v>
      </c>
      <c r="O31" s="169"/>
    </row>
    <row r="32" spans="1:17" x14ac:dyDescent="0.2">
      <c r="A32" s="93"/>
      <c r="F32" s="159">
        <v>0</v>
      </c>
      <c r="G32" s="159">
        <v>0</v>
      </c>
      <c r="H32" s="160">
        <v>0</v>
      </c>
      <c r="I32" s="153"/>
      <c r="J32" s="161" t="s">
        <v>53</v>
      </c>
      <c r="K32" s="162"/>
      <c r="L32" s="163">
        <v>0.1091</v>
      </c>
      <c r="M32" s="170"/>
      <c r="N32" s="171">
        <v>-3.72</v>
      </c>
      <c r="O32" s="172"/>
    </row>
    <row r="33" spans="1:16" ht="15.75" customHeight="1" x14ac:dyDescent="0.2">
      <c r="A33" s="93"/>
      <c r="F33" s="159">
        <v>0</v>
      </c>
      <c r="G33" s="159">
        <v>0</v>
      </c>
      <c r="H33" s="160">
        <v>0</v>
      </c>
      <c r="I33" s="153"/>
      <c r="J33" s="173"/>
      <c r="K33" s="174"/>
      <c r="L33" s="175"/>
      <c r="M33" s="176"/>
      <c r="N33" s="177" t="s">
        <v>54</v>
      </c>
      <c r="O33" s="178"/>
    </row>
    <row r="34" spans="1:16" x14ac:dyDescent="0.2">
      <c r="A34" s="93"/>
      <c r="B34" s="67" t="s">
        <v>55</v>
      </c>
      <c r="F34" s="159">
        <v>5.32</v>
      </c>
      <c r="G34" s="159">
        <f>H34-F34</f>
        <v>0</v>
      </c>
      <c r="H34" s="160">
        <v>5.32</v>
      </c>
      <c r="I34" s="153"/>
      <c r="J34" s="161" t="s">
        <v>56</v>
      </c>
      <c r="K34" s="162"/>
      <c r="L34" s="163">
        <f>83.95%+0.01%</f>
        <v>0.83960000000000001</v>
      </c>
      <c r="M34" s="164"/>
      <c r="N34" s="165">
        <v>205.56</v>
      </c>
      <c r="O34" s="166"/>
    </row>
    <row r="35" spans="1:16" x14ac:dyDescent="0.2">
      <c r="A35" s="93"/>
      <c r="B35" s="67" t="s">
        <v>57</v>
      </c>
      <c r="F35" s="159">
        <v>183.86</v>
      </c>
      <c r="G35" s="159">
        <f>H35-F35</f>
        <v>1.1999999999999886</v>
      </c>
      <c r="H35" s="160">
        <v>185.06</v>
      </c>
      <c r="I35" s="153"/>
      <c r="J35" s="161" t="s">
        <v>58</v>
      </c>
      <c r="K35" s="162"/>
      <c r="L35" s="163">
        <v>1.1299999999999999E-2</v>
      </c>
      <c r="M35" s="167"/>
      <c r="N35" s="168">
        <v>199.42</v>
      </c>
      <c r="O35" s="169"/>
    </row>
    <row r="36" spans="1:16" ht="12.75" customHeight="1" x14ac:dyDescent="0.2">
      <c r="A36" s="93"/>
      <c r="B36" s="67" t="s">
        <v>59</v>
      </c>
      <c r="F36" s="179">
        <v>10493</v>
      </c>
      <c r="G36" s="179">
        <v>-169</v>
      </c>
      <c r="H36" s="180">
        <v>10324</v>
      </c>
      <c r="I36" s="153"/>
      <c r="J36" s="161" t="s">
        <v>60</v>
      </c>
      <c r="K36" s="162"/>
      <c r="L36" s="163">
        <v>0</v>
      </c>
      <c r="M36" s="167"/>
      <c r="N36" s="168">
        <v>0</v>
      </c>
      <c r="O36" s="169"/>
      <c r="P36" s="181"/>
    </row>
    <row r="37" spans="1:16" ht="13.5" thickBot="1" x14ac:dyDescent="0.25">
      <c r="A37" s="93"/>
      <c r="B37" s="67" t="s">
        <v>61</v>
      </c>
      <c r="F37" s="179">
        <v>3929</v>
      </c>
      <c r="G37" s="179">
        <v>-61</v>
      </c>
      <c r="H37" s="180">
        <v>3868</v>
      </c>
      <c r="I37" s="153"/>
      <c r="J37" s="182" t="s">
        <v>62</v>
      </c>
      <c r="K37" s="162"/>
      <c r="L37" s="183"/>
      <c r="M37" s="184"/>
      <c r="N37" s="185">
        <v>173.58</v>
      </c>
      <c r="O37" s="186"/>
    </row>
    <row r="38" spans="1:16" ht="13.5" thickBot="1" x14ac:dyDescent="0.25">
      <c r="A38" s="93"/>
      <c r="B38" s="67" t="s">
        <v>63</v>
      </c>
      <c r="F38" s="159">
        <v>8866.16</v>
      </c>
      <c r="G38" s="159">
        <f>H38-F38</f>
        <v>63.159999999999854</v>
      </c>
      <c r="H38" s="160">
        <v>8929.32</v>
      </c>
      <c r="I38" s="153"/>
      <c r="J38" s="187"/>
      <c r="K38" s="188"/>
      <c r="L38" s="189"/>
      <c r="M38" s="190"/>
      <c r="N38" s="190"/>
      <c r="O38" s="191"/>
    </row>
    <row r="39" spans="1:16" ht="12.75" customHeight="1" x14ac:dyDescent="0.2">
      <c r="A39" s="118"/>
      <c r="B39" s="192" t="s">
        <v>64</v>
      </c>
      <c r="C39" s="192"/>
      <c r="D39" s="192"/>
      <c r="E39" s="192"/>
      <c r="F39" s="193">
        <v>23678.44</v>
      </c>
      <c r="G39" s="194">
        <f>H39-F39</f>
        <v>154.63000000000102</v>
      </c>
      <c r="H39" s="195">
        <v>23833.07</v>
      </c>
      <c r="I39" s="153"/>
      <c r="J39" s="196" t="s">
        <v>65</v>
      </c>
      <c r="K39" s="197"/>
      <c r="L39" s="197"/>
      <c r="M39" s="197"/>
      <c r="N39" s="197"/>
      <c r="O39" s="198"/>
    </row>
    <row r="40" spans="1:16" s="136" customFormat="1" x14ac:dyDescent="0.2">
      <c r="A40" s="134"/>
      <c r="B40" s="135"/>
      <c r="C40" s="135"/>
      <c r="D40" s="135"/>
      <c r="E40" s="135"/>
      <c r="F40" s="135"/>
      <c r="G40" s="135"/>
      <c r="H40" s="137"/>
      <c r="I40" s="153"/>
      <c r="J40" s="199"/>
      <c r="K40" s="200"/>
      <c r="L40" s="200"/>
      <c r="M40" s="200"/>
      <c r="N40" s="200"/>
      <c r="O40" s="201"/>
    </row>
    <row r="41" spans="1:16" s="136" customFormat="1" ht="13.5" thickBot="1" x14ac:dyDescent="0.25">
      <c r="A41" s="138"/>
      <c r="B41" s="139"/>
      <c r="C41" s="139"/>
      <c r="D41" s="139"/>
      <c r="E41" s="139"/>
      <c r="F41" s="139"/>
      <c r="G41" s="139"/>
      <c r="H41" s="140"/>
      <c r="I41" s="153"/>
      <c r="J41" s="202"/>
      <c r="K41" s="203"/>
      <c r="L41" s="203"/>
      <c r="M41" s="203"/>
      <c r="N41" s="203"/>
      <c r="O41" s="204"/>
    </row>
    <row r="42" spans="1:16" ht="13.5" thickBot="1" x14ac:dyDescent="0.25">
      <c r="I42" s="153"/>
      <c r="K42" s="205"/>
    </row>
    <row r="43" spans="1:16" ht="15.75" x14ac:dyDescent="0.25">
      <c r="A43" s="91" t="s">
        <v>66</v>
      </c>
      <c r="B43" s="71"/>
      <c r="C43" s="71"/>
      <c r="D43" s="71"/>
      <c r="E43" s="71"/>
      <c r="F43" s="71"/>
      <c r="G43" s="71"/>
      <c r="H43" s="72"/>
      <c r="I43" s="153"/>
    </row>
    <row r="44" spans="1:16" x14ac:dyDescent="0.2">
      <c r="A44" s="93"/>
      <c r="H44" s="76"/>
      <c r="I44" s="153"/>
      <c r="L44" s="206"/>
    </row>
    <row r="45" spans="1:16" x14ac:dyDescent="0.2">
      <c r="A45" s="141"/>
      <c r="B45" s="142"/>
      <c r="C45" s="142"/>
      <c r="D45" s="142"/>
      <c r="E45" s="142"/>
      <c r="F45" s="95" t="s">
        <v>67</v>
      </c>
      <c r="G45" s="207" t="s">
        <v>42</v>
      </c>
      <c r="H45" s="208" t="s">
        <v>43</v>
      </c>
      <c r="I45" s="153"/>
      <c r="J45" s="209"/>
      <c r="L45" s="206"/>
    </row>
    <row r="46" spans="1:16" x14ac:dyDescent="0.2">
      <c r="A46" s="93"/>
      <c r="B46" s="67" t="s">
        <v>68</v>
      </c>
      <c r="E46" s="145"/>
      <c r="F46" s="112">
        <v>752265.7</v>
      </c>
      <c r="G46" s="210">
        <f>+H46-F46</f>
        <v>0</v>
      </c>
      <c r="H46" s="211">
        <v>752265.7</v>
      </c>
      <c r="I46" s="153"/>
      <c r="J46" s="212"/>
      <c r="L46" s="206"/>
    </row>
    <row r="47" spans="1:16" x14ac:dyDescent="0.2">
      <c r="A47" s="93"/>
      <c r="B47" s="67" t="s">
        <v>69</v>
      </c>
      <c r="E47" s="162"/>
      <c r="F47" s="112">
        <v>752265.7</v>
      </c>
      <c r="G47" s="210">
        <f>+H47-F47</f>
        <v>0</v>
      </c>
      <c r="H47" s="211">
        <v>752265.7</v>
      </c>
      <c r="I47" s="153"/>
      <c r="J47" s="153"/>
      <c r="N47" s="9"/>
    </row>
    <row r="48" spans="1:16" x14ac:dyDescent="0.2">
      <c r="A48" s="93"/>
      <c r="B48" s="67" t="s">
        <v>70</v>
      </c>
      <c r="E48" s="162"/>
      <c r="F48" s="112"/>
      <c r="G48" s="210">
        <v>0</v>
      </c>
      <c r="H48" s="211"/>
      <c r="I48" s="153"/>
      <c r="J48" s="213"/>
      <c r="L48" s="212"/>
    </row>
    <row r="49" spans="1:13" x14ac:dyDescent="0.2">
      <c r="A49" s="93"/>
      <c r="B49" s="67" t="s">
        <v>71</v>
      </c>
      <c r="E49" s="162"/>
      <c r="F49" s="112">
        <v>0</v>
      </c>
      <c r="G49" s="210">
        <v>0</v>
      </c>
      <c r="H49" s="211">
        <v>0</v>
      </c>
      <c r="I49" s="153"/>
      <c r="J49" s="153"/>
      <c r="L49" s="212"/>
    </row>
    <row r="50" spans="1:13" x14ac:dyDescent="0.2">
      <c r="A50" s="93"/>
      <c r="B50" s="67" t="s">
        <v>72</v>
      </c>
      <c r="E50" s="162"/>
      <c r="F50" s="112">
        <v>2481752.56</v>
      </c>
      <c r="G50" s="210">
        <f>+H50-F50</f>
        <v>-1090497.9200000002</v>
      </c>
      <c r="H50" s="211">
        <v>1391254.64</v>
      </c>
      <c r="I50" s="153"/>
      <c r="J50" s="212"/>
    </row>
    <row r="51" spans="1:13" x14ac:dyDescent="0.2">
      <c r="A51" s="93"/>
      <c r="B51" s="67" t="s">
        <v>73</v>
      </c>
      <c r="F51" s="111">
        <v>0</v>
      </c>
      <c r="G51" s="210">
        <v>0</v>
      </c>
      <c r="H51" s="211">
        <v>0</v>
      </c>
      <c r="I51" s="153"/>
      <c r="J51" s="212"/>
      <c r="K51" s="212"/>
      <c r="L51" s="212"/>
      <c r="M51" s="214"/>
    </row>
    <row r="52" spans="1:13" x14ac:dyDescent="0.2">
      <c r="A52" s="93"/>
      <c r="B52" s="67" t="s">
        <v>74</v>
      </c>
      <c r="F52" s="111"/>
      <c r="G52" s="210"/>
      <c r="H52" s="211"/>
      <c r="I52" s="153"/>
    </row>
    <row r="53" spans="1:13" x14ac:dyDescent="0.2">
      <c r="A53" s="93"/>
      <c r="B53" s="149" t="s">
        <v>75</v>
      </c>
      <c r="F53" s="215">
        <v>3234018.26</v>
      </c>
      <c r="G53" s="216">
        <f>+H53-F53</f>
        <v>-1090497.92</v>
      </c>
      <c r="H53" s="217">
        <f>H47+H49+H50+H51</f>
        <v>2143520.34</v>
      </c>
      <c r="I53" s="153"/>
      <c r="J53" s="212"/>
      <c r="K53" s="213"/>
      <c r="L53" s="212"/>
    </row>
    <row r="54" spans="1:13" x14ac:dyDescent="0.2">
      <c r="A54" s="93"/>
      <c r="F54" s="218"/>
      <c r="G54" s="162"/>
      <c r="H54" s="76"/>
      <c r="I54" s="153"/>
    </row>
    <row r="55" spans="1:13" x14ac:dyDescent="0.2">
      <c r="A55" s="134"/>
      <c r="B55" s="136"/>
      <c r="C55" s="136"/>
      <c r="D55" s="136"/>
      <c r="E55" s="136"/>
      <c r="F55" s="219"/>
      <c r="G55" s="220"/>
      <c r="H55" s="221"/>
      <c r="I55" s="153"/>
    </row>
    <row r="56" spans="1:13" x14ac:dyDescent="0.2">
      <c r="A56" s="134"/>
      <c r="B56" s="136"/>
      <c r="C56" s="136"/>
      <c r="D56" s="136"/>
      <c r="E56" s="136"/>
      <c r="F56" s="219"/>
      <c r="G56" s="220"/>
      <c r="H56" s="221"/>
      <c r="I56" s="153"/>
      <c r="L56" s="153"/>
      <c r="M56" s="153"/>
    </row>
    <row r="57" spans="1:13" ht="13.5" thickBot="1" x14ac:dyDescent="0.25">
      <c r="A57" s="222"/>
      <c r="B57" s="89"/>
      <c r="C57" s="89"/>
      <c r="D57" s="89"/>
      <c r="E57" s="89"/>
      <c r="F57" s="223"/>
      <c r="G57" s="224"/>
      <c r="H57" s="90"/>
      <c r="I57" s="153"/>
    </row>
    <row r="58" spans="1:13" x14ac:dyDescent="0.2">
      <c r="I58" s="153"/>
    </row>
    <row r="59" spans="1:13" ht="13.5" thickBot="1" x14ac:dyDescent="0.25">
      <c r="F59" s="89"/>
      <c r="G59" s="89"/>
      <c r="I59" s="153"/>
    </row>
    <row r="60" spans="1:13" ht="16.5" thickBot="1" x14ac:dyDescent="0.3">
      <c r="A60" s="91" t="s">
        <v>76</v>
      </c>
      <c r="B60" s="71"/>
      <c r="C60" s="71"/>
      <c r="D60" s="71"/>
      <c r="E60" s="71"/>
      <c r="H60" s="72"/>
      <c r="I60" s="153"/>
      <c r="J60" s="225" t="s">
        <v>77</v>
      </c>
      <c r="K60" s="226"/>
    </row>
    <row r="61" spans="1:13" ht="6.75" customHeight="1" thickBot="1" x14ac:dyDescent="0.25">
      <c r="A61" s="93"/>
      <c r="H61" s="76"/>
      <c r="I61" s="153"/>
      <c r="J61" s="93"/>
      <c r="K61" s="76"/>
    </row>
    <row r="62" spans="1:13" s="149" customFormat="1" x14ac:dyDescent="0.2">
      <c r="A62" s="141"/>
      <c r="B62" s="142"/>
      <c r="C62" s="142"/>
      <c r="D62" s="142"/>
      <c r="E62" s="142"/>
      <c r="F62" s="95" t="s">
        <v>43</v>
      </c>
      <c r="G62" s="95" t="s">
        <v>42</v>
      </c>
      <c r="H62" s="208" t="s">
        <v>43</v>
      </c>
      <c r="I62" s="153"/>
      <c r="J62" s="227"/>
      <c r="K62" s="228"/>
    </row>
    <row r="63" spans="1:13" x14ac:dyDescent="0.2">
      <c r="A63" s="144"/>
      <c r="B63" s="229" t="s">
        <v>78</v>
      </c>
      <c r="C63" s="150"/>
      <c r="D63" s="150"/>
      <c r="E63" s="150"/>
      <c r="F63" s="230"/>
      <c r="G63" s="145"/>
      <c r="H63" s="231"/>
      <c r="I63" s="153"/>
      <c r="J63" s="93" t="s">
        <v>79</v>
      </c>
      <c r="K63" s="232">
        <v>0.10059999999999999</v>
      </c>
      <c r="M63" s="149"/>
    </row>
    <row r="64" spans="1:13" ht="15" thickBot="1" x14ac:dyDescent="0.25">
      <c r="A64" s="93"/>
      <c r="B64" s="67" t="s">
        <v>80</v>
      </c>
      <c r="E64" s="162"/>
      <c r="F64" s="233">
        <v>98218974.670000002</v>
      </c>
      <c r="G64" s="113">
        <f>-F64+H64</f>
        <v>-981272.32000000775</v>
      </c>
      <c r="H64" s="211">
        <v>97237702.349999994</v>
      </c>
      <c r="I64" s="153"/>
      <c r="J64" s="222"/>
      <c r="K64" s="90"/>
      <c r="M64" s="149"/>
    </row>
    <row r="65" spans="1:16" x14ac:dyDescent="0.2">
      <c r="A65" s="93"/>
      <c r="B65" s="67" t="s">
        <v>81</v>
      </c>
      <c r="F65" s="112">
        <v>0</v>
      </c>
      <c r="G65" s="113">
        <v>0</v>
      </c>
      <c r="H65" s="211">
        <v>0</v>
      </c>
      <c r="I65" s="153"/>
      <c r="J65" s="136"/>
    </row>
    <row r="66" spans="1:16" x14ac:dyDescent="0.2">
      <c r="A66" s="93"/>
      <c r="B66" s="67" t="s">
        <v>82</v>
      </c>
      <c r="F66" s="112">
        <v>752265.7</v>
      </c>
      <c r="G66" s="113">
        <f>(-F66+H66)</f>
        <v>0</v>
      </c>
      <c r="H66" s="211">
        <f>H46+G47</f>
        <v>752265.7</v>
      </c>
      <c r="I66" s="153"/>
    </row>
    <row r="67" spans="1:16" x14ac:dyDescent="0.2">
      <c r="A67" s="93"/>
      <c r="B67" s="67" t="s">
        <v>73</v>
      </c>
      <c r="F67" s="234">
        <v>0</v>
      </c>
      <c r="G67" s="124"/>
      <c r="H67" s="235">
        <v>0</v>
      </c>
      <c r="I67" s="153"/>
    </row>
    <row r="68" spans="1:16" ht="13.5" thickBot="1" x14ac:dyDescent="0.25">
      <c r="A68" s="93"/>
      <c r="B68" s="149" t="s">
        <v>83</v>
      </c>
      <c r="F68" s="236">
        <v>98971240.370000005</v>
      </c>
      <c r="G68" s="237">
        <f>SUM(G64:G67)</f>
        <v>-981272.32000000775</v>
      </c>
      <c r="H68" s="217">
        <f>SUM(H64:H67)</f>
        <v>97989968.049999997</v>
      </c>
      <c r="I68" s="153"/>
      <c r="J68" s="153"/>
    </row>
    <row r="69" spans="1:16" ht="15.75" x14ac:dyDescent="0.25">
      <c r="A69" s="93"/>
      <c r="F69" s="112"/>
      <c r="G69" s="113"/>
      <c r="H69" s="217"/>
      <c r="I69" s="153"/>
      <c r="J69" s="91" t="s">
        <v>84</v>
      </c>
      <c r="K69" s="71"/>
      <c r="L69" s="71"/>
      <c r="M69" s="71"/>
      <c r="N69" s="71"/>
      <c r="O69" s="72"/>
    </row>
    <row r="70" spans="1:16" ht="6.75" customHeight="1" x14ac:dyDescent="0.2">
      <c r="A70" s="93"/>
      <c r="B70" s="149"/>
      <c r="F70" s="112"/>
      <c r="G70" s="113"/>
      <c r="H70" s="211"/>
      <c r="I70" s="153"/>
      <c r="J70" s="93"/>
      <c r="O70" s="76"/>
    </row>
    <row r="71" spans="1:16" x14ac:dyDescent="0.2">
      <c r="A71" s="93"/>
      <c r="B71" s="149" t="s">
        <v>85</v>
      </c>
      <c r="F71" s="112"/>
      <c r="G71" s="113"/>
      <c r="H71" s="211"/>
      <c r="I71" s="153"/>
      <c r="J71" s="94"/>
      <c r="K71" s="238"/>
      <c r="L71" s="95" t="s">
        <v>86</v>
      </c>
      <c r="M71" s="95" t="s">
        <v>87</v>
      </c>
      <c r="N71" s="95" t="s">
        <v>88</v>
      </c>
      <c r="O71" s="208" t="s">
        <v>89</v>
      </c>
    </row>
    <row r="72" spans="1:16" x14ac:dyDescent="0.2">
      <c r="A72" s="93"/>
      <c r="B72" s="67" t="s">
        <v>90</v>
      </c>
      <c r="F72" s="112">
        <v>81504608.799999997</v>
      </c>
      <c r="G72" s="113">
        <f>(-F72+H72)</f>
        <v>-820671.54999999702</v>
      </c>
      <c r="H72" s="211">
        <f>L17</f>
        <v>80683937.25</v>
      </c>
      <c r="I72" s="153"/>
      <c r="J72" s="93" t="s">
        <v>91</v>
      </c>
      <c r="L72" s="10">
        <v>92186320.170000002</v>
      </c>
      <c r="M72" s="11">
        <v>1</v>
      </c>
      <c r="N72" s="12">
        <v>10324</v>
      </c>
      <c r="O72" s="13">
        <v>1045834.64</v>
      </c>
    </row>
    <row r="73" spans="1:16" x14ac:dyDescent="0.2">
      <c r="A73" s="93"/>
      <c r="B73" s="67" t="s">
        <v>92</v>
      </c>
      <c r="F73" s="123">
        <v>10300000</v>
      </c>
      <c r="G73" s="124">
        <f>-F73+H73</f>
        <v>0</v>
      </c>
      <c r="H73" s="235">
        <f>L18</f>
        <v>10300000</v>
      </c>
      <c r="I73" s="153"/>
      <c r="J73" s="93" t="s">
        <v>93</v>
      </c>
      <c r="L73" s="10">
        <v>0</v>
      </c>
      <c r="M73" s="11">
        <v>0</v>
      </c>
      <c r="N73" s="12">
        <v>0</v>
      </c>
      <c r="O73" s="13">
        <v>0</v>
      </c>
    </row>
    <row r="74" spans="1:16" x14ac:dyDescent="0.2">
      <c r="A74" s="93"/>
      <c r="B74" s="149" t="s">
        <v>94</v>
      </c>
      <c r="F74" s="239">
        <v>91804608.799999997</v>
      </c>
      <c r="G74" s="237">
        <f>SUM(G72:G73)</f>
        <v>-820671.54999999702</v>
      </c>
      <c r="H74" s="217">
        <f>SUM(H72:H73)</f>
        <v>90983937.25</v>
      </c>
      <c r="I74" s="153"/>
      <c r="J74" s="93" t="s">
        <v>95</v>
      </c>
      <c r="L74" s="10">
        <v>0</v>
      </c>
      <c r="M74" s="11">
        <v>0</v>
      </c>
      <c r="N74" s="12">
        <v>0</v>
      </c>
      <c r="O74" s="13">
        <v>0</v>
      </c>
    </row>
    <row r="75" spans="1:16" x14ac:dyDescent="0.2">
      <c r="A75" s="93"/>
      <c r="F75" s="99"/>
      <c r="G75" s="162"/>
      <c r="H75" s="240"/>
      <c r="I75" s="153"/>
      <c r="J75" s="241" t="s">
        <v>96</v>
      </c>
      <c r="K75" s="192"/>
      <c r="L75" s="14">
        <v>92186320.170000002</v>
      </c>
      <c r="M75" s="15"/>
      <c r="N75" s="16">
        <v>10324</v>
      </c>
      <c r="O75" s="17">
        <v>1045834.64</v>
      </c>
      <c r="P75" s="18"/>
    </row>
    <row r="76" spans="1:16" ht="13.5" thickBot="1" x14ac:dyDescent="0.25">
      <c r="A76" s="93"/>
      <c r="C76" s="149"/>
      <c r="D76" s="149"/>
      <c r="E76" s="149"/>
      <c r="F76" s="242"/>
      <c r="G76" s="243"/>
      <c r="H76" s="244"/>
      <c r="I76" s="153"/>
      <c r="J76" s="222"/>
      <c r="K76" s="89"/>
      <c r="L76" s="89"/>
      <c r="M76" s="89"/>
      <c r="N76" s="89"/>
      <c r="O76" s="90"/>
    </row>
    <row r="77" spans="1:16" x14ac:dyDescent="0.2">
      <c r="A77" s="93"/>
      <c r="F77" s="218"/>
      <c r="G77" s="162"/>
      <c r="H77" s="240"/>
      <c r="I77" s="153"/>
      <c r="J77" s="136"/>
    </row>
    <row r="78" spans="1:16" x14ac:dyDescent="0.2">
      <c r="A78" s="93"/>
      <c r="B78" s="67" t="s">
        <v>97</v>
      </c>
      <c r="F78" s="115">
        <v>1.2142999999999999</v>
      </c>
      <c r="G78" s="245"/>
      <c r="H78" s="246">
        <f>+H68/H72</f>
        <v>1.2144916496374871</v>
      </c>
      <c r="I78" s="153"/>
    </row>
    <row r="79" spans="1:16" x14ac:dyDescent="0.2">
      <c r="A79" s="93"/>
      <c r="B79" s="67" t="s">
        <v>98</v>
      </c>
      <c r="F79" s="115">
        <v>1.0781000000000001</v>
      </c>
      <c r="G79" s="245"/>
      <c r="H79" s="246">
        <f>+H68/H74</f>
        <v>1.0770029415274618</v>
      </c>
      <c r="I79" s="153"/>
    </row>
    <row r="80" spans="1:16" x14ac:dyDescent="0.2">
      <c r="A80" s="118"/>
      <c r="B80" s="192"/>
      <c r="C80" s="192"/>
      <c r="D80" s="192"/>
      <c r="E80" s="192"/>
      <c r="F80" s="119"/>
      <c r="G80" s="247"/>
      <c r="H80" s="126"/>
    </row>
    <row r="81" spans="1:15" s="136" customFormat="1" ht="11.25" x14ac:dyDescent="0.2">
      <c r="A81" s="248" t="s">
        <v>99</v>
      </c>
      <c r="B81" s="135"/>
      <c r="C81" s="135"/>
      <c r="D81" s="135"/>
      <c r="E81" s="135"/>
      <c r="F81" s="135"/>
      <c r="G81" s="135"/>
      <c r="H81" s="137"/>
    </row>
    <row r="82" spans="1:15" s="136" customFormat="1" ht="12" thickBot="1" x14ac:dyDescent="0.25">
      <c r="A82" s="138"/>
      <c r="B82" s="139"/>
      <c r="C82" s="139"/>
      <c r="D82" s="139"/>
      <c r="E82" s="139"/>
      <c r="F82" s="139"/>
      <c r="G82" s="139"/>
      <c r="H82" s="140"/>
    </row>
    <row r="83" spans="1:15" ht="12.75" customHeight="1" x14ac:dyDescent="0.2"/>
    <row r="84" spans="1:15" ht="15.75" x14ac:dyDescent="0.25">
      <c r="A84" s="66" t="str">
        <f>+D4&amp;" - "&amp;D5</f>
        <v>ELFI, Inc - Indenture No. 9, LLC</v>
      </c>
      <c r="E84" s="79"/>
    </row>
    <row r="85" spans="1:15" ht="12.75" customHeight="1" thickBot="1" x14ac:dyDescent="0.25"/>
    <row r="86" spans="1:15" ht="15.75" x14ac:dyDescent="0.25">
      <c r="A86" s="91" t="s">
        <v>100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2"/>
    </row>
    <row r="87" spans="1:15" ht="6.75" customHeight="1" x14ac:dyDescent="0.2">
      <c r="A87" s="93"/>
      <c r="O87" s="76"/>
    </row>
    <row r="88" spans="1:15" s="149" customFormat="1" x14ac:dyDescent="0.2">
      <c r="A88" s="141"/>
      <c r="B88" s="142"/>
      <c r="C88" s="142"/>
      <c r="D88" s="142"/>
      <c r="E88" s="249"/>
      <c r="F88" s="250" t="s">
        <v>88</v>
      </c>
      <c r="G88" s="250"/>
      <c r="H88" s="251" t="s">
        <v>101</v>
      </c>
      <c r="I88" s="252"/>
      <c r="J88" s="250" t="s">
        <v>102</v>
      </c>
      <c r="K88" s="250"/>
      <c r="L88" s="250" t="s">
        <v>103</v>
      </c>
      <c r="M88" s="250"/>
      <c r="N88" s="250" t="s">
        <v>104</v>
      </c>
      <c r="O88" s="253"/>
    </row>
    <row r="89" spans="1:15" s="149" customFormat="1" x14ac:dyDescent="0.2">
      <c r="A89" s="141"/>
      <c r="B89" s="142"/>
      <c r="C89" s="142"/>
      <c r="D89" s="142"/>
      <c r="E89" s="249"/>
      <c r="F89" s="95" t="s">
        <v>105</v>
      </c>
      <c r="G89" s="95" t="s">
        <v>106</v>
      </c>
      <c r="H89" s="254" t="s">
        <v>105</v>
      </c>
      <c r="I89" s="255" t="s">
        <v>106</v>
      </c>
      <c r="J89" s="95" t="s">
        <v>105</v>
      </c>
      <c r="K89" s="95" t="s">
        <v>106</v>
      </c>
      <c r="L89" s="95" t="s">
        <v>105</v>
      </c>
      <c r="M89" s="95" t="s">
        <v>106</v>
      </c>
      <c r="N89" s="95" t="s">
        <v>105</v>
      </c>
      <c r="O89" s="97" t="s">
        <v>106</v>
      </c>
    </row>
    <row r="90" spans="1:15" x14ac:dyDescent="0.2">
      <c r="A90" s="256" t="s">
        <v>49</v>
      </c>
      <c r="B90" s="67" t="s">
        <v>49</v>
      </c>
      <c r="F90" s="257">
        <v>0</v>
      </c>
      <c r="G90" s="257">
        <v>0</v>
      </c>
      <c r="H90" s="159">
        <v>0</v>
      </c>
      <c r="I90" s="159">
        <v>0</v>
      </c>
      <c r="J90" s="258">
        <v>0</v>
      </c>
      <c r="K90" s="19">
        <v>0</v>
      </c>
      <c r="L90" s="259">
        <v>0</v>
      </c>
      <c r="M90" s="259">
        <v>0</v>
      </c>
      <c r="N90" s="259">
        <v>0</v>
      </c>
      <c r="O90" s="260">
        <v>0</v>
      </c>
    </row>
    <row r="91" spans="1:15" x14ac:dyDescent="0.2">
      <c r="A91" s="256" t="s">
        <v>51</v>
      </c>
      <c r="B91" s="67" t="s">
        <v>51</v>
      </c>
      <c r="F91" s="257">
        <v>5</v>
      </c>
      <c r="G91" s="257">
        <v>5</v>
      </c>
      <c r="H91" s="159">
        <v>67760.13</v>
      </c>
      <c r="I91" s="159">
        <v>67908.570000000007</v>
      </c>
      <c r="J91" s="258">
        <v>6.9999999999999999E-4</v>
      </c>
      <c r="K91" s="11">
        <v>6.9999999999999999E-4</v>
      </c>
      <c r="L91" s="261">
        <v>6.8</v>
      </c>
      <c r="M91" s="261">
        <v>6.8</v>
      </c>
      <c r="N91" s="261">
        <v>120</v>
      </c>
      <c r="O91" s="262">
        <v>120</v>
      </c>
    </row>
    <row r="92" spans="1:15" x14ac:dyDescent="0.2">
      <c r="A92" s="256" t="s">
        <v>56</v>
      </c>
      <c r="B92" s="67" t="s">
        <v>56</v>
      </c>
      <c r="F92" s="257"/>
      <c r="G92" s="257"/>
      <c r="H92" s="159"/>
      <c r="I92" s="159"/>
      <c r="J92" s="11"/>
      <c r="K92" s="11"/>
      <c r="L92" s="261"/>
      <c r="M92" s="261"/>
      <c r="N92" s="261"/>
      <c r="O92" s="262"/>
    </row>
    <row r="93" spans="1:15" x14ac:dyDescent="0.2">
      <c r="A93" s="256" t="str">
        <f t="shared" ref="A93:A99" si="0">+$B$92&amp;B93</f>
        <v>RepaymentCurrent</v>
      </c>
      <c r="B93" s="67" t="s">
        <v>107</v>
      </c>
      <c r="F93" s="257">
        <v>7966</v>
      </c>
      <c r="G93" s="257">
        <v>7845</v>
      </c>
      <c r="H93" s="159">
        <v>71134867.590000004</v>
      </c>
      <c r="I93" s="159">
        <v>70049979.170000002</v>
      </c>
      <c r="J93" s="258">
        <v>0.76459999999999995</v>
      </c>
      <c r="K93" s="11">
        <v>0.75990000000000002</v>
      </c>
      <c r="L93" s="261">
        <v>5.14</v>
      </c>
      <c r="M93" s="261">
        <v>5.13</v>
      </c>
      <c r="N93" s="261">
        <v>181.37</v>
      </c>
      <c r="O93" s="262">
        <v>183.13</v>
      </c>
    </row>
    <row r="94" spans="1:15" x14ac:dyDescent="0.2">
      <c r="A94" s="256" t="str">
        <f t="shared" si="0"/>
        <v>Repayment31-60 Days Delinquent</v>
      </c>
      <c r="B94" s="263" t="s">
        <v>108</v>
      </c>
      <c r="F94" s="257">
        <v>293</v>
      </c>
      <c r="G94" s="257">
        <v>206</v>
      </c>
      <c r="H94" s="159">
        <v>2341104.66</v>
      </c>
      <c r="I94" s="159">
        <v>1329060.5900000001</v>
      </c>
      <c r="J94" s="258">
        <v>2.52E-2</v>
      </c>
      <c r="K94" s="11">
        <v>1.44E-2</v>
      </c>
      <c r="L94" s="261">
        <v>5.82</v>
      </c>
      <c r="M94" s="261">
        <v>5.81</v>
      </c>
      <c r="N94" s="261">
        <v>210.37</v>
      </c>
      <c r="O94" s="262">
        <v>153.49</v>
      </c>
    </row>
    <row r="95" spans="1:15" x14ac:dyDescent="0.2">
      <c r="A95" s="256" t="str">
        <f t="shared" si="0"/>
        <v>Repayment61-90 Days Delinquent</v>
      </c>
      <c r="B95" s="263" t="s">
        <v>109</v>
      </c>
      <c r="F95" s="257">
        <v>183</v>
      </c>
      <c r="G95" s="257">
        <v>207</v>
      </c>
      <c r="H95" s="159">
        <v>1284469.8999999999</v>
      </c>
      <c r="I95" s="159">
        <v>1349657.09</v>
      </c>
      <c r="J95" s="258">
        <v>1.38E-2</v>
      </c>
      <c r="K95" s="11">
        <v>1.46E-2</v>
      </c>
      <c r="L95" s="261">
        <v>6.15</v>
      </c>
      <c r="M95" s="261">
        <v>6.07</v>
      </c>
      <c r="N95" s="261">
        <v>178.79</v>
      </c>
      <c r="O95" s="262">
        <v>178.97</v>
      </c>
    </row>
    <row r="96" spans="1:15" x14ac:dyDescent="0.2">
      <c r="A96" s="256" t="str">
        <f t="shared" si="0"/>
        <v>Repayment91-120 Days Delinquent</v>
      </c>
      <c r="B96" s="263" t="s">
        <v>110</v>
      </c>
      <c r="F96" s="257">
        <v>112</v>
      </c>
      <c r="G96" s="257">
        <v>129</v>
      </c>
      <c r="H96" s="159">
        <v>936547.14</v>
      </c>
      <c r="I96" s="159">
        <v>1037168.63</v>
      </c>
      <c r="J96" s="258">
        <v>1.01E-2</v>
      </c>
      <c r="K96" s="11">
        <v>1.1299999999999999E-2</v>
      </c>
      <c r="L96" s="261">
        <v>5.42</v>
      </c>
      <c r="M96" s="261">
        <v>5.98</v>
      </c>
      <c r="N96" s="261">
        <v>178.71</v>
      </c>
      <c r="O96" s="262">
        <v>207.45</v>
      </c>
    </row>
    <row r="97" spans="1:25" x14ac:dyDescent="0.2">
      <c r="A97" s="256" t="str">
        <f t="shared" si="0"/>
        <v>Repayment121-180 Days Delinquent</v>
      </c>
      <c r="B97" s="263" t="s">
        <v>111</v>
      </c>
      <c r="F97" s="257">
        <v>132</v>
      </c>
      <c r="G97" s="257">
        <v>131</v>
      </c>
      <c r="H97" s="159">
        <v>1539297.43</v>
      </c>
      <c r="I97" s="159">
        <v>1457953.4</v>
      </c>
      <c r="J97" s="258">
        <v>1.6500000000000001E-2</v>
      </c>
      <c r="K97" s="11">
        <v>1.5800000000000002E-2</v>
      </c>
      <c r="L97" s="261">
        <v>5.85</v>
      </c>
      <c r="M97" s="261">
        <v>5.44</v>
      </c>
      <c r="N97" s="261">
        <v>208.59</v>
      </c>
      <c r="O97" s="262">
        <v>191.69</v>
      </c>
    </row>
    <row r="98" spans="1:25" x14ac:dyDescent="0.2">
      <c r="A98" s="256" t="str">
        <f t="shared" si="0"/>
        <v>Repayment181-270 Days Delinquent</v>
      </c>
      <c r="B98" s="263" t="s">
        <v>112</v>
      </c>
      <c r="F98" s="257">
        <v>191</v>
      </c>
      <c r="G98" s="257">
        <v>189</v>
      </c>
      <c r="H98" s="159">
        <v>1158039.82</v>
      </c>
      <c r="I98" s="159">
        <v>1567034.8</v>
      </c>
      <c r="J98" s="258">
        <v>1.24E-2</v>
      </c>
      <c r="K98" s="11">
        <v>1.7000000000000001E-2</v>
      </c>
      <c r="L98" s="261">
        <v>6.31</v>
      </c>
      <c r="M98" s="261">
        <v>6.28</v>
      </c>
      <c r="N98" s="261">
        <v>156.47</v>
      </c>
      <c r="O98" s="262">
        <v>198.03</v>
      </c>
    </row>
    <row r="99" spans="1:25" x14ac:dyDescent="0.2">
      <c r="A99" s="256" t="str">
        <f t="shared" si="0"/>
        <v>Repayment271+ Days Delinquent</v>
      </c>
      <c r="B99" s="263" t="s">
        <v>113</v>
      </c>
      <c r="F99" s="257">
        <v>91</v>
      </c>
      <c r="G99" s="257">
        <v>98</v>
      </c>
      <c r="H99" s="159">
        <v>797846.92</v>
      </c>
      <c r="I99" s="159">
        <v>601732.42000000004</v>
      </c>
      <c r="J99" s="258">
        <v>8.6E-3</v>
      </c>
      <c r="K99" s="11">
        <v>6.4999999999999997E-3</v>
      </c>
      <c r="L99" s="261">
        <v>6.09</v>
      </c>
      <c r="M99" s="261">
        <v>5.85</v>
      </c>
      <c r="N99" s="261">
        <v>156.66</v>
      </c>
      <c r="O99" s="262">
        <v>145.97</v>
      </c>
    </row>
    <row r="100" spans="1:25" x14ac:dyDescent="0.2">
      <c r="A100" s="264" t="s">
        <v>114</v>
      </c>
      <c r="B100" s="265" t="s">
        <v>114</v>
      </c>
      <c r="C100" s="265"/>
      <c r="D100" s="265"/>
      <c r="E100" s="265"/>
      <c r="F100" s="266">
        <v>8968</v>
      </c>
      <c r="G100" s="266">
        <v>8805</v>
      </c>
      <c r="H100" s="267">
        <v>79192173.459999993</v>
      </c>
      <c r="I100" s="267">
        <v>77392586.099999994</v>
      </c>
      <c r="J100" s="268">
        <v>0.85119999999999996</v>
      </c>
      <c r="K100" s="20">
        <v>0.83950000000000002</v>
      </c>
      <c r="L100" s="269">
        <v>5.22</v>
      </c>
      <c r="M100" s="269">
        <v>5.2</v>
      </c>
      <c r="N100" s="269">
        <v>182.07</v>
      </c>
      <c r="O100" s="270">
        <v>183.05</v>
      </c>
    </row>
    <row r="101" spans="1:25" x14ac:dyDescent="0.2">
      <c r="A101" s="256" t="s">
        <v>53</v>
      </c>
      <c r="B101" s="67" t="s">
        <v>53</v>
      </c>
      <c r="F101" s="257">
        <v>917</v>
      </c>
      <c r="G101" s="257">
        <v>950</v>
      </c>
      <c r="H101" s="159">
        <v>9426511.4299999997</v>
      </c>
      <c r="I101" s="159">
        <v>10053524.41</v>
      </c>
      <c r="J101" s="258">
        <v>0.1013</v>
      </c>
      <c r="K101" s="11">
        <v>0.1091</v>
      </c>
      <c r="L101" s="261">
        <v>5.95</v>
      </c>
      <c r="M101" s="261">
        <v>5.96</v>
      </c>
      <c r="N101" s="261">
        <v>198.33</v>
      </c>
      <c r="O101" s="262">
        <v>199.72</v>
      </c>
    </row>
    <row r="102" spans="1:25" x14ac:dyDescent="0.2">
      <c r="A102" s="256" t="s">
        <v>52</v>
      </c>
      <c r="B102" s="67" t="s">
        <v>52</v>
      </c>
      <c r="F102" s="257">
        <v>514</v>
      </c>
      <c r="G102" s="257">
        <v>446</v>
      </c>
      <c r="H102" s="159">
        <v>3925334.7</v>
      </c>
      <c r="I102" s="159">
        <v>3626466.45</v>
      </c>
      <c r="J102" s="258">
        <v>4.2200000000000001E-2</v>
      </c>
      <c r="K102" s="11">
        <v>3.9300000000000002E-2</v>
      </c>
      <c r="L102" s="261">
        <v>5.75</v>
      </c>
      <c r="M102" s="261">
        <v>5.68</v>
      </c>
      <c r="N102" s="261">
        <v>189.26</v>
      </c>
      <c r="O102" s="262">
        <v>187.94</v>
      </c>
    </row>
    <row r="103" spans="1:25" x14ac:dyDescent="0.2">
      <c r="A103" s="256" t="s">
        <v>58</v>
      </c>
      <c r="B103" s="67" t="s">
        <v>58</v>
      </c>
      <c r="F103" s="257">
        <v>89</v>
      </c>
      <c r="G103" s="257">
        <v>118</v>
      </c>
      <c r="H103" s="159">
        <v>420813.15</v>
      </c>
      <c r="I103" s="159">
        <v>1045834.64</v>
      </c>
      <c r="J103" s="21">
        <v>4.4999999999999997E-3</v>
      </c>
      <c r="K103" s="11">
        <v>1.1299999999999999E-2</v>
      </c>
      <c r="L103" s="261">
        <v>6.16</v>
      </c>
      <c r="M103" s="261">
        <v>6.27</v>
      </c>
      <c r="N103" s="261">
        <v>156.33000000000001</v>
      </c>
      <c r="O103" s="262">
        <v>187.32</v>
      </c>
      <c r="P103" s="271"/>
      <c r="Q103" s="271"/>
      <c r="R103" s="271"/>
      <c r="S103" s="271"/>
      <c r="T103" s="272"/>
      <c r="U103" s="272"/>
      <c r="V103" s="153"/>
      <c r="W103" s="153"/>
      <c r="X103" s="153"/>
      <c r="Y103" s="153"/>
    </row>
    <row r="104" spans="1:25" x14ac:dyDescent="0.2">
      <c r="A104" s="256" t="s">
        <v>60</v>
      </c>
      <c r="B104" s="67" t="s">
        <v>60</v>
      </c>
      <c r="F104" s="257">
        <v>0</v>
      </c>
      <c r="G104" s="257">
        <v>0</v>
      </c>
      <c r="H104" s="159">
        <v>0</v>
      </c>
      <c r="I104" s="159">
        <v>0</v>
      </c>
      <c r="J104" s="21">
        <v>0</v>
      </c>
      <c r="K104" s="11">
        <v>0</v>
      </c>
      <c r="L104" s="261">
        <v>0</v>
      </c>
      <c r="M104" s="261">
        <v>0</v>
      </c>
      <c r="N104" s="261">
        <v>0</v>
      </c>
      <c r="O104" s="262">
        <v>0</v>
      </c>
    </row>
    <row r="105" spans="1:25" x14ac:dyDescent="0.2">
      <c r="A105" s="118"/>
      <c r="B105" s="127" t="s">
        <v>96</v>
      </c>
      <c r="C105" s="192"/>
      <c r="D105" s="192"/>
      <c r="E105" s="154"/>
      <c r="F105" s="22">
        <v>10493</v>
      </c>
      <c r="G105" s="22">
        <v>10324</v>
      </c>
      <c r="H105" s="14">
        <v>93032592.870000005</v>
      </c>
      <c r="I105" s="14">
        <v>92186320.170000002</v>
      </c>
      <c r="J105" s="23"/>
      <c r="K105" s="23"/>
      <c r="L105" s="273">
        <v>5.32</v>
      </c>
      <c r="M105" s="273">
        <v>5.32</v>
      </c>
      <c r="N105" s="273">
        <v>183.86</v>
      </c>
      <c r="O105" s="274">
        <v>185.06</v>
      </c>
    </row>
    <row r="106" spans="1:25" s="136" customFormat="1" ht="11.25" x14ac:dyDescent="0.2">
      <c r="A106" s="248"/>
      <c r="B106" s="135"/>
      <c r="C106" s="135"/>
      <c r="D106" s="135"/>
      <c r="E106" s="135"/>
      <c r="F106" s="135"/>
      <c r="G106" s="135"/>
      <c r="H106" s="135"/>
      <c r="I106" s="135"/>
      <c r="J106" s="24"/>
      <c r="K106" s="24"/>
      <c r="L106" s="135"/>
      <c r="M106" s="135"/>
      <c r="N106" s="135"/>
      <c r="O106" s="25"/>
    </row>
    <row r="107" spans="1:25" s="136" customFormat="1" ht="12" thickBot="1" x14ac:dyDescent="0.25">
      <c r="A107" s="138"/>
      <c r="B107" s="139"/>
      <c r="C107" s="139"/>
      <c r="D107" s="139"/>
      <c r="E107" s="139"/>
      <c r="F107" s="139"/>
      <c r="G107" s="139"/>
      <c r="H107" s="139"/>
      <c r="I107" s="139"/>
      <c r="J107" s="26"/>
      <c r="K107" s="26"/>
      <c r="L107" s="139"/>
      <c r="M107" s="139"/>
      <c r="N107" s="139"/>
      <c r="O107" s="27"/>
    </row>
    <row r="108" spans="1:25" ht="12.75" customHeight="1" thickBot="1" x14ac:dyDescent="0.25">
      <c r="A108" s="89"/>
    </row>
    <row r="109" spans="1:25" ht="15.75" x14ac:dyDescent="0.25">
      <c r="A109" s="91" t="s">
        <v>115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2"/>
    </row>
    <row r="110" spans="1:25" ht="6.75" customHeight="1" x14ac:dyDescent="0.2">
      <c r="A110" s="93"/>
      <c r="O110" s="76"/>
    </row>
    <row r="111" spans="1:25" s="149" customFormat="1" x14ac:dyDescent="0.2">
      <c r="A111" s="141"/>
      <c r="B111" s="142"/>
      <c r="C111" s="142"/>
      <c r="D111" s="142"/>
      <c r="E111" s="249"/>
      <c r="F111" s="250" t="s">
        <v>88</v>
      </c>
      <c r="G111" s="250"/>
      <c r="H111" s="251" t="s">
        <v>101</v>
      </c>
      <c r="I111" s="252"/>
      <c r="J111" s="250" t="s">
        <v>102</v>
      </c>
      <c r="K111" s="250"/>
      <c r="L111" s="250" t="s">
        <v>103</v>
      </c>
      <c r="M111" s="250"/>
      <c r="N111" s="250" t="s">
        <v>104</v>
      </c>
      <c r="O111" s="253"/>
    </row>
    <row r="112" spans="1:25" s="149" customFormat="1" x14ac:dyDescent="0.2">
      <c r="A112" s="141"/>
      <c r="B112" s="142"/>
      <c r="C112" s="142"/>
      <c r="D112" s="142"/>
      <c r="E112" s="249"/>
      <c r="F112" s="95" t="s">
        <v>105</v>
      </c>
      <c r="G112" s="95" t="s">
        <v>106</v>
      </c>
      <c r="H112" s="28" t="s">
        <v>105</v>
      </c>
      <c r="I112" s="29" t="s">
        <v>106</v>
      </c>
      <c r="J112" s="95" t="s">
        <v>105</v>
      </c>
      <c r="K112" s="95" t="s">
        <v>106</v>
      </c>
      <c r="L112" s="95" t="s">
        <v>105</v>
      </c>
      <c r="M112" s="95" t="s">
        <v>106</v>
      </c>
      <c r="N112" s="95" t="s">
        <v>105</v>
      </c>
      <c r="O112" s="97" t="s">
        <v>106</v>
      </c>
    </row>
    <row r="113" spans="1:15" x14ac:dyDescent="0.2">
      <c r="A113" s="93"/>
      <c r="B113" s="67" t="s">
        <v>116</v>
      </c>
      <c r="F113" s="30">
        <v>7966</v>
      </c>
      <c r="G113" s="30">
        <v>7845</v>
      </c>
      <c r="H113" s="31">
        <v>71134867.590000004</v>
      </c>
      <c r="I113" s="32">
        <v>70049979.170000002</v>
      </c>
      <c r="J113" s="11">
        <v>0.89829999999999999</v>
      </c>
      <c r="K113" s="11">
        <v>0.90510000000000002</v>
      </c>
      <c r="L113" s="33">
        <v>5.14</v>
      </c>
      <c r="M113" s="33">
        <v>5.13</v>
      </c>
      <c r="N113" s="31">
        <v>181.37</v>
      </c>
      <c r="O113" s="34">
        <v>183.13</v>
      </c>
    </row>
    <row r="114" spans="1:15" x14ac:dyDescent="0.2">
      <c r="A114" s="93"/>
      <c r="B114" s="67" t="s">
        <v>117</v>
      </c>
      <c r="F114" s="30">
        <v>293</v>
      </c>
      <c r="G114" s="30">
        <v>206</v>
      </c>
      <c r="H114" s="31">
        <v>2341104.66</v>
      </c>
      <c r="I114" s="35">
        <v>1329060.5900000001</v>
      </c>
      <c r="J114" s="11">
        <v>2.9600000000000001E-2</v>
      </c>
      <c r="K114" s="11">
        <v>1.72E-2</v>
      </c>
      <c r="L114" s="33">
        <v>5.82</v>
      </c>
      <c r="M114" s="33">
        <v>5.81</v>
      </c>
      <c r="N114" s="31">
        <v>210.37</v>
      </c>
      <c r="O114" s="36">
        <v>153.49</v>
      </c>
    </row>
    <row r="115" spans="1:15" x14ac:dyDescent="0.2">
      <c r="A115" s="93"/>
      <c r="B115" s="67" t="s">
        <v>118</v>
      </c>
      <c r="F115" s="30">
        <v>183</v>
      </c>
      <c r="G115" s="30">
        <v>207</v>
      </c>
      <c r="H115" s="31">
        <v>1284469.8999999999</v>
      </c>
      <c r="I115" s="35">
        <v>1349657.09</v>
      </c>
      <c r="J115" s="11">
        <v>1.6199999999999999E-2</v>
      </c>
      <c r="K115" s="11">
        <v>1.7399999999999999E-2</v>
      </c>
      <c r="L115" s="33">
        <v>6.15</v>
      </c>
      <c r="M115" s="33">
        <v>6.07</v>
      </c>
      <c r="N115" s="31">
        <v>178.79</v>
      </c>
      <c r="O115" s="36">
        <v>178.97</v>
      </c>
    </row>
    <row r="116" spans="1:15" x14ac:dyDescent="0.2">
      <c r="A116" s="93"/>
      <c r="B116" s="67" t="s">
        <v>119</v>
      </c>
      <c r="F116" s="30">
        <v>112</v>
      </c>
      <c r="G116" s="30">
        <v>129</v>
      </c>
      <c r="H116" s="31">
        <v>936547.14</v>
      </c>
      <c r="I116" s="35">
        <v>1037168.63</v>
      </c>
      <c r="J116" s="11">
        <v>1.18E-2</v>
      </c>
      <c r="K116" s="11">
        <v>1.34E-2</v>
      </c>
      <c r="L116" s="33">
        <v>5.42</v>
      </c>
      <c r="M116" s="33">
        <v>5.98</v>
      </c>
      <c r="N116" s="31">
        <v>178.71</v>
      </c>
      <c r="O116" s="36">
        <v>207.45</v>
      </c>
    </row>
    <row r="117" spans="1:15" x14ac:dyDescent="0.2">
      <c r="A117" s="93"/>
      <c r="B117" s="67" t="s">
        <v>120</v>
      </c>
      <c r="F117" s="30">
        <v>132</v>
      </c>
      <c r="G117" s="30">
        <v>131</v>
      </c>
      <c r="H117" s="31">
        <v>1539297.43</v>
      </c>
      <c r="I117" s="35">
        <v>1457953.4</v>
      </c>
      <c r="J117" s="11">
        <v>1.9400000000000001E-2</v>
      </c>
      <c r="K117" s="11">
        <v>1.8800000000000001E-2</v>
      </c>
      <c r="L117" s="33">
        <v>5.85</v>
      </c>
      <c r="M117" s="33">
        <v>5.44</v>
      </c>
      <c r="N117" s="31">
        <v>208.59</v>
      </c>
      <c r="O117" s="36">
        <v>191.69</v>
      </c>
    </row>
    <row r="118" spans="1:15" x14ac:dyDescent="0.2">
      <c r="A118" s="93"/>
      <c r="B118" s="67" t="s">
        <v>121</v>
      </c>
      <c r="F118" s="30">
        <v>191</v>
      </c>
      <c r="G118" s="30">
        <v>189</v>
      </c>
      <c r="H118" s="31">
        <v>1158039.82</v>
      </c>
      <c r="I118" s="35">
        <v>1567034.8</v>
      </c>
      <c r="J118" s="11">
        <v>1.46E-2</v>
      </c>
      <c r="K118" s="11">
        <v>2.0199999999999999E-2</v>
      </c>
      <c r="L118" s="33">
        <v>6.31</v>
      </c>
      <c r="M118" s="37">
        <v>6.28</v>
      </c>
      <c r="N118" s="31">
        <v>156.47</v>
      </c>
      <c r="O118" s="36">
        <v>198.03</v>
      </c>
    </row>
    <row r="119" spans="1:15" x14ac:dyDescent="0.2">
      <c r="A119" s="93"/>
      <c r="B119" s="67" t="s">
        <v>122</v>
      </c>
      <c r="F119" s="30">
        <v>91</v>
      </c>
      <c r="G119" s="30">
        <v>98</v>
      </c>
      <c r="H119" s="31">
        <v>797846.92</v>
      </c>
      <c r="I119" s="35">
        <v>601732.42000000004</v>
      </c>
      <c r="J119" s="11">
        <v>1.01E-2</v>
      </c>
      <c r="K119" s="11">
        <v>7.7999999999999996E-3</v>
      </c>
      <c r="L119" s="33">
        <v>6.09</v>
      </c>
      <c r="M119" s="33">
        <v>5.85</v>
      </c>
      <c r="N119" s="31">
        <v>156.66</v>
      </c>
      <c r="O119" s="36">
        <v>145.97</v>
      </c>
    </row>
    <row r="120" spans="1:15" x14ac:dyDescent="0.2">
      <c r="A120" s="118"/>
      <c r="B120" s="127" t="s">
        <v>123</v>
      </c>
      <c r="C120" s="192"/>
      <c r="D120" s="192"/>
      <c r="E120" s="154"/>
      <c r="F120" s="38">
        <v>8968</v>
      </c>
      <c r="G120" s="38">
        <v>8805</v>
      </c>
      <c r="H120" s="14">
        <v>79192173.459999993</v>
      </c>
      <c r="I120" s="14">
        <v>77392586.099999994</v>
      </c>
      <c r="J120" s="23"/>
      <c r="K120" s="23"/>
      <c r="L120" s="39">
        <v>5.22</v>
      </c>
      <c r="M120" s="40">
        <v>5.2</v>
      </c>
      <c r="N120" s="14">
        <v>182.07</v>
      </c>
      <c r="O120" s="17">
        <v>183.05</v>
      </c>
    </row>
    <row r="121" spans="1:15" s="136" customFormat="1" ht="11.25" x14ac:dyDescent="0.2">
      <c r="A121" s="134"/>
      <c r="J121" s="41"/>
      <c r="K121" s="41"/>
      <c r="O121" s="42"/>
    </row>
    <row r="122" spans="1:15" s="136" customFormat="1" ht="12" thickBot="1" x14ac:dyDescent="0.25">
      <c r="A122" s="138"/>
      <c r="B122" s="139"/>
      <c r="C122" s="139"/>
      <c r="D122" s="139"/>
      <c r="E122" s="139"/>
      <c r="F122" s="139"/>
      <c r="G122" s="139"/>
      <c r="H122" s="139"/>
      <c r="I122" s="139"/>
      <c r="J122" s="26"/>
      <c r="K122" s="26"/>
      <c r="L122" s="139"/>
      <c r="M122" s="139"/>
      <c r="N122" s="139"/>
      <c r="O122" s="27"/>
    </row>
    <row r="123" spans="1:15" ht="12.75" customHeight="1" thickBot="1" x14ac:dyDescent="0.25">
      <c r="A123" s="275"/>
      <c r="B123" s="71"/>
      <c r="C123" s="71"/>
      <c r="D123" s="71"/>
      <c r="E123" s="71"/>
    </row>
    <row r="124" spans="1:15" ht="15.75" x14ac:dyDescent="0.25">
      <c r="A124" s="91" t="s">
        <v>124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2"/>
    </row>
    <row r="125" spans="1:15" ht="6.75" customHeight="1" x14ac:dyDescent="0.2">
      <c r="A125" s="93"/>
      <c r="O125" s="76"/>
    </row>
    <row r="126" spans="1:15" ht="12.75" customHeight="1" x14ac:dyDescent="0.2">
      <c r="A126" s="94"/>
      <c r="B126" s="238"/>
      <c r="C126" s="238"/>
      <c r="D126" s="238"/>
      <c r="E126" s="238"/>
      <c r="F126" s="276" t="s">
        <v>88</v>
      </c>
      <c r="G126" s="277"/>
      <c r="H126" s="251" t="s">
        <v>101</v>
      </c>
      <c r="I126" s="252"/>
      <c r="J126" s="276" t="s">
        <v>102</v>
      </c>
      <c r="K126" s="277"/>
      <c r="L126" s="276" t="s">
        <v>103</v>
      </c>
      <c r="M126" s="277"/>
      <c r="N126" s="276" t="s">
        <v>104</v>
      </c>
      <c r="O126" s="278"/>
    </row>
    <row r="127" spans="1:15" x14ac:dyDescent="0.2">
      <c r="A127" s="94"/>
      <c r="B127" s="238"/>
      <c r="C127" s="238"/>
      <c r="D127" s="238"/>
      <c r="E127" s="238"/>
      <c r="F127" s="95" t="s">
        <v>105</v>
      </c>
      <c r="G127" s="95" t="s">
        <v>106</v>
      </c>
      <c r="H127" s="95" t="s">
        <v>105</v>
      </c>
      <c r="I127" s="207" t="s">
        <v>106</v>
      </c>
      <c r="J127" s="95" t="s">
        <v>105</v>
      </c>
      <c r="K127" s="95" t="s">
        <v>106</v>
      </c>
      <c r="L127" s="95" t="s">
        <v>105</v>
      </c>
      <c r="M127" s="95" t="s">
        <v>106</v>
      </c>
      <c r="N127" s="95" t="s">
        <v>105</v>
      </c>
      <c r="O127" s="97" t="s">
        <v>106</v>
      </c>
    </row>
    <row r="128" spans="1:15" x14ac:dyDescent="0.2">
      <c r="A128" s="93"/>
      <c r="B128" s="67" t="s">
        <v>125</v>
      </c>
      <c r="F128" s="257">
        <v>1494</v>
      </c>
      <c r="G128" s="257">
        <v>1476</v>
      </c>
      <c r="H128" s="261">
        <v>26420336.550000001</v>
      </c>
      <c r="I128" s="261">
        <v>26255446.539999999</v>
      </c>
      <c r="J128" s="11">
        <v>0.28399999999999997</v>
      </c>
      <c r="K128" s="11">
        <v>0.2848</v>
      </c>
      <c r="L128" s="261">
        <v>4.62</v>
      </c>
      <c r="M128" s="261">
        <v>4.62</v>
      </c>
      <c r="N128" s="261">
        <v>172.17</v>
      </c>
      <c r="O128" s="262">
        <v>172.58</v>
      </c>
    </row>
    <row r="129" spans="1:17" x14ac:dyDescent="0.2">
      <c r="A129" s="93"/>
      <c r="B129" s="67" t="s">
        <v>126</v>
      </c>
      <c r="F129" s="257">
        <v>1437</v>
      </c>
      <c r="G129" s="257">
        <v>1421</v>
      </c>
      <c r="H129" s="261">
        <v>35578183.729999997</v>
      </c>
      <c r="I129" s="261">
        <v>35402438.82</v>
      </c>
      <c r="J129" s="11">
        <v>0.38240000000000002</v>
      </c>
      <c r="K129" s="11">
        <v>0.38400000000000001</v>
      </c>
      <c r="L129" s="261">
        <v>4.57</v>
      </c>
      <c r="M129" s="261">
        <v>4.57</v>
      </c>
      <c r="N129" s="261">
        <v>186.88</v>
      </c>
      <c r="O129" s="262">
        <v>186.65</v>
      </c>
    </row>
    <row r="130" spans="1:17" x14ac:dyDescent="0.2">
      <c r="A130" s="93"/>
      <c r="B130" s="67" t="s">
        <v>127</v>
      </c>
      <c r="F130" s="257">
        <v>4137</v>
      </c>
      <c r="G130" s="257">
        <v>4069</v>
      </c>
      <c r="H130" s="261">
        <v>12015736.5</v>
      </c>
      <c r="I130" s="261">
        <v>11803987.210000001</v>
      </c>
      <c r="J130" s="11">
        <v>0.12920000000000001</v>
      </c>
      <c r="K130" s="11">
        <v>0.128</v>
      </c>
      <c r="L130" s="261">
        <v>6.86</v>
      </c>
      <c r="M130" s="261">
        <v>6.87</v>
      </c>
      <c r="N130" s="261">
        <v>160.02000000000001</v>
      </c>
      <c r="O130" s="262">
        <v>162.29</v>
      </c>
    </row>
    <row r="131" spans="1:17" x14ac:dyDescent="0.2">
      <c r="A131" s="93"/>
      <c r="B131" s="67" t="s">
        <v>128</v>
      </c>
      <c r="F131" s="257">
        <v>3216</v>
      </c>
      <c r="G131" s="257">
        <v>3151</v>
      </c>
      <c r="H131" s="261">
        <v>17519244.420000002</v>
      </c>
      <c r="I131" s="261">
        <v>17238543.039999999</v>
      </c>
      <c r="J131" s="11">
        <v>0.1883</v>
      </c>
      <c r="K131" s="11">
        <v>0.187</v>
      </c>
      <c r="L131" s="261">
        <v>6.57</v>
      </c>
      <c r="M131" s="261">
        <v>6.59</v>
      </c>
      <c r="N131" s="261">
        <v>213.18</v>
      </c>
      <c r="O131" s="262">
        <v>217.95</v>
      </c>
    </row>
    <row r="132" spans="1:17" x14ac:dyDescent="0.2">
      <c r="A132" s="93"/>
      <c r="B132" s="67" t="s">
        <v>129</v>
      </c>
      <c r="F132" s="257">
        <v>198</v>
      </c>
      <c r="G132" s="257">
        <v>196</v>
      </c>
      <c r="H132" s="261">
        <v>1468412.83</v>
      </c>
      <c r="I132" s="261">
        <v>1457483.86</v>
      </c>
      <c r="J132" s="11">
        <v>1.5800000000000002E-2</v>
      </c>
      <c r="K132" s="11">
        <v>1.5800000000000002E-2</v>
      </c>
      <c r="L132" s="261">
        <v>8.27</v>
      </c>
      <c r="M132" s="261">
        <v>8.2799999999999994</v>
      </c>
      <c r="N132" s="261">
        <v>166.75</v>
      </c>
      <c r="O132" s="262">
        <v>167.03</v>
      </c>
    </row>
    <row r="133" spans="1:17" x14ac:dyDescent="0.2">
      <c r="A133" s="93"/>
      <c r="B133" s="67" t="s">
        <v>130</v>
      </c>
      <c r="F133" s="257">
        <v>11</v>
      </c>
      <c r="G133" s="257">
        <v>11</v>
      </c>
      <c r="H133" s="261">
        <v>30678.84</v>
      </c>
      <c r="I133" s="261">
        <v>28420.7</v>
      </c>
      <c r="J133" s="11">
        <v>2.9999999999999997E-4</v>
      </c>
      <c r="K133" s="11">
        <v>2.9999999999999997E-4</v>
      </c>
      <c r="L133" s="261">
        <v>8.42</v>
      </c>
      <c r="M133" s="261">
        <v>8.41</v>
      </c>
      <c r="N133" s="261">
        <v>154.03</v>
      </c>
      <c r="O133" s="262">
        <v>162.81</v>
      </c>
    </row>
    <row r="134" spans="1:17" x14ac:dyDescent="0.2">
      <c r="A134" s="118"/>
      <c r="B134" s="127" t="s">
        <v>131</v>
      </c>
      <c r="C134" s="192"/>
      <c r="D134" s="192"/>
      <c r="E134" s="192"/>
      <c r="F134" s="38">
        <v>10493</v>
      </c>
      <c r="G134" s="38">
        <v>10324</v>
      </c>
      <c r="H134" s="14">
        <v>93032592.870000005</v>
      </c>
      <c r="I134" s="14">
        <v>92186320.170000002</v>
      </c>
      <c r="J134" s="23"/>
      <c r="K134" s="23"/>
      <c r="L134" s="39">
        <v>5.32</v>
      </c>
      <c r="M134" s="40">
        <v>5.32</v>
      </c>
      <c r="N134" s="14">
        <v>183.86</v>
      </c>
      <c r="O134" s="17">
        <v>185.06</v>
      </c>
    </row>
    <row r="135" spans="1:17" s="136" customFormat="1" ht="11.25" x14ac:dyDescent="0.2">
      <c r="A135" s="134"/>
      <c r="F135" s="135"/>
      <c r="G135" s="135"/>
      <c r="H135" s="135"/>
      <c r="I135" s="135"/>
      <c r="J135" s="135"/>
      <c r="K135" s="135"/>
      <c r="L135" s="135"/>
      <c r="M135" s="135"/>
      <c r="N135" s="24"/>
      <c r="O135" s="221"/>
    </row>
    <row r="136" spans="1:17" s="136" customFormat="1" ht="12" thickBot="1" x14ac:dyDescent="0.25">
      <c r="A136" s="138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40"/>
    </row>
    <row r="137" spans="1:17" ht="13.5" thickBot="1" x14ac:dyDescent="0.25">
      <c r="D137" s="89"/>
      <c r="E137" s="89"/>
    </row>
    <row r="138" spans="1:17" ht="15.75" x14ac:dyDescent="0.25">
      <c r="A138" s="91" t="s">
        <v>132</v>
      </c>
      <c r="B138" s="71"/>
      <c r="C138" s="71"/>
      <c r="D138" s="279"/>
      <c r="F138" s="71"/>
      <c r="G138" s="71"/>
      <c r="H138" s="71"/>
      <c r="I138" s="71"/>
      <c r="J138" s="71"/>
      <c r="K138" s="71"/>
      <c r="L138" s="71"/>
      <c r="M138" s="71"/>
      <c r="N138" s="71"/>
      <c r="O138" s="72"/>
    </row>
    <row r="139" spans="1:17" ht="6.75" customHeight="1" x14ac:dyDescent="0.2">
      <c r="A139" s="93"/>
      <c r="O139" s="76"/>
    </row>
    <row r="140" spans="1:17" ht="12.75" customHeight="1" x14ac:dyDescent="0.2">
      <c r="A140" s="94"/>
      <c r="B140" s="238"/>
      <c r="C140" s="238"/>
      <c r="D140" s="238"/>
      <c r="E140" s="238"/>
      <c r="F140" s="276" t="s">
        <v>88</v>
      </c>
      <c r="G140" s="277"/>
      <c r="H140" s="251" t="s">
        <v>101</v>
      </c>
      <c r="I140" s="252"/>
      <c r="J140" s="276" t="s">
        <v>133</v>
      </c>
      <c r="K140" s="277"/>
      <c r="L140" s="276" t="s">
        <v>103</v>
      </c>
      <c r="M140" s="277"/>
      <c r="N140" s="276" t="s">
        <v>104</v>
      </c>
      <c r="O140" s="278"/>
    </row>
    <row r="141" spans="1:17" x14ac:dyDescent="0.2">
      <c r="A141" s="94"/>
      <c r="B141" s="238"/>
      <c r="C141" s="238"/>
      <c r="D141" s="238"/>
      <c r="E141" s="238"/>
      <c r="F141" s="95" t="s">
        <v>105</v>
      </c>
      <c r="G141" s="95" t="s">
        <v>106</v>
      </c>
      <c r="H141" s="95" t="s">
        <v>105</v>
      </c>
      <c r="I141" s="207" t="s">
        <v>106</v>
      </c>
      <c r="J141" s="95" t="s">
        <v>105</v>
      </c>
      <c r="K141" s="95" t="s">
        <v>106</v>
      </c>
      <c r="L141" s="95" t="s">
        <v>105</v>
      </c>
      <c r="M141" s="95" t="s">
        <v>106</v>
      </c>
      <c r="N141" s="95" t="s">
        <v>105</v>
      </c>
      <c r="O141" s="97" t="s">
        <v>106</v>
      </c>
    </row>
    <row r="142" spans="1:17" x14ac:dyDescent="0.2">
      <c r="A142" s="93"/>
      <c r="B142" s="67" t="s">
        <v>134</v>
      </c>
      <c r="F142" s="257">
        <v>5417</v>
      </c>
      <c r="G142" s="257">
        <v>5337</v>
      </c>
      <c r="H142" s="261">
        <v>33492532.77</v>
      </c>
      <c r="I142" s="261">
        <v>33230208.32</v>
      </c>
      <c r="J142" s="11">
        <v>0.36</v>
      </c>
      <c r="K142" s="11">
        <v>0.36049999999999999</v>
      </c>
      <c r="L142" s="261">
        <v>6.28</v>
      </c>
      <c r="M142" s="261">
        <v>6.28</v>
      </c>
      <c r="N142" s="31">
        <v>193.42</v>
      </c>
      <c r="O142" s="34">
        <v>196.34</v>
      </c>
    </row>
    <row r="143" spans="1:17" ht="14.25" x14ac:dyDescent="0.2">
      <c r="A143" s="93"/>
      <c r="B143" s="67" t="s">
        <v>135</v>
      </c>
      <c r="F143" s="257">
        <v>1552</v>
      </c>
      <c r="G143" s="257">
        <v>1502</v>
      </c>
      <c r="H143" s="261">
        <v>4106908.17</v>
      </c>
      <c r="I143" s="261">
        <v>3969126.35</v>
      </c>
      <c r="J143" s="11">
        <v>4.41E-2</v>
      </c>
      <c r="K143" s="11">
        <v>4.3099999999999999E-2</v>
      </c>
      <c r="L143" s="261">
        <v>6.86</v>
      </c>
      <c r="M143" s="261">
        <v>6.87</v>
      </c>
      <c r="N143" s="31">
        <v>157.19</v>
      </c>
      <c r="O143" s="36">
        <v>157.44</v>
      </c>
      <c r="Q143" s="279"/>
    </row>
    <row r="144" spans="1:17" ht="14.25" x14ac:dyDescent="0.2">
      <c r="A144" s="93"/>
      <c r="B144" s="67" t="s">
        <v>136</v>
      </c>
      <c r="F144" s="257">
        <v>1259</v>
      </c>
      <c r="G144" s="257">
        <v>1246</v>
      </c>
      <c r="H144" s="261">
        <v>4280913.96</v>
      </c>
      <c r="I144" s="261">
        <v>4123726.47</v>
      </c>
      <c r="J144" s="11">
        <v>4.5999999999999999E-2</v>
      </c>
      <c r="K144" s="11">
        <v>4.4699999999999997E-2</v>
      </c>
      <c r="L144" s="261">
        <v>6.73</v>
      </c>
      <c r="M144" s="261">
        <v>6.7</v>
      </c>
      <c r="N144" s="31">
        <v>154.51</v>
      </c>
      <c r="O144" s="36">
        <v>154.44</v>
      </c>
      <c r="Q144" s="279"/>
    </row>
    <row r="145" spans="1:15" x14ac:dyDescent="0.2">
      <c r="A145" s="93"/>
      <c r="B145" s="67" t="s">
        <v>137</v>
      </c>
      <c r="F145" s="257">
        <v>2237</v>
      </c>
      <c r="G145" s="257">
        <v>2211</v>
      </c>
      <c r="H145" s="261">
        <v>51028217.729999997</v>
      </c>
      <c r="I145" s="261">
        <v>50739462.25</v>
      </c>
      <c r="J145" s="11">
        <v>0.54849999999999999</v>
      </c>
      <c r="K145" s="11">
        <v>0.5504</v>
      </c>
      <c r="L145" s="261">
        <v>4.4400000000000004</v>
      </c>
      <c r="M145" s="261">
        <v>4.45</v>
      </c>
      <c r="N145" s="31">
        <v>182.14</v>
      </c>
      <c r="O145" s="36">
        <v>182.28</v>
      </c>
    </row>
    <row r="146" spans="1:15" x14ac:dyDescent="0.2">
      <c r="A146" s="93"/>
      <c r="B146" s="67" t="s">
        <v>138</v>
      </c>
      <c r="F146" s="257">
        <v>28</v>
      </c>
      <c r="G146" s="257">
        <v>28</v>
      </c>
      <c r="H146" s="261">
        <v>124020.24</v>
      </c>
      <c r="I146" s="261">
        <v>123796.78</v>
      </c>
      <c r="J146" s="11">
        <v>1.2999999999999999E-3</v>
      </c>
      <c r="K146" s="11">
        <v>1.2999999999999999E-3</v>
      </c>
      <c r="L146" s="261">
        <v>7.43</v>
      </c>
      <c r="M146" s="261">
        <v>7.43</v>
      </c>
      <c r="N146" s="31">
        <v>204.18</v>
      </c>
      <c r="O146" s="36">
        <v>203.43</v>
      </c>
    </row>
    <row r="147" spans="1:15" x14ac:dyDescent="0.2">
      <c r="A147" s="118"/>
      <c r="B147" s="127" t="s">
        <v>96</v>
      </c>
      <c r="C147" s="192"/>
      <c r="D147" s="192"/>
      <c r="E147" s="192"/>
      <c r="F147" s="38">
        <v>10493</v>
      </c>
      <c r="G147" s="38">
        <v>10324</v>
      </c>
      <c r="H147" s="14">
        <v>93032592.870000005</v>
      </c>
      <c r="I147" s="14">
        <v>92186320.170000002</v>
      </c>
      <c r="J147" s="23"/>
      <c r="K147" s="23"/>
      <c r="L147" s="39">
        <v>5.32</v>
      </c>
      <c r="M147" s="39">
        <v>5.32</v>
      </c>
      <c r="N147" s="14">
        <v>183.86</v>
      </c>
      <c r="O147" s="17">
        <v>185.06</v>
      </c>
    </row>
    <row r="148" spans="1:15" s="136" customFormat="1" ht="11.25" x14ac:dyDescent="0.2">
      <c r="A148" s="248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24"/>
      <c r="O148" s="137"/>
    </row>
    <row r="149" spans="1:15" s="136" customFormat="1" ht="12" thickBot="1" x14ac:dyDescent="0.25">
      <c r="A149" s="138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40"/>
    </row>
    <row r="150" spans="1:15" ht="13.5" thickBot="1" x14ac:dyDescent="0.25"/>
    <row r="151" spans="1:15" ht="15.75" x14ac:dyDescent="0.25">
      <c r="A151" s="91" t="s">
        <v>139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2"/>
    </row>
    <row r="152" spans="1:15" ht="6.75" customHeight="1" x14ac:dyDescent="0.2">
      <c r="A152" s="93"/>
      <c r="L152" s="76"/>
    </row>
    <row r="153" spans="1:15" x14ac:dyDescent="0.2">
      <c r="A153" s="94"/>
      <c r="B153" s="238"/>
      <c r="C153" s="238"/>
      <c r="D153" s="238"/>
      <c r="E153" s="174"/>
      <c r="F153" s="276" t="s">
        <v>88</v>
      </c>
      <c r="G153" s="277"/>
      <c r="H153" s="251" t="s">
        <v>101</v>
      </c>
      <c r="I153" s="252"/>
      <c r="J153" s="250" t="s">
        <v>140</v>
      </c>
      <c r="K153" s="250"/>
      <c r="L153" s="97" t="s">
        <v>22</v>
      </c>
    </row>
    <row r="154" spans="1:15" x14ac:dyDescent="0.2">
      <c r="A154" s="94"/>
      <c r="B154" s="238"/>
      <c r="C154" s="238"/>
      <c r="D154" s="238"/>
      <c r="E154" s="174"/>
      <c r="F154" s="207" t="s">
        <v>105</v>
      </c>
      <c r="G154" s="207" t="s">
        <v>106</v>
      </c>
      <c r="H154" s="95" t="s">
        <v>105</v>
      </c>
      <c r="I154" s="95" t="s">
        <v>106</v>
      </c>
      <c r="J154" s="95" t="s">
        <v>105</v>
      </c>
      <c r="K154" s="95" t="s">
        <v>106</v>
      </c>
      <c r="L154" s="280"/>
    </row>
    <row r="155" spans="1:15" x14ac:dyDescent="0.2">
      <c r="A155" s="144"/>
      <c r="B155" s="150" t="s">
        <v>141</v>
      </c>
      <c r="C155" s="150"/>
      <c r="D155" s="150"/>
      <c r="E155" s="150"/>
      <c r="F155" s="257">
        <v>678</v>
      </c>
      <c r="G155" s="257">
        <v>670</v>
      </c>
      <c r="H155" s="261">
        <v>1982954.55</v>
      </c>
      <c r="I155" s="31">
        <v>1964700.21</v>
      </c>
      <c r="J155" s="11">
        <v>2.1299999999999999E-2</v>
      </c>
      <c r="K155" s="43">
        <v>2.1299999999999999E-2</v>
      </c>
      <c r="L155" s="281">
        <v>3.0219</v>
      </c>
    </row>
    <row r="156" spans="1:15" x14ac:dyDescent="0.2">
      <c r="A156" s="93"/>
      <c r="B156" s="67" t="s">
        <v>142</v>
      </c>
      <c r="F156" s="257">
        <v>9815</v>
      </c>
      <c r="G156" s="257">
        <v>9654</v>
      </c>
      <c r="H156" s="261">
        <v>91049638.319999993</v>
      </c>
      <c r="I156" s="31">
        <v>90221619.959999993</v>
      </c>
      <c r="J156" s="11">
        <v>0.97870000000000001</v>
      </c>
      <c r="K156" s="21">
        <v>0.97870000000000001</v>
      </c>
      <c r="L156" s="282">
        <v>2.5053000000000001</v>
      </c>
    </row>
    <row r="157" spans="1:15" x14ac:dyDescent="0.2">
      <c r="A157" s="93"/>
      <c r="B157" s="67" t="s">
        <v>143</v>
      </c>
      <c r="F157" s="257">
        <v>0</v>
      </c>
      <c r="G157" s="257">
        <v>0</v>
      </c>
      <c r="H157" s="261">
        <v>0</v>
      </c>
      <c r="I157" s="261">
        <v>0</v>
      </c>
      <c r="J157" s="11">
        <v>0</v>
      </c>
      <c r="K157" s="21">
        <v>0</v>
      </c>
      <c r="L157" s="282">
        <v>0</v>
      </c>
    </row>
    <row r="158" spans="1:15" ht="13.5" thickBot="1" x14ac:dyDescent="0.25">
      <c r="A158" s="222"/>
      <c r="B158" s="283" t="s">
        <v>50</v>
      </c>
      <c r="C158" s="89"/>
      <c r="D158" s="89"/>
      <c r="E158" s="89"/>
      <c r="F158" s="44">
        <v>10493</v>
      </c>
      <c r="G158" s="44">
        <v>10324</v>
      </c>
      <c r="H158" s="45">
        <v>93032592.870000005</v>
      </c>
      <c r="I158" s="45">
        <v>92186320.170000002</v>
      </c>
      <c r="J158" s="46"/>
      <c r="K158" s="47"/>
      <c r="L158" s="284">
        <v>2.5163000000000002</v>
      </c>
    </row>
    <row r="159" spans="1:15" s="285" customFormat="1" ht="11.25" x14ac:dyDescent="0.2">
      <c r="A159" s="136"/>
    </row>
    <row r="160" spans="1:15" s="285" customFormat="1" ht="11.25" x14ac:dyDescent="0.2">
      <c r="A160" s="136"/>
    </row>
    <row r="161" spans="1:15" ht="13.5" thickBot="1" x14ac:dyDescent="0.25"/>
    <row r="162" spans="1:15" ht="15.75" x14ac:dyDescent="0.25">
      <c r="A162" s="91" t="s">
        <v>144</v>
      </c>
      <c r="B162" s="275"/>
      <c r="C162" s="286"/>
      <c r="D162" s="92"/>
      <c r="E162" s="92"/>
      <c r="F162" s="228" t="s">
        <v>145</v>
      </c>
    </row>
    <row r="163" spans="1:15" ht="13.5" thickBot="1" x14ac:dyDescent="0.25">
      <c r="A163" s="222" t="s">
        <v>146</v>
      </c>
      <c r="B163" s="222"/>
      <c r="C163" s="287"/>
      <c r="D163" s="287"/>
      <c r="E163" s="287"/>
      <c r="F163" s="288">
        <v>501454780.45999998</v>
      </c>
    </row>
    <row r="164" spans="1:15" x14ac:dyDescent="0.2">
      <c r="C164" s="289"/>
      <c r="D164" s="289"/>
      <c r="E164" s="289"/>
      <c r="F164" s="290"/>
    </row>
    <row r="165" spans="1:15" x14ac:dyDescent="0.2">
      <c r="C165" s="291"/>
      <c r="D165" s="292"/>
      <c r="E165" s="292"/>
      <c r="F165" s="290"/>
    </row>
    <row r="166" spans="1:15" ht="12.75" customHeight="1" x14ac:dyDescent="0.2">
      <c r="A166" s="293"/>
      <c r="B166" s="293"/>
      <c r="C166" s="293"/>
      <c r="D166" s="293"/>
      <c r="E166" s="293"/>
      <c r="F166" s="293"/>
    </row>
    <row r="167" spans="1:15" x14ac:dyDescent="0.2">
      <c r="A167" s="294"/>
      <c r="B167" s="294"/>
      <c r="C167" s="294"/>
      <c r="D167" s="294"/>
      <c r="E167" s="294"/>
      <c r="F167" s="295"/>
      <c r="G167" s="295"/>
      <c r="H167" s="296"/>
      <c r="I167" s="296"/>
      <c r="L167" s="153"/>
      <c r="M167" s="153"/>
      <c r="N167" s="153"/>
      <c r="O167" s="153"/>
    </row>
    <row r="168" spans="1:15" x14ac:dyDescent="0.2">
      <c r="A168" s="293"/>
      <c r="B168" s="293"/>
      <c r="C168" s="293"/>
      <c r="D168" s="293"/>
      <c r="E168" s="293"/>
      <c r="F168" s="297"/>
      <c r="G168" s="297"/>
      <c r="H168" s="297"/>
      <c r="I168" s="298"/>
    </row>
    <row r="169" spans="1:15" x14ac:dyDescent="0.2">
      <c r="C169" s="291"/>
      <c r="D169" s="292"/>
      <c r="E169" s="292"/>
      <c r="F169" s="290"/>
    </row>
    <row r="170" spans="1:15" x14ac:dyDescent="0.2">
      <c r="A170" s="299"/>
      <c r="B170" s="299"/>
      <c r="C170" s="299"/>
      <c r="D170" s="299"/>
      <c r="E170" s="299"/>
      <c r="F170" s="299"/>
    </row>
    <row r="171" spans="1:15" x14ac:dyDescent="0.2">
      <c r="A171" s="299"/>
      <c r="B171" s="299"/>
      <c r="C171" s="299"/>
      <c r="D171" s="299"/>
      <c r="E171" s="299"/>
      <c r="F171" s="299"/>
    </row>
    <row r="172" spans="1:15" x14ac:dyDescent="0.2">
      <c r="A172" s="299"/>
      <c r="B172" s="299"/>
      <c r="C172" s="299"/>
      <c r="D172" s="299"/>
      <c r="E172" s="299"/>
      <c r="F172" s="299"/>
    </row>
    <row r="178" spans="6:6" x14ac:dyDescent="0.2">
      <c r="F178" s="153"/>
    </row>
    <row r="180" spans="6:6" x14ac:dyDescent="0.2">
      <c r="F180" s="153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3A8A22B2-9546-4F32-A3F2-6E6D9DC63B8F}"/>
    <hyperlink ref="D11" r:id="rId2" xr:uid="{0BC702B9-9905-476F-AEBC-A39603B8C1C7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4C30-D899-4C82-890A-CCB320692FF4}">
  <sheetPr>
    <pageSetUpPr fitToPage="1"/>
  </sheetPr>
  <dimension ref="A1:X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00" customWidth="1"/>
    <col min="3" max="3" width="14.42578125" style="300" customWidth="1"/>
    <col min="4" max="4" width="13.140625" style="300" customWidth="1"/>
    <col min="5" max="5" width="12.85546875" style="300" customWidth="1"/>
    <col min="6" max="6" width="11.5703125" style="300" customWidth="1"/>
    <col min="7" max="7" width="15.85546875" style="300" bestFit="1" customWidth="1"/>
    <col min="8" max="8" width="19.42578125" style="300" customWidth="1"/>
    <col min="9" max="9" width="15.140625" style="300" bestFit="1" customWidth="1"/>
    <col min="10" max="11" width="14.42578125" style="300" customWidth="1"/>
    <col min="12" max="12" width="15.5703125" style="300" bestFit="1" customWidth="1"/>
    <col min="13" max="13" width="14.42578125" style="300" customWidth="1"/>
    <col min="14" max="14" width="17.140625" style="300" customWidth="1"/>
    <col min="15" max="15" width="21.140625" style="300" customWidth="1"/>
    <col min="16" max="16" width="26.5703125" style="300" customWidth="1"/>
    <col min="17" max="17" width="28.85546875" style="300" bestFit="1" customWidth="1"/>
    <col min="18" max="18" width="15.5703125" style="300" bestFit="1" customWidth="1"/>
    <col min="19" max="19" width="18.42578125" style="300" bestFit="1" customWidth="1"/>
    <col min="20" max="20" width="17.5703125" style="300" bestFit="1" customWidth="1"/>
    <col min="21" max="21" width="14.42578125" style="300" customWidth="1"/>
    <col min="22" max="22" width="13.5703125" style="300" bestFit="1" customWidth="1"/>
    <col min="23" max="23" width="14.140625" style="300" bestFit="1" customWidth="1"/>
    <col min="24" max="24" width="13.140625" style="300" bestFit="1" customWidth="1"/>
    <col min="25" max="38" width="10.85546875" style="300" customWidth="1"/>
    <col min="39" max="39" width="2.5703125" style="300" customWidth="1"/>
    <col min="40" max="16384" width="9.140625" style="300"/>
  </cols>
  <sheetData>
    <row r="1" spans="1:21" ht="15.75" x14ac:dyDescent="0.25">
      <c r="A1" s="66" t="s">
        <v>0</v>
      </c>
    </row>
    <row r="2" spans="1:21" ht="15.75" customHeight="1" x14ac:dyDescent="0.25">
      <c r="A2" s="66" t="s">
        <v>147</v>
      </c>
      <c r="S2" s="301"/>
      <c r="T2" s="301"/>
      <c r="U2" s="301"/>
    </row>
    <row r="3" spans="1:21" ht="15.75" x14ac:dyDescent="0.25">
      <c r="A3" s="66" t="s">
        <v>5</v>
      </c>
      <c r="R3" s="301"/>
      <c r="S3" s="301"/>
      <c r="T3" s="301"/>
      <c r="U3" s="301"/>
    </row>
    <row r="4" spans="1:21" ht="13.5" thickBot="1" x14ac:dyDescent="0.25">
      <c r="R4" s="301"/>
      <c r="S4" s="301"/>
      <c r="T4" s="301"/>
      <c r="U4" s="301"/>
    </row>
    <row r="5" spans="1:21" x14ac:dyDescent="0.2">
      <c r="B5" s="69" t="s">
        <v>6</v>
      </c>
      <c r="C5" s="70"/>
      <c r="D5" s="70"/>
      <c r="E5" s="302">
        <v>45316</v>
      </c>
      <c r="F5" s="302"/>
      <c r="G5" s="303"/>
      <c r="R5" s="301"/>
      <c r="S5" s="301"/>
      <c r="T5" s="301"/>
      <c r="U5" s="301"/>
    </row>
    <row r="6" spans="1:21" ht="13.5" thickBot="1" x14ac:dyDescent="0.25">
      <c r="B6" s="87" t="s">
        <v>148</v>
      </c>
      <c r="C6" s="88"/>
      <c r="D6" s="88"/>
      <c r="E6" s="304">
        <v>45291</v>
      </c>
      <c r="F6" s="304"/>
      <c r="G6" s="305"/>
      <c r="R6" s="301"/>
      <c r="S6" s="301"/>
      <c r="T6" s="301"/>
      <c r="U6" s="301"/>
    </row>
    <row r="9" spans="1:21" ht="15.75" thickBot="1" x14ac:dyDescent="0.3">
      <c r="A9" s="306"/>
      <c r="S9" s="149"/>
    </row>
    <row r="10" spans="1:21" ht="6" customHeight="1" thickBot="1" x14ac:dyDescent="0.25">
      <c r="J10" s="227"/>
      <c r="K10" s="307"/>
      <c r="L10" s="307"/>
      <c r="M10" s="307"/>
      <c r="N10" s="308"/>
    </row>
    <row r="11" spans="1:21" ht="18" thickBot="1" x14ac:dyDescent="0.3">
      <c r="A11" s="309" t="s">
        <v>149</v>
      </c>
      <c r="B11" s="310"/>
      <c r="C11" s="310"/>
      <c r="D11" s="310"/>
      <c r="E11" s="310"/>
      <c r="F11" s="310"/>
      <c r="G11" s="310"/>
      <c r="H11" s="311"/>
      <c r="J11" s="182" t="s">
        <v>150</v>
      </c>
      <c r="N11" s="312">
        <v>45291</v>
      </c>
      <c r="O11" s="313"/>
    </row>
    <row r="12" spans="1:21" x14ac:dyDescent="0.2">
      <c r="A12" s="182"/>
      <c r="H12" s="314"/>
      <c r="J12" s="315" t="s">
        <v>151</v>
      </c>
      <c r="N12" s="211">
        <v>0</v>
      </c>
      <c r="O12" s="316"/>
    </row>
    <row r="13" spans="1:21" x14ac:dyDescent="0.2">
      <c r="A13" s="315"/>
      <c r="B13" s="300" t="s">
        <v>152</v>
      </c>
      <c r="H13" s="211">
        <v>1201037.77</v>
      </c>
      <c r="J13" s="93" t="s">
        <v>153</v>
      </c>
      <c r="N13" s="211">
        <v>14732.6</v>
      </c>
      <c r="O13" s="316"/>
    </row>
    <row r="14" spans="1:21" x14ac:dyDescent="0.2">
      <c r="A14" s="315"/>
      <c r="B14" s="300" t="s">
        <v>154</v>
      </c>
      <c r="F14" s="317"/>
      <c r="H14" s="318"/>
      <c r="J14" s="93" t="s">
        <v>155</v>
      </c>
      <c r="N14" s="211">
        <v>15208.55</v>
      </c>
      <c r="O14" s="316"/>
    </row>
    <row r="15" spans="1:21" x14ac:dyDescent="0.2">
      <c r="A15" s="315"/>
      <c r="B15" s="67" t="s">
        <v>156</v>
      </c>
      <c r="H15" s="318"/>
      <c r="J15" s="93" t="s">
        <v>157</v>
      </c>
      <c r="N15" s="211">
        <v>56357.86</v>
      </c>
      <c r="O15" s="316"/>
    </row>
    <row r="16" spans="1:21" x14ac:dyDescent="0.2">
      <c r="A16" s="315"/>
      <c r="C16" s="67" t="s">
        <v>158</v>
      </c>
      <c r="H16" s="211">
        <v>0</v>
      </c>
      <c r="J16" s="93" t="s">
        <v>159</v>
      </c>
      <c r="N16" s="235"/>
    </row>
    <row r="17" spans="1:21" ht="13.5" thickBot="1" x14ac:dyDescent="0.25">
      <c r="A17" s="315"/>
      <c r="B17" s="300" t="s">
        <v>160</v>
      </c>
      <c r="H17" s="318">
        <v>13623.7</v>
      </c>
      <c r="I17" s="319"/>
      <c r="J17" s="320"/>
      <c r="K17" s="283" t="s">
        <v>161</v>
      </c>
      <c r="L17" s="321"/>
      <c r="M17" s="321"/>
      <c r="N17" s="322">
        <v>86299.010000000009</v>
      </c>
      <c r="O17" s="153"/>
    </row>
    <row r="18" spans="1:21" x14ac:dyDescent="0.2">
      <c r="A18" s="315"/>
      <c r="B18" s="300" t="s">
        <v>162</v>
      </c>
      <c r="H18" s="318"/>
      <c r="O18" s="316"/>
    </row>
    <row r="19" spans="1:21" x14ac:dyDescent="0.2">
      <c r="A19" s="315"/>
      <c r="B19" s="67" t="s">
        <v>163</v>
      </c>
      <c r="H19" s="318"/>
      <c r="O19" s="153"/>
    </row>
    <row r="20" spans="1:21" x14ac:dyDescent="0.2">
      <c r="A20" s="315"/>
      <c r="B20" s="300" t="s">
        <v>164</v>
      </c>
      <c r="H20" s="211">
        <v>176593.17</v>
      </c>
      <c r="O20" s="316"/>
    </row>
    <row r="21" spans="1:21" x14ac:dyDescent="0.2">
      <c r="A21" s="315"/>
      <c r="B21" s="67" t="s">
        <v>165</v>
      </c>
      <c r="H21" s="318"/>
      <c r="R21" s="212"/>
    </row>
    <row r="22" spans="1:21" ht="13.5" thickBot="1" x14ac:dyDescent="0.25">
      <c r="A22" s="315"/>
      <c r="B22" s="300" t="s">
        <v>166</v>
      </c>
      <c r="H22" s="318"/>
      <c r="N22" s="316"/>
    </row>
    <row r="23" spans="1:21" x14ac:dyDescent="0.2">
      <c r="A23" s="315"/>
      <c r="B23" s="300" t="s">
        <v>167</v>
      </c>
      <c r="H23" s="318"/>
      <c r="I23" s="323"/>
      <c r="J23" s="227" t="s">
        <v>168</v>
      </c>
      <c r="K23" s="307"/>
      <c r="L23" s="307"/>
      <c r="M23" s="307"/>
      <c r="N23" s="324">
        <v>45291</v>
      </c>
      <c r="O23" s="289"/>
      <c r="Q23" s="316"/>
      <c r="U23" s="149"/>
    </row>
    <row r="24" spans="1:21" x14ac:dyDescent="0.2">
      <c r="A24" s="315"/>
      <c r="B24" s="300" t="s">
        <v>169</v>
      </c>
      <c r="H24" s="318"/>
      <c r="I24" s="325"/>
      <c r="J24" s="315"/>
      <c r="N24" s="318"/>
      <c r="O24" s="326"/>
    </row>
    <row r="25" spans="1:21" x14ac:dyDescent="0.2">
      <c r="A25" s="315"/>
      <c r="B25" s="300" t="s">
        <v>170</v>
      </c>
      <c r="H25" s="211"/>
      <c r="I25" s="327"/>
      <c r="J25" s="328" t="s">
        <v>171</v>
      </c>
      <c r="N25" s="329">
        <v>440962.5</v>
      </c>
      <c r="O25" s="330"/>
    </row>
    <row r="26" spans="1:21" x14ac:dyDescent="0.2">
      <c r="A26" s="315"/>
      <c r="B26" s="300" t="s">
        <v>172</v>
      </c>
      <c r="H26" s="211"/>
      <c r="I26" s="327"/>
      <c r="J26" s="328" t="s">
        <v>173</v>
      </c>
      <c r="N26" s="331">
        <v>175923255.94</v>
      </c>
      <c r="O26" s="330"/>
    </row>
    <row r="27" spans="1:21" x14ac:dyDescent="0.2">
      <c r="A27" s="315"/>
      <c r="B27" s="300" t="s">
        <v>174</v>
      </c>
      <c r="H27" s="318"/>
      <c r="I27" s="332"/>
      <c r="J27" s="328" t="s">
        <v>175</v>
      </c>
      <c r="N27" s="333">
        <v>0.35082576295039036</v>
      </c>
      <c r="O27" s="334"/>
      <c r="P27" s="67"/>
    </row>
    <row r="28" spans="1:21" x14ac:dyDescent="0.2">
      <c r="A28" s="315"/>
      <c r="H28" s="335"/>
      <c r="I28" s="332"/>
      <c r="J28" s="328" t="s">
        <v>176</v>
      </c>
      <c r="N28" s="336">
        <v>1.9097512960156167</v>
      </c>
      <c r="O28" s="334"/>
      <c r="P28" s="67"/>
      <c r="R28" s="337"/>
    </row>
    <row r="29" spans="1:21" x14ac:dyDescent="0.2">
      <c r="A29" s="315"/>
      <c r="C29" s="149" t="s">
        <v>177</v>
      </c>
      <c r="H29" s="338">
        <v>1391254.64</v>
      </c>
      <c r="I29" s="327"/>
      <c r="J29" s="339"/>
      <c r="N29" s="331"/>
      <c r="O29" s="330"/>
      <c r="P29" s="67"/>
    </row>
    <row r="30" spans="1:21" ht="13.5" thickBot="1" x14ac:dyDescent="0.25">
      <c r="A30" s="315"/>
      <c r="C30" s="149"/>
      <c r="H30" s="335"/>
      <c r="I30" s="327"/>
      <c r="J30" s="328" t="s">
        <v>178</v>
      </c>
      <c r="N30" s="329">
        <v>176593.17</v>
      </c>
      <c r="O30" s="330"/>
      <c r="P30" s="67"/>
    </row>
    <row r="31" spans="1:21" x14ac:dyDescent="0.2">
      <c r="A31" s="340" t="s">
        <v>179</v>
      </c>
      <c r="B31" s="341"/>
      <c r="C31" s="342"/>
      <c r="D31" s="341"/>
      <c r="E31" s="341"/>
      <c r="F31" s="341"/>
      <c r="G31" s="341"/>
      <c r="H31" s="343"/>
      <c r="I31" s="327"/>
      <c r="J31" s="328" t="s">
        <v>180</v>
      </c>
      <c r="N31" s="331">
        <v>0</v>
      </c>
      <c r="O31" s="330"/>
      <c r="P31" s="67"/>
    </row>
    <row r="32" spans="1:21" ht="14.25" x14ac:dyDescent="0.2">
      <c r="A32" s="134"/>
      <c r="B32" s="285"/>
      <c r="C32" s="285"/>
      <c r="D32" s="285"/>
      <c r="E32" s="285"/>
      <c r="F32" s="285"/>
      <c r="G32" s="285"/>
      <c r="H32" s="344"/>
      <c r="I32" s="327"/>
      <c r="J32" s="93" t="s">
        <v>181</v>
      </c>
      <c r="N32" s="329">
        <v>167422674.84</v>
      </c>
      <c r="O32" s="330"/>
      <c r="P32" s="67"/>
    </row>
    <row r="33" spans="1:19" ht="15" thickBot="1" x14ac:dyDescent="0.25">
      <c r="A33" s="138"/>
      <c r="B33" s="345"/>
      <c r="C33" s="345"/>
      <c r="D33" s="345"/>
      <c r="E33" s="345"/>
      <c r="F33" s="345"/>
      <c r="G33" s="346"/>
      <c r="H33" s="347"/>
      <c r="I33" s="332"/>
      <c r="J33" s="93" t="s">
        <v>182</v>
      </c>
      <c r="K33" s="67"/>
      <c r="L33" s="67"/>
      <c r="M33" s="67"/>
      <c r="N33" s="336">
        <v>0.95168017409307626</v>
      </c>
      <c r="O33" s="334"/>
      <c r="P33" s="67"/>
    </row>
    <row r="34" spans="1:19" s="285" customFormat="1" x14ac:dyDescent="0.2">
      <c r="A34" s="136"/>
      <c r="I34" s="332"/>
      <c r="J34" s="93" t="s">
        <v>183</v>
      </c>
      <c r="K34" s="67"/>
      <c r="L34" s="67"/>
      <c r="M34" s="67"/>
      <c r="N34" s="336">
        <v>1.6951839789426573E-2</v>
      </c>
      <c r="O34" s="334"/>
      <c r="P34" s="67"/>
    </row>
    <row r="35" spans="1:19" s="285" customFormat="1" ht="13.5" thickBot="1" x14ac:dyDescent="0.25">
      <c r="G35" s="348"/>
      <c r="I35" s="292"/>
      <c r="J35" s="349" t="s">
        <v>184</v>
      </c>
      <c r="K35" s="350"/>
      <c r="L35" s="350"/>
      <c r="M35" s="350"/>
      <c r="N35" s="351">
        <v>0</v>
      </c>
      <c r="O35" s="334"/>
      <c r="P35" s="67"/>
    </row>
    <row r="36" spans="1:19" s="285" customFormat="1" x14ac:dyDescent="0.2">
      <c r="H36" s="352"/>
      <c r="J36" s="353" t="s">
        <v>185</v>
      </c>
      <c r="K36" s="354"/>
      <c r="L36" s="354"/>
      <c r="M36" s="354"/>
      <c r="N36" s="355"/>
      <c r="P36" s="48"/>
      <c r="R36" s="348"/>
    </row>
    <row r="37" spans="1:19" s="285" customFormat="1" ht="13.5" thickBot="1" x14ac:dyDescent="0.25">
      <c r="H37" s="348"/>
      <c r="J37" s="202" t="s">
        <v>186</v>
      </c>
      <c r="K37" s="203"/>
      <c r="L37" s="203"/>
      <c r="M37" s="203"/>
      <c r="N37" s="204"/>
      <c r="O37" s="356"/>
      <c r="P37" s="48"/>
      <c r="R37" s="348"/>
    </row>
    <row r="38" spans="1:19" s="285" customFormat="1" x14ac:dyDescent="0.2">
      <c r="J38" s="136"/>
      <c r="K38" s="149"/>
      <c r="L38" s="300"/>
      <c r="M38" s="300"/>
      <c r="N38" s="300"/>
      <c r="O38" s="300"/>
      <c r="P38" s="48"/>
      <c r="R38" s="348"/>
      <c r="S38" s="348"/>
    </row>
    <row r="39" spans="1:19" ht="13.5" thickBot="1" x14ac:dyDescent="0.25">
      <c r="P39" s="383"/>
    </row>
    <row r="40" spans="1:19" ht="15.75" thickBot="1" x14ac:dyDescent="0.3">
      <c r="A40" s="309" t="s">
        <v>187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1"/>
      <c r="P40" s="383"/>
      <c r="R40" s="316"/>
    </row>
    <row r="41" spans="1:19" ht="15.75" thickBot="1" x14ac:dyDescent="0.3">
      <c r="A41" s="357"/>
      <c r="N41" s="335"/>
      <c r="P41" s="48"/>
      <c r="Q41" s="285"/>
      <c r="R41" s="316"/>
    </row>
    <row r="42" spans="1:19" x14ac:dyDescent="0.2">
      <c r="A42" s="358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8"/>
      <c r="S42" s="316"/>
    </row>
    <row r="43" spans="1:19" x14ac:dyDescent="0.2">
      <c r="A43" s="182" t="s">
        <v>188</v>
      </c>
      <c r="L43" s="359" t="s">
        <v>189</v>
      </c>
      <c r="M43" s="360"/>
      <c r="N43" s="361" t="s">
        <v>190</v>
      </c>
      <c r="O43" s="362"/>
      <c r="R43" s="316"/>
    </row>
    <row r="44" spans="1:19" x14ac:dyDescent="0.2">
      <c r="A44" s="315"/>
      <c r="N44" s="335"/>
    </row>
    <row r="45" spans="1:19" x14ac:dyDescent="0.2">
      <c r="A45" s="315"/>
      <c r="B45" s="149" t="s">
        <v>177</v>
      </c>
      <c r="L45" s="316"/>
      <c r="M45" s="316"/>
      <c r="N45" s="318">
        <v>1391254.64</v>
      </c>
      <c r="Q45" s="316"/>
    </row>
    <row r="46" spans="1:19" x14ac:dyDescent="0.2">
      <c r="A46" s="315"/>
      <c r="L46" s="316"/>
      <c r="M46" s="316"/>
      <c r="N46" s="318"/>
      <c r="O46" s="316"/>
      <c r="P46" s="363"/>
    </row>
    <row r="47" spans="1:19" x14ac:dyDescent="0.2">
      <c r="A47" s="315"/>
      <c r="B47" s="149" t="s">
        <v>191</v>
      </c>
      <c r="L47" s="153">
        <v>56357.86</v>
      </c>
      <c r="M47" s="316"/>
      <c r="N47" s="318">
        <v>1334896.7799999998</v>
      </c>
      <c r="O47" s="316"/>
      <c r="P47" s="363"/>
    </row>
    <row r="48" spans="1:19" x14ac:dyDescent="0.2">
      <c r="A48" s="315"/>
      <c r="L48" s="153"/>
      <c r="M48" s="316"/>
      <c r="N48" s="318"/>
      <c r="O48" s="316"/>
      <c r="P48" s="363"/>
    </row>
    <row r="49" spans="1:24" x14ac:dyDescent="0.2">
      <c r="A49" s="315"/>
      <c r="B49" s="149" t="s">
        <v>192</v>
      </c>
      <c r="L49" s="153">
        <v>0</v>
      </c>
      <c r="M49" s="316"/>
      <c r="N49" s="318">
        <v>1334896.7799999998</v>
      </c>
      <c r="O49" s="316"/>
      <c r="P49" s="363"/>
    </row>
    <row r="50" spans="1:24" x14ac:dyDescent="0.2">
      <c r="A50" s="315"/>
      <c r="L50" s="153"/>
      <c r="M50" s="316"/>
      <c r="N50" s="318"/>
      <c r="O50" s="316"/>
      <c r="P50" s="363"/>
    </row>
    <row r="51" spans="1:24" x14ac:dyDescent="0.2">
      <c r="A51" s="315"/>
      <c r="B51" s="149" t="s">
        <v>193</v>
      </c>
      <c r="L51" s="153">
        <v>14732.6</v>
      </c>
      <c r="M51" s="316"/>
      <c r="N51" s="318">
        <v>1320164.1799999997</v>
      </c>
      <c r="O51" s="153"/>
      <c r="P51" s="363"/>
    </row>
    <row r="52" spans="1:24" x14ac:dyDescent="0.2">
      <c r="A52" s="315"/>
      <c r="L52" s="153"/>
      <c r="M52" s="316"/>
      <c r="N52" s="318"/>
      <c r="O52" s="316"/>
      <c r="P52" s="363"/>
    </row>
    <row r="53" spans="1:24" x14ac:dyDescent="0.2">
      <c r="A53" s="315"/>
      <c r="B53" s="149" t="s">
        <v>194</v>
      </c>
      <c r="L53" s="153">
        <v>15208.55</v>
      </c>
      <c r="M53" s="316"/>
      <c r="N53" s="318">
        <v>1304955.6299999997</v>
      </c>
      <c r="O53" s="316"/>
      <c r="P53" s="363"/>
    </row>
    <row r="54" spans="1:24" x14ac:dyDescent="0.2">
      <c r="A54" s="315"/>
      <c r="L54" s="153"/>
      <c r="M54" s="316"/>
      <c r="N54" s="318"/>
      <c r="O54" s="316"/>
      <c r="P54" s="363"/>
    </row>
    <row r="55" spans="1:24" x14ac:dyDescent="0.2">
      <c r="A55" s="315"/>
      <c r="B55" s="149" t="s">
        <v>195</v>
      </c>
      <c r="L55" s="153">
        <v>424615.91</v>
      </c>
      <c r="M55" s="316"/>
      <c r="N55" s="318">
        <v>880339.71999999974</v>
      </c>
      <c r="O55" s="316"/>
      <c r="P55" s="363"/>
    </row>
    <row r="56" spans="1:24" x14ac:dyDescent="0.2">
      <c r="A56" s="315"/>
      <c r="L56" s="153"/>
      <c r="M56" s="316"/>
      <c r="N56" s="318"/>
      <c r="O56" s="316"/>
      <c r="P56" s="363"/>
    </row>
    <row r="57" spans="1:24" x14ac:dyDescent="0.2">
      <c r="A57" s="315"/>
      <c r="B57" s="149" t="s">
        <v>196</v>
      </c>
      <c r="L57" s="316">
        <v>59668.17</v>
      </c>
      <c r="M57" s="316"/>
      <c r="N57" s="318">
        <v>820671.5499999997</v>
      </c>
      <c r="O57" s="316"/>
      <c r="P57" s="363"/>
    </row>
    <row r="58" spans="1:24" x14ac:dyDescent="0.2">
      <c r="A58" s="315"/>
      <c r="L58" s="316"/>
      <c r="M58" s="316"/>
      <c r="N58" s="318"/>
      <c r="O58" s="316"/>
      <c r="Q58" s="364"/>
      <c r="S58" s="365"/>
      <c r="T58" s="365"/>
    </row>
    <row r="59" spans="1:24" x14ac:dyDescent="0.2">
      <c r="A59" s="315"/>
      <c r="B59" s="149" t="s">
        <v>197</v>
      </c>
      <c r="L59" s="316">
        <v>0</v>
      </c>
      <c r="M59" s="316"/>
      <c r="N59" s="318">
        <v>820671.5499999997</v>
      </c>
      <c r="O59" s="316"/>
      <c r="S59" s="67"/>
    </row>
    <row r="60" spans="1:24" x14ac:dyDescent="0.2">
      <c r="A60" s="315"/>
      <c r="B60" s="149"/>
      <c r="L60" s="316"/>
      <c r="M60" s="316"/>
      <c r="N60" s="318"/>
      <c r="O60" s="316"/>
      <c r="P60" s="366"/>
      <c r="Q60" s="67"/>
      <c r="R60" s="67"/>
      <c r="S60" s="367"/>
      <c r="T60" s="316"/>
      <c r="V60" s="316"/>
      <c r="W60" s="316"/>
      <c r="X60" s="316"/>
    </row>
    <row r="61" spans="1:24" x14ac:dyDescent="0.2">
      <c r="A61" s="315"/>
      <c r="B61" s="149" t="s">
        <v>198</v>
      </c>
      <c r="L61" s="316">
        <v>820671.55</v>
      </c>
      <c r="M61" s="316"/>
      <c r="N61" s="318">
        <v>0</v>
      </c>
      <c r="O61" s="316"/>
      <c r="P61" s="366"/>
      <c r="Q61" s="67"/>
      <c r="R61" s="67"/>
      <c r="S61" s="367"/>
      <c r="T61" s="316"/>
      <c r="V61" s="316"/>
      <c r="W61" s="316"/>
      <c r="X61" s="316"/>
    </row>
    <row r="62" spans="1:24" x14ac:dyDescent="0.2">
      <c r="A62" s="315"/>
      <c r="B62" s="149"/>
      <c r="L62" s="316"/>
      <c r="M62" s="316"/>
      <c r="N62" s="318"/>
      <c r="O62" s="316"/>
      <c r="P62" s="366"/>
      <c r="Q62" s="67"/>
      <c r="R62" s="67"/>
      <c r="S62" s="367"/>
      <c r="T62" s="316"/>
      <c r="V62" s="316"/>
      <c r="W62" s="316"/>
      <c r="X62" s="316"/>
    </row>
    <row r="63" spans="1:24" x14ac:dyDescent="0.2">
      <c r="A63" s="315"/>
      <c r="B63" s="149" t="s">
        <v>199</v>
      </c>
      <c r="L63" s="316">
        <v>0</v>
      </c>
      <c r="M63" s="316"/>
      <c r="N63" s="318">
        <v>0</v>
      </c>
      <c r="O63" s="316"/>
      <c r="P63" s="366"/>
      <c r="Q63" s="67"/>
      <c r="R63" s="67"/>
      <c r="S63" s="367"/>
      <c r="T63" s="316"/>
      <c r="V63" s="316"/>
      <c r="W63" s="316"/>
      <c r="X63" s="316"/>
    </row>
    <row r="64" spans="1:24" x14ac:dyDescent="0.2">
      <c r="A64" s="315"/>
      <c r="B64" s="149"/>
      <c r="L64" s="316"/>
      <c r="M64" s="316"/>
      <c r="N64" s="318"/>
      <c r="O64" s="316"/>
      <c r="P64" s="366"/>
      <c r="Q64" s="67"/>
      <c r="R64" s="67"/>
      <c r="S64" s="367"/>
      <c r="T64" s="316"/>
      <c r="V64" s="316"/>
      <c r="W64" s="316"/>
      <c r="X64" s="316"/>
    </row>
    <row r="65" spans="1:24" x14ac:dyDescent="0.2">
      <c r="A65" s="315"/>
      <c r="B65" s="149" t="s">
        <v>200</v>
      </c>
      <c r="L65" s="316">
        <v>0</v>
      </c>
      <c r="M65" s="316"/>
      <c r="N65" s="318">
        <v>0</v>
      </c>
      <c r="O65" s="316"/>
      <c r="P65" s="366"/>
      <c r="Q65" s="368"/>
      <c r="R65" s="67"/>
      <c r="S65" s="367"/>
      <c r="T65" s="316"/>
      <c r="V65" s="316"/>
      <c r="W65" s="316"/>
      <c r="X65" s="316"/>
    </row>
    <row r="66" spans="1:24" x14ac:dyDescent="0.2">
      <c r="A66" s="315"/>
      <c r="B66" s="149"/>
      <c r="N66" s="335"/>
      <c r="O66" s="316"/>
      <c r="Q66" s="368"/>
      <c r="R66" s="67"/>
      <c r="S66" s="367"/>
      <c r="T66" s="316"/>
      <c r="V66" s="316"/>
      <c r="W66" s="316"/>
      <c r="X66" s="316"/>
    </row>
    <row r="67" spans="1:24" x14ac:dyDescent="0.2">
      <c r="A67" s="315"/>
      <c r="B67" s="149" t="s">
        <v>201</v>
      </c>
      <c r="L67" s="316">
        <v>0</v>
      </c>
      <c r="N67" s="318">
        <v>0</v>
      </c>
      <c r="O67" s="316"/>
      <c r="Q67" s="369"/>
      <c r="R67" s="67"/>
      <c r="S67" s="367"/>
      <c r="T67" s="316"/>
      <c r="V67" s="316"/>
      <c r="W67" s="316"/>
      <c r="X67" s="316"/>
    </row>
    <row r="68" spans="1:24" x14ac:dyDescent="0.2">
      <c r="A68" s="315"/>
      <c r="B68" s="149"/>
      <c r="N68" s="335"/>
      <c r="O68" s="316"/>
      <c r="P68" s="366"/>
      <c r="Q68" s="67"/>
      <c r="R68" s="67"/>
      <c r="S68" s="367"/>
      <c r="T68" s="316"/>
      <c r="V68" s="316"/>
      <c r="W68" s="316"/>
      <c r="X68" s="316"/>
    </row>
    <row r="69" spans="1:24" x14ac:dyDescent="0.2">
      <c r="A69" s="315"/>
      <c r="B69" s="149"/>
      <c r="N69" s="335"/>
      <c r="O69" s="316"/>
      <c r="P69" s="366"/>
      <c r="Q69" s="67"/>
      <c r="R69" s="67"/>
      <c r="S69" s="367"/>
      <c r="T69" s="316"/>
      <c r="V69" s="316"/>
      <c r="W69" s="316"/>
      <c r="X69" s="316"/>
    </row>
    <row r="70" spans="1:24" x14ac:dyDescent="0.2">
      <c r="A70" s="315"/>
      <c r="B70" s="285"/>
      <c r="C70" s="370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335"/>
      <c r="O70" s="316"/>
      <c r="P70" s="371"/>
      <c r="Q70" s="67"/>
      <c r="R70" s="67"/>
      <c r="S70" s="367"/>
      <c r="T70" s="316"/>
      <c r="V70" s="316"/>
    </row>
    <row r="71" spans="1:24" x14ac:dyDescent="0.2">
      <c r="A71" s="134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335"/>
      <c r="O71" s="316"/>
      <c r="P71" s="366"/>
      <c r="Q71" s="67"/>
      <c r="R71" s="67"/>
      <c r="S71" s="367"/>
      <c r="T71" s="316"/>
      <c r="V71" s="316"/>
    </row>
    <row r="72" spans="1:24" ht="13.5" thickBot="1" x14ac:dyDescent="0.25">
      <c r="A72" s="138"/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72"/>
      <c r="O72" s="316"/>
      <c r="P72" s="371"/>
      <c r="Q72" s="67"/>
      <c r="R72" s="67"/>
      <c r="S72" s="373"/>
      <c r="T72" s="316"/>
      <c r="V72" s="316"/>
    </row>
    <row r="73" spans="1:24" ht="13.5" thickBot="1" x14ac:dyDescent="0.25">
      <c r="A73" s="315"/>
      <c r="B73" s="149"/>
      <c r="O73" s="316"/>
      <c r="P73" s="67"/>
      <c r="Q73" s="149"/>
      <c r="R73" s="149"/>
      <c r="S73" s="290"/>
      <c r="T73" s="290"/>
    </row>
    <row r="74" spans="1:24" x14ac:dyDescent="0.2">
      <c r="A74" s="227" t="s">
        <v>202</v>
      </c>
      <c r="B74" s="307"/>
      <c r="C74" s="307"/>
      <c r="D74" s="307"/>
      <c r="E74" s="307"/>
      <c r="F74" s="307"/>
      <c r="G74" s="374" t="s">
        <v>203</v>
      </c>
      <c r="H74" s="374" t="s">
        <v>204</v>
      </c>
      <c r="I74" s="375" t="s">
        <v>205</v>
      </c>
      <c r="O74" s="316"/>
      <c r="P74" s="366"/>
      <c r="Q74" s="67"/>
      <c r="R74" s="67"/>
      <c r="S74" s="373"/>
      <c r="T74" s="316"/>
    </row>
    <row r="75" spans="1:24" x14ac:dyDescent="0.2">
      <c r="A75" s="315"/>
      <c r="G75" s="376"/>
      <c r="H75" s="376"/>
      <c r="I75" s="335"/>
      <c r="O75" s="316"/>
      <c r="P75" s="371"/>
      <c r="Q75" s="67"/>
      <c r="R75" s="67"/>
      <c r="S75" s="373"/>
      <c r="T75" s="316"/>
    </row>
    <row r="76" spans="1:24" x14ac:dyDescent="0.2">
      <c r="A76" s="315"/>
      <c r="B76" s="300" t="s">
        <v>206</v>
      </c>
      <c r="G76" s="377">
        <v>424615.91</v>
      </c>
      <c r="H76" s="377">
        <v>59668.17</v>
      </c>
      <c r="I76" s="318">
        <v>484284.07999999996</v>
      </c>
      <c r="L76" s="316"/>
      <c r="O76" s="316"/>
      <c r="P76" s="371"/>
      <c r="Q76" s="67"/>
      <c r="R76" s="67"/>
      <c r="S76" s="373"/>
      <c r="T76" s="316"/>
    </row>
    <row r="77" spans="1:24" x14ac:dyDescent="0.2">
      <c r="A77" s="315"/>
      <c r="B77" s="300" t="s">
        <v>207</v>
      </c>
      <c r="G77" s="378">
        <v>424615.91</v>
      </c>
      <c r="H77" s="378">
        <v>59668.17</v>
      </c>
      <c r="I77" s="379">
        <v>484284.07999999996</v>
      </c>
      <c r="L77" s="316"/>
      <c r="O77" s="316"/>
      <c r="Q77" s="149"/>
      <c r="R77" s="149"/>
      <c r="S77" s="290"/>
      <c r="T77" s="290"/>
    </row>
    <row r="78" spans="1:24" x14ac:dyDescent="0.2">
      <c r="A78" s="315"/>
      <c r="C78" s="67" t="s">
        <v>208</v>
      </c>
      <c r="G78" s="377">
        <v>0</v>
      </c>
      <c r="H78" s="377">
        <v>0</v>
      </c>
      <c r="I78" s="318">
        <v>0</v>
      </c>
      <c r="O78" s="316"/>
      <c r="Q78" s="67"/>
      <c r="S78" s="316"/>
      <c r="T78" s="316"/>
    </row>
    <row r="79" spans="1:24" x14ac:dyDescent="0.2">
      <c r="A79" s="315"/>
      <c r="G79" s="376"/>
      <c r="H79" s="376"/>
      <c r="I79" s="335"/>
      <c r="O79" s="316"/>
      <c r="Q79" s="149"/>
      <c r="R79" s="149"/>
      <c r="S79" s="290"/>
      <c r="T79" s="290"/>
      <c r="U79" s="67"/>
    </row>
    <row r="80" spans="1:24" x14ac:dyDescent="0.2">
      <c r="A80" s="315"/>
      <c r="B80" s="300" t="s">
        <v>209</v>
      </c>
      <c r="G80" s="377">
        <v>0</v>
      </c>
      <c r="H80" s="377">
        <v>0</v>
      </c>
      <c r="I80" s="318">
        <v>0</v>
      </c>
      <c r="O80" s="316"/>
      <c r="T80" s="316"/>
    </row>
    <row r="81" spans="1:21" x14ac:dyDescent="0.2">
      <c r="A81" s="315"/>
      <c r="B81" s="300" t="s">
        <v>210</v>
      </c>
      <c r="G81" s="378">
        <v>0</v>
      </c>
      <c r="H81" s="378">
        <v>0</v>
      </c>
      <c r="I81" s="379">
        <v>0</v>
      </c>
      <c r="O81" s="316"/>
      <c r="T81" s="316"/>
    </row>
    <row r="82" spans="1:21" x14ac:dyDescent="0.2">
      <c r="A82" s="315"/>
      <c r="C82" s="300" t="s">
        <v>211</v>
      </c>
      <c r="G82" s="377">
        <v>0</v>
      </c>
      <c r="H82" s="377"/>
      <c r="I82" s="318">
        <v>0</v>
      </c>
      <c r="O82" s="316"/>
    </row>
    <row r="83" spans="1:21" x14ac:dyDescent="0.2">
      <c r="A83" s="315"/>
      <c r="G83" s="376"/>
      <c r="H83" s="376"/>
      <c r="I83" s="335"/>
      <c r="O83" s="316"/>
    </row>
    <row r="84" spans="1:21" x14ac:dyDescent="0.2">
      <c r="A84" s="315"/>
      <c r="B84" s="300" t="s">
        <v>212</v>
      </c>
      <c r="G84" s="377">
        <v>820671.55</v>
      </c>
      <c r="H84" s="377">
        <v>0</v>
      </c>
      <c r="I84" s="318">
        <v>820671.55</v>
      </c>
      <c r="L84" s="316"/>
      <c r="O84" s="316"/>
    </row>
    <row r="85" spans="1:21" x14ac:dyDescent="0.2">
      <c r="A85" s="315"/>
      <c r="B85" s="300" t="s">
        <v>213</v>
      </c>
      <c r="G85" s="378">
        <v>820671.55</v>
      </c>
      <c r="H85" s="378">
        <v>0</v>
      </c>
      <c r="I85" s="379">
        <v>820671.55</v>
      </c>
      <c r="L85" s="316"/>
      <c r="O85" s="316"/>
      <c r="P85" s="67"/>
    </row>
    <row r="86" spans="1:21" x14ac:dyDescent="0.2">
      <c r="A86" s="315"/>
      <c r="C86" s="67" t="s">
        <v>214</v>
      </c>
      <c r="G86" s="377">
        <v>0</v>
      </c>
      <c r="H86" s="377">
        <v>0</v>
      </c>
      <c r="I86" s="318">
        <v>0</v>
      </c>
      <c r="O86" s="316"/>
    </row>
    <row r="87" spans="1:21" s="285" customFormat="1" x14ac:dyDescent="0.2">
      <c r="A87" s="315"/>
      <c r="B87" s="300"/>
      <c r="C87" s="300"/>
      <c r="D87" s="300"/>
      <c r="E87" s="300"/>
      <c r="F87" s="300"/>
      <c r="G87" s="376"/>
      <c r="H87" s="376"/>
      <c r="I87" s="335"/>
      <c r="O87" s="300"/>
      <c r="Q87" s="300"/>
      <c r="R87" s="300"/>
      <c r="S87" s="300"/>
      <c r="T87" s="300"/>
      <c r="U87" s="300"/>
    </row>
    <row r="88" spans="1:21" x14ac:dyDescent="0.2">
      <c r="A88" s="315"/>
      <c r="C88" s="149" t="s">
        <v>215</v>
      </c>
      <c r="G88" s="377">
        <v>1245287.46</v>
      </c>
      <c r="H88" s="377">
        <v>59668.17</v>
      </c>
      <c r="I88" s="318">
        <v>1304955.6299999999</v>
      </c>
      <c r="L88" s="316"/>
      <c r="Q88" s="285"/>
      <c r="R88" s="285"/>
      <c r="S88" s="285"/>
      <c r="T88" s="285"/>
      <c r="U88" s="285"/>
    </row>
    <row r="89" spans="1:21" x14ac:dyDescent="0.2">
      <c r="A89" s="315"/>
      <c r="G89" s="376"/>
      <c r="H89" s="376"/>
      <c r="I89" s="335"/>
    </row>
    <row r="90" spans="1:21" ht="13.5" thickBot="1" x14ac:dyDescent="0.25">
      <c r="A90" s="320"/>
      <c r="B90" s="321"/>
      <c r="C90" s="321"/>
      <c r="D90" s="321"/>
      <c r="E90" s="321"/>
      <c r="F90" s="321"/>
      <c r="G90" s="380"/>
      <c r="H90" s="380"/>
      <c r="I90" s="372"/>
    </row>
    <row r="91" spans="1:21" x14ac:dyDescent="0.2">
      <c r="Q91" s="209"/>
    </row>
    <row r="92" spans="1:21" x14ac:dyDescent="0.2">
      <c r="P92" s="381"/>
      <c r="Q92" s="381"/>
    </row>
    <row r="93" spans="1:21" x14ac:dyDescent="0.2">
      <c r="O93" s="382"/>
      <c r="P93" s="381"/>
      <c r="Q93" s="381"/>
    </row>
    <row r="94" spans="1:21" x14ac:dyDescent="0.2">
      <c r="O94" s="382"/>
      <c r="P94" s="381"/>
      <c r="Q94" s="381"/>
    </row>
    <row r="95" spans="1:21" x14ac:dyDescent="0.2">
      <c r="P95" s="316"/>
      <c r="Q95" s="316"/>
    </row>
    <row r="96" spans="1:21" x14ac:dyDescent="0.2">
      <c r="P96" s="316"/>
      <c r="Q96" s="316"/>
      <c r="R96" s="316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51AB2-845F-4BD8-8DFA-E42BE94D2013}">
  <sheetPr>
    <pageSetUpPr fitToPage="1"/>
  </sheetPr>
  <dimension ref="A1:F46"/>
  <sheetViews>
    <sheetView zoomScaleNormal="100" workbookViewId="0"/>
  </sheetViews>
  <sheetFormatPr defaultColWidth="9.140625" defaultRowHeight="12.75" x14ac:dyDescent="0.2"/>
  <cols>
    <col min="1" max="1" width="54.42578125" style="67" customWidth="1"/>
    <col min="2" max="2" width="18.5703125" style="67" customWidth="1"/>
    <col min="3" max="3" width="9.140625" style="67"/>
    <col min="4" max="6" width="15" style="67" bestFit="1" customWidth="1"/>
    <col min="7" max="16384" width="9.140625" style="67"/>
  </cols>
  <sheetData>
    <row r="1" spans="1:2" x14ac:dyDescent="0.2">
      <c r="A1" s="384" t="s">
        <v>216</v>
      </c>
      <c r="B1" s="385"/>
    </row>
    <row r="2" spans="1:2" x14ac:dyDescent="0.2">
      <c r="A2" s="384" t="s">
        <v>217</v>
      </c>
      <c r="B2" s="385"/>
    </row>
    <row r="3" spans="1:2" x14ac:dyDescent="0.2">
      <c r="A3" s="386">
        <f>FFELP!D7</f>
        <v>45291</v>
      </c>
      <c r="B3" s="385"/>
    </row>
    <row r="4" spans="1:2" x14ac:dyDescent="0.2">
      <c r="A4" s="384" t="s">
        <v>218</v>
      </c>
      <c r="B4" s="385"/>
    </row>
    <row r="7" spans="1:2" x14ac:dyDescent="0.2">
      <c r="A7" s="387" t="s">
        <v>219</v>
      </c>
    </row>
    <row r="9" spans="1:2" x14ac:dyDescent="0.2">
      <c r="A9" s="388" t="s">
        <v>220</v>
      </c>
      <c r="B9" s="213">
        <v>2129896.6399999997</v>
      </c>
    </row>
    <row r="10" spans="1:2" x14ac:dyDescent="0.2">
      <c r="A10" s="388" t="s">
        <v>221</v>
      </c>
      <c r="B10" s="213"/>
    </row>
    <row r="11" spans="1:2" x14ac:dyDescent="0.2">
      <c r="A11" s="388" t="s">
        <v>222</v>
      </c>
      <c r="B11" s="389"/>
    </row>
    <row r="12" spans="1:2" x14ac:dyDescent="0.2">
      <c r="A12" s="388" t="s">
        <v>223</v>
      </c>
      <c r="B12" s="389">
        <v>91251326.590000004</v>
      </c>
    </row>
    <row r="13" spans="1:2" x14ac:dyDescent="0.2">
      <c r="A13" s="388" t="s">
        <v>224</v>
      </c>
      <c r="B13" s="389">
        <v>-3802936.31</v>
      </c>
    </row>
    <row r="14" spans="1:2" x14ac:dyDescent="0.2">
      <c r="A14" s="388" t="s">
        <v>225</v>
      </c>
      <c r="B14" s="390">
        <f>SUM(B12:B13)</f>
        <v>87448390.280000001</v>
      </c>
    </row>
    <row r="15" spans="1:2" x14ac:dyDescent="0.2">
      <c r="A15" s="388"/>
      <c r="B15" s="389"/>
    </row>
    <row r="16" spans="1:2" x14ac:dyDescent="0.2">
      <c r="A16" s="388" t="s">
        <v>226</v>
      </c>
      <c r="B16" s="389">
        <v>5986375.7599999998</v>
      </c>
    </row>
    <row r="17" spans="1:6" x14ac:dyDescent="0.2">
      <c r="A17" s="388" t="s">
        <v>227</v>
      </c>
      <c r="B17" s="389">
        <v>60095.89</v>
      </c>
      <c r="E17" s="391"/>
      <c r="F17" s="392"/>
    </row>
    <row r="18" spans="1:6" x14ac:dyDescent="0.2">
      <c r="A18" s="388" t="s">
        <v>228</v>
      </c>
      <c r="B18" s="389">
        <v>0</v>
      </c>
    </row>
    <row r="19" spans="1:6" x14ac:dyDescent="0.2">
      <c r="A19" s="388" t="s">
        <v>229</v>
      </c>
      <c r="B19" s="389"/>
    </row>
    <row r="20" spans="1:6" x14ac:dyDescent="0.2">
      <c r="B20" s="393"/>
    </row>
    <row r="21" spans="1:6" ht="13.5" thickBot="1" x14ac:dyDescent="0.25">
      <c r="A21" s="387" t="s">
        <v>83</v>
      </c>
      <c r="B21" s="394">
        <f>B9+B14+B16+B19+B17+B18</f>
        <v>95624758.570000008</v>
      </c>
      <c r="D21" s="18"/>
      <c r="E21" s="18"/>
      <c r="F21" s="18"/>
    </row>
    <row r="22" spans="1:6" ht="13.5" thickTop="1" x14ac:dyDescent="0.2">
      <c r="B22" s="213"/>
    </row>
    <row r="23" spans="1:6" x14ac:dyDescent="0.2">
      <c r="B23" s="213"/>
    </row>
    <row r="24" spans="1:6" x14ac:dyDescent="0.2">
      <c r="A24" s="387" t="s">
        <v>230</v>
      </c>
      <c r="B24" s="213"/>
    </row>
    <row r="25" spans="1:6" x14ac:dyDescent="0.2">
      <c r="B25" s="213"/>
    </row>
    <row r="26" spans="1:6" x14ac:dyDescent="0.2">
      <c r="A26" s="388" t="s">
        <v>231</v>
      </c>
      <c r="B26" s="395"/>
    </row>
    <row r="27" spans="1:6" x14ac:dyDescent="0.2">
      <c r="A27" s="388" t="s">
        <v>232</v>
      </c>
      <c r="B27" s="389">
        <v>89154791.480000004</v>
      </c>
    </row>
    <row r="28" spans="1:6" x14ac:dyDescent="0.2">
      <c r="A28" s="388" t="s">
        <v>233</v>
      </c>
      <c r="B28" s="389">
        <v>-559409.02</v>
      </c>
    </row>
    <row r="29" spans="1:6" x14ac:dyDescent="0.2">
      <c r="A29" s="388" t="s">
        <v>234</v>
      </c>
      <c r="B29" s="389"/>
    </row>
    <row r="30" spans="1:6" x14ac:dyDescent="0.2">
      <c r="A30" s="388" t="s">
        <v>235</v>
      </c>
      <c r="B30" s="389"/>
    </row>
    <row r="31" spans="1:6" x14ac:dyDescent="0.2">
      <c r="B31" s="393"/>
    </row>
    <row r="32" spans="1:6" ht="13.5" thickBot="1" x14ac:dyDescent="0.25">
      <c r="A32" s="388" t="s">
        <v>236</v>
      </c>
      <c r="B32" s="396">
        <f>SUM(B26:B31)</f>
        <v>88595382.460000008</v>
      </c>
    </row>
    <row r="33" spans="1:6" ht="13.5" thickTop="1" x14ac:dyDescent="0.2">
      <c r="B33" s="397"/>
    </row>
    <row r="34" spans="1:6" x14ac:dyDescent="0.2">
      <c r="A34" s="387" t="s">
        <v>237</v>
      </c>
      <c r="B34" s="398">
        <v>7029376.1100000003</v>
      </c>
    </row>
    <row r="35" spans="1:6" x14ac:dyDescent="0.2">
      <c r="B35" s="213"/>
    </row>
    <row r="36" spans="1:6" ht="13.5" thickBot="1" x14ac:dyDescent="0.25">
      <c r="A36" s="387" t="s">
        <v>238</v>
      </c>
      <c r="B36" s="394">
        <f>+B32+B34</f>
        <v>95624758.570000008</v>
      </c>
      <c r="D36" s="18"/>
      <c r="E36" s="18"/>
      <c r="F36" s="18"/>
    </row>
    <row r="37" spans="1:6" ht="13.5" thickTop="1" x14ac:dyDescent="0.2">
      <c r="B37" s="213"/>
      <c r="E37" s="18"/>
    </row>
    <row r="38" spans="1:6" x14ac:dyDescent="0.2">
      <c r="B38" s="153">
        <f>B21-B36</f>
        <v>0</v>
      </c>
    </row>
    <row r="39" spans="1:6" x14ac:dyDescent="0.2">
      <c r="B39" s="213"/>
    </row>
    <row r="40" spans="1:6" x14ac:dyDescent="0.2">
      <c r="A40" s="67" t="s">
        <v>239</v>
      </c>
      <c r="B40" s="213"/>
    </row>
    <row r="41" spans="1:6" x14ac:dyDescent="0.2">
      <c r="A41" s="67" t="s">
        <v>240</v>
      </c>
      <c r="B41" s="213"/>
    </row>
    <row r="42" spans="1:6" x14ac:dyDescent="0.2">
      <c r="B42" s="213"/>
    </row>
    <row r="43" spans="1:6" x14ac:dyDescent="0.2">
      <c r="B43" s="213"/>
    </row>
    <row r="44" spans="1:6" x14ac:dyDescent="0.2">
      <c r="B44" s="213"/>
    </row>
    <row r="45" spans="1:6" x14ac:dyDescent="0.2">
      <c r="B45" s="213"/>
    </row>
    <row r="46" spans="1:6" x14ac:dyDescent="0.2">
      <c r="B46" s="21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1D36-B156-4060-9BCD-ED6A9B0B60BC}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3" max="3" width="99.85546875" customWidth="1"/>
    <col min="5" max="5" width="17.42578125" customWidth="1"/>
    <col min="7" max="9" width="12.28515625" bestFit="1" customWidth="1"/>
  </cols>
  <sheetData>
    <row r="1" spans="1:7" x14ac:dyDescent="0.2">
      <c r="A1" s="5" t="s">
        <v>216</v>
      </c>
      <c r="D1" s="50"/>
    </row>
    <row r="2" spans="1:7" x14ac:dyDescent="0.2">
      <c r="A2" s="5" t="s">
        <v>241</v>
      </c>
      <c r="E2" s="8"/>
      <c r="G2" s="1"/>
    </row>
    <row r="4" spans="1:7" x14ac:dyDescent="0.2">
      <c r="B4" s="5" t="s">
        <v>242</v>
      </c>
      <c r="E4" s="3"/>
      <c r="F4" s="51"/>
    </row>
    <row r="5" spans="1:7" x14ac:dyDescent="0.2">
      <c r="C5" t="s">
        <v>243</v>
      </c>
      <c r="E5" s="52" t="s">
        <v>271</v>
      </c>
    </row>
    <row r="6" spans="1:7" x14ac:dyDescent="0.2">
      <c r="C6" t="s">
        <v>6</v>
      </c>
      <c r="E6" s="52">
        <v>45316</v>
      </c>
    </row>
    <row r="7" spans="1:7" x14ac:dyDescent="0.2">
      <c r="C7" t="s">
        <v>244</v>
      </c>
      <c r="E7" s="53">
        <v>30</v>
      </c>
    </row>
    <row r="8" spans="1:7" x14ac:dyDescent="0.2">
      <c r="C8" t="s">
        <v>245</v>
      </c>
      <c r="E8" s="2">
        <v>360</v>
      </c>
    </row>
    <row r="9" spans="1:7" ht="15" x14ac:dyDescent="0.25">
      <c r="C9" t="s">
        <v>246</v>
      </c>
      <c r="E9" s="54">
        <v>10300000</v>
      </c>
    </row>
    <row r="10" spans="1:7" ht="15" x14ac:dyDescent="0.25">
      <c r="C10" t="s">
        <v>247</v>
      </c>
      <c r="E10" s="55">
        <v>6.95191E-2</v>
      </c>
    </row>
    <row r="11" spans="1:7" ht="15" x14ac:dyDescent="0.25">
      <c r="C11" t="s">
        <v>248</v>
      </c>
      <c r="E11" s="55">
        <v>5.4519100000000001E-2</v>
      </c>
    </row>
    <row r="12" spans="1:7" x14ac:dyDescent="0.2">
      <c r="C12" t="s">
        <v>249</v>
      </c>
      <c r="E12" s="52">
        <v>45314</v>
      </c>
    </row>
    <row r="13" spans="1:7" x14ac:dyDescent="0.2">
      <c r="E13" s="7"/>
    </row>
    <row r="14" spans="1:7" x14ac:dyDescent="0.2">
      <c r="B14" s="5" t="s">
        <v>250</v>
      </c>
      <c r="E14" s="56">
        <f>E9*(E10)*(ROUND((E7)/E8,5))</f>
        <v>59668.174010900002</v>
      </c>
    </row>
    <row r="16" spans="1:7" x14ac:dyDescent="0.2">
      <c r="B16" s="5" t="s">
        <v>251</v>
      </c>
      <c r="E16" s="57"/>
    </row>
    <row r="17" spans="2:9" x14ac:dyDescent="0.2">
      <c r="C17" t="s">
        <v>252</v>
      </c>
      <c r="E17" s="57">
        <v>637453.5</v>
      </c>
    </row>
    <row r="18" spans="2:9" x14ac:dyDescent="0.2">
      <c r="C18" t="s">
        <v>253</v>
      </c>
      <c r="E18" s="57">
        <v>57297.16</v>
      </c>
    </row>
    <row r="19" spans="2:9" x14ac:dyDescent="0.2">
      <c r="C19" t="s">
        <v>254</v>
      </c>
      <c r="E19" s="57">
        <v>29941.15</v>
      </c>
    </row>
    <row r="20" spans="2:9" x14ac:dyDescent="0.2">
      <c r="C20" t="s">
        <v>255</v>
      </c>
      <c r="E20" s="57">
        <v>424615.91</v>
      </c>
    </row>
    <row r="21" spans="2:9" x14ac:dyDescent="0.2">
      <c r="C21" s="49" t="s">
        <v>256</v>
      </c>
      <c r="E21" s="58">
        <v>833.33</v>
      </c>
    </row>
    <row r="22" spans="2:9" x14ac:dyDescent="0.2">
      <c r="E22" s="59"/>
    </row>
    <row r="23" spans="2:9" x14ac:dyDescent="0.2">
      <c r="B23" s="5" t="s">
        <v>257</v>
      </c>
      <c r="E23" s="56">
        <f>E17-E18-E19-E20-E21</f>
        <v>124765.94999999997</v>
      </c>
      <c r="G23" s="60"/>
      <c r="I23" s="60"/>
    </row>
    <row r="24" spans="2:9" x14ac:dyDescent="0.2">
      <c r="E24" s="1"/>
      <c r="H24" s="60"/>
    </row>
    <row r="25" spans="2:9" ht="15" x14ac:dyDescent="0.25">
      <c r="B25" s="5" t="s">
        <v>258</v>
      </c>
      <c r="E25" s="61"/>
    </row>
    <row r="26" spans="2:9" x14ac:dyDescent="0.2">
      <c r="C26" t="s">
        <v>259</v>
      </c>
      <c r="E26" s="6">
        <v>0</v>
      </c>
    </row>
    <row r="27" spans="2:9" ht="15" x14ac:dyDescent="0.25">
      <c r="C27" t="s">
        <v>260</v>
      </c>
      <c r="E27" s="61">
        <v>0</v>
      </c>
    </row>
    <row r="28" spans="2:9" ht="15" x14ac:dyDescent="0.25">
      <c r="C28" t="s">
        <v>261</v>
      </c>
      <c r="E28" s="62">
        <v>0</v>
      </c>
    </row>
    <row r="29" spans="2:9" x14ac:dyDescent="0.2">
      <c r="B29" s="5" t="s">
        <v>262</v>
      </c>
      <c r="E29" s="56">
        <v>0</v>
      </c>
    </row>
    <row r="30" spans="2:9" x14ac:dyDescent="0.2">
      <c r="E30" s="1"/>
    </row>
    <row r="31" spans="2:9" ht="15" x14ac:dyDescent="0.25">
      <c r="B31" s="5" t="s">
        <v>263</v>
      </c>
      <c r="E31" s="61"/>
    </row>
    <row r="32" spans="2:9" ht="15" x14ac:dyDescent="0.25">
      <c r="C32" t="s">
        <v>264</v>
      </c>
      <c r="E32" s="61">
        <f>+E14</f>
        <v>59668.174010900002</v>
      </c>
    </row>
    <row r="33" spans="2:5" x14ac:dyDescent="0.2">
      <c r="E33" s="7"/>
    </row>
    <row r="34" spans="2:5" x14ac:dyDescent="0.2">
      <c r="B34" s="5" t="s">
        <v>265</v>
      </c>
      <c r="E34" s="56">
        <f>E32</f>
        <v>59668.174010900002</v>
      </c>
    </row>
    <row r="36" spans="2:5" x14ac:dyDescent="0.2">
      <c r="B36" s="5" t="s">
        <v>266</v>
      </c>
      <c r="E36" s="1"/>
    </row>
    <row r="37" spans="2:5" ht="15" x14ac:dyDescent="0.25">
      <c r="C37" t="s">
        <v>267</v>
      </c>
      <c r="E37" s="63">
        <v>0</v>
      </c>
    </row>
    <row r="38" spans="2:5" x14ac:dyDescent="0.2">
      <c r="C38" t="s">
        <v>268</v>
      </c>
      <c r="E38" s="64">
        <v>0</v>
      </c>
    </row>
    <row r="39" spans="2:5" x14ac:dyDescent="0.2">
      <c r="C39" t="s">
        <v>269</v>
      </c>
      <c r="E39" s="65">
        <v>0</v>
      </c>
    </row>
    <row r="40" spans="2:5" x14ac:dyDescent="0.2">
      <c r="B40" s="5" t="s">
        <v>270</v>
      </c>
      <c r="E40" s="56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2024-01-24T20:41:03Z</dcterms:created>
  <dcterms:modified xsi:type="dcterms:W3CDTF">2024-01-24T20:46:38Z</dcterms:modified>
</cp:coreProperties>
</file>