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3\"/>
    </mc:Choice>
  </mc:AlternateContent>
  <xr:revisionPtr revIDLastSave="0" documentId="13_ncr:1_{AFF66C73-817C-4A8A-876D-D85B2CBA9CDB}" xr6:coauthVersionLast="47" xr6:coauthVersionMax="47" xr10:uidLastSave="{00000000-0000-0000-0000-000000000000}"/>
  <bookViews>
    <workbookView xWindow="-120" yWindow="-120" windowWidth="29040" windowHeight="15840" xr2:uid="{9C59DECE-5BA3-44F5-B196-95DCC5761249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A84" i="1"/>
  <c r="G64" i="1"/>
  <c r="G50" i="1"/>
  <c r="G49" i="1"/>
  <c r="G48" i="1"/>
  <c r="G47" i="1"/>
  <c r="G46" i="1"/>
  <c r="L34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B22" i="3"/>
  <c r="B33" i="3"/>
  <c r="E14" i="4"/>
  <c r="E32" i="4" s="1"/>
  <c r="E34" i="4" s="1"/>
  <c r="E23" i="4"/>
  <c r="B35" i="3" l="1"/>
  <c r="G53" i="1"/>
  <c r="G66" i="1"/>
  <c r="G73" i="1"/>
  <c r="G74" i="1"/>
  <c r="H72" i="1"/>
  <c r="L21" i="1"/>
  <c r="M18" i="1" s="1"/>
  <c r="M17" i="1"/>
  <c r="M21" i="1" s="1"/>
  <c r="H74" i="1" l="1"/>
  <c r="H78" i="1"/>
  <c r="G68" i="1"/>
  <c r="B37" i="3"/>
  <c r="B39" i="3" s="1"/>
  <c r="H79" i="1" l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<sst xmlns="http://schemas.openxmlformats.org/spreadsheetml/2006/main" count="378" uniqueCount="279">
  <si>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</si>
  <si>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</si>
  <si>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</si>
  <si>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</si>
  <si>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</si>
  <si>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</si>
  <si>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</si>
  <si>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</si>
  <si>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</si>
  <si>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</si>
  <si>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</si>
  <si>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</si>
  <si>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</si>
  <si>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</si>
  <si>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</si>
  <si>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</si>
  <si>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</si>
  <si>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</si>
  <si>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</si>
  <si>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</si>
  <si>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</si>
  <si>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</si>
  <si>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</si>
  <si>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</si>
  <si>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</si>
  <si>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</si>
  <si>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</si>
  <si>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</si>
  <si>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</si>
  <si>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</si>
  <si>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</si>
  <si>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</si>
  <si>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</si>
  <si>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</si>
  <si>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</si>
  <si>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</si>
  <si>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</si>
  <si>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</si>
  <si>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</si>
  <si>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</si>
  <si>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</si>
  <si>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</si>
  <si>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</si>
  <si>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</si>
  <si>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</si>
  <si>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</si>
  <si>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</si>
  <si>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</si>
  <si>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</si>
  <si>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</si>
  <si>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</si>
  <si>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</si>
  <si>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</si>
  <si>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</si>
  <si>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</si>
  <si>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</si>
  <si>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</si>
  <si>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</si>
  <si>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</si>
  <si>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</si>
  <si>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</si>
  <si>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</si>
  <si>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</si>
  <si>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</si>
  <si>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</si>
  <si>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</si>
  <si>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</si>
  <si>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</si>
  <si>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</si>
  <si>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</si>
  <si>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</si>
  <si>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</si>
  <si>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</si>
  <si>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</si>
  <si>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</si>
  <si>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</si>
  <si>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</si>
  <si>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</si>
  <si>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</si>
  <si>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</si>
  <si>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</si>
  <si>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</si>
  <si>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</si>
  <si>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</si>
  <si>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</si>
  <si>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</si>
  <si>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</si>
  <si>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</si>
  <si>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</si>
  <si>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</si>
  <si>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</si>
  <si>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</si>
  <si>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</si>
  <si>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</si>
  <si>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</si>
  <si>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</si>
  <si>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</si>
  <si>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</si>
  <si>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</si>
  <si>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</si>
  <si>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</si>
  <si>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</si>
  <si>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</si>
  <si>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</si>
  <si>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</si>
  <si>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</si>
  <si>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</si>
  <si>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</si>
  <si>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</si>
  <si>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</si>
  <si>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</si>
  <si>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</si>
  <si>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</si>
  <si>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</si>
  <si>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</si>
  <si>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</si>
  <si>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</si>
  <si>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</si>
  <si>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</si>
  <si>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</si>
  <si>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</si>
  <si>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</si>
  <si>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</si>
  <si>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</si>
  <si>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</si>
  <si>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</si>
  <si>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</si>
  <si>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</si>
  <si>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</si>
  <si>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</si>
  <si>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</si>
  <si>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</si>
  <si>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</si>
  <si>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</si>
  <si>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</si>
  <si>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</si>
  <si>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</si>
  <si>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</si>
  <si>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</si>
  <si>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</si>
  <si>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</si>
  <si>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</si>
  <si>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</si>
  <si>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</si>
  <si>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</si>
  <si>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</si>
  <si>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</si>
  <si>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</si>
  <si>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</si>
  <si>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</si>
  <si>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</si>
  <si>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</si>
  <si>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</si>
  <si>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</si>
  <si>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</si>
  <si>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</si>
  <si>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</si>
  <si>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</si>
  <si>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</si>
  <si>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</si>
  <si>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</si>
  <si>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</si>
  <si>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</si>
  <si>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</si>
  <si>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</si>
  <si>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</si>
  <si>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</si>
  <si>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</si>
  <si>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</si>
  <si>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</si>
  <si>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</si>
  <si>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</si>
  <si>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</si>
  <si>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</si>
  <si>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</si>
  <si>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</si>
  <si>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</si>
  <si>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</si>
  <si>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</si>
  <si>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</si>
  <si>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</si>
  <si>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</si>
  <si>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</si>
  <si>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</si>
  <si>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</si>
  <si>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</si>
  <si>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</si>
  <si>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</si>
  <si>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</si>
  <si>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</si>
  <si>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</si>
  <si>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</si>
  <si>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</si>
  <si>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</si>
  <si>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</si>
  <si>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</si>
  <si>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</si>
  <si>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</si>
  <si>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</si>
  <si>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</si>
  <si>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</si>
  <si>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</si>
  <si>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</si>
  <si>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</si>
  <si>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</si>
  <si>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</si>
  <si>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</si>
  <si>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</si>
  <si>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</si>
  <si>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</si>
  <si>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</si>
  <si>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</si>
  <si>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</si>
  <si>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</si>
  <si>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</si>
  <si>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</si>
  <si>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</si>
  <si>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</si>
  <si>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</si>
  <si>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</si>
  <si>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</si>
  <si>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</si>
  <si>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</si>
  <si>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</si>
  <si>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</si>
  <si>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</si>
  <si>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</si>
  <si>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</si>
  <si>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</si>
  <si>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</si>
  <si>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</si>
  <si>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</si>
  <si>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</si>
  <si>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</si>
  <si>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</si>
  <si>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</si>
  <si>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</si>
  <si>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</si>
  <si>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</si>
  <si>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</si>
  <si>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</si>
  <si>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</si>
  <si>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</si>
  <si>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</si>
  <si>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</si>
  <si>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</si>
  <si>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</si>
  <si>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</si>
  <si>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</si>
  <si>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</si>
  <si>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</si>
  <si>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</si>
  <si>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</si>
  <si>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</si>
  <si>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</si>
  <si>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</si>
  <si>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</si>
  <si>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</si>
  <si>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</si>
  <si>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</si>
  <si>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</si>
  <si>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</si>
  <si>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</si>
  <si>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</si>
  <si>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</si>
  <si>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</si>
  <si>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</si>
  <si>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</si>
  <si>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</si>
  <si>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</si>
  <si>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</si>
  <si>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</si>
  <si>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</si>
  <si>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</si>
  <si>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</si>
  <si>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</si>
  <si>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</si>
  <si>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</si>
  <si>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11/27/23-12/22/23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</si>
</sst>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8">
    <xf numFmtId="0" fontId="0" fillId="0" borderId="0" xfId="0"/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9" fontId="3" fillId="0" borderId="0" xfId="5" applyFont="1" applyFill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4" fillId="0" borderId="0" xfId="4" applyFont="1" applyFill="1" applyBorder="1" applyAlignment="1" applyProtection="1">
      <alignment horizontal="left"/>
      <protection locked="0"/>
    </xf>
    <xf numFmtId="43" fontId="3" fillId="0" borderId="0" xfId="4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4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65" fontId="4" fillId="0" borderId="19" xfId="4" applyNumberFormat="1" applyFont="1" applyFill="1" applyBorder="1" applyAlignment="1">
      <alignment horizontal="right"/>
    </xf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18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Alignment="1">
      <alignment horizontal="left"/>
    </xf>
    <xf numFmtId="4" fontId="21" fillId="0" borderId="0" xfId="0" applyNumberFormat="1" applyFont="1" applyFill="1"/>
    <xf numFmtId="0" fontId="22" fillId="0" borderId="0" xfId="0" applyFont="1" applyFill="1"/>
    <xf numFmtId="4" fontId="3" fillId="0" borderId="0" xfId="0" applyNumberFormat="1" applyFont="1" applyFill="1"/>
    <xf numFmtId="0" fontId="23" fillId="0" borderId="0" xfId="0" applyFont="1" applyFill="1"/>
    <xf numFmtId="0" fontId="24" fillId="0" borderId="0" xfId="0" applyFont="1" applyFill="1"/>
    <xf numFmtId="43" fontId="0" fillId="0" borderId="5" xfId="0" applyNumberFormat="1" applyFill="1" applyBorder="1"/>
    <xf numFmtId="43" fontId="23" fillId="0" borderId="0" xfId="0" applyNumberFormat="1" applyFont="1" applyFill="1"/>
    <xf numFmtId="0" fontId="25" fillId="0" borderId="0" xfId="0" applyFont="1" applyFill="1"/>
    <xf numFmtId="14" fontId="26" fillId="0" borderId="0" xfId="0" applyNumberFormat="1" applyFont="1" applyFill="1"/>
    <xf numFmtId="43" fontId="20" fillId="0" borderId="0" xfId="0" applyNumberFormat="1" applyFont="1" applyFill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7" fillId="0" borderId="0" xfId="0" applyNumberFormat="1" applyFont="1" applyFill="1" applyAlignment="1">
      <alignment horizontal="left"/>
    </xf>
    <xf numFmtId="43" fontId="17" fillId="0" borderId="0" xfId="0" applyNumberFormat="1" applyFont="1" applyFill="1" applyAlignment="1">
      <alignment horizontal="right"/>
    </xf>
    <xf numFmtId="14" fontId="25" fillId="0" borderId="0" xfId="0" applyNumberFormat="1" applyFont="1" applyFill="1"/>
    <xf numFmtId="43" fontId="26" fillId="0" borderId="0" xfId="0" applyNumberFormat="1" applyFont="1" applyFill="1"/>
    <xf numFmtId="43" fontId="27" fillId="0" borderId="0" xfId="0" applyNumberFormat="1" applyFont="1" applyFill="1" applyAlignment="1">
      <alignment horizontal="right"/>
    </xf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8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8" fillId="0" borderId="0" xfId="0" applyNumberFormat="1" applyFont="1" applyFill="1" applyAlignment="1">
      <alignment horizontal="left"/>
    </xf>
    <xf numFmtId="0" fontId="28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71" fontId="0" fillId="0" borderId="0" xfId="0" applyNumberFormat="1" applyFill="1"/>
    <xf numFmtId="44" fontId="0" fillId="0" borderId="5" xfId="0" applyNumberForma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ill="1" applyBorder="1"/>
    <xf numFmtId="43" fontId="29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30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0" fontId="17" fillId="0" borderId="0" xfId="0" applyFont="1" applyFill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17" fillId="0" borderId="0" xfId="0" applyNumberFormat="1" applyFont="1" applyFill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43" fontId="31" fillId="0" borderId="0" xfId="0" applyNumberFormat="1" applyFont="1" applyFill="1"/>
    <xf numFmtId="0" fontId="18" fillId="0" borderId="4" xfId="0" applyFont="1" applyFill="1" applyBorder="1"/>
    <xf numFmtId="43" fontId="31" fillId="0" borderId="0" xfId="0" applyNumberFormat="1" applyFont="1" applyFill="1" applyAlignment="1">
      <alignment horizontal="left"/>
    </xf>
    <xf numFmtId="0" fontId="0" fillId="0" borderId="1" xfId="0" applyFill="1" applyBorder="1"/>
    <xf numFmtId="0" fontId="20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31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3" fillId="0" borderId="0" xfId="0" applyFont="1" applyFill="1" applyAlignment="1">
      <alignment vertical="center"/>
    </xf>
    <xf numFmtId="43" fontId="20" fillId="0" borderId="0" xfId="0" applyNumberFormat="1" applyFont="1" applyFill="1"/>
    <xf numFmtId="40" fontId="17" fillId="0" borderId="0" xfId="0" applyNumberFormat="1" applyFont="1" applyFill="1" applyAlignment="1">
      <alignment horizontal="left"/>
    </xf>
    <xf numFmtId="40" fontId="17" fillId="0" borderId="0" xfId="0" applyNumberFormat="1" applyFont="1" applyFill="1" applyAlignment="1">
      <alignment horizontal="right"/>
    </xf>
    <xf numFmtId="9" fontId="3" fillId="0" borderId="0" xfId="0" applyNumberFormat="1" applyFont="1" applyFill="1"/>
    <xf numFmtId="4" fontId="3" fillId="0" borderId="0" xfId="0" applyNumberFormat="1" applyFont="1" applyFill="1" applyAlignment="1">
      <alignment vertical="center"/>
    </xf>
    <xf numFmtId="0" fontId="30" fillId="0" borderId="0" xfId="0" applyFont="1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8" xfId="0" applyFill="1" applyBorder="1"/>
    <xf numFmtId="43" fontId="32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/>
    <xf numFmtId="0" fontId="33" fillId="0" borderId="0" xfId="0" applyFont="1" applyFill="1" applyAlignment="1">
      <alignment horizontal="left"/>
    </xf>
    <xf numFmtId="0" fontId="0" fillId="0" borderId="38" xfId="0" applyFill="1" applyBorder="1"/>
    <xf numFmtId="43" fontId="29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43" fontId="28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10" fontId="28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/>
    <xf numFmtId="43" fontId="17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/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174" fontId="34" fillId="0" borderId="0" xfId="0" applyNumberFormat="1" applyFont="1" applyFill="1"/>
    <xf numFmtId="0" fontId="3" fillId="0" borderId="0" xfId="0" applyFont="1" applyFill="1" applyAlignment="1" applyProtection="1">
      <alignment horizontal="left"/>
      <protection locked="0"/>
    </xf>
    <xf numFmtId="17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76" fontId="34" fillId="0" borderId="0" xfId="0" applyNumberFormat="1" applyFont="1" applyFill="1"/>
    <xf numFmtId="0" fontId="35" fillId="0" borderId="0" xfId="0" applyFont="1" applyFill="1"/>
    <xf numFmtId="174" fontId="35" fillId="0" borderId="0" xfId="0" applyNumberFormat="1" applyFont="1" applyFill="1"/>
    <xf numFmtId="38" fontId="3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/>
    </xf>
    <xf numFmtId="174" fontId="36" fillId="0" borderId="0" xfId="0" applyNumberFormat="1" applyFont="1" applyFill="1"/>
    <xf numFmtId="165" fontId="3" fillId="0" borderId="23" xfId="0" applyNumberFormat="1" applyFont="1" applyFill="1" applyBorder="1" applyAlignment="1">
      <alignment horizontal="right"/>
    </xf>
    <xf numFmtId="49" fontId="34" fillId="0" borderId="0" xfId="0" applyNumberFormat="1" applyFont="1" applyFill="1" applyAlignment="1">
      <alignment horizontal="fill"/>
    </xf>
    <xf numFmtId="165" fontId="3" fillId="0" borderId="23" xfId="0" applyNumberFormat="1" applyFont="1" applyFill="1" applyBorder="1" applyAlignment="1" applyProtection="1">
      <alignment horizontal="fill"/>
      <protection locked="0"/>
    </xf>
    <xf numFmtId="175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75" fontId="3" fillId="0" borderId="4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>
      <alignment horizontal="fill"/>
      <protection locked="0"/>
    </xf>
    <xf numFmtId="175" fontId="4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0" fillId="0" borderId="0" xfId="0" applyFon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7" fillId="0" borderId="0" xfId="0" applyNumberFormat="1" applyFont="1" applyFill="1"/>
    <xf numFmtId="44" fontId="38" fillId="0" borderId="0" xfId="0" applyNumberFormat="1" applyFont="1" applyFill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44" fontId="38" fillId="0" borderId="22" xfId="0" applyNumberFormat="1" applyFont="1" applyFill="1" applyBorder="1"/>
    <xf numFmtId="0" fontId="38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</cellXfs>
  <cellStyles count="8">
    <cellStyle name="Comma 10" xfId="4" xr:uid="{7B74C044-440D-426E-8DA6-336721587F94}"/>
    <cellStyle name="Comma 4 10" xfId="6" xr:uid="{9D4D4DD1-8B1C-498F-81D5-D057ADB6710A}"/>
    <cellStyle name="Currency 17" xfId="3" xr:uid="{4DBBAAB3-ACE4-4C6E-9ECE-F0B8C0611E73}"/>
    <cellStyle name="Hyperlink" xfId="1" builtinId="8"/>
    <cellStyle name="Hyperlink 4 3 2" xfId="2" xr:uid="{ADCE1DED-1D71-4837-B726-5001D2B569FD}"/>
    <cellStyle name="Normal" xfId="0" builtinId="0"/>
    <cellStyle name="Percent 12" xfId="5" xr:uid="{0C4873F0-1302-450F-A91A-3EC04DCEB863}"/>
    <cellStyle name="Percent 2 2 2" xfId="7" xr:uid="{FBF443E8-3AA1-4CDA-84D5-516D09ECFA2A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B9024CA-1C62-40B0-BC7C-35379660F225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82B5781-7B25-4067-965E-C9A9F5276210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E44C58E2-7EAE-4269-9D5C-73611F54FF85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521F4C1F-7BBD-4E7A-B298-BE9D3082169B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8296B8B-D7ED-4A11-85D3-C5A9B8FBC25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2AF5FD03-1332-4569-92AF-B9280834D278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0BDB689-68B6-4590-8ABD-5D89E42892E6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5B013C1C-163A-4559-9FCC-28914AAC4914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F767AC34-A8D0-4458-B17B-145251A3278E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78EBC136-8D5E-4627-8B0B-7D3D80FED10A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70323780-0C47-4E6A-9D10-D9BBB892E19B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14521FF0-A4FD-4D28-A127-4D43128E8063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812AE-497F-4724-86C5-E34114C34FCB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69" customWidth="1"/>
    <col min="2" max="2" width="13.85546875" style="69" customWidth="1"/>
    <col min="3" max="5" width="16" style="69" customWidth="1"/>
    <col min="6" max="6" width="23.42578125" style="69" customWidth="1"/>
    <col min="7" max="7" width="18.5703125" style="69" customWidth="1"/>
    <col min="8" max="8" width="21.85546875" style="69" bestFit="1" customWidth="1"/>
    <col min="9" max="9" width="28.42578125" style="69" bestFit="1" customWidth="1"/>
    <col min="10" max="10" width="16" style="69" customWidth="1"/>
    <col min="11" max="11" width="17.140625" style="69" bestFit="1" customWidth="1"/>
    <col min="12" max="12" width="21.85546875" style="69" bestFit="1" customWidth="1"/>
    <col min="13" max="13" width="18.42578125" style="69" customWidth="1"/>
    <col min="14" max="14" width="20.85546875" style="69" customWidth="1"/>
    <col min="15" max="15" width="18.42578125" style="69" customWidth="1"/>
    <col min="16" max="20" width="15.85546875" style="69" customWidth="1"/>
    <col min="21" max="16384" width="9.140625" style="69"/>
  </cols>
  <sheetData>
    <row r="1" spans="1:15" ht="15.75" x14ac:dyDescent="0.25">
      <c r="A1" s="68" t="s">
        <v>0</v>
      </c>
      <c r="I1" s="70"/>
      <c r="J1" s="71"/>
    </row>
    <row r="2" spans="1:15" ht="15.75" x14ac:dyDescent="0.25">
      <c r="A2" s="68" t="s">
        <v>1</v>
      </c>
    </row>
    <row r="3" spans="1:15" ht="13.5" thickBot="1" x14ac:dyDescent="0.25"/>
    <row r="4" spans="1:15" x14ac:dyDescent="0.2">
      <c r="B4" s="72" t="s">
        <v>2</v>
      </c>
      <c r="C4" s="73"/>
      <c r="D4" s="74" t="s">
        <v>3</v>
      </c>
      <c r="E4" s="74"/>
      <c r="F4" s="74"/>
      <c r="G4" s="75"/>
      <c r="I4" s="76"/>
      <c r="J4" s="76"/>
    </row>
    <row r="5" spans="1:15" ht="13.35" customHeight="1" x14ac:dyDescent="0.2">
      <c r="B5" s="77" t="s">
        <v>4</v>
      </c>
      <c r="C5" s="78"/>
      <c r="D5" s="69" t="s">
        <v>5</v>
      </c>
      <c r="G5" s="79"/>
      <c r="I5" s="76"/>
      <c r="J5" s="76"/>
      <c r="L5" s="80"/>
      <c r="M5" s="80"/>
    </row>
    <row r="6" spans="1:15" ht="13.35" customHeight="1" x14ac:dyDescent="0.2">
      <c r="B6" s="77" t="s">
        <v>6</v>
      </c>
      <c r="C6" s="78"/>
      <c r="D6" s="81">
        <f>'Collection and Waterfall'!E5</f>
        <v>45286</v>
      </c>
      <c r="G6" s="79"/>
      <c r="I6" s="76"/>
      <c r="J6" s="76"/>
      <c r="L6" s="80"/>
      <c r="M6" s="80"/>
    </row>
    <row r="7" spans="1:15" ht="13.35" customHeight="1" x14ac:dyDescent="0.2">
      <c r="B7" s="77" t="s">
        <v>7</v>
      </c>
      <c r="C7" s="78"/>
      <c r="D7" s="81">
        <f>'Collection and Waterfall'!E6</f>
        <v>45260</v>
      </c>
      <c r="E7" s="82"/>
      <c r="F7" s="82"/>
      <c r="G7" s="83"/>
      <c r="I7" s="84" t="s">
        <v>8</v>
      </c>
      <c r="J7" s="84"/>
      <c r="L7" s="80"/>
      <c r="M7" s="80"/>
    </row>
    <row r="8" spans="1:15" x14ac:dyDescent="0.2">
      <c r="B8" s="77" t="s">
        <v>9</v>
      </c>
      <c r="C8" s="78"/>
      <c r="D8" s="69" t="s">
        <v>10</v>
      </c>
      <c r="G8" s="79"/>
      <c r="I8" s="84"/>
      <c r="J8" s="84"/>
    </row>
    <row r="9" spans="1:15" x14ac:dyDescent="0.2">
      <c r="B9" s="77" t="s">
        <v>11</v>
      </c>
      <c r="C9" s="78"/>
      <c r="D9" s="69" t="s">
        <v>12</v>
      </c>
      <c r="G9" s="79"/>
      <c r="I9" s="84"/>
      <c r="J9" s="84"/>
    </row>
    <row r="10" spans="1:15" x14ac:dyDescent="0.2">
      <c r="B10" s="85" t="s">
        <v>13</v>
      </c>
      <c r="C10" s="86"/>
      <c r="D10" s="1" t="s">
        <v>14</v>
      </c>
      <c r="E10" s="70"/>
      <c r="F10" s="70"/>
      <c r="G10" s="87"/>
    </row>
    <row r="11" spans="1:15" ht="13.5" thickBot="1" x14ac:dyDescent="0.25">
      <c r="B11" s="88" t="s">
        <v>15</v>
      </c>
      <c r="C11" s="89"/>
      <c r="D11" s="2" t="s">
        <v>16</v>
      </c>
      <c r="E11" s="90"/>
      <c r="F11" s="90"/>
      <c r="G11" s="91"/>
    </row>
    <row r="13" spans="1:15" ht="13.5" thickBot="1" x14ac:dyDescent="0.25"/>
    <row r="14" spans="1:15" ht="15.75" x14ac:dyDescent="0.25">
      <c r="A14" s="92" t="s">
        <v>17</v>
      </c>
      <c r="B14" s="9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ht="6.75" customHeight="1" x14ac:dyDescent="0.2">
      <c r="A15" s="94"/>
      <c r="O15" s="79"/>
    </row>
    <row r="16" spans="1:15" x14ac:dyDescent="0.2">
      <c r="A16" s="95"/>
      <c r="B16" s="96" t="s">
        <v>18</v>
      </c>
      <c r="C16" s="96" t="s">
        <v>19</v>
      </c>
      <c r="D16" s="97" t="s">
        <v>20</v>
      </c>
      <c r="E16" s="96" t="s">
        <v>21</v>
      </c>
      <c r="F16" s="96" t="s">
        <v>22</v>
      </c>
      <c r="G16" s="96" t="s">
        <v>23</v>
      </c>
      <c r="H16" s="96" t="s">
        <v>24</v>
      </c>
      <c r="I16" s="96" t="s">
        <v>25</v>
      </c>
      <c r="J16" s="96" t="s">
        <v>26</v>
      </c>
      <c r="K16" s="96" t="s">
        <v>27</v>
      </c>
      <c r="L16" s="96" t="s">
        <v>28</v>
      </c>
      <c r="M16" s="96" t="s">
        <v>29</v>
      </c>
      <c r="N16" s="96" t="s">
        <v>30</v>
      </c>
      <c r="O16" s="98" t="s">
        <v>31</v>
      </c>
    </row>
    <row r="17" spans="1:17" x14ac:dyDescent="0.2">
      <c r="A17" s="94"/>
      <c r="B17" s="99" t="s">
        <v>207</v>
      </c>
      <c r="C17" s="100" t="s">
        <v>276</v>
      </c>
      <c r="D17" s="101">
        <f>E17+F17</f>
        <v>6.2425700000000001E-2</v>
      </c>
      <c r="E17" s="101">
        <v>5.44257E-2</v>
      </c>
      <c r="F17" s="101">
        <v>8.0000000000000002E-3</v>
      </c>
      <c r="G17" s="99"/>
      <c r="H17" s="102">
        <v>297000000</v>
      </c>
      <c r="I17" s="102">
        <v>41305630.880000003</v>
      </c>
      <c r="J17" s="103">
        <v>207726.61</v>
      </c>
      <c r="K17" s="104">
        <v>599953.56000000006</v>
      </c>
      <c r="L17" s="103">
        <f>I17-K17</f>
        <v>40705677.32</v>
      </c>
      <c r="M17" s="105">
        <f>L17/L21</f>
        <v>0.87528404413743088</v>
      </c>
      <c r="N17" s="105" t="s">
        <v>32</v>
      </c>
      <c r="O17" s="106">
        <v>53472</v>
      </c>
      <c r="Q17" s="82"/>
    </row>
    <row r="18" spans="1:17" x14ac:dyDescent="0.2">
      <c r="A18" s="94"/>
      <c r="B18" s="100" t="s">
        <v>208</v>
      </c>
      <c r="C18" s="100" t="s">
        <v>277</v>
      </c>
      <c r="D18" s="107">
        <f>E18+F18</f>
        <v>6.9425700000000007E-2</v>
      </c>
      <c r="E18" s="107">
        <v>5.44257E-2</v>
      </c>
      <c r="F18" s="107">
        <v>1.4999999999999999E-2</v>
      </c>
      <c r="G18" s="100"/>
      <c r="H18" s="108">
        <v>5800000</v>
      </c>
      <c r="I18" s="108">
        <v>5800000</v>
      </c>
      <c r="J18" s="109">
        <v>32439.02</v>
      </c>
      <c r="K18" s="110">
        <v>0</v>
      </c>
      <c r="L18" s="111">
        <f>I18-K18</f>
        <v>5800000</v>
      </c>
      <c r="M18" s="112">
        <f>L18/L21</f>
        <v>0.12471595586256908</v>
      </c>
      <c r="N18" s="113" t="s">
        <v>32</v>
      </c>
      <c r="O18" s="114">
        <v>54234</v>
      </c>
      <c r="Q18" s="82"/>
    </row>
    <row r="19" spans="1:17" x14ac:dyDescent="0.2">
      <c r="A19" s="94"/>
      <c r="B19" s="100"/>
      <c r="C19" s="100"/>
      <c r="D19" s="107"/>
      <c r="E19" s="107"/>
      <c r="F19" s="107"/>
      <c r="G19" s="100"/>
      <c r="H19" s="108"/>
      <c r="I19" s="108"/>
      <c r="J19" s="109"/>
      <c r="K19" s="110"/>
      <c r="L19" s="109"/>
      <c r="M19" s="112"/>
      <c r="N19" s="112"/>
      <c r="O19" s="114"/>
      <c r="Q19" s="82"/>
    </row>
    <row r="20" spans="1:17" x14ac:dyDescent="0.2">
      <c r="A20" s="115"/>
      <c r="B20" s="116"/>
      <c r="C20" s="116"/>
      <c r="D20" s="117"/>
      <c r="E20" s="116"/>
      <c r="F20" s="116"/>
      <c r="G20" s="116"/>
      <c r="H20" s="118"/>
      <c r="I20" s="119"/>
      <c r="J20" s="119"/>
      <c r="K20" s="120"/>
      <c r="L20" s="119"/>
      <c r="M20" s="121"/>
      <c r="N20" s="121"/>
      <c r="O20" s="122"/>
    </row>
    <row r="21" spans="1:17" x14ac:dyDescent="0.2">
      <c r="A21" s="115"/>
      <c r="B21" s="123" t="s">
        <v>33</v>
      </c>
      <c r="C21" s="124"/>
      <c r="D21" s="125"/>
      <c r="E21" s="116"/>
      <c r="F21" s="116"/>
      <c r="G21" s="116"/>
      <c r="H21" s="126">
        <f>SUM(H17:H20)</f>
        <v>302800000</v>
      </c>
      <c r="I21" s="126">
        <f>SUM(I17:I20)</f>
        <v>47105630.880000003</v>
      </c>
      <c r="J21" s="126">
        <f>SUM(J17:J19)</f>
        <v>240165.62999999998</v>
      </c>
      <c r="K21" s="126">
        <f>SUM(K17:K19)</f>
        <v>599953.56000000006</v>
      </c>
      <c r="L21" s="126">
        <f>ROUND(SUM(L17:L19),2)</f>
        <v>46505677.32</v>
      </c>
      <c r="M21" s="127">
        <f>SUM(M17:M19)</f>
        <v>1</v>
      </c>
      <c r="N21" s="128"/>
      <c r="O21" s="129"/>
    </row>
    <row r="22" spans="1:17" s="132" customFormat="1" ht="11.25" x14ac:dyDescent="0.2">
      <c r="A22" s="130" t="s">
        <v>34</v>
      </c>
      <c r="B22" s="131"/>
      <c r="C22" s="131"/>
      <c r="D22" s="131"/>
      <c r="E22" s="131"/>
      <c r="F22" s="131"/>
      <c r="G22" s="131"/>
      <c r="H22" s="131"/>
      <c r="I22" s="131"/>
      <c r="J22" s="131"/>
      <c r="O22" s="133"/>
    </row>
    <row r="23" spans="1:17" s="132" customFormat="1" ht="13.5" thickBot="1" x14ac:dyDescent="0.25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90"/>
      <c r="L23" s="90"/>
      <c r="M23" s="90"/>
      <c r="N23" s="90"/>
      <c r="O23" s="136"/>
    </row>
    <row r="24" spans="1:17" ht="13.5" thickBot="1" x14ac:dyDescent="0.25"/>
    <row r="25" spans="1:17" ht="15.75" x14ac:dyDescent="0.25">
      <c r="A25" s="92" t="s">
        <v>35</v>
      </c>
      <c r="B25" s="93"/>
      <c r="C25" s="74"/>
      <c r="D25" s="74"/>
      <c r="E25" s="74"/>
      <c r="F25" s="74"/>
      <c r="G25" s="74"/>
      <c r="H25" s="75"/>
      <c r="J25" s="92" t="s">
        <v>36</v>
      </c>
      <c r="K25" s="74"/>
      <c r="L25" s="74"/>
      <c r="M25" s="74"/>
      <c r="N25" s="74"/>
      <c r="O25" s="75"/>
    </row>
    <row r="26" spans="1:17" x14ac:dyDescent="0.2">
      <c r="A26" s="94"/>
      <c r="H26" s="79"/>
      <c r="J26" s="94"/>
      <c r="O26" s="79"/>
    </row>
    <row r="27" spans="1:17" s="145" customFormat="1" ht="13.35" customHeight="1" x14ac:dyDescent="0.2">
      <c r="A27" s="137"/>
      <c r="B27" s="138"/>
      <c r="C27" s="138"/>
      <c r="D27" s="138"/>
      <c r="E27" s="138"/>
      <c r="F27" s="138" t="s">
        <v>37</v>
      </c>
      <c r="G27" s="138" t="s">
        <v>38</v>
      </c>
      <c r="H27" s="139" t="s">
        <v>39</v>
      </c>
      <c r="I27" s="69"/>
      <c r="J27" s="140"/>
      <c r="K27" s="141"/>
      <c r="L27" s="142" t="s">
        <v>40</v>
      </c>
      <c r="M27" s="143" t="s">
        <v>41</v>
      </c>
      <c r="N27" s="143"/>
      <c r="O27" s="144"/>
    </row>
    <row r="28" spans="1:17" x14ac:dyDescent="0.2">
      <c r="A28" s="140"/>
      <c r="B28" s="146" t="s">
        <v>42</v>
      </c>
      <c r="C28" s="146"/>
      <c r="D28" s="146"/>
      <c r="E28" s="146"/>
      <c r="F28" s="3">
        <v>47093878.119999997</v>
      </c>
      <c r="G28" s="3">
        <v>-728502.92</v>
      </c>
      <c r="H28" s="4">
        <v>46365375.200000003</v>
      </c>
      <c r="I28" s="147"/>
      <c r="J28" s="115"/>
      <c r="K28" s="148"/>
      <c r="L28" s="149"/>
      <c r="M28" s="150" t="s">
        <v>43</v>
      </c>
      <c r="N28" s="150"/>
      <c r="O28" s="151"/>
    </row>
    <row r="29" spans="1:17" x14ac:dyDescent="0.2">
      <c r="A29" s="94"/>
      <c r="B29" s="69" t="s">
        <v>44</v>
      </c>
      <c r="F29" s="5">
        <v>643996.80000000005</v>
      </c>
      <c r="G29" s="5">
        <v>81893.72</v>
      </c>
      <c r="H29" s="6">
        <v>725890.52</v>
      </c>
      <c r="I29" s="147"/>
      <c r="J29" s="152" t="s">
        <v>45</v>
      </c>
      <c r="K29" s="153"/>
      <c r="L29" s="154">
        <v>0</v>
      </c>
      <c r="M29" s="7"/>
      <c r="N29" s="8">
        <v>0</v>
      </c>
      <c r="O29" s="155"/>
    </row>
    <row r="30" spans="1:17" x14ac:dyDescent="0.2">
      <c r="A30" s="94"/>
      <c r="B30" s="145" t="s">
        <v>46</v>
      </c>
      <c r="C30" s="145"/>
      <c r="D30" s="145"/>
      <c r="E30" s="145"/>
      <c r="F30" s="9">
        <v>47737874.920000002</v>
      </c>
      <c r="G30" s="9">
        <v>-646609.19999999995</v>
      </c>
      <c r="H30" s="10">
        <v>47091265.719999999</v>
      </c>
      <c r="I30" s="147"/>
      <c r="J30" s="152" t="s">
        <v>47</v>
      </c>
      <c r="K30" s="153"/>
      <c r="L30" s="154">
        <v>0</v>
      </c>
      <c r="M30" s="11"/>
      <c r="N30" s="12">
        <v>0</v>
      </c>
      <c r="O30" s="156"/>
    </row>
    <row r="31" spans="1:17" x14ac:dyDescent="0.2">
      <c r="A31" s="94"/>
      <c r="F31" s="157"/>
      <c r="G31" s="157"/>
      <c r="H31" s="158"/>
      <c r="I31" s="147"/>
      <c r="J31" s="152" t="s">
        <v>48</v>
      </c>
      <c r="K31" s="153"/>
      <c r="L31" s="154">
        <v>5.28E-2</v>
      </c>
      <c r="M31" s="11"/>
      <c r="N31" s="12">
        <v>-16.86</v>
      </c>
      <c r="O31" s="156"/>
    </row>
    <row r="32" spans="1:17" x14ac:dyDescent="0.2">
      <c r="A32" s="94"/>
      <c r="F32" s="157"/>
      <c r="G32" s="157"/>
      <c r="H32" s="158"/>
      <c r="I32" s="147"/>
      <c r="J32" s="152" t="s">
        <v>49</v>
      </c>
      <c r="K32" s="153"/>
      <c r="L32" s="154">
        <v>0.151</v>
      </c>
      <c r="M32" s="13"/>
      <c r="N32" s="14">
        <v>-3.81</v>
      </c>
      <c r="O32" s="159"/>
    </row>
    <row r="33" spans="1:15" ht="15.75" customHeight="1" x14ac:dyDescent="0.2">
      <c r="A33" s="94"/>
      <c r="F33" s="160"/>
      <c r="G33" s="160"/>
      <c r="H33" s="161"/>
      <c r="I33" s="147"/>
      <c r="J33" s="162"/>
      <c r="K33" s="163"/>
      <c r="L33" s="15"/>
      <c r="M33" s="16"/>
      <c r="N33" s="17" t="s">
        <v>50</v>
      </c>
      <c r="O33" s="164"/>
    </row>
    <row r="34" spans="1:15" x14ac:dyDescent="0.2">
      <c r="A34" s="94"/>
      <c r="B34" s="69" t="s">
        <v>51</v>
      </c>
      <c r="F34" s="157">
        <v>5.32</v>
      </c>
      <c r="G34" s="157">
        <v>0</v>
      </c>
      <c r="H34" s="158">
        <v>5.32</v>
      </c>
      <c r="I34" s="147"/>
      <c r="J34" s="152" t="s">
        <v>52</v>
      </c>
      <c r="K34" s="153"/>
      <c r="L34" s="154">
        <f>77.27%-0.01%</f>
        <v>0.77259999999999995</v>
      </c>
      <c r="M34" s="7"/>
      <c r="N34" s="8">
        <v>217.64</v>
      </c>
      <c r="O34" s="155"/>
    </row>
    <row r="35" spans="1:15" x14ac:dyDescent="0.2">
      <c r="A35" s="94"/>
      <c r="B35" s="69" t="s">
        <v>53</v>
      </c>
      <c r="F35" s="157">
        <v>187.49</v>
      </c>
      <c r="G35" s="157">
        <v>0.38</v>
      </c>
      <c r="H35" s="158">
        <v>187.87</v>
      </c>
      <c r="I35" s="147"/>
      <c r="J35" s="152" t="s">
        <v>54</v>
      </c>
      <c r="K35" s="153"/>
      <c r="L35" s="154">
        <v>1.78E-2</v>
      </c>
      <c r="M35" s="11"/>
      <c r="N35" s="12">
        <v>208.65</v>
      </c>
      <c r="O35" s="156"/>
    </row>
    <row r="36" spans="1:15" ht="12.75" customHeight="1" x14ac:dyDescent="0.2">
      <c r="A36" s="94"/>
      <c r="B36" s="69" t="s">
        <v>55</v>
      </c>
      <c r="F36" s="165">
        <v>5824</v>
      </c>
      <c r="G36" s="165">
        <v>-145</v>
      </c>
      <c r="H36" s="166">
        <v>5679</v>
      </c>
      <c r="I36" s="147"/>
      <c r="J36" s="152" t="s">
        <v>56</v>
      </c>
      <c r="K36" s="153"/>
      <c r="L36" s="154">
        <v>5.7999999999999996E-3</v>
      </c>
      <c r="M36" s="11"/>
      <c r="N36" s="12">
        <v>210</v>
      </c>
      <c r="O36" s="156"/>
    </row>
    <row r="37" spans="1:15" ht="13.5" thickBot="1" x14ac:dyDescent="0.25">
      <c r="A37" s="94"/>
      <c r="B37" s="69" t="s">
        <v>57</v>
      </c>
      <c r="F37" s="165">
        <v>2235</v>
      </c>
      <c r="G37" s="165">
        <v>-53</v>
      </c>
      <c r="H37" s="166">
        <v>2182</v>
      </c>
      <c r="I37" s="147"/>
      <c r="J37" s="167" t="s">
        <v>58</v>
      </c>
      <c r="K37" s="153"/>
      <c r="L37" s="18"/>
      <c r="M37" s="19"/>
      <c r="N37" s="20">
        <v>171.62</v>
      </c>
      <c r="O37" s="168"/>
    </row>
    <row r="38" spans="1:15" ht="13.5" thickBot="1" x14ac:dyDescent="0.25">
      <c r="A38" s="94"/>
      <c r="B38" s="69" t="s">
        <v>59</v>
      </c>
      <c r="F38" s="21">
        <v>8196.75</v>
      </c>
      <c r="G38" s="21">
        <v>95.43</v>
      </c>
      <c r="H38" s="22">
        <v>8292.18</v>
      </c>
      <c r="I38" s="147"/>
      <c r="J38" s="169"/>
      <c r="K38" s="170"/>
      <c r="L38" s="171"/>
      <c r="M38" s="172"/>
      <c r="N38" s="172"/>
      <c r="O38" s="173"/>
    </row>
    <row r="39" spans="1:15" ht="13.35" customHeight="1" x14ac:dyDescent="0.2">
      <c r="A39" s="115"/>
      <c r="B39" s="174" t="s">
        <v>60</v>
      </c>
      <c r="C39" s="174"/>
      <c r="D39" s="174"/>
      <c r="E39" s="174"/>
      <c r="F39" s="23">
        <v>21359.23</v>
      </c>
      <c r="G39" s="23">
        <v>222.47</v>
      </c>
      <c r="H39" s="24">
        <v>21581.7</v>
      </c>
      <c r="I39" s="147"/>
      <c r="J39" s="175" t="s">
        <v>61</v>
      </c>
      <c r="K39" s="176"/>
      <c r="L39" s="176"/>
      <c r="M39" s="176"/>
      <c r="N39" s="176"/>
      <c r="O39" s="177"/>
    </row>
    <row r="40" spans="1:15" s="132" customFormat="1" x14ac:dyDescent="0.2">
      <c r="A40" s="130"/>
      <c r="B40" s="131"/>
      <c r="C40" s="131"/>
      <c r="D40" s="131"/>
      <c r="E40" s="131"/>
      <c r="F40" s="131"/>
      <c r="G40" s="131"/>
      <c r="H40" s="133"/>
      <c r="I40" s="147"/>
      <c r="J40" s="178"/>
      <c r="K40" s="179"/>
      <c r="L40" s="179"/>
      <c r="M40" s="179"/>
      <c r="N40" s="179"/>
      <c r="O40" s="180"/>
    </row>
    <row r="41" spans="1:15" s="132" customFormat="1" ht="13.5" thickBot="1" x14ac:dyDescent="0.25">
      <c r="A41" s="134"/>
      <c r="B41" s="135"/>
      <c r="C41" s="135"/>
      <c r="D41" s="135"/>
      <c r="E41" s="135"/>
      <c r="F41" s="135"/>
      <c r="G41" s="135"/>
      <c r="H41" s="136"/>
      <c r="I41" s="147"/>
      <c r="J41" s="181"/>
      <c r="K41" s="182"/>
      <c r="L41" s="182"/>
      <c r="M41" s="182"/>
      <c r="N41" s="182"/>
      <c r="O41" s="183"/>
    </row>
    <row r="42" spans="1:15" ht="13.5" thickBot="1" x14ac:dyDescent="0.25">
      <c r="I42" s="147"/>
      <c r="J42" s="184"/>
    </row>
    <row r="43" spans="1:15" ht="15.75" x14ac:dyDescent="0.25">
      <c r="A43" s="92" t="s">
        <v>62</v>
      </c>
      <c r="B43" s="74"/>
      <c r="C43" s="74"/>
      <c r="D43" s="74"/>
      <c r="E43" s="74"/>
      <c r="F43" s="74"/>
      <c r="G43" s="74"/>
      <c r="H43" s="75"/>
      <c r="I43" s="147"/>
      <c r="L43" s="185"/>
    </row>
    <row r="44" spans="1:15" x14ac:dyDescent="0.2">
      <c r="A44" s="94"/>
      <c r="H44" s="79"/>
      <c r="I44" s="147"/>
      <c r="L44" s="186"/>
    </row>
    <row r="45" spans="1:15" x14ac:dyDescent="0.2">
      <c r="A45" s="137"/>
      <c r="B45" s="138"/>
      <c r="C45" s="138"/>
      <c r="D45" s="138"/>
      <c r="E45" s="138"/>
      <c r="F45" s="96" t="s">
        <v>63</v>
      </c>
      <c r="G45" s="187" t="s">
        <v>38</v>
      </c>
      <c r="H45" s="188" t="s">
        <v>39</v>
      </c>
      <c r="I45" s="147"/>
      <c r="J45" s="189"/>
      <c r="L45" s="186"/>
    </row>
    <row r="46" spans="1:15" x14ac:dyDescent="0.2">
      <c r="A46" s="94"/>
      <c r="B46" s="69" t="s">
        <v>64</v>
      </c>
      <c r="E46" s="141"/>
      <c r="F46" s="109">
        <v>452028.79</v>
      </c>
      <c r="G46" s="190">
        <f t="shared" ref="G46:G53" si="0">+H46-F46</f>
        <v>0</v>
      </c>
      <c r="H46" s="191">
        <v>452028.79</v>
      </c>
      <c r="I46" s="147"/>
      <c r="J46" s="192"/>
      <c r="L46" s="186"/>
    </row>
    <row r="47" spans="1:15" x14ac:dyDescent="0.2">
      <c r="A47" s="94"/>
      <c r="B47" s="69" t="s">
        <v>65</v>
      </c>
      <c r="E47" s="153"/>
      <c r="F47" s="109">
        <v>452028.79</v>
      </c>
      <c r="G47" s="190">
        <f t="shared" si="0"/>
        <v>0</v>
      </c>
      <c r="H47" s="191">
        <v>452028.79</v>
      </c>
      <c r="I47" s="147"/>
      <c r="J47" s="147"/>
    </row>
    <row r="48" spans="1:15" x14ac:dyDescent="0.2">
      <c r="A48" s="94"/>
      <c r="B48" s="69" t="s">
        <v>66</v>
      </c>
      <c r="E48" s="153"/>
      <c r="F48" s="110">
        <v>0</v>
      </c>
      <c r="G48" s="190">
        <f t="shared" si="0"/>
        <v>0</v>
      </c>
      <c r="H48" s="191">
        <v>0</v>
      </c>
      <c r="I48" s="147"/>
      <c r="J48" s="193"/>
      <c r="L48" s="192"/>
    </row>
    <row r="49" spans="1:14" x14ac:dyDescent="0.2">
      <c r="A49" s="94"/>
      <c r="B49" s="69" t="s">
        <v>67</v>
      </c>
      <c r="E49" s="153"/>
      <c r="F49" s="110">
        <v>0</v>
      </c>
      <c r="G49" s="190">
        <f t="shared" si="0"/>
        <v>0</v>
      </c>
      <c r="H49" s="191">
        <v>0</v>
      </c>
      <c r="I49" s="147"/>
      <c r="J49" s="147"/>
      <c r="L49" s="25"/>
    </row>
    <row r="50" spans="1:14" x14ac:dyDescent="0.2">
      <c r="A50" s="94"/>
      <c r="B50" s="69" t="s">
        <v>68</v>
      </c>
      <c r="E50" s="153"/>
      <c r="F50" s="110">
        <v>1544493.42</v>
      </c>
      <c r="G50" s="190">
        <f t="shared" si="0"/>
        <v>-653464.19999999995</v>
      </c>
      <c r="H50" s="191">
        <v>891029.22</v>
      </c>
      <c r="I50" s="147"/>
      <c r="J50" s="192"/>
    </row>
    <row r="51" spans="1:14" x14ac:dyDescent="0.2">
      <c r="A51" s="94"/>
      <c r="B51" s="69" t="s">
        <v>69</v>
      </c>
      <c r="E51" s="153"/>
      <c r="F51" s="194">
        <v>0</v>
      </c>
      <c r="G51" s="190">
        <v>0</v>
      </c>
      <c r="H51" s="191">
        <v>0</v>
      </c>
      <c r="I51" s="147"/>
      <c r="J51" s="192"/>
      <c r="K51" s="192"/>
      <c r="L51" s="192"/>
      <c r="M51" s="195"/>
    </row>
    <row r="52" spans="1:14" x14ac:dyDescent="0.2">
      <c r="A52" s="94"/>
      <c r="B52" s="69" t="s">
        <v>70</v>
      </c>
      <c r="E52" s="153"/>
      <c r="F52" s="194"/>
      <c r="G52" s="190"/>
      <c r="H52" s="191"/>
      <c r="I52" s="147"/>
    </row>
    <row r="53" spans="1:14" x14ac:dyDescent="0.2">
      <c r="A53" s="94"/>
      <c r="B53" s="145" t="s">
        <v>71</v>
      </c>
      <c r="E53" s="153"/>
      <c r="F53" s="196">
        <v>1996522.21</v>
      </c>
      <c r="G53" s="197">
        <f t="shared" si="0"/>
        <v>-653464.19999999995</v>
      </c>
      <c r="H53" s="198">
        <f>H47+H49+H50+H51</f>
        <v>1343058.01</v>
      </c>
      <c r="I53" s="147"/>
      <c r="J53" s="192"/>
      <c r="K53" s="193"/>
      <c r="L53" s="192"/>
    </row>
    <row r="54" spans="1:14" x14ac:dyDescent="0.2">
      <c r="A54" s="94"/>
      <c r="E54" s="153"/>
      <c r="F54" s="153"/>
      <c r="G54" s="153"/>
      <c r="H54" s="79"/>
      <c r="I54" s="147"/>
    </row>
    <row r="55" spans="1:14" x14ac:dyDescent="0.2">
      <c r="A55" s="130"/>
      <c r="B55" s="132"/>
      <c r="C55" s="132"/>
      <c r="D55" s="132"/>
      <c r="E55" s="132"/>
      <c r="F55" s="199"/>
      <c r="G55" s="200"/>
      <c r="H55" s="201"/>
      <c r="I55" s="147"/>
    </row>
    <row r="56" spans="1:14" x14ac:dyDescent="0.2">
      <c r="A56" s="130"/>
      <c r="B56" s="132"/>
      <c r="C56" s="132"/>
      <c r="D56" s="132"/>
      <c r="E56" s="132"/>
      <c r="F56" s="199"/>
      <c r="G56" s="200"/>
      <c r="H56" s="201"/>
      <c r="I56" s="147"/>
      <c r="L56" s="147"/>
      <c r="M56" s="147"/>
    </row>
    <row r="57" spans="1:14" ht="13.5" thickBot="1" x14ac:dyDescent="0.25">
      <c r="A57" s="202"/>
      <c r="B57" s="90"/>
      <c r="C57" s="90"/>
      <c r="D57" s="90"/>
      <c r="E57" s="90"/>
      <c r="F57" s="203"/>
      <c r="G57" s="204"/>
      <c r="H57" s="91"/>
      <c r="I57" s="147"/>
    </row>
    <row r="58" spans="1:14" x14ac:dyDescent="0.2">
      <c r="I58" s="147"/>
    </row>
    <row r="59" spans="1:14" ht="13.5" thickBot="1" x14ac:dyDescent="0.25">
      <c r="F59" s="90"/>
      <c r="G59" s="90"/>
      <c r="I59" s="147"/>
    </row>
    <row r="60" spans="1:14" ht="16.5" thickBot="1" x14ac:dyDescent="0.3">
      <c r="A60" s="92" t="s">
        <v>72</v>
      </c>
      <c r="B60" s="74"/>
      <c r="C60" s="74"/>
      <c r="D60" s="74"/>
      <c r="E60" s="74"/>
      <c r="H60" s="75"/>
      <c r="I60" s="147"/>
      <c r="J60" s="205" t="s">
        <v>73</v>
      </c>
      <c r="K60" s="206"/>
      <c r="N60" s="195"/>
    </row>
    <row r="61" spans="1:14" ht="6.75" customHeight="1" thickBot="1" x14ac:dyDescent="0.25">
      <c r="A61" s="94"/>
      <c r="H61" s="79"/>
      <c r="I61" s="147"/>
      <c r="J61" s="94"/>
      <c r="K61" s="79"/>
    </row>
    <row r="62" spans="1:14" s="145" customFormat="1" x14ac:dyDescent="0.2">
      <c r="A62" s="137"/>
      <c r="B62" s="138"/>
      <c r="C62" s="138"/>
      <c r="D62" s="138"/>
      <c r="E62" s="138"/>
      <c r="F62" s="96" t="s">
        <v>39</v>
      </c>
      <c r="G62" s="96" t="s">
        <v>38</v>
      </c>
      <c r="H62" s="188" t="s">
        <v>39</v>
      </c>
      <c r="I62" s="147"/>
      <c r="J62" s="207"/>
      <c r="K62" s="208"/>
    </row>
    <row r="63" spans="1:14" x14ac:dyDescent="0.2">
      <c r="A63" s="140"/>
      <c r="B63" s="209" t="s">
        <v>74</v>
      </c>
      <c r="C63" s="146"/>
      <c r="D63" s="146"/>
      <c r="E63" s="146"/>
      <c r="F63" s="210"/>
      <c r="G63" s="141"/>
      <c r="H63" s="211"/>
      <c r="I63" s="147"/>
      <c r="J63" s="94" t="s">
        <v>75</v>
      </c>
      <c r="K63" s="212">
        <v>0.12509999999999999</v>
      </c>
    </row>
    <row r="64" spans="1:14" ht="15" thickBot="1" x14ac:dyDescent="0.25">
      <c r="A64" s="94"/>
      <c r="B64" s="69" t="s">
        <v>76</v>
      </c>
      <c r="E64" s="153"/>
      <c r="F64" s="109">
        <v>48963956.439999998</v>
      </c>
      <c r="G64" s="110">
        <f>-F64+H64</f>
        <v>-689022.3900000006</v>
      </c>
      <c r="H64" s="191">
        <v>48274934.049999997</v>
      </c>
      <c r="I64" s="147"/>
      <c r="J64" s="202"/>
      <c r="K64" s="91"/>
    </row>
    <row r="65" spans="1:16" x14ac:dyDescent="0.2">
      <c r="A65" s="94"/>
      <c r="B65" s="69" t="s">
        <v>77</v>
      </c>
      <c r="F65" s="109">
        <v>0</v>
      </c>
      <c r="G65" s="110">
        <v>0</v>
      </c>
      <c r="H65" s="191">
        <v>0</v>
      </c>
      <c r="I65" s="147"/>
      <c r="J65" s="132"/>
    </row>
    <row r="66" spans="1:16" x14ac:dyDescent="0.2">
      <c r="A66" s="94"/>
      <c r="B66" s="69" t="s">
        <v>78</v>
      </c>
      <c r="F66" s="109">
        <v>452028.79</v>
      </c>
      <c r="G66" s="110">
        <f>(-F66+H66)</f>
        <v>0</v>
      </c>
      <c r="H66" s="191">
        <f>H46+G47</f>
        <v>452028.79</v>
      </c>
      <c r="I66" s="147"/>
    </row>
    <row r="67" spans="1:16" x14ac:dyDescent="0.2">
      <c r="A67" s="94"/>
      <c r="B67" s="69" t="s">
        <v>69</v>
      </c>
      <c r="E67" s="153"/>
      <c r="F67" s="213">
        <v>0</v>
      </c>
      <c r="G67" s="120">
        <v>0</v>
      </c>
      <c r="H67" s="214">
        <v>0</v>
      </c>
      <c r="I67" s="147"/>
    </row>
    <row r="68" spans="1:16" ht="13.5" thickBot="1" x14ac:dyDescent="0.25">
      <c r="A68" s="94"/>
      <c r="B68" s="145" t="s">
        <v>79</v>
      </c>
      <c r="E68" s="153"/>
      <c r="F68" s="196">
        <v>49415985.229999997</v>
      </c>
      <c r="G68" s="215">
        <f>SUM(G64:G67)</f>
        <v>-689022.3900000006</v>
      </c>
      <c r="H68" s="198">
        <f>SUM(H64:H67)</f>
        <v>48726962.839999996</v>
      </c>
      <c r="I68" s="147"/>
      <c r="J68" s="147"/>
    </row>
    <row r="69" spans="1:16" ht="15.75" x14ac:dyDescent="0.25">
      <c r="A69" s="94"/>
      <c r="E69" s="153"/>
      <c r="F69" s="109"/>
      <c r="G69" s="110"/>
      <c r="H69" s="198"/>
      <c r="I69" s="147"/>
      <c r="J69" s="92" t="s">
        <v>80</v>
      </c>
      <c r="K69" s="74"/>
      <c r="L69" s="74"/>
      <c r="M69" s="74"/>
      <c r="N69" s="74"/>
      <c r="O69" s="75"/>
    </row>
    <row r="70" spans="1:16" ht="6.75" customHeight="1" x14ac:dyDescent="0.2">
      <c r="A70" s="94"/>
      <c r="B70" s="145"/>
      <c r="E70" s="153"/>
      <c r="F70" s="109"/>
      <c r="G70" s="110"/>
      <c r="H70" s="191"/>
      <c r="I70" s="147"/>
      <c r="J70" s="94"/>
      <c r="O70" s="79"/>
    </row>
    <row r="71" spans="1:16" x14ac:dyDescent="0.2">
      <c r="A71" s="94"/>
      <c r="B71" s="145" t="s">
        <v>81</v>
      </c>
      <c r="E71" s="153"/>
      <c r="F71" s="109"/>
      <c r="G71" s="110"/>
      <c r="H71" s="191"/>
      <c r="I71" s="147"/>
      <c r="J71" s="95"/>
      <c r="K71" s="216"/>
      <c r="L71" s="96" t="s">
        <v>82</v>
      </c>
      <c r="M71" s="96" t="s">
        <v>83</v>
      </c>
      <c r="N71" s="96" t="s">
        <v>84</v>
      </c>
      <c r="O71" s="188" t="s">
        <v>85</v>
      </c>
    </row>
    <row r="72" spans="1:16" x14ac:dyDescent="0.2">
      <c r="A72" s="94"/>
      <c r="B72" s="69" t="s">
        <v>86</v>
      </c>
      <c r="E72" s="153"/>
      <c r="F72" s="109">
        <v>41305630.880000003</v>
      </c>
      <c r="G72" s="110">
        <f>-K17</f>
        <v>-599953.56000000006</v>
      </c>
      <c r="H72" s="191">
        <f>ROUND(L17,2)</f>
        <v>40705677.32</v>
      </c>
      <c r="I72" s="147"/>
      <c r="J72" s="94" t="s">
        <v>87</v>
      </c>
      <c r="L72" s="26">
        <v>47091265.719999999</v>
      </c>
      <c r="M72" s="27">
        <v>1</v>
      </c>
      <c r="N72" s="28">
        <v>5679</v>
      </c>
      <c r="O72" s="29">
        <v>837264.12</v>
      </c>
    </row>
    <row r="73" spans="1:16" x14ac:dyDescent="0.2">
      <c r="A73" s="94"/>
      <c r="B73" s="69" t="s">
        <v>88</v>
      </c>
      <c r="E73" s="153"/>
      <c r="F73" s="119">
        <v>5800000</v>
      </c>
      <c r="G73" s="120">
        <f>-F73+H73</f>
        <v>0</v>
      </c>
      <c r="H73" s="214">
        <f>L18</f>
        <v>5800000</v>
      </c>
      <c r="I73" s="147"/>
      <c r="J73" s="94" t="s">
        <v>89</v>
      </c>
      <c r="L73" s="26">
        <v>0</v>
      </c>
      <c r="M73" s="27">
        <v>0</v>
      </c>
      <c r="N73" s="28">
        <v>0</v>
      </c>
      <c r="O73" s="29">
        <v>0</v>
      </c>
    </row>
    <row r="74" spans="1:16" x14ac:dyDescent="0.2">
      <c r="A74" s="94"/>
      <c r="B74" s="145" t="s">
        <v>90</v>
      </c>
      <c r="E74" s="153"/>
      <c r="F74" s="196">
        <v>47105630.880000003</v>
      </c>
      <c r="G74" s="215">
        <f>SUM(G72:G73)</f>
        <v>-599953.56000000006</v>
      </c>
      <c r="H74" s="198">
        <f>SUM(H72:H73)</f>
        <v>46505677.32</v>
      </c>
      <c r="I74" s="147"/>
      <c r="J74" s="94" t="s">
        <v>91</v>
      </c>
      <c r="L74" s="26">
        <v>0</v>
      </c>
      <c r="M74" s="27">
        <v>0</v>
      </c>
      <c r="N74" s="28">
        <v>0</v>
      </c>
      <c r="O74" s="29">
        <v>0</v>
      </c>
    </row>
    <row r="75" spans="1:16" x14ac:dyDescent="0.2">
      <c r="A75" s="94"/>
      <c r="E75" s="153"/>
      <c r="F75" s="217"/>
      <c r="G75" s="153"/>
      <c r="H75" s="218"/>
      <c r="I75" s="147"/>
      <c r="J75" s="219" t="s">
        <v>92</v>
      </c>
      <c r="K75" s="174"/>
      <c r="L75" s="37">
        <v>47091265.719999999</v>
      </c>
      <c r="M75" s="30"/>
      <c r="N75" s="220">
        <v>5679</v>
      </c>
      <c r="O75" s="56">
        <v>837264.12</v>
      </c>
      <c r="P75" s="31"/>
    </row>
    <row r="76" spans="1:16" ht="13.5" thickBot="1" x14ac:dyDescent="0.25">
      <c r="A76" s="94"/>
      <c r="C76" s="145"/>
      <c r="D76" s="145"/>
      <c r="E76" s="221"/>
      <c r="F76" s="222"/>
      <c r="G76" s="222"/>
      <c r="H76" s="223"/>
      <c r="I76" s="147"/>
      <c r="J76" s="202"/>
      <c r="K76" s="90"/>
      <c r="L76" s="90"/>
      <c r="M76" s="90"/>
      <c r="N76" s="90"/>
      <c r="O76" s="91"/>
    </row>
    <row r="77" spans="1:16" x14ac:dyDescent="0.2">
      <c r="A77" s="94"/>
      <c r="F77" s="224"/>
      <c r="G77" s="153"/>
      <c r="H77" s="218"/>
      <c r="I77" s="147"/>
      <c r="J77" s="132"/>
    </row>
    <row r="78" spans="1:16" x14ac:dyDescent="0.2">
      <c r="A78" s="94"/>
      <c r="B78" s="69" t="s">
        <v>93</v>
      </c>
      <c r="F78" s="112">
        <v>1.1962999999999999</v>
      </c>
      <c r="G78" s="225"/>
      <c r="H78" s="226">
        <f>+H68/H72</f>
        <v>1.1970556946379292</v>
      </c>
      <c r="I78" s="147"/>
    </row>
    <row r="79" spans="1:16" x14ac:dyDescent="0.2">
      <c r="A79" s="94"/>
      <c r="B79" s="69" t="s">
        <v>94</v>
      </c>
      <c r="F79" s="112">
        <v>1.0489999999999999</v>
      </c>
      <c r="G79" s="225"/>
      <c r="H79" s="226">
        <f>+H68/H74</f>
        <v>1.0477637494604282</v>
      </c>
      <c r="I79" s="147"/>
    </row>
    <row r="80" spans="1:16" x14ac:dyDescent="0.2">
      <c r="A80" s="115"/>
      <c r="B80" s="174"/>
      <c r="C80" s="174"/>
      <c r="D80" s="174"/>
      <c r="E80" s="174"/>
      <c r="F80" s="227"/>
      <c r="G80" s="228"/>
      <c r="H80" s="229"/>
    </row>
    <row r="81" spans="1:15" s="132" customFormat="1" ht="11.25" x14ac:dyDescent="0.2">
      <c r="A81" s="230" t="s">
        <v>95</v>
      </c>
      <c r="B81" s="131"/>
      <c r="C81" s="131"/>
      <c r="D81" s="131"/>
      <c r="E81" s="131"/>
      <c r="F81" s="131"/>
      <c r="G81" s="131"/>
      <c r="H81" s="133"/>
    </row>
    <row r="82" spans="1:15" s="132" customFormat="1" ht="12" thickBot="1" x14ac:dyDescent="0.25">
      <c r="A82" s="134"/>
      <c r="B82" s="135"/>
      <c r="C82" s="135"/>
      <c r="D82" s="135"/>
      <c r="E82" s="135"/>
      <c r="F82" s="135"/>
      <c r="G82" s="135"/>
      <c r="H82" s="136"/>
    </row>
    <row r="83" spans="1:15" ht="12.75" customHeight="1" x14ac:dyDescent="0.2"/>
    <row r="84" spans="1:15" ht="15.75" x14ac:dyDescent="0.25">
      <c r="A84" s="68" t="str">
        <f>+D4&amp;" - "&amp;D5</f>
        <v>ELFI, Inc. - Indenture No. 8, LLC</v>
      </c>
      <c r="E84" s="82"/>
    </row>
    <row r="85" spans="1:15" ht="12.75" customHeight="1" thickBot="1" x14ac:dyDescent="0.25"/>
    <row r="86" spans="1:15" ht="15.75" x14ac:dyDescent="0.25">
      <c r="A86" s="92" t="s">
        <v>96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5"/>
    </row>
    <row r="87" spans="1:15" ht="6.75" customHeight="1" x14ac:dyDescent="0.2">
      <c r="A87" s="94"/>
      <c r="O87" s="79"/>
    </row>
    <row r="88" spans="1:15" s="145" customFormat="1" x14ac:dyDescent="0.2">
      <c r="A88" s="137"/>
      <c r="B88" s="138"/>
      <c r="C88" s="138"/>
      <c r="D88" s="138"/>
      <c r="E88" s="231"/>
      <c r="F88" s="232" t="s">
        <v>84</v>
      </c>
      <c r="G88" s="232"/>
      <c r="H88" s="233" t="s">
        <v>97</v>
      </c>
      <c r="I88" s="234"/>
      <c r="J88" s="233" t="s">
        <v>98</v>
      </c>
      <c r="K88" s="234"/>
      <c r="L88" s="233" t="s">
        <v>99</v>
      </c>
      <c r="M88" s="234"/>
      <c r="N88" s="233" t="s">
        <v>100</v>
      </c>
      <c r="O88" s="235"/>
    </row>
    <row r="89" spans="1:15" s="145" customFormat="1" x14ac:dyDescent="0.2">
      <c r="A89" s="137"/>
      <c r="B89" s="138"/>
      <c r="C89" s="138"/>
      <c r="D89" s="138"/>
      <c r="E89" s="231"/>
      <c r="F89" s="96" t="s">
        <v>101</v>
      </c>
      <c r="G89" s="96" t="s">
        <v>102</v>
      </c>
      <c r="H89" s="236" t="s">
        <v>101</v>
      </c>
      <c r="I89" s="237" t="s">
        <v>102</v>
      </c>
      <c r="J89" s="96" t="s">
        <v>101</v>
      </c>
      <c r="K89" s="96" t="s">
        <v>102</v>
      </c>
      <c r="L89" s="96" t="s">
        <v>101</v>
      </c>
      <c r="M89" s="96" t="s">
        <v>102</v>
      </c>
      <c r="N89" s="96" t="s">
        <v>101</v>
      </c>
      <c r="O89" s="98" t="s">
        <v>102</v>
      </c>
    </row>
    <row r="90" spans="1:15" x14ac:dyDescent="0.2">
      <c r="A90" s="238" t="s">
        <v>45</v>
      </c>
      <c r="B90" s="69" t="s">
        <v>45</v>
      </c>
      <c r="F90" s="165">
        <v>0</v>
      </c>
      <c r="G90" s="165">
        <v>0</v>
      </c>
      <c r="H90" s="157">
        <v>0</v>
      </c>
      <c r="I90" s="157">
        <v>0</v>
      </c>
      <c r="J90" s="239">
        <v>0</v>
      </c>
      <c r="K90" s="32">
        <v>0</v>
      </c>
      <c r="L90" s="240">
        <v>0</v>
      </c>
      <c r="M90" s="240">
        <v>0</v>
      </c>
      <c r="N90" s="240">
        <v>0</v>
      </c>
      <c r="O90" s="241">
        <v>0</v>
      </c>
    </row>
    <row r="91" spans="1:15" x14ac:dyDescent="0.2">
      <c r="A91" s="238" t="s">
        <v>47</v>
      </c>
      <c r="B91" s="69" t="s">
        <v>47</v>
      </c>
      <c r="F91" s="165">
        <v>0</v>
      </c>
      <c r="G91" s="165">
        <v>0</v>
      </c>
      <c r="H91" s="157">
        <v>0</v>
      </c>
      <c r="I91" s="157">
        <v>0</v>
      </c>
      <c r="J91" s="239">
        <v>0</v>
      </c>
      <c r="K91" s="27">
        <v>0</v>
      </c>
      <c r="L91" s="242">
        <v>0</v>
      </c>
      <c r="M91" s="242">
        <v>0</v>
      </c>
      <c r="N91" s="242">
        <v>0</v>
      </c>
      <c r="O91" s="243">
        <v>0</v>
      </c>
    </row>
    <row r="92" spans="1:15" x14ac:dyDescent="0.2">
      <c r="A92" s="238" t="s">
        <v>52</v>
      </c>
      <c r="B92" s="69" t="s">
        <v>52</v>
      </c>
      <c r="F92" s="165"/>
      <c r="G92" s="165"/>
      <c r="H92" s="157"/>
      <c r="I92" s="157"/>
      <c r="J92" s="27"/>
      <c r="K92" s="27"/>
      <c r="L92" s="242"/>
      <c r="M92" s="242"/>
      <c r="N92" s="242"/>
      <c r="O92" s="243"/>
    </row>
    <row r="93" spans="1:15" x14ac:dyDescent="0.2">
      <c r="A93" s="238" t="s">
        <v>103</v>
      </c>
      <c r="B93" s="69" t="s">
        <v>104</v>
      </c>
      <c r="F93" s="165">
        <v>4189</v>
      </c>
      <c r="G93" s="165">
        <v>4062</v>
      </c>
      <c r="H93" s="157">
        <v>31723408.739999998</v>
      </c>
      <c r="I93" s="157">
        <v>30421593.829999998</v>
      </c>
      <c r="J93" s="239">
        <v>0.66449999999999998</v>
      </c>
      <c r="K93" s="27">
        <v>0.64600000000000002</v>
      </c>
      <c r="L93" s="242">
        <v>5.25</v>
      </c>
      <c r="M93" s="242">
        <v>5.28</v>
      </c>
      <c r="N93" s="242">
        <v>183.28</v>
      </c>
      <c r="O93" s="243">
        <v>180.05</v>
      </c>
    </row>
    <row r="94" spans="1:15" x14ac:dyDescent="0.2">
      <c r="A94" s="238" t="s">
        <v>105</v>
      </c>
      <c r="B94" s="244" t="s">
        <v>106</v>
      </c>
      <c r="F94" s="165">
        <v>187</v>
      </c>
      <c r="G94" s="165">
        <v>186</v>
      </c>
      <c r="H94" s="157">
        <v>1339582.3600000001</v>
      </c>
      <c r="I94" s="157">
        <v>1277006.27</v>
      </c>
      <c r="J94" s="239">
        <v>2.81E-2</v>
      </c>
      <c r="K94" s="27">
        <v>2.7099999999999999E-2</v>
      </c>
      <c r="L94" s="242">
        <v>4.68</v>
      </c>
      <c r="M94" s="242">
        <v>4.54</v>
      </c>
      <c r="N94" s="242">
        <v>193.19</v>
      </c>
      <c r="O94" s="243">
        <v>195.49</v>
      </c>
    </row>
    <row r="95" spans="1:15" x14ac:dyDescent="0.2">
      <c r="A95" s="238" t="s">
        <v>107</v>
      </c>
      <c r="B95" s="244" t="s">
        <v>108</v>
      </c>
      <c r="F95" s="165">
        <v>76</v>
      </c>
      <c r="G95" s="165">
        <v>126</v>
      </c>
      <c r="H95" s="157">
        <v>492079.03</v>
      </c>
      <c r="I95" s="157">
        <v>887698.89</v>
      </c>
      <c r="J95" s="239">
        <v>1.03E-2</v>
      </c>
      <c r="K95" s="27">
        <v>1.89E-2</v>
      </c>
      <c r="L95" s="242">
        <v>5.47</v>
      </c>
      <c r="M95" s="242">
        <v>5.1100000000000003</v>
      </c>
      <c r="N95" s="242">
        <v>158.02000000000001</v>
      </c>
      <c r="O95" s="243">
        <v>182.45</v>
      </c>
    </row>
    <row r="96" spans="1:15" x14ac:dyDescent="0.2">
      <c r="A96" s="238" t="s">
        <v>109</v>
      </c>
      <c r="B96" s="244" t="s">
        <v>110</v>
      </c>
      <c r="F96" s="165">
        <v>89</v>
      </c>
      <c r="G96" s="165">
        <v>52</v>
      </c>
      <c r="H96" s="157">
        <v>870751.84</v>
      </c>
      <c r="I96" s="157">
        <v>384488.51</v>
      </c>
      <c r="J96" s="239">
        <v>1.8200000000000001E-2</v>
      </c>
      <c r="K96" s="27">
        <v>8.2000000000000007E-3</v>
      </c>
      <c r="L96" s="242">
        <v>6.14</v>
      </c>
      <c r="M96" s="242">
        <v>5.26</v>
      </c>
      <c r="N96" s="242">
        <v>192.77</v>
      </c>
      <c r="O96" s="243">
        <v>159.66</v>
      </c>
    </row>
    <row r="97" spans="1:25" x14ac:dyDescent="0.2">
      <c r="A97" s="238" t="s">
        <v>111</v>
      </c>
      <c r="B97" s="244" t="s">
        <v>112</v>
      </c>
      <c r="F97" s="165">
        <v>162</v>
      </c>
      <c r="G97" s="165">
        <v>127</v>
      </c>
      <c r="H97" s="157">
        <v>861884.84</v>
      </c>
      <c r="I97" s="157">
        <v>985891.21</v>
      </c>
      <c r="J97" s="239">
        <v>1.8100000000000002E-2</v>
      </c>
      <c r="K97" s="27">
        <v>2.0899999999999998E-2</v>
      </c>
      <c r="L97" s="242">
        <v>6.23</v>
      </c>
      <c r="M97" s="242">
        <v>6.39</v>
      </c>
      <c r="N97" s="242">
        <v>159.33000000000001</v>
      </c>
      <c r="O97" s="243">
        <v>180.82</v>
      </c>
    </row>
    <row r="98" spans="1:25" x14ac:dyDescent="0.2">
      <c r="A98" s="238" t="s">
        <v>113</v>
      </c>
      <c r="B98" s="244" t="s">
        <v>114</v>
      </c>
      <c r="F98" s="165">
        <v>150</v>
      </c>
      <c r="G98" s="165">
        <v>148</v>
      </c>
      <c r="H98" s="157">
        <v>2032874.69</v>
      </c>
      <c r="I98" s="157">
        <v>1676108.26</v>
      </c>
      <c r="J98" s="239">
        <v>4.2599999999999999E-2</v>
      </c>
      <c r="K98" s="27">
        <v>3.56E-2</v>
      </c>
      <c r="L98" s="242">
        <v>4.8</v>
      </c>
      <c r="M98" s="242">
        <v>5.1100000000000003</v>
      </c>
      <c r="N98" s="242">
        <v>174.86</v>
      </c>
      <c r="O98" s="243">
        <v>161.96</v>
      </c>
    </row>
    <row r="99" spans="1:25" x14ac:dyDescent="0.2">
      <c r="A99" s="238" t="s">
        <v>115</v>
      </c>
      <c r="B99" s="244" t="s">
        <v>116</v>
      </c>
      <c r="F99" s="165">
        <v>71</v>
      </c>
      <c r="G99" s="165">
        <v>84</v>
      </c>
      <c r="H99" s="157">
        <v>670281.18000000005</v>
      </c>
      <c r="I99" s="157">
        <v>752577.45</v>
      </c>
      <c r="J99" s="239">
        <v>1.4E-2</v>
      </c>
      <c r="K99" s="27">
        <v>1.6E-2</v>
      </c>
      <c r="L99" s="242">
        <v>6.14</v>
      </c>
      <c r="M99" s="242">
        <v>5.24</v>
      </c>
      <c r="N99" s="242">
        <v>253.89</v>
      </c>
      <c r="O99" s="243">
        <v>191.76</v>
      </c>
    </row>
    <row r="100" spans="1:25" x14ac:dyDescent="0.2">
      <c r="A100" s="245" t="s">
        <v>117</v>
      </c>
      <c r="B100" s="246" t="s">
        <v>117</v>
      </c>
      <c r="C100" s="246"/>
      <c r="D100" s="246"/>
      <c r="E100" s="246"/>
      <c r="F100" s="247">
        <v>4924</v>
      </c>
      <c r="G100" s="247">
        <v>4785</v>
      </c>
      <c r="H100" s="248">
        <v>37990862.68</v>
      </c>
      <c r="I100" s="248">
        <v>36385364.420000002</v>
      </c>
      <c r="J100" s="249">
        <v>0.79579999999999995</v>
      </c>
      <c r="K100" s="33">
        <v>0.77270000000000005</v>
      </c>
      <c r="L100" s="250">
        <v>5.27</v>
      </c>
      <c r="M100" s="250">
        <v>5.27</v>
      </c>
      <c r="N100" s="250">
        <v>183.77</v>
      </c>
      <c r="O100" s="251">
        <v>179.86</v>
      </c>
    </row>
    <row r="101" spans="1:25" x14ac:dyDescent="0.2">
      <c r="A101" s="238" t="s">
        <v>49</v>
      </c>
      <c r="B101" s="69" t="s">
        <v>49</v>
      </c>
      <c r="F101" s="165">
        <v>548</v>
      </c>
      <c r="G101" s="165">
        <v>567</v>
      </c>
      <c r="H101" s="157">
        <v>6307871.2400000002</v>
      </c>
      <c r="I101" s="157">
        <v>7111300.1799999997</v>
      </c>
      <c r="J101" s="239">
        <v>0.1321</v>
      </c>
      <c r="K101" s="27">
        <v>0.151</v>
      </c>
      <c r="L101" s="242">
        <v>5.55</v>
      </c>
      <c r="M101" s="242">
        <v>5.45</v>
      </c>
      <c r="N101" s="242">
        <v>205.12</v>
      </c>
      <c r="O101" s="243">
        <v>216.49</v>
      </c>
    </row>
    <row r="102" spans="1:25" x14ac:dyDescent="0.2">
      <c r="A102" s="238" t="s">
        <v>48</v>
      </c>
      <c r="B102" s="69" t="s">
        <v>48</v>
      </c>
      <c r="F102" s="165">
        <v>300</v>
      </c>
      <c r="G102" s="165">
        <v>262</v>
      </c>
      <c r="H102" s="157">
        <v>2644289.7799999998</v>
      </c>
      <c r="I102" s="157">
        <v>2485334.6800000002</v>
      </c>
      <c r="J102" s="239">
        <v>5.5399999999999998E-2</v>
      </c>
      <c r="K102" s="27">
        <v>5.28E-2</v>
      </c>
      <c r="L102" s="242">
        <v>5.21</v>
      </c>
      <c r="M102" s="242">
        <v>5.18</v>
      </c>
      <c r="N102" s="242">
        <v>211.78</v>
      </c>
      <c r="O102" s="243">
        <v>213.42</v>
      </c>
    </row>
    <row r="103" spans="1:25" x14ac:dyDescent="0.2">
      <c r="A103" s="238" t="s">
        <v>54</v>
      </c>
      <c r="B103" s="69" t="s">
        <v>54</v>
      </c>
      <c r="F103" s="165">
        <v>51</v>
      </c>
      <c r="G103" s="165">
        <v>64</v>
      </c>
      <c r="H103" s="157">
        <v>524303.49</v>
      </c>
      <c r="I103" s="157">
        <v>837264.12</v>
      </c>
      <c r="J103" s="34">
        <v>1.0999999999999999E-2</v>
      </c>
      <c r="K103" s="27">
        <v>1.78E-2</v>
      </c>
      <c r="L103" s="242">
        <v>5.59</v>
      </c>
      <c r="M103" s="242">
        <v>5.56</v>
      </c>
      <c r="N103" s="242">
        <v>157.79</v>
      </c>
      <c r="O103" s="243">
        <v>240.2</v>
      </c>
      <c r="Q103" s="252"/>
      <c r="R103" s="252"/>
      <c r="S103" s="252"/>
      <c r="T103" s="35"/>
      <c r="U103" s="35"/>
      <c r="V103" s="31"/>
      <c r="W103" s="31"/>
      <c r="X103" s="31"/>
      <c r="Y103" s="31"/>
    </row>
    <row r="104" spans="1:25" x14ac:dyDescent="0.2">
      <c r="A104" s="238" t="s">
        <v>56</v>
      </c>
      <c r="B104" s="69" t="s">
        <v>56</v>
      </c>
      <c r="F104" s="165">
        <v>1</v>
      </c>
      <c r="G104" s="165">
        <v>1</v>
      </c>
      <c r="H104" s="157">
        <v>270547.73</v>
      </c>
      <c r="I104" s="157">
        <v>272002.32</v>
      </c>
      <c r="J104" s="34">
        <v>5.7000000000000002E-3</v>
      </c>
      <c r="K104" s="27">
        <v>5.7999999999999996E-3</v>
      </c>
      <c r="L104" s="242">
        <v>8.25</v>
      </c>
      <c r="M104" s="242">
        <v>8.25</v>
      </c>
      <c r="N104" s="242">
        <v>118</v>
      </c>
      <c r="O104" s="243">
        <v>117</v>
      </c>
    </row>
    <row r="105" spans="1:25" x14ac:dyDescent="0.2">
      <c r="A105" s="115"/>
      <c r="B105" s="123" t="s">
        <v>92</v>
      </c>
      <c r="C105" s="174"/>
      <c r="D105" s="174"/>
      <c r="E105" s="148"/>
      <c r="F105" s="36">
        <v>5824</v>
      </c>
      <c r="G105" s="36">
        <v>5679</v>
      </c>
      <c r="H105" s="37">
        <v>47737874.920000002</v>
      </c>
      <c r="I105" s="37">
        <v>47091265.719999999</v>
      </c>
      <c r="J105" s="38"/>
      <c r="K105" s="38"/>
      <c r="L105" s="253">
        <v>5.32</v>
      </c>
      <c r="M105" s="253">
        <v>5.32</v>
      </c>
      <c r="N105" s="253">
        <v>187.49</v>
      </c>
      <c r="O105" s="254">
        <v>187.87</v>
      </c>
    </row>
    <row r="106" spans="1:25" s="132" customFormat="1" ht="11.25" x14ac:dyDescent="0.2">
      <c r="A106" s="230"/>
      <c r="B106" s="131"/>
      <c r="C106" s="131"/>
      <c r="D106" s="131"/>
      <c r="E106" s="131"/>
      <c r="F106" s="131"/>
      <c r="G106" s="131"/>
      <c r="H106" s="131"/>
      <c r="I106" s="131"/>
      <c r="J106" s="39"/>
      <c r="K106" s="39"/>
      <c r="L106" s="131"/>
      <c r="M106" s="131"/>
      <c r="N106" s="131"/>
      <c r="O106" s="40"/>
    </row>
    <row r="107" spans="1:25" s="132" customFormat="1" ht="12" thickBot="1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  <c r="J107" s="41"/>
      <c r="K107" s="41"/>
      <c r="L107" s="135"/>
      <c r="M107" s="135"/>
      <c r="N107" s="135"/>
      <c r="O107" s="42"/>
    </row>
    <row r="108" spans="1:25" ht="12.75" customHeight="1" thickBot="1" x14ac:dyDescent="0.25">
      <c r="A108" s="90"/>
    </row>
    <row r="109" spans="1:25" ht="15.75" x14ac:dyDescent="0.25">
      <c r="A109" s="92" t="s">
        <v>118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5"/>
    </row>
    <row r="110" spans="1:25" ht="6.75" customHeight="1" x14ac:dyDescent="0.2">
      <c r="A110" s="94"/>
      <c r="O110" s="79"/>
    </row>
    <row r="111" spans="1:25" s="145" customFormat="1" x14ac:dyDescent="0.2">
      <c r="A111" s="137"/>
      <c r="B111" s="138"/>
      <c r="C111" s="138"/>
      <c r="D111" s="138"/>
      <c r="E111" s="231"/>
      <c r="F111" s="232" t="s">
        <v>84</v>
      </c>
      <c r="G111" s="232"/>
      <c r="H111" s="233" t="s">
        <v>97</v>
      </c>
      <c r="I111" s="234"/>
      <c r="J111" s="232" t="s">
        <v>98</v>
      </c>
      <c r="K111" s="232"/>
      <c r="L111" s="232" t="s">
        <v>99</v>
      </c>
      <c r="M111" s="232"/>
      <c r="N111" s="232" t="s">
        <v>100</v>
      </c>
      <c r="O111" s="255"/>
    </row>
    <row r="112" spans="1:25" s="145" customFormat="1" x14ac:dyDescent="0.2">
      <c r="A112" s="137"/>
      <c r="B112" s="138"/>
      <c r="C112" s="138"/>
      <c r="D112" s="138"/>
      <c r="E112" s="231"/>
      <c r="F112" s="96" t="s">
        <v>101</v>
      </c>
      <c r="G112" s="96" t="s">
        <v>102</v>
      </c>
      <c r="H112" s="43" t="s">
        <v>101</v>
      </c>
      <c r="I112" s="44" t="s">
        <v>102</v>
      </c>
      <c r="J112" s="96" t="s">
        <v>101</v>
      </c>
      <c r="K112" s="96" t="s">
        <v>102</v>
      </c>
      <c r="L112" s="96" t="s">
        <v>101</v>
      </c>
      <c r="M112" s="96" t="s">
        <v>102</v>
      </c>
      <c r="N112" s="96" t="s">
        <v>101</v>
      </c>
      <c r="O112" s="98" t="s">
        <v>102</v>
      </c>
    </row>
    <row r="113" spans="1:15" x14ac:dyDescent="0.2">
      <c r="A113" s="94"/>
      <c r="B113" s="69" t="s">
        <v>119</v>
      </c>
      <c r="F113" s="45">
        <v>4189</v>
      </c>
      <c r="G113" s="45">
        <v>4062</v>
      </c>
      <c r="H113" s="46">
        <v>31723408.739999998</v>
      </c>
      <c r="I113" s="47">
        <v>30421593.829999998</v>
      </c>
      <c r="J113" s="27">
        <v>0.83499999999999996</v>
      </c>
      <c r="K113" s="27">
        <v>0.83609999999999995</v>
      </c>
      <c r="L113" s="48">
        <v>5.25</v>
      </c>
      <c r="M113" s="48">
        <v>5.28</v>
      </c>
      <c r="N113" s="46">
        <v>183.28</v>
      </c>
      <c r="O113" s="49">
        <v>180.05</v>
      </c>
    </row>
    <row r="114" spans="1:15" x14ac:dyDescent="0.2">
      <c r="A114" s="94"/>
      <c r="B114" s="69" t="s">
        <v>120</v>
      </c>
      <c r="F114" s="45">
        <v>187</v>
      </c>
      <c r="G114" s="45">
        <v>186</v>
      </c>
      <c r="H114" s="46">
        <v>1339582.3600000001</v>
      </c>
      <c r="I114" s="50">
        <v>1277006.27</v>
      </c>
      <c r="J114" s="27">
        <v>3.5299999999999998E-2</v>
      </c>
      <c r="K114" s="27">
        <v>3.5099999999999999E-2</v>
      </c>
      <c r="L114" s="48">
        <v>4.68</v>
      </c>
      <c r="M114" s="48">
        <v>4.54</v>
      </c>
      <c r="N114" s="46">
        <v>193.19</v>
      </c>
      <c r="O114" s="51">
        <v>195.49</v>
      </c>
    </row>
    <row r="115" spans="1:15" x14ac:dyDescent="0.2">
      <c r="A115" s="94"/>
      <c r="B115" s="69" t="s">
        <v>121</v>
      </c>
      <c r="F115" s="45">
        <v>76</v>
      </c>
      <c r="G115" s="45">
        <v>126</v>
      </c>
      <c r="H115" s="46">
        <v>492079.03</v>
      </c>
      <c r="I115" s="50">
        <v>887698.89</v>
      </c>
      <c r="J115" s="27">
        <v>1.2999999999999999E-2</v>
      </c>
      <c r="K115" s="27">
        <v>2.4400000000000002E-2</v>
      </c>
      <c r="L115" s="48">
        <v>5.47</v>
      </c>
      <c r="M115" s="48">
        <v>5.1100000000000003</v>
      </c>
      <c r="N115" s="46">
        <v>158.02000000000001</v>
      </c>
      <c r="O115" s="51">
        <v>182.45</v>
      </c>
    </row>
    <row r="116" spans="1:15" x14ac:dyDescent="0.2">
      <c r="A116" s="94"/>
      <c r="B116" s="69" t="s">
        <v>122</v>
      </c>
      <c r="F116" s="45">
        <v>89</v>
      </c>
      <c r="G116" s="45">
        <v>52</v>
      </c>
      <c r="H116" s="46">
        <v>870751.84</v>
      </c>
      <c r="I116" s="50">
        <v>384488.51</v>
      </c>
      <c r="J116" s="27">
        <v>2.29E-2</v>
      </c>
      <c r="K116" s="27">
        <v>1.06E-2</v>
      </c>
      <c r="L116" s="48">
        <v>6.14</v>
      </c>
      <c r="M116" s="48">
        <v>5.26</v>
      </c>
      <c r="N116" s="46">
        <v>192.77</v>
      </c>
      <c r="O116" s="51">
        <v>159.66</v>
      </c>
    </row>
    <row r="117" spans="1:15" x14ac:dyDescent="0.2">
      <c r="A117" s="94"/>
      <c r="B117" s="69" t="s">
        <v>123</v>
      </c>
      <c r="F117" s="45">
        <v>162</v>
      </c>
      <c r="G117" s="45">
        <v>127</v>
      </c>
      <c r="H117" s="46">
        <v>861884.84</v>
      </c>
      <c r="I117" s="50">
        <v>985891.21</v>
      </c>
      <c r="J117" s="27">
        <v>2.2700000000000001E-2</v>
      </c>
      <c r="K117" s="27">
        <v>2.7099999999999999E-2</v>
      </c>
      <c r="L117" s="48">
        <v>6.23</v>
      </c>
      <c r="M117" s="48">
        <v>6.39</v>
      </c>
      <c r="N117" s="46">
        <v>159.33000000000001</v>
      </c>
      <c r="O117" s="51">
        <v>180.82</v>
      </c>
    </row>
    <row r="118" spans="1:15" x14ac:dyDescent="0.2">
      <c r="A118" s="94"/>
      <c r="B118" s="69" t="s">
        <v>124</v>
      </c>
      <c r="F118" s="45">
        <v>150</v>
      </c>
      <c r="G118" s="45">
        <v>148</v>
      </c>
      <c r="H118" s="46">
        <v>2032874.69</v>
      </c>
      <c r="I118" s="50">
        <v>1676108.26</v>
      </c>
      <c r="J118" s="27">
        <v>5.3499999999999999E-2</v>
      </c>
      <c r="K118" s="27">
        <v>4.6100000000000002E-2</v>
      </c>
      <c r="L118" s="48">
        <v>4.8</v>
      </c>
      <c r="M118" s="52">
        <v>5.1100000000000003</v>
      </c>
      <c r="N118" s="46">
        <v>174.86</v>
      </c>
      <c r="O118" s="51">
        <v>161.96</v>
      </c>
    </row>
    <row r="119" spans="1:15" x14ac:dyDescent="0.2">
      <c r="A119" s="94"/>
      <c r="B119" s="69" t="s">
        <v>125</v>
      </c>
      <c r="F119" s="45">
        <v>71</v>
      </c>
      <c r="G119" s="45">
        <v>84</v>
      </c>
      <c r="H119" s="46">
        <v>670281.18000000005</v>
      </c>
      <c r="I119" s="50">
        <v>752577.45</v>
      </c>
      <c r="J119" s="27">
        <v>1.7600000000000001E-2</v>
      </c>
      <c r="K119" s="27">
        <v>2.07E-2</v>
      </c>
      <c r="L119" s="48">
        <v>6.14</v>
      </c>
      <c r="M119" s="48">
        <v>5.24</v>
      </c>
      <c r="N119" s="46">
        <v>253.89</v>
      </c>
      <c r="O119" s="51">
        <v>191.76</v>
      </c>
    </row>
    <row r="120" spans="1:15" x14ac:dyDescent="0.2">
      <c r="A120" s="115"/>
      <c r="B120" s="123" t="s">
        <v>126</v>
      </c>
      <c r="C120" s="174"/>
      <c r="D120" s="174"/>
      <c r="E120" s="148"/>
      <c r="F120" s="53">
        <v>4924</v>
      </c>
      <c r="G120" s="53">
        <v>4785</v>
      </c>
      <c r="H120" s="37">
        <v>37990862.68</v>
      </c>
      <c r="I120" s="37">
        <v>36385364.420000002</v>
      </c>
      <c r="J120" s="38"/>
      <c r="K120" s="38"/>
      <c r="L120" s="54">
        <v>5.27</v>
      </c>
      <c r="M120" s="55">
        <v>5.27</v>
      </c>
      <c r="N120" s="37">
        <v>183.77</v>
      </c>
      <c r="O120" s="56">
        <v>179.86</v>
      </c>
    </row>
    <row r="121" spans="1:15" s="132" customFormat="1" ht="11.25" x14ac:dyDescent="0.2">
      <c r="A121" s="130"/>
      <c r="J121" s="57"/>
      <c r="K121" s="57"/>
      <c r="O121" s="58"/>
    </row>
    <row r="122" spans="1:15" s="132" customFormat="1" ht="12" thickBot="1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  <c r="J122" s="41"/>
      <c r="K122" s="41"/>
      <c r="L122" s="135"/>
      <c r="M122" s="135"/>
      <c r="N122" s="135"/>
      <c r="O122" s="42"/>
    </row>
    <row r="123" spans="1:15" ht="12.75" customHeight="1" thickBot="1" x14ac:dyDescent="0.25"/>
    <row r="124" spans="1:15" ht="15.75" x14ac:dyDescent="0.25">
      <c r="A124" s="92" t="s">
        <v>127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/>
    </row>
    <row r="125" spans="1:15" ht="6.75" customHeight="1" x14ac:dyDescent="0.2">
      <c r="A125" s="115"/>
      <c r="O125" s="79"/>
    </row>
    <row r="126" spans="1:15" ht="12.75" customHeight="1" x14ac:dyDescent="0.2">
      <c r="A126" s="115"/>
      <c r="B126" s="216"/>
      <c r="C126" s="216"/>
      <c r="D126" s="216"/>
      <c r="E126" s="216"/>
      <c r="F126" s="233" t="s">
        <v>84</v>
      </c>
      <c r="G126" s="234"/>
      <c r="H126" s="233" t="s">
        <v>97</v>
      </c>
      <c r="I126" s="234"/>
      <c r="J126" s="233" t="s">
        <v>98</v>
      </c>
      <c r="K126" s="234"/>
      <c r="L126" s="233" t="s">
        <v>99</v>
      </c>
      <c r="M126" s="234"/>
      <c r="N126" s="233" t="s">
        <v>100</v>
      </c>
      <c r="O126" s="235"/>
    </row>
    <row r="127" spans="1:15" x14ac:dyDescent="0.2">
      <c r="A127" s="115"/>
      <c r="B127" s="216"/>
      <c r="C127" s="216"/>
      <c r="D127" s="216"/>
      <c r="E127" s="216"/>
      <c r="F127" s="96" t="s">
        <v>101</v>
      </c>
      <c r="G127" s="96" t="s">
        <v>102</v>
      </c>
      <c r="H127" s="96" t="s">
        <v>101</v>
      </c>
      <c r="I127" s="187" t="s">
        <v>102</v>
      </c>
      <c r="J127" s="96" t="s">
        <v>101</v>
      </c>
      <c r="K127" s="96" t="s">
        <v>102</v>
      </c>
      <c r="L127" s="96" t="s">
        <v>101</v>
      </c>
      <c r="M127" s="96" t="s">
        <v>102</v>
      </c>
      <c r="N127" s="96" t="s">
        <v>101</v>
      </c>
      <c r="O127" s="98" t="s">
        <v>102</v>
      </c>
    </row>
    <row r="128" spans="1:15" x14ac:dyDescent="0.2">
      <c r="A128" s="94"/>
      <c r="B128" s="69" t="s">
        <v>128</v>
      </c>
      <c r="F128" s="165">
        <v>960</v>
      </c>
      <c r="G128" s="165">
        <v>950</v>
      </c>
      <c r="H128" s="242">
        <v>16828694.199999999</v>
      </c>
      <c r="I128" s="242">
        <v>16687194.17</v>
      </c>
      <c r="J128" s="27">
        <v>0.35249999999999998</v>
      </c>
      <c r="K128" s="27">
        <v>0.35439999999999999</v>
      </c>
      <c r="L128" s="242">
        <v>4.66</v>
      </c>
      <c r="M128" s="242">
        <v>4.66</v>
      </c>
      <c r="N128" s="242">
        <v>187.45</v>
      </c>
      <c r="O128" s="243">
        <v>186.83</v>
      </c>
    </row>
    <row r="129" spans="1:15" x14ac:dyDescent="0.2">
      <c r="A129" s="94"/>
      <c r="B129" s="69" t="s">
        <v>129</v>
      </c>
      <c r="F129" s="165">
        <v>967</v>
      </c>
      <c r="G129" s="165">
        <v>957</v>
      </c>
      <c r="H129" s="242">
        <v>19806818.620000001</v>
      </c>
      <c r="I129" s="242">
        <v>19584597.829999998</v>
      </c>
      <c r="J129" s="27">
        <v>0.41489999999999999</v>
      </c>
      <c r="K129" s="27">
        <v>0.41589999999999999</v>
      </c>
      <c r="L129" s="242">
        <v>4.7699999999999996</v>
      </c>
      <c r="M129" s="242">
        <v>4.7699999999999996</v>
      </c>
      <c r="N129" s="242">
        <v>202.87</v>
      </c>
      <c r="O129" s="243">
        <v>201.16</v>
      </c>
    </row>
    <row r="130" spans="1:15" x14ac:dyDescent="0.2">
      <c r="A130" s="94"/>
      <c r="B130" s="69" t="s">
        <v>130</v>
      </c>
      <c r="F130" s="165">
        <v>2161</v>
      </c>
      <c r="G130" s="165">
        <v>2100</v>
      </c>
      <c r="H130" s="242">
        <v>5224504.88</v>
      </c>
      <c r="I130" s="242">
        <v>5088860.32</v>
      </c>
      <c r="J130" s="27">
        <v>0.1094</v>
      </c>
      <c r="K130" s="27">
        <v>0.1081</v>
      </c>
      <c r="L130" s="242">
        <v>7.25</v>
      </c>
      <c r="M130" s="242">
        <v>7.26</v>
      </c>
      <c r="N130" s="242">
        <v>146.91</v>
      </c>
      <c r="O130" s="243">
        <v>151.62</v>
      </c>
    </row>
    <row r="131" spans="1:15" x14ac:dyDescent="0.2">
      <c r="A131" s="94"/>
      <c r="B131" s="69" t="s">
        <v>131</v>
      </c>
      <c r="F131" s="165">
        <v>1659</v>
      </c>
      <c r="G131" s="165">
        <v>1601</v>
      </c>
      <c r="H131" s="242">
        <v>5350231.33</v>
      </c>
      <c r="I131" s="242">
        <v>5218567.9800000004</v>
      </c>
      <c r="J131" s="27">
        <v>0.11210000000000001</v>
      </c>
      <c r="K131" s="27">
        <v>0.1108</v>
      </c>
      <c r="L131" s="242">
        <v>7.25</v>
      </c>
      <c r="M131" s="242">
        <v>7.25</v>
      </c>
      <c r="N131" s="242">
        <v>169.08</v>
      </c>
      <c r="O131" s="243">
        <v>175.5</v>
      </c>
    </row>
    <row r="132" spans="1:15" x14ac:dyDescent="0.2">
      <c r="A132" s="94"/>
      <c r="B132" s="69" t="s">
        <v>132</v>
      </c>
      <c r="F132" s="165">
        <v>71</v>
      </c>
      <c r="G132" s="165">
        <v>69</v>
      </c>
      <c r="H132" s="242">
        <v>521190.03</v>
      </c>
      <c r="I132" s="242">
        <v>505638.67</v>
      </c>
      <c r="J132" s="27">
        <v>1.09E-2</v>
      </c>
      <c r="K132" s="27">
        <v>1.0699999999999999E-2</v>
      </c>
      <c r="L132" s="242">
        <v>8.51</v>
      </c>
      <c r="M132" s="242">
        <v>8.51</v>
      </c>
      <c r="N132" s="242">
        <v>201.02</v>
      </c>
      <c r="O132" s="243">
        <v>201.55</v>
      </c>
    </row>
    <row r="133" spans="1:15" x14ac:dyDescent="0.2">
      <c r="A133" s="94"/>
      <c r="B133" s="69" t="s">
        <v>133</v>
      </c>
      <c r="F133" s="165">
        <v>6</v>
      </c>
      <c r="G133" s="165">
        <v>2</v>
      </c>
      <c r="H133" s="242">
        <v>6435.86</v>
      </c>
      <c r="I133" s="242">
        <v>6406.75</v>
      </c>
      <c r="J133" s="27">
        <v>1E-4</v>
      </c>
      <c r="K133" s="27">
        <v>1E-4</v>
      </c>
      <c r="L133" s="242">
        <v>8.51</v>
      </c>
      <c r="M133" s="242">
        <v>8.51</v>
      </c>
      <c r="N133" s="242">
        <v>91.55</v>
      </c>
      <c r="O133" s="243">
        <v>90.97</v>
      </c>
    </row>
    <row r="134" spans="1:15" x14ac:dyDescent="0.2">
      <c r="A134" s="115"/>
      <c r="B134" s="123" t="s">
        <v>134</v>
      </c>
      <c r="C134" s="174"/>
      <c r="D134" s="174"/>
      <c r="E134" s="174"/>
      <c r="F134" s="53">
        <v>5824</v>
      </c>
      <c r="G134" s="53">
        <v>5679</v>
      </c>
      <c r="H134" s="37">
        <v>47737874.920000002</v>
      </c>
      <c r="I134" s="37">
        <v>47091265.719999999</v>
      </c>
      <c r="J134" s="38"/>
      <c r="K134" s="38"/>
      <c r="L134" s="54">
        <v>5.32</v>
      </c>
      <c r="M134" s="55">
        <v>5.32</v>
      </c>
      <c r="N134" s="37">
        <v>187.49</v>
      </c>
      <c r="O134" s="56">
        <v>187.87</v>
      </c>
    </row>
    <row r="135" spans="1:15" s="132" customFormat="1" ht="11.25" x14ac:dyDescent="0.2">
      <c r="A135" s="130"/>
      <c r="F135" s="131"/>
      <c r="G135" s="131"/>
      <c r="H135" s="131"/>
      <c r="I135" s="131"/>
      <c r="J135" s="131"/>
      <c r="K135" s="131"/>
      <c r="L135" s="131"/>
      <c r="M135" s="131"/>
      <c r="N135" s="39"/>
      <c r="O135" s="201"/>
    </row>
    <row r="136" spans="1:15" s="132" customFormat="1" ht="12" thickBot="1" x14ac:dyDescent="0.25">
      <c r="A136" s="1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6"/>
    </row>
    <row r="137" spans="1:15" ht="13.5" thickBot="1" x14ac:dyDescent="0.25">
      <c r="D137" s="90"/>
      <c r="E137" s="90"/>
    </row>
    <row r="138" spans="1:15" ht="15.75" x14ac:dyDescent="0.25">
      <c r="A138" s="92" t="s">
        <v>135</v>
      </c>
      <c r="B138" s="74"/>
      <c r="C138" s="74"/>
      <c r="D138" s="256"/>
      <c r="F138" s="74"/>
      <c r="G138" s="74"/>
      <c r="H138" s="74"/>
      <c r="I138" s="74"/>
      <c r="J138" s="74"/>
      <c r="K138" s="74"/>
      <c r="L138" s="74"/>
      <c r="M138" s="74"/>
      <c r="N138" s="74"/>
      <c r="O138" s="75"/>
    </row>
    <row r="139" spans="1:15" ht="6.75" customHeight="1" x14ac:dyDescent="0.2">
      <c r="A139" s="94"/>
      <c r="O139" s="79"/>
    </row>
    <row r="140" spans="1:15" ht="12.75" customHeight="1" x14ac:dyDescent="0.2">
      <c r="A140" s="95"/>
      <c r="B140" s="216"/>
      <c r="C140" s="216"/>
      <c r="D140" s="216"/>
      <c r="E140" s="216"/>
      <c r="F140" s="233" t="s">
        <v>84</v>
      </c>
      <c r="G140" s="234"/>
      <c r="H140" s="233" t="s">
        <v>97</v>
      </c>
      <c r="I140" s="234"/>
      <c r="J140" s="233" t="s">
        <v>136</v>
      </c>
      <c r="K140" s="234"/>
      <c r="L140" s="233" t="s">
        <v>99</v>
      </c>
      <c r="M140" s="234"/>
      <c r="N140" s="233" t="s">
        <v>100</v>
      </c>
      <c r="O140" s="235"/>
    </row>
    <row r="141" spans="1:15" x14ac:dyDescent="0.2">
      <c r="A141" s="95"/>
      <c r="B141" s="216"/>
      <c r="C141" s="216"/>
      <c r="D141" s="216"/>
      <c r="E141" s="216"/>
      <c r="F141" s="96" t="s">
        <v>101</v>
      </c>
      <c r="G141" s="96" t="s">
        <v>102</v>
      </c>
      <c r="H141" s="96" t="s">
        <v>101</v>
      </c>
      <c r="I141" s="187" t="s">
        <v>102</v>
      </c>
      <c r="J141" s="96" t="s">
        <v>101</v>
      </c>
      <c r="K141" s="96" t="s">
        <v>102</v>
      </c>
      <c r="L141" s="96" t="s">
        <v>101</v>
      </c>
      <c r="M141" s="96" t="s">
        <v>102</v>
      </c>
      <c r="N141" s="96" t="s">
        <v>101</v>
      </c>
      <c r="O141" s="98" t="s">
        <v>102</v>
      </c>
    </row>
    <row r="142" spans="1:15" x14ac:dyDescent="0.2">
      <c r="A142" s="94"/>
      <c r="B142" s="69" t="s">
        <v>137</v>
      </c>
      <c r="F142" s="165">
        <v>2459</v>
      </c>
      <c r="G142" s="165">
        <v>2368</v>
      </c>
      <c r="H142" s="242">
        <v>10394787.939999999</v>
      </c>
      <c r="I142" s="242">
        <v>10162111.9</v>
      </c>
      <c r="J142" s="27">
        <v>0.2177</v>
      </c>
      <c r="K142" s="27">
        <v>0.21579999999999999</v>
      </c>
      <c r="L142" s="242">
        <v>6.61</v>
      </c>
      <c r="M142" s="242">
        <v>6.6</v>
      </c>
      <c r="N142" s="46">
        <v>172.41</v>
      </c>
      <c r="O142" s="49">
        <v>177.72</v>
      </c>
    </row>
    <row r="143" spans="1:15" x14ac:dyDescent="0.2">
      <c r="A143" s="94"/>
      <c r="B143" s="69" t="s">
        <v>138</v>
      </c>
      <c r="F143" s="165">
        <v>933</v>
      </c>
      <c r="G143" s="165">
        <v>908</v>
      </c>
      <c r="H143" s="242">
        <v>2792814.86</v>
      </c>
      <c r="I143" s="242">
        <v>2705592.16</v>
      </c>
      <c r="J143" s="27">
        <v>5.8500000000000003E-2</v>
      </c>
      <c r="K143" s="27">
        <v>5.7500000000000002E-2</v>
      </c>
      <c r="L143" s="242">
        <v>7.08</v>
      </c>
      <c r="M143" s="242">
        <v>7.09</v>
      </c>
      <c r="N143" s="46">
        <v>161.69</v>
      </c>
      <c r="O143" s="51">
        <v>161.63</v>
      </c>
    </row>
    <row r="144" spans="1:15" x14ac:dyDescent="0.2">
      <c r="A144" s="94"/>
      <c r="B144" s="69" t="s">
        <v>139</v>
      </c>
      <c r="F144" s="165">
        <v>712</v>
      </c>
      <c r="G144" s="165">
        <v>698</v>
      </c>
      <c r="H144" s="242">
        <v>1834469.06</v>
      </c>
      <c r="I144" s="242">
        <v>1822444.68</v>
      </c>
      <c r="J144" s="27">
        <v>3.8399999999999997E-2</v>
      </c>
      <c r="K144" s="27">
        <v>3.8699999999999998E-2</v>
      </c>
      <c r="L144" s="242">
        <v>6.89</v>
      </c>
      <c r="M144" s="242">
        <v>6.88</v>
      </c>
      <c r="N144" s="46">
        <v>150.27000000000001</v>
      </c>
      <c r="O144" s="51">
        <v>153.21</v>
      </c>
    </row>
    <row r="145" spans="1:15" x14ac:dyDescent="0.2">
      <c r="A145" s="94"/>
      <c r="B145" s="69" t="s">
        <v>140</v>
      </c>
      <c r="F145" s="165">
        <v>1703</v>
      </c>
      <c r="G145" s="165">
        <v>1688</v>
      </c>
      <c r="H145" s="242">
        <v>32703404.920000002</v>
      </c>
      <c r="I145" s="242">
        <v>32388972.649999999</v>
      </c>
      <c r="J145" s="27">
        <v>0.68510000000000004</v>
      </c>
      <c r="K145" s="27">
        <v>0.68779999999999997</v>
      </c>
      <c r="L145" s="242">
        <v>4.68</v>
      </c>
      <c r="M145" s="242">
        <v>4.68</v>
      </c>
      <c r="N145" s="46">
        <v>196.61</v>
      </c>
      <c r="O145" s="51">
        <v>195.24</v>
      </c>
    </row>
    <row r="146" spans="1:15" x14ac:dyDescent="0.2">
      <c r="A146" s="94"/>
      <c r="B146" s="69" t="s">
        <v>141</v>
      </c>
      <c r="F146" s="165">
        <v>17</v>
      </c>
      <c r="G146" s="165">
        <v>17</v>
      </c>
      <c r="H146" s="242">
        <v>12398.14</v>
      </c>
      <c r="I146" s="242">
        <v>12144.33</v>
      </c>
      <c r="J146" s="27">
        <v>2.9999999999999997E-4</v>
      </c>
      <c r="K146" s="27">
        <v>2.9999999999999997E-4</v>
      </c>
      <c r="L146" s="242">
        <v>7.68</v>
      </c>
      <c r="M146" s="242">
        <v>7.69</v>
      </c>
      <c r="N146" s="46">
        <v>98.83</v>
      </c>
      <c r="O146" s="51">
        <v>101.16</v>
      </c>
    </row>
    <row r="147" spans="1:15" x14ac:dyDescent="0.2">
      <c r="A147" s="115"/>
      <c r="B147" s="123" t="s">
        <v>92</v>
      </c>
      <c r="C147" s="174"/>
      <c r="D147" s="174"/>
      <c r="E147" s="174"/>
      <c r="F147" s="53">
        <v>5824</v>
      </c>
      <c r="G147" s="53">
        <v>5679</v>
      </c>
      <c r="H147" s="37">
        <v>47737874.920000002</v>
      </c>
      <c r="I147" s="37">
        <v>47091265.719999999</v>
      </c>
      <c r="J147" s="38"/>
      <c r="K147" s="38"/>
      <c r="L147" s="54">
        <v>5.32</v>
      </c>
      <c r="M147" s="54">
        <v>5.32</v>
      </c>
      <c r="N147" s="37">
        <v>187.49</v>
      </c>
      <c r="O147" s="56">
        <v>187.87</v>
      </c>
    </row>
    <row r="148" spans="1:15" s="132" customFormat="1" ht="11.25" x14ac:dyDescent="0.2">
      <c r="A148" s="230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39"/>
      <c r="O148" s="133"/>
    </row>
    <row r="149" spans="1:15" s="132" customFormat="1" ht="12" thickBot="1" x14ac:dyDescent="0.25">
      <c r="A149" s="134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</row>
    <row r="150" spans="1:15" ht="13.5" thickBot="1" x14ac:dyDescent="0.25"/>
    <row r="151" spans="1:15" ht="15.75" x14ac:dyDescent="0.25">
      <c r="A151" s="92" t="s">
        <v>142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</row>
    <row r="152" spans="1:15" ht="6.75" customHeight="1" x14ac:dyDescent="0.2">
      <c r="A152" s="94"/>
      <c r="L152" s="79"/>
    </row>
    <row r="153" spans="1:15" x14ac:dyDescent="0.2">
      <c r="A153" s="95"/>
      <c r="B153" s="216"/>
      <c r="C153" s="216"/>
      <c r="D153" s="216"/>
      <c r="E153" s="163"/>
      <c r="F153" s="233" t="s">
        <v>84</v>
      </c>
      <c r="G153" s="234"/>
      <c r="H153" s="233" t="s">
        <v>97</v>
      </c>
      <c r="I153" s="234"/>
      <c r="J153" s="232" t="s">
        <v>143</v>
      </c>
      <c r="K153" s="232"/>
      <c r="L153" s="98" t="s">
        <v>22</v>
      </c>
    </row>
    <row r="154" spans="1:15" x14ac:dyDescent="0.2">
      <c r="A154" s="95"/>
      <c r="B154" s="216"/>
      <c r="C154" s="216"/>
      <c r="D154" s="216"/>
      <c r="E154" s="163"/>
      <c r="F154" s="187" t="s">
        <v>101</v>
      </c>
      <c r="G154" s="187" t="s">
        <v>102</v>
      </c>
      <c r="H154" s="96" t="s">
        <v>101</v>
      </c>
      <c r="I154" s="96" t="s">
        <v>102</v>
      </c>
      <c r="J154" s="96" t="s">
        <v>101</v>
      </c>
      <c r="K154" s="96" t="s">
        <v>102</v>
      </c>
      <c r="L154" s="257"/>
    </row>
    <row r="155" spans="1:15" x14ac:dyDescent="0.2">
      <c r="A155" s="140"/>
      <c r="B155" s="146" t="s">
        <v>144</v>
      </c>
      <c r="C155" s="146"/>
      <c r="D155" s="146"/>
      <c r="E155" s="146"/>
      <c r="F155" s="165">
        <v>374</v>
      </c>
      <c r="G155" s="165">
        <v>356</v>
      </c>
      <c r="H155" s="242">
        <v>1060920.96</v>
      </c>
      <c r="I155" s="46">
        <v>1053928.5</v>
      </c>
      <c r="J155" s="27">
        <v>2.2200000000000001E-2</v>
      </c>
      <c r="K155" s="59">
        <v>2.24E-2</v>
      </c>
      <c r="L155" s="258">
        <v>3.0436000000000001</v>
      </c>
    </row>
    <row r="156" spans="1:15" x14ac:dyDescent="0.2">
      <c r="A156" s="94"/>
      <c r="B156" s="69" t="s">
        <v>145</v>
      </c>
      <c r="F156" s="165">
        <v>5450</v>
      </c>
      <c r="G156" s="165">
        <v>5323</v>
      </c>
      <c r="H156" s="242">
        <v>46676953.960000001</v>
      </c>
      <c r="I156" s="46">
        <v>46037337.219999999</v>
      </c>
      <c r="J156" s="27">
        <v>0.9778</v>
      </c>
      <c r="K156" s="34">
        <v>0.97760000000000002</v>
      </c>
      <c r="L156" s="259">
        <v>2.5455999999999999</v>
      </c>
    </row>
    <row r="157" spans="1:15" x14ac:dyDescent="0.2">
      <c r="A157" s="94"/>
      <c r="B157" s="69" t="s">
        <v>146</v>
      </c>
      <c r="F157" s="165">
        <v>0</v>
      </c>
      <c r="G157" s="165">
        <v>0</v>
      </c>
      <c r="H157" s="242">
        <v>0</v>
      </c>
      <c r="I157" s="242">
        <v>0</v>
      </c>
      <c r="J157" s="27">
        <v>0</v>
      </c>
      <c r="K157" s="34">
        <v>0</v>
      </c>
      <c r="L157" s="259">
        <v>0</v>
      </c>
    </row>
    <row r="158" spans="1:15" ht="13.5" thickBot="1" x14ac:dyDescent="0.25">
      <c r="A158" s="202"/>
      <c r="B158" s="260" t="s">
        <v>46</v>
      </c>
      <c r="C158" s="90"/>
      <c r="D158" s="90"/>
      <c r="E158" s="90"/>
      <c r="F158" s="60">
        <v>5824</v>
      </c>
      <c r="G158" s="60">
        <v>5679</v>
      </c>
      <c r="H158" s="61">
        <v>47737874.920000002</v>
      </c>
      <c r="I158" s="61">
        <v>47091265.719999999</v>
      </c>
      <c r="J158" s="62"/>
      <c r="K158" s="63"/>
      <c r="L158" s="261">
        <v>2.5567000000000002</v>
      </c>
    </row>
    <row r="159" spans="1:15" s="262" customFormat="1" ht="11.25" x14ac:dyDescent="0.2">
      <c r="A159" s="132"/>
    </row>
    <row r="160" spans="1:15" s="262" customFormat="1" ht="11.25" x14ac:dyDescent="0.2">
      <c r="A160" s="132"/>
    </row>
    <row r="161" spans="1:16" ht="13.5" thickBot="1" x14ac:dyDescent="0.25"/>
    <row r="162" spans="1:16" ht="15.75" x14ac:dyDescent="0.25">
      <c r="A162" s="92" t="s">
        <v>147</v>
      </c>
      <c r="B162" s="263"/>
      <c r="C162" s="264"/>
      <c r="D162" s="93"/>
      <c r="E162" s="93"/>
      <c r="F162" s="208" t="s">
        <v>148</v>
      </c>
    </row>
    <row r="163" spans="1:16" ht="13.5" thickBot="1" x14ac:dyDescent="0.25">
      <c r="A163" s="202" t="s">
        <v>149</v>
      </c>
      <c r="B163" s="202"/>
      <c r="C163" s="265"/>
      <c r="D163" s="265"/>
      <c r="E163" s="265"/>
      <c r="F163" s="266">
        <v>301461612.00999999</v>
      </c>
    </row>
    <row r="164" spans="1:16" x14ac:dyDescent="0.2">
      <c r="C164" s="267"/>
      <c r="D164" s="267"/>
      <c r="E164" s="267"/>
      <c r="F164" s="268"/>
    </row>
    <row r="165" spans="1:16" x14ac:dyDescent="0.2">
      <c r="C165" s="269"/>
      <c r="D165" s="270"/>
      <c r="E165" s="270"/>
      <c r="F165" s="268"/>
    </row>
    <row r="166" spans="1:16" ht="12.75" customHeight="1" x14ac:dyDescent="0.2">
      <c r="A166" s="271"/>
      <c r="B166" s="271"/>
      <c r="C166" s="271"/>
      <c r="D166" s="271"/>
      <c r="E166" s="271"/>
      <c r="F166" s="271"/>
    </row>
    <row r="167" spans="1:16" x14ac:dyDescent="0.2">
      <c r="A167" s="271"/>
      <c r="B167" s="271"/>
      <c r="C167" s="271"/>
      <c r="D167" s="271"/>
      <c r="E167" s="271"/>
      <c r="F167" s="271"/>
    </row>
    <row r="168" spans="1:16" x14ac:dyDescent="0.2">
      <c r="A168" s="271"/>
      <c r="B168" s="271"/>
      <c r="C168" s="271"/>
      <c r="D168" s="271"/>
      <c r="E168" s="271"/>
      <c r="F168" s="271"/>
    </row>
    <row r="169" spans="1:16" x14ac:dyDescent="0.2">
      <c r="C169" s="269"/>
      <c r="D169" s="270"/>
      <c r="E169" s="270"/>
      <c r="F169" s="268"/>
    </row>
    <row r="170" spans="1:16" x14ac:dyDescent="0.2">
      <c r="A170" s="271"/>
      <c r="B170" s="271"/>
      <c r="C170" s="271"/>
      <c r="D170" s="271"/>
      <c r="E170" s="271"/>
      <c r="F170" s="271"/>
    </row>
    <row r="171" spans="1:16" x14ac:dyDescent="0.2">
      <c r="A171" s="271"/>
      <c r="B171" s="271"/>
      <c r="C171" s="271"/>
      <c r="D171" s="271"/>
      <c r="E171" s="271"/>
      <c r="F171" s="271"/>
    </row>
    <row r="172" spans="1:16" x14ac:dyDescent="0.2">
      <c r="A172" s="271"/>
      <c r="B172" s="271"/>
      <c r="C172" s="271"/>
      <c r="D172" s="271"/>
      <c r="E172" s="271"/>
      <c r="F172" s="271"/>
    </row>
    <row r="173" spans="1:16" x14ac:dyDescent="0.2">
      <c r="F173" s="193"/>
      <c r="G173" s="193"/>
      <c r="H173" s="272"/>
      <c r="I173" s="272"/>
      <c r="J173" s="193"/>
      <c r="K173" s="193"/>
      <c r="L173" s="147"/>
      <c r="M173" s="147"/>
      <c r="N173" s="147"/>
      <c r="O173" s="147"/>
      <c r="P173" s="193"/>
    </row>
    <row r="174" spans="1:16" x14ac:dyDescent="0.2">
      <c r="F174" s="193"/>
      <c r="G174" s="193"/>
      <c r="H174" s="272"/>
      <c r="I174" s="272"/>
      <c r="J174" s="193"/>
      <c r="K174" s="193"/>
      <c r="L174" s="147"/>
      <c r="M174" s="147"/>
      <c r="N174" s="147"/>
      <c r="O174" s="147"/>
      <c r="P174" s="193"/>
    </row>
    <row r="178" spans="6:6" x14ac:dyDescent="0.2">
      <c r="F178" s="147"/>
    </row>
    <row r="180" spans="6:6" x14ac:dyDescent="0.2">
      <c r="F180" s="147"/>
    </row>
  </sheetData>
  <mergeCells count="37">
    <mergeCell ref="F153:G153"/>
    <mergeCell ref="H153:I153"/>
    <mergeCell ref="J153:K153"/>
    <mergeCell ref="A166:F168"/>
    <mergeCell ref="A170:F172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 xr:uid="{5751975B-EB7D-44F6-98F3-90589EF39E81}"/>
    <hyperlink ref="D11" r:id="rId2" xr:uid="{B09764DF-0EB1-445E-BE4B-32BA90C4340B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6E31-C640-44BC-B5F1-2178EB22BE0A}">
  <sheetPr>
    <pageSetUpPr fitToPage="1"/>
  </sheetPr>
  <dimension ref="A1:AD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3" customWidth="1"/>
    <col min="3" max="3" width="14.42578125" style="273" customWidth="1"/>
    <col min="4" max="4" width="13.140625" style="273" customWidth="1"/>
    <col min="5" max="5" width="12.85546875" style="273" customWidth="1"/>
    <col min="6" max="6" width="11.5703125" style="273" customWidth="1"/>
    <col min="7" max="7" width="15.85546875" style="273" bestFit="1" customWidth="1"/>
    <col min="8" max="8" width="19.42578125" style="273" customWidth="1"/>
    <col min="9" max="9" width="15.140625" style="273" bestFit="1" customWidth="1"/>
    <col min="10" max="11" width="14.42578125" style="273" customWidth="1"/>
    <col min="12" max="12" width="15.5703125" style="273" bestFit="1" customWidth="1"/>
    <col min="13" max="13" width="14.42578125" style="273" customWidth="1"/>
    <col min="14" max="14" width="17.140625" style="273" customWidth="1"/>
    <col min="15" max="15" width="15.5703125" style="274" customWidth="1"/>
    <col min="16" max="16" width="18.7109375" style="274" customWidth="1"/>
    <col min="17" max="17" width="17.5703125" style="273" customWidth="1"/>
    <col min="18" max="18" width="23.42578125" style="273" customWidth="1"/>
    <col min="19" max="19" width="8.5703125" style="273" customWidth="1"/>
    <col min="20" max="20" width="5.28515625" style="273" customWidth="1"/>
    <col min="21" max="21" width="15.5703125" style="273" customWidth="1"/>
    <col min="22" max="22" width="48.42578125" style="273" customWidth="1"/>
    <col min="23" max="23" width="28.85546875" style="273" customWidth="1"/>
    <col min="24" max="24" width="15.5703125" style="273" customWidth="1"/>
    <col min="25" max="25" width="18.42578125" style="273" customWidth="1"/>
    <col min="26" max="26" width="17.5703125" style="273" customWidth="1"/>
    <col min="27" max="27" width="14.42578125" style="273" customWidth="1"/>
    <col min="28" max="28" width="13.5703125" style="273" customWidth="1"/>
    <col min="29" max="29" width="14.140625" style="273" customWidth="1"/>
    <col min="30" max="30" width="13.140625" style="273" customWidth="1"/>
    <col min="31" max="44" width="10.85546875" style="273" customWidth="1"/>
    <col min="45" max="45" width="2.5703125" style="273" customWidth="1"/>
    <col min="46" max="16384" width="9.140625" style="273"/>
  </cols>
  <sheetData>
    <row r="1" spans="1:27" ht="15.75" x14ac:dyDescent="0.25">
      <c r="A1" s="68" t="s">
        <v>0</v>
      </c>
    </row>
    <row r="2" spans="1:27" ht="15.75" customHeight="1" x14ac:dyDescent="0.25">
      <c r="A2" s="68" t="s">
        <v>150</v>
      </c>
      <c r="Y2" s="275"/>
      <c r="Z2" s="275"/>
      <c r="AA2" s="275"/>
    </row>
    <row r="3" spans="1:27" ht="15.75" x14ac:dyDescent="0.25">
      <c r="A3" s="68" t="s">
        <v>5</v>
      </c>
      <c r="X3" s="275"/>
      <c r="Y3" s="275"/>
      <c r="Z3" s="275"/>
      <c r="AA3" s="275"/>
    </row>
    <row r="4" spans="1:27" ht="13.5" thickBot="1" x14ac:dyDescent="0.25">
      <c r="X4" s="275"/>
      <c r="Y4" s="275"/>
      <c r="Z4" s="275"/>
      <c r="AA4" s="275"/>
    </row>
    <row r="5" spans="1:27" x14ac:dyDescent="0.2">
      <c r="B5" s="72" t="s">
        <v>6</v>
      </c>
      <c r="C5" s="73"/>
      <c r="D5" s="73"/>
      <c r="E5" s="276">
        <v>45286</v>
      </c>
      <c r="F5" s="276"/>
      <c r="G5" s="277"/>
      <c r="X5" s="275"/>
      <c r="Y5" s="275"/>
      <c r="Z5" s="275"/>
      <c r="AA5" s="275"/>
    </row>
    <row r="6" spans="1:27" ht="13.5" thickBot="1" x14ac:dyDescent="0.25">
      <c r="B6" s="88" t="s">
        <v>151</v>
      </c>
      <c r="C6" s="89"/>
      <c r="D6" s="89"/>
      <c r="E6" s="278">
        <v>45260</v>
      </c>
      <c r="F6" s="278"/>
      <c r="G6" s="279"/>
      <c r="X6" s="275"/>
      <c r="Y6" s="275"/>
      <c r="Z6" s="275"/>
      <c r="AA6" s="275"/>
    </row>
    <row r="9" spans="1:27" ht="15.75" thickBot="1" x14ac:dyDescent="0.3">
      <c r="A9" s="280"/>
      <c r="Y9" s="145"/>
    </row>
    <row r="10" spans="1:27" ht="6" customHeight="1" thickBot="1" x14ac:dyDescent="0.25">
      <c r="J10" s="207"/>
      <c r="K10" s="281"/>
      <c r="L10" s="281"/>
      <c r="M10" s="281"/>
      <c r="N10" s="282"/>
    </row>
    <row r="11" spans="1:27" ht="18" thickBot="1" x14ac:dyDescent="0.3">
      <c r="A11" s="283" t="s">
        <v>152</v>
      </c>
      <c r="B11" s="284"/>
      <c r="C11" s="284"/>
      <c r="D11" s="284"/>
      <c r="E11" s="284"/>
      <c r="F11" s="284"/>
      <c r="G11" s="284"/>
      <c r="H11" s="285"/>
      <c r="J11" s="167" t="s">
        <v>153</v>
      </c>
      <c r="N11" s="286">
        <v>45260</v>
      </c>
      <c r="O11" s="287"/>
      <c r="P11" s="287"/>
      <c r="Q11" s="288"/>
    </row>
    <row r="12" spans="1:27" x14ac:dyDescent="0.2">
      <c r="A12" s="167"/>
      <c r="H12" s="289"/>
      <c r="J12" s="290" t="s">
        <v>154</v>
      </c>
      <c r="N12" s="191">
        <v>0</v>
      </c>
      <c r="O12" s="291"/>
      <c r="P12" s="291"/>
      <c r="Q12" s="292"/>
      <c r="R12" s="293"/>
    </row>
    <row r="13" spans="1:27" x14ac:dyDescent="0.2">
      <c r="A13" s="290"/>
      <c r="B13" s="273" t="s">
        <v>155</v>
      </c>
      <c r="H13" s="191">
        <v>618440.72</v>
      </c>
      <c r="J13" s="94" t="s">
        <v>156</v>
      </c>
      <c r="N13" s="191">
        <v>8310.6</v>
      </c>
      <c r="O13" s="291"/>
      <c r="P13" s="291"/>
      <c r="Q13" s="294"/>
      <c r="R13" s="295"/>
    </row>
    <row r="14" spans="1:27" x14ac:dyDescent="0.2">
      <c r="A14" s="290"/>
      <c r="B14" s="273" t="s">
        <v>157</v>
      </c>
      <c r="F14" s="296"/>
      <c r="H14" s="297"/>
      <c r="J14" s="94" t="s">
        <v>158</v>
      </c>
      <c r="N14" s="191">
        <v>10431.89</v>
      </c>
      <c r="O14" s="291"/>
      <c r="P14" s="298"/>
      <c r="Q14" s="299"/>
      <c r="R14" s="147"/>
    </row>
    <row r="15" spans="1:27" x14ac:dyDescent="0.2">
      <c r="A15" s="290"/>
      <c r="B15" s="273" t="s">
        <v>159</v>
      </c>
      <c r="H15" s="297"/>
      <c r="J15" s="94" t="s">
        <v>160</v>
      </c>
      <c r="N15" s="191">
        <v>32167.54</v>
      </c>
      <c r="O15" s="273"/>
      <c r="P15" s="298"/>
      <c r="Q15" s="300"/>
      <c r="R15" s="268"/>
    </row>
    <row r="16" spans="1:27" x14ac:dyDescent="0.2">
      <c r="A16" s="290"/>
      <c r="C16" s="273" t="s">
        <v>161</v>
      </c>
      <c r="H16" s="191">
        <v>0</v>
      </c>
      <c r="J16" s="94" t="s">
        <v>162</v>
      </c>
      <c r="N16" s="214">
        <v>0</v>
      </c>
      <c r="O16" s="291"/>
      <c r="P16" s="301"/>
      <c r="Q16" s="82"/>
      <c r="R16" s="147"/>
    </row>
    <row r="17" spans="1:27" ht="13.5" thickBot="1" x14ac:dyDescent="0.25">
      <c r="A17" s="290"/>
      <c r="B17" s="273" t="s">
        <v>163</v>
      </c>
      <c r="H17" s="297">
        <v>9015.16</v>
      </c>
      <c r="J17" s="302"/>
      <c r="K17" s="260" t="s">
        <v>164</v>
      </c>
      <c r="L17" s="303"/>
      <c r="M17" s="303"/>
      <c r="N17" s="304">
        <v>50910.03</v>
      </c>
      <c r="O17" s="305"/>
      <c r="P17" s="306"/>
      <c r="Q17" s="307"/>
      <c r="R17" s="308"/>
    </row>
    <row r="18" spans="1:27" x14ac:dyDescent="0.2">
      <c r="A18" s="290"/>
      <c r="B18" s="273" t="s">
        <v>165</v>
      </c>
      <c r="H18" s="297"/>
      <c r="P18" s="309"/>
      <c r="Q18" s="307"/>
      <c r="R18" s="308"/>
    </row>
    <row r="19" spans="1:27" x14ac:dyDescent="0.2">
      <c r="A19" s="290"/>
      <c r="B19" s="69" t="s">
        <v>166</v>
      </c>
      <c r="H19" s="297"/>
      <c r="P19" s="298"/>
      <c r="Q19" s="307"/>
      <c r="R19" s="308"/>
    </row>
    <row r="20" spans="1:27" x14ac:dyDescent="0.2">
      <c r="A20" s="290"/>
      <c r="B20" s="273" t="s">
        <v>167</v>
      </c>
      <c r="H20" s="191">
        <v>263573.34000000003</v>
      </c>
      <c r="P20" s="64"/>
      <c r="Q20" s="65"/>
    </row>
    <row r="21" spans="1:27" x14ac:dyDescent="0.2">
      <c r="A21" s="290"/>
      <c r="B21" s="69" t="s">
        <v>168</v>
      </c>
      <c r="H21" s="297"/>
      <c r="N21" s="310"/>
      <c r="P21" s="311"/>
      <c r="X21" s="192"/>
    </row>
    <row r="22" spans="1:27" ht="13.5" thickBot="1" x14ac:dyDescent="0.25">
      <c r="A22" s="290"/>
      <c r="B22" s="273" t="s">
        <v>169</v>
      </c>
      <c r="H22" s="297"/>
      <c r="N22" s="310"/>
    </row>
    <row r="23" spans="1:27" x14ac:dyDescent="0.2">
      <c r="A23" s="290"/>
      <c r="B23" s="273" t="s">
        <v>170</v>
      </c>
      <c r="H23" s="297"/>
      <c r="I23" s="312"/>
      <c r="J23" s="207" t="s">
        <v>171</v>
      </c>
      <c r="K23" s="281"/>
      <c r="L23" s="281"/>
      <c r="M23" s="281"/>
      <c r="N23" s="313">
        <v>45260</v>
      </c>
      <c r="O23" s="287"/>
      <c r="P23" s="314"/>
      <c r="Q23" s="288"/>
      <c r="R23" s="69"/>
      <c r="AA23" s="145"/>
    </row>
    <row r="24" spans="1:27" x14ac:dyDescent="0.2">
      <c r="A24" s="290"/>
      <c r="B24" s="273" t="s">
        <v>172</v>
      </c>
      <c r="H24" s="297"/>
      <c r="J24" s="290"/>
      <c r="N24" s="297"/>
      <c r="O24" s="287"/>
      <c r="P24" s="287"/>
      <c r="Q24" s="288"/>
    </row>
    <row r="25" spans="1:27" x14ac:dyDescent="0.2">
      <c r="A25" s="290"/>
      <c r="B25" s="273" t="s">
        <v>173</v>
      </c>
      <c r="H25" s="191"/>
      <c r="I25" s="315"/>
      <c r="J25" s="316" t="s">
        <v>174</v>
      </c>
      <c r="N25" s="317">
        <v>629397.28</v>
      </c>
      <c r="O25" s="291"/>
      <c r="P25" s="291"/>
      <c r="Q25" s="318"/>
      <c r="W25" s="69"/>
    </row>
    <row r="26" spans="1:27" x14ac:dyDescent="0.2">
      <c r="A26" s="290"/>
      <c r="B26" s="273" t="s">
        <v>175</v>
      </c>
      <c r="H26" s="191"/>
      <c r="I26" s="315"/>
      <c r="J26" s="316" t="s">
        <v>176</v>
      </c>
      <c r="N26" s="317">
        <v>114936970.93000001</v>
      </c>
      <c r="O26" s="291"/>
      <c r="P26" s="291"/>
      <c r="Q26" s="291"/>
      <c r="W26" s="69"/>
    </row>
    <row r="27" spans="1:27" x14ac:dyDescent="0.2">
      <c r="A27" s="290"/>
      <c r="B27" s="273" t="s">
        <v>177</v>
      </c>
      <c r="H27" s="297"/>
      <c r="I27" s="319"/>
      <c r="J27" s="316" t="s">
        <v>178</v>
      </c>
      <c r="N27" s="320">
        <v>0.38126569470539207</v>
      </c>
      <c r="O27" s="321"/>
      <c r="P27" s="321"/>
      <c r="Q27" s="318"/>
      <c r="R27" s="322"/>
      <c r="W27" s="69"/>
    </row>
    <row r="28" spans="1:27" x14ac:dyDescent="0.2">
      <c r="A28" s="290"/>
      <c r="H28" s="323"/>
      <c r="I28" s="319"/>
      <c r="J28" s="316" t="s">
        <v>179</v>
      </c>
      <c r="N28" s="324">
        <v>2.4407280027978828</v>
      </c>
      <c r="O28" s="321"/>
      <c r="P28" s="321"/>
      <c r="Q28" s="325"/>
      <c r="W28" s="69"/>
      <c r="X28" s="326"/>
    </row>
    <row r="29" spans="1:27" x14ac:dyDescent="0.2">
      <c r="A29" s="290"/>
      <c r="C29" s="145" t="s">
        <v>180</v>
      </c>
      <c r="H29" s="327">
        <v>891029.22</v>
      </c>
      <c r="I29" s="328"/>
      <c r="J29" s="329"/>
      <c r="N29" s="317"/>
      <c r="O29" s="330"/>
      <c r="P29" s="330"/>
      <c r="Q29" s="331"/>
      <c r="R29" s="69"/>
      <c r="S29" s="69"/>
      <c r="T29" s="69"/>
      <c r="U29" s="69"/>
      <c r="V29" s="69"/>
    </row>
    <row r="30" spans="1:27" ht="13.5" thickBot="1" x14ac:dyDescent="0.25">
      <c r="A30" s="290"/>
      <c r="C30" s="145"/>
      <c r="H30" s="323"/>
      <c r="I30" s="315"/>
      <c r="J30" s="316" t="s">
        <v>181</v>
      </c>
      <c r="N30" s="332">
        <v>263573.34000000003</v>
      </c>
      <c r="O30" s="330"/>
      <c r="P30" s="330"/>
      <c r="Q30" s="333"/>
      <c r="R30" s="69"/>
      <c r="S30" s="69"/>
      <c r="T30" s="69"/>
      <c r="U30" s="69"/>
      <c r="V30" s="69"/>
    </row>
    <row r="31" spans="1:27" x14ac:dyDescent="0.2">
      <c r="A31" s="334" t="s">
        <v>182</v>
      </c>
      <c r="B31" s="335"/>
      <c r="C31" s="336"/>
      <c r="D31" s="335"/>
      <c r="E31" s="335"/>
      <c r="F31" s="335"/>
      <c r="G31" s="335"/>
      <c r="H31" s="337"/>
      <c r="I31" s="338"/>
      <c r="J31" s="316" t="s">
        <v>183</v>
      </c>
      <c r="N31" s="317">
        <v>0</v>
      </c>
      <c r="O31" s="330"/>
      <c r="P31" s="393"/>
      <c r="Q31" s="394"/>
      <c r="R31" s="395"/>
      <c r="S31" s="395"/>
      <c r="T31" s="69"/>
      <c r="U31" s="69"/>
      <c r="V31" s="69"/>
    </row>
    <row r="32" spans="1:27" ht="14.25" x14ac:dyDescent="0.2">
      <c r="A32" s="130"/>
      <c r="B32" s="262"/>
      <c r="C32" s="262"/>
      <c r="D32" s="262"/>
      <c r="E32" s="262"/>
      <c r="F32" s="262"/>
      <c r="G32" s="262"/>
      <c r="H32" s="339"/>
      <c r="I32" s="315"/>
      <c r="J32" s="94" t="s">
        <v>184</v>
      </c>
      <c r="N32" s="317">
        <v>106202450.40110001</v>
      </c>
      <c r="O32" s="321"/>
      <c r="P32" s="396"/>
      <c r="Q32" s="394"/>
      <c r="R32" s="397"/>
      <c r="S32" s="397"/>
      <c r="T32" s="340"/>
      <c r="U32" s="340"/>
      <c r="V32" s="340"/>
      <c r="W32" s="69"/>
    </row>
    <row r="33" spans="1:25" ht="15" thickBot="1" x14ac:dyDescent="0.25">
      <c r="A33" s="134"/>
      <c r="B33" s="341"/>
      <c r="C33" s="341"/>
      <c r="D33" s="341"/>
      <c r="E33" s="341"/>
      <c r="F33" s="341"/>
      <c r="G33" s="342"/>
      <c r="H33" s="343"/>
      <c r="I33" s="319"/>
      <c r="J33" s="94" t="s">
        <v>185</v>
      </c>
      <c r="K33" s="69"/>
      <c r="L33" s="69"/>
      <c r="M33" s="69"/>
      <c r="N33" s="324">
        <v>0.924005996867452</v>
      </c>
      <c r="O33" s="321"/>
      <c r="P33" s="398"/>
      <c r="Q33" s="399"/>
      <c r="R33" s="397"/>
      <c r="S33" s="397"/>
      <c r="T33" s="340"/>
      <c r="U33" s="340"/>
      <c r="V33" s="340"/>
      <c r="W33" s="69"/>
    </row>
    <row r="34" spans="1:25" s="262" customFormat="1" x14ac:dyDescent="0.2">
      <c r="A34" s="132"/>
      <c r="I34" s="270"/>
      <c r="J34" s="94" t="s">
        <v>186</v>
      </c>
      <c r="K34" s="69"/>
      <c r="L34" s="69"/>
      <c r="M34" s="69"/>
      <c r="N34" s="324">
        <v>2.8973906397774647E-2</v>
      </c>
      <c r="O34" s="321"/>
      <c r="P34" s="398"/>
      <c r="Q34" s="399"/>
      <c r="R34" s="400"/>
      <c r="S34" s="400"/>
      <c r="T34" s="344"/>
      <c r="U34" s="344"/>
      <c r="V34" s="344"/>
      <c r="W34" s="69"/>
    </row>
    <row r="35" spans="1:25" s="262" customFormat="1" ht="13.5" thickBot="1" x14ac:dyDescent="0.25">
      <c r="G35" s="345"/>
      <c r="J35" s="346" t="s">
        <v>187</v>
      </c>
      <c r="K35" s="347"/>
      <c r="L35" s="347"/>
      <c r="M35" s="347"/>
      <c r="N35" s="348">
        <v>0</v>
      </c>
      <c r="O35" s="321"/>
      <c r="P35" s="398"/>
      <c r="Q35" s="399"/>
      <c r="R35" s="397"/>
      <c r="S35" s="401"/>
      <c r="T35" s="340"/>
      <c r="U35" s="340"/>
      <c r="V35" s="340"/>
      <c r="W35" s="69"/>
    </row>
    <row r="36" spans="1:25" s="262" customFormat="1" x14ac:dyDescent="0.2">
      <c r="H36" s="349"/>
      <c r="J36" s="350" t="s">
        <v>188</v>
      </c>
      <c r="K36" s="281"/>
      <c r="L36" s="281"/>
      <c r="M36" s="281"/>
      <c r="N36" s="351"/>
      <c r="O36" s="352"/>
      <c r="P36" s="402"/>
      <c r="Q36" s="399"/>
      <c r="R36" s="395"/>
      <c r="S36" s="395"/>
      <c r="T36" s="69"/>
      <c r="U36" s="69"/>
      <c r="V36" s="69"/>
      <c r="W36" s="70"/>
      <c r="Y36" s="345"/>
    </row>
    <row r="37" spans="1:25" s="262" customFormat="1" ht="13.5" thickBot="1" x14ac:dyDescent="0.25">
      <c r="H37" s="345"/>
      <c r="J37" s="181" t="s">
        <v>189</v>
      </c>
      <c r="K37" s="182"/>
      <c r="L37" s="182"/>
      <c r="M37" s="182"/>
      <c r="N37" s="183"/>
      <c r="O37" s="353"/>
      <c r="P37" s="403"/>
      <c r="Q37" s="399"/>
      <c r="R37" s="404"/>
      <c r="S37" s="404"/>
      <c r="T37" s="353"/>
      <c r="U37" s="353"/>
      <c r="V37" s="353"/>
      <c r="W37" s="70"/>
      <c r="Y37" s="345"/>
    </row>
    <row r="38" spans="1:25" s="262" customFormat="1" x14ac:dyDescent="0.2">
      <c r="J38" s="132"/>
      <c r="K38" s="145"/>
      <c r="L38" s="273"/>
      <c r="M38" s="273"/>
      <c r="N38" s="273"/>
      <c r="O38" s="274"/>
      <c r="P38" s="405"/>
      <c r="Q38" s="406"/>
      <c r="R38" s="407"/>
      <c r="S38" s="407"/>
      <c r="T38" s="354"/>
      <c r="U38" s="354"/>
      <c r="V38" s="354"/>
      <c r="W38" s="69"/>
      <c r="X38" s="345"/>
      <c r="Y38" s="345"/>
    </row>
    <row r="39" spans="1:25" ht="13.5" thickBot="1" x14ac:dyDescent="0.25">
      <c r="G39" s="310"/>
      <c r="P39" s="405"/>
      <c r="Q39" s="406"/>
      <c r="R39" s="407"/>
      <c r="S39" s="407"/>
      <c r="T39" s="354"/>
      <c r="U39" s="354"/>
      <c r="V39" s="354"/>
      <c r="W39" s="69"/>
    </row>
    <row r="40" spans="1:25" ht="15.75" thickBot="1" x14ac:dyDescent="0.3">
      <c r="A40" s="283" t="s">
        <v>190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P40" s="355"/>
      <c r="Q40" s="356"/>
      <c r="R40" s="354"/>
      <c r="S40" s="354"/>
      <c r="T40" s="354"/>
      <c r="U40" s="354"/>
      <c r="V40" s="354"/>
      <c r="W40" s="69"/>
      <c r="X40" s="310"/>
    </row>
    <row r="41" spans="1:25" ht="15.75" thickBot="1" x14ac:dyDescent="0.3">
      <c r="A41" s="357"/>
      <c r="N41" s="323"/>
      <c r="P41" s="358"/>
      <c r="Q41" s="356"/>
      <c r="R41" s="354"/>
      <c r="S41" s="354"/>
      <c r="T41" s="354"/>
      <c r="U41" s="354"/>
      <c r="V41" s="354"/>
      <c r="W41" s="262"/>
      <c r="X41" s="310"/>
    </row>
    <row r="42" spans="1:25" x14ac:dyDescent="0.2">
      <c r="A42" s="359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360"/>
      <c r="P42" s="358"/>
      <c r="Q42" s="356"/>
      <c r="R42" s="354"/>
      <c r="S42" s="147"/>
      <c r="T42" s="147"/>
      <c r="U42" s="147"/>
      <c r="V42" s="147"/>
      <c r="Y42" s="310"/>
    </row>
    <row r="43" spans="1:25" x14ac:dyDescent="0.2">
      <c r="A43" s="167" t="s">
        <v>191</v>
      </c>
      <c r="L43" s="361" t="s">
        <v>192</v>
      </c>
      <c r="M43" s="362"/>
      <c r="N43" s="363" t="s">
        <v>193</v>
      </c>
      <c r="P43" s="358"/>
      <c r="Q43" s="364"/>
      <c r="R43" s="354"/>
      <c r="S43" s="147"/>
      <c r="T43" s="147"/>
      <c r="U43" s="147"/>
      <c r="V43" s="147"/>
      <c r="X43" s="310"/>
    </row>
    <row r="44" spans="1:25" x14ac:dyDescent="0.2">
      <c r="A44" s="290"/>
      <c r="N44" s="323"/>
      <c r="O44" s="291"/>
      <c r="P44" s="358"/>
      <c r="Q44" s="356"/>
      <c r="R44" s="354"/>
      <c r="S44" s="147"/>
      <c r="T44" s="147"/>
      <c r="U44" s="147"/>
      <c r="V44" s="147"/>
    </row>
    <row r="45" spans="1:25" x14ac:dyDescent="0.2">
      <c r="A45" s="290"/>
      <c r="B45" s="145" t="s">
        <v>180</v>
      </c>
      <c r="L45" s="310"/>
      <c r="M45" s="310"/>
      <c r="N45" s="297">
        <v>891029.22</v>
      </c>
      <c r="O45" s="291"/>
      <c r="P45" s="358"/>
      <c r="Q45" s="356"/>
      <c r="R45" s="354"/>
      <c r="S45" s="147"/>
      <c r="T45" s="147"/>
      <c r="U45" s="147"/>
      <c r="V45" s="147"/>
      <c r="W45" s="147"/>
    </row>
    <row r="46" spans="1:25" x14ac:dyDescent="0.2">
      <c r="A46" s="290"/>
      <c r="L46" s="310"/>
      <c r="M46" s="310"/>
      <c r="N46" s="297"/>
      <c r="O46" s="291"/>
      <c r="P46" s="358"/>
      <c r="Q46" s="356"/>
      <c r="R46" s="354"/>
      <c r="S46" s="147"/>
      <c r="T46" s="147"/>
      <c r="U46" s="147"/>
      <c r="V46" s="147"/>
    </row>
    <row r="47" spans="1:25" x14ac:dyDescent="0.2">
      <c r="A47" s="290"/>
      <c r="B47" s="145" t="s">
        <v>194</v>
      </c>
      <c r="L47" s="147">
        <v>32167.54</v>
      </c>
      <c r="M47" s="310"/>
      <c r="N47" s="297">
        <v>858861.67999999993</v>
      </c>
      <c r="O47" s="291"/>
      <c r="P47" s="358"/>
      <c r="Q47" s="356"/>
      <c r="R47" s="354"/>
      <c r="S47" s="147"/>
      <c r="T47" s="147"/>
      <c r="U47" s="147"/>
      <c r="V47" s="147"/>
      <c r="W47" s="69"/>
    </row>
    <row r="48" spans="1:25" x14ac:dyDescent="0.2">
      <c r="A48" s="290"/>
      <c r="L48" s="147"/>
      <c r="M48" s="310"/>
      <c r="N48" s="297"/>
      <c r="O48" s="291"/>
      <c r="P48" s="358"/>
      <c r="Q48" s="356"/>
      <c r="R48" s="354"/>
      <c r="S48" s="147"/>
      <c r="T48" s="147"/>
      <c r="U48" s="147"/>
      <c r="V48" s="147"/>
    </row>
    <row r="49" spans="1:30" x14ac:dyDescent="0.2">
      <c r="A49" s="290"/>
      <c r="B49" s="145" t="s">
        <v>195</v>
      </c>
      <c r="L49" s="147">
        <v>0</v>
      </c>
      <c r="M49" s="310"/>
      <c r="N49" s="297">
        <v>858861.67999999993</v>
      </c>
      <c r="O49" s="291"/>
      <c r="P49" s="354"/>
      <c r="Q49" s="147"/>
      <c r="R49" s="69"/>
      <c r="S49" s="69"/>
      <c r="T49" s="69"/>
      <c r="U49" s="69"/>
      <c r="V49" s="69"/>
    </row>
    <row r="50" spans="1:30" x14ac:dyDescent="0.2">
      <c r="A50" s="290"/>
      <c r="L50" s="147"/>
      <c r="M50" s="310"/>
      <c r="N50" s="297"/>
      <c r="O50" s="291"/>
      <c r="P50" s="325"/>
      <c r="Q50" s="185"/>
      <c r="R50" s="70"/>
      <c r="S50" s="69"/>
      <c r="T50" s="69"/>
      <c r="U50" s="69"/>
      <c r="V50" s="69"/>
    </row>
    <row r="51" spans="1:30" x14ac:dyDescent="0.2">
      <c r="A51" s="290"/>
      <c r="B51" s="145" t="s">
        <v>196</v>
      </c>
      <c r="L51" s="147">
        <v>8310.6</v>
      </c>
      <c r="M51" s="310"/>
      <c r="N51" s="297">
        <v>850551.08</v>
      </c>
      <c r="O51" s="291"/>
      <c r="P51" s="365"/>
      <c r="Q51" s="185"/>
      <c r="R51" s="366"/>
      <c r="S51" s="69"/>
      <c r="T51" s="69"/>
      <c r="U51" s="69"/>
      <c r="V51" s="69"/>
    </row>
    <row r="52" spans="1:30" x14ac:dyDescent="0.2">
      <c r="A52" s="290"/>
      <c r="L52" s="147"/>
      <c r="M52" s="310"/>
      <c r="N52" s="297"/>
      <c r="O52" s="291"/>
      <c r="P52" s="365"/>
      <c r="Q52" s="367"/>
      <c r="R52" s="368"/>
    </row>
    <row r="53" spans="1:30" x14ac:dyDescent="0.2">
      <c r="A53" s="290"/>
      <c r="B53" s="145" t="s">
        <v>197</v>
      </c>
      <c r="L53" s="147">
        <v>10431.89</v>
      </c>
      <c r="M53" s="310"/>
      <c r="N53" s="297">
        <v>840119.19</v>
      </c>
      <c r="O53" s="291"/>
      <c r="P53" s="365"/>
      <c r="Q53" s="367"/>
      <c r="R53" s="368"/>
    </row>
    <row r="54" spans="1:30" x14ac:dyDescent="0.2">
      <c r="A54" s="290"/>
      <c r="L54" s="147" t="s">
        <v>8</v>
      </c>
      <c r="M54" s="310"/>
      <c r="N54" s="297"/>
      <c r="O54" s="291"/>
      <c r="P54" s="365"/>
      <c r="Q54" s="367"/>
      <c r="R54" s="368"/>
    </row>
    <row r="55" spans="1:30" x14ac:dyDescent="0.2">
      <c r="A55" s="290"/>
      <c r="B55" s="145" t="s">
        <v>198</v>
      </c>
      <c r="L55" s="147">
        <v>207726.61</v>
      </c>
      <c r="M55" s="310"/>
      <c r="N55" s="297">
        <v>632392.57999999996</v>
      </c>
      <c r="O55" s="291"/>
      <c r="P55" s="365"/>
      <c r="Q55" s="367"/>
      <c r="R55" s="368"/>
    </row>
    <row r="56" spans="1:30" x14ac:dyDescent="0.2">
      <c r="A56" s="290"/>
      <c r="L56" s="147"/>
      <c r="M56" s="310"/>
      <c r="N56" s="297"/>
      <c r="O56" s="291"/>
      <c r="P56" s="365"/>
      <c r="Q56" s="367"/>
      <c r="R56" s="368"/>
    </row>
    <row r="57" spans="1:30" x14ac:dyDescent="0.2">
      <c r="A57" s="290"/>
      <c r="B57" s="145" t="s">
        <v>199</v>
      </c>
      <c r="L57" s="310">
        <v>32439.02</v>
      </c>
      <c r="M57" s="310"/>
      <c r="N57" s="297">
        <v>599953.55999999994</v>
      </c>
      <c r="O57" s="291"/>
      <c r="P57" s="365"/>
      <c r="Q57" s="367"/>
      <c r="R57" s="368"/>
    </row>
    <row r="58" spans="1:30" x14ac:dyDescent="0.2">
      <c r="A58" s="290"/>
      <c r="L58" s="310"/>
      <c r="M58" s="310"/>
      <c r="N58" s="297"/>
      <c r="O58" s="291"/>
      <c r="P58" s="365"/>
      <c r="Q58" s="367"/>
      <c r="R58" s="368"/>
      <c r="W58" s="369"/>
      <c r="Y58" s="370"/>
      <c r="Z58" s="370"/>
    </row>
    <row r="59" spans="1:30" x14ac:dyDescent="0.2">
      <c r="A59" s="290"/>
      <c r="B59" s="145" t="s">
        <v>200</v>
      </c>
      <c r="L59" s="310">
        <v>0</v>
      </c>
      <c r="M59" s="310"/>
      <c r="N59" s="297">
        <v>599953.55999999994</v>
      </c>
      <c r="O59" s="291"/>
      <c r="P59" s="371"/>
      <c r="Q59" s="372"/>
      <c r="Y59" s="69"/>
    </row>
    <row r="60" spans="1:30" x14ac:dyDescent="0.2">
      <c r="A60" s="290"/>
      <c r="B60" s="145"/>
      <c r="L60" s="310"/>
      <c r="M60" s="310"/>
      <c r="N60" s="297"/>
      <c r="O60" s="291"/>
      <c r="P60" s="371"/>
      <c r="Q60" s="372"/>
      <c r="R60" s="373"/>
      <c r="S60" s="373"/>
      <c r="T60" s="373"/>
      <c r="U60" s="373"/>
      <c r="V60" s="373"/>
      <c r="W60" s="69"/>
      <c r="X60" s="69"/>
      <c r="Y60" s="374"/>
      <c r="Z60" s="310"/>
      <c r="AB60" s="310"/>
      <c r="AC60" s="310"/>
      <c r="AD60" s="310"/>
    </row>
    <row r="61" spans="1:30" x14ac:dyDescent="0.2">
      <c r="A61" s="290"/>
      <c r="B61" s="145" t="s">
        <v>201</v>
      </c>
      <c r="L61" s="310">
        <v>599953.56000000006</v>
      </c>
      <c r="M61" s="310"/>
      <c r="N61" s="297">
        <v>0</v>
      </c>
      <c r="O61" s="291"/>
      <c r="P61" s="371"/>
      <c r="Q61" s="372"/>
      <c r="R61" s="373"/>
      <c r="S61" s="373"/>
      <c r="T61" s="373"/>
      <c r="U61" s="373"/>
      <c r="V61" s="373"/>
      <c r="W61" s="69"/>
      <c r="X61" s="69"/>
      <c r="Y61" s="374"/>
      <c r="Z61" s="310"/>
      <c r="AB61" s="310"/>
      <c r="AC61" s="310"/>
      <c r="AD61" s="310"/>
    </row>
    <row r="62" spans="1:30" x14ac:dyDescent="0.2">
      <c r="A62" s="290"/>
      <c r="B62" s="145"/>
      <c r="L62" s="310"/>
      <c r="M62" s="310"/>
      <c r="N62" s="297"/>
      <c r="O62" s="291"/>
      <c r="P62" s="375"/>
      <c r="Q62" s="372"/>
      <c r="R62" s="373"/>
      <c r="S62" s="373"/>
      <c r="T62" s="373"/>
      <c r="U62" s="373"/>
      <c r="V62" s="373"/>
      <c r="W62" s="69"/>
      <c r="X62" s="69"/>
      <c r="Y62" s="374"/>
      <c r="Z62" s="310"/>
      <c r="AB62" s="310"/>
      <c r="AC62" s="310"/>
      <c r="AD62" s="310"/>
    </row>
    <row r="63" spans="1:30" x14ac:dyDescent="0.2">
      <c r="A63" s="290"/>
      <c r="B63" s="145" t="s">
        <v>202</v>
      </c>
      <c r="L63" s="310">
        <v>0</v>
      </c>
      <c r="M63" s="310"/>
      <c r="N63" s="297">
        <v>0</v>
      </c>
      <c r="O63" s="291"/>
      <c r="P63" s="376"/>
      <c r="Q63" s="377"/>
      <c r="R63" s="373"/>
      <c r="S63" s="373"/>
      <c r="T63" s="373"/>
      <c r="U63" s="373"/>
      <c r="V63" s="373"/>
      <c r="W63" s="69"/>
      <c r="X63" s="69"/>
      <c r="Y63" s="374"/>
      <c r="Z63" s="310"/>
      <c r="AB63" s="310"/>
      <c r="AC63" s="310"/>
      <c r="AD63" s="310"/>
    </row>
    <row r="64" spans="1:30" x14ac:dyDescent="0.2">
      <c r="A64" s="290"/>
      <c r="B64" s="145"/>
      <c r="G64" s="273" t="s">
        <v>8</v>
      </c>
      <c r="L64" s="310"/>
      <c r="M64" s="310"/>
      <c r="N64" s="297"/>
      <c r="O64" s="291"/>
      <c r="P64" s="376"/>
      <c r="Q64" s="377"/>
      <c r="R64" s="373"/>
      <c r="S64" s="373"/>
      <c r="T64" s="373"/>
      <c r="U64" s="373"/>
      <c r="V64" s="373"/>
      <c r="W64" s="69"/>
      <c r="X64" s="69"/>
      <c r="Y64" s="374"/>
      <c r="Z64" s="310"/>
      <c r="AB64" s="310"/>
      <c r="AC64" s="310"/>
      <c r="AD64" s="310"/>
    </row>
    <row r="65" spans="1:30" x14ac:dyDescent="0.2">
      <c r="A65" s="290"/>
      <c r="B65" s="145" t="s">
        <v>203</v>
      </c>
      <c r="G65" s="273" t="s">
        <v>8</v>
      </c>
      <c r="L65" s="310">
        <v>0</v>
      </c>
      <c r="M65" s="310"/>
      <c r="N65" s="297">
        <v>0</v>
      </c>
      <c r="P65" s="376"/>
      <c r="Q65" s="310"/>
      <c r="R65" s="373"/>
      <c r="S65" s="373"/>
      <c r="T65" s="373"/>
      <c r="U65" s="373"/>
      <c r="V65" s="373"/>
      <c r="W65" s="69"/>
      <c r="X65" s="69"/>
      <c r="Y65" s="374"/>
      <c r="Z65" s="310"/>
      <c r="AB65" s="310"/>
      <c r="AC65" s="310"/>
      <c r="AD65" s="310"/>
    </row>
    <row r="66" spans="1:30" x14ac:dyDescent="0.2">
      <c r="A66" s="290"/>
      <c r="B66" s="145"/>
      <c r="G66" s="273" t="s">
        <v>8</v>
      </c>
      <c r="N66" s="323"/>
      <c r="P66" s="376"/>
      <c r="R66" s="373"/>
      <c r="S66" s="373"/>
      <c r="T66" s="373"/>
      <c r="U66" s="373"/>
      <c r="V66" s="373"/>
      <c r="W66" s="69"/>
      <c r="X66" s="69"/>
      <c r="Y66" s="374"/>
      <c r="Z66" s="310"/>
      <c r="AB66" s="310"/>
      <c r="AC66" s="310"/>
      <c r="AD66" s="310"/>
    </row>
    <row r="67" spans="1:30" x14ac:dyDescent="0.2">
      <c r="A67" s="290"/>
      <c r="B67" s="145" t="s">
        <v>204</v>
      </c>
      <c r="L67" s="310">
        <v>0</v>
      </c>
      <c r="M67" s="310"/>
      <c r="N67" s="297">
        <v>0</v>
      </c>
      <c r="P67" s="376"/>
      <c r="R67" s="373"/>
      <c r="S67" s="373"/>
      <c r="T67" s="373"/>
      <c r="U67" s="373"/>
      <c r="V67" s="373"/>
      <c r="W67" s="69"/>
      <c r="X67" s="69"/>
      <c r="Y67" s="374"/>
      <c r="Z67" s="310"/>
      <c r="AB67" s="310"/>
      <c r="AC67" s="310"/>
      <c r="AD67" s="310"/>
    </row>
    <row r="68" spans="1:30" x14ac:dyDescent="0.2">
      <c r="A68" s="290"/>
      <c r="B68" s="145"/>
      <c r="N68" s="323"/>
      <c r="P68" s="376"/>
      <c r="R68" s="373"/>
      <c r="S68" s="373"/>
      <c r="T68" s="373"/>
      <c r="U68" s="378"/>
      <c r="V68" s="373"/>
      <c r="W68" s="69"/>
      <c r="X68" s="69"/>
      <c r="Y68" s="374"/>
      <c r="Z68" s="310"/>
      <c r="AB68" s="310"/>
      <c r="AC68" s="310"/>
      <c r="AD68" s="310"/>
    </row>
    <row r="69" spans="1:30" x14ac:dyDescent="0.2">
      <c r="A69" s="290"/>
      <c r="B69" s="145" t="s">
        <v>205</v>
      </c>
      <c r="L69" s="310">
        <v>0</v>
      </c>
      <c r="N69" s="297">
        <v>0</v>
      </c>
      <c r="P69" s="376"/>
      <c r="R69" s="373"/>
      <c r="S69" s="373"/>
      <c r="T69" s="373"/>
      <c r="U69" s="378"/>
      <c r="V69" s="373"/>
      <c r="W69" s="69"/>
      <c r="X69" s="69"/>
      <c r="Y69" s="374"/>
      <c r="Z69" s="310"/>
      <c r="AB69" s="310"/>
      <c r="AC69" s="310"/>
      <c r="AD69" s="310"/>
    </row>
    <row r="70" spans="1:30" x14ac:dyDescent="0.2">
      <c r="A70" s="290"/>
      <c r="B70" s="262"/>
      <c r="C70" s="379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23"/>
      <c r="R70" s="380"/>
      <c r="S70" s="380"/>
      <c r="T70" s="380"/>
      <c r="U70" s="381"/>
      <c r="V70" s="380"/>
      <c r="W70" s="69"/>
      <c r="X70" s="69"/>
      <c r="Y70" s="374"/>
      <c r="Z70" s="310"/>
      <c r="AB70" s="310"/>
    </row>
    <row r="71" spans="1:30" x14ac:dyDescent="0.2">
      <c r="A71" s="130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23"/>
      <c r="R71" s="373"/>
      <c r="S71" s="373"/>
      <c r="T71" s="373"/>
      <c r="U71" s="378"/>
      <c r="V71" s="373"/>
      <c r="W71" s="69"/>
      <c r="X71" s="69"/>
      <c r="Y71" s="374"/>
      <c r="Z71" s="310"/>
      <c r="AB71" s="310"/>
    </row>
    <row r="72" spans="1:30" ht="13.5" thickBot="1" x14ac:dyDescent="0.25">
      <c r="A72" s="134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82"/>
      <c r="R72" s="380"/>
      <c r="S72" s="380"/>
      <c r="T72" s="380"/>
      <c r="U72" s="381"/>
      <c r="V72" s="380"/>
      <c r="W72" s="69"/>
      <c r="X72" s="69"/>
      <c r="Y72" s="383"/>
      <c r="Z72" s="310"/>
      <c r="AB72" s="310"/>
    </row>
    <row r="73" spans="1:30" ht="13.5" thickBot="1" x14ac:dyDescent="0.25">
      <c r="A73" s="290"/>
      <c r="B73" s="145"/>
      <c r="R73" s="69"/>
      <c r="S73" s="69"/>
      <c r="T73" s="69"/>
      <c r="U73" s="294"/>
      <c r="V73" s="69"/>
      <c r="W73" s="145"/>
      <c r="X73" s="145"/>
      <c r="Y73" s="268"/>
      <c r="Z73" s="268"/>
    </row>
    <row r="74" spans="1:30" x14ac:dyDescent="0.2">
      <c r="A74" s="207" t="s">
        <v>206</v>
      </c>
      <c r="B74" s="281"/>
      <c r="C74" s="281"/>
      <c r="D74" s="281"/>
      <c r="E74" s="281"/>
      <c r="F74" s="281"/>
      <c r="G74" s="384" t="s">
        <v>207</v>
      </c>
      <c r="H74" s="384" t="s">
        <v>208</v>
      </c>
      <c r="I74" s="385" t="s">
        <v>209</v>
      </c>
      <c r="R74" s="373"/>
      <c r="S74" s="373"/>
      <c r="T74" s="373"/>
      <c r="U74" s="378"/>
      <c r="V74" s="373"/>
      <c r="W74" s="69"/>
      <c r="X74" s="69"/>
      <c r="Y74" s="383"/>
      <c r="Z74" s="310"/>
    </row>
    <row r="75" spans="1:30" x14ac:dyDescent="0.2">
      <c r="A75" s="290"/>
      <c r="G75" s="386"/>
      <c r="H75" s="386"/>
      <c r="I75" s="323"/>
      <c r="R75" s="380"/>
      <c r="S75" s="380"/>
      <c r="T75" s="380"/>
      <c r="U75" s="381"/>
      <c r="V75" s="380"/>
      <c r="W75" s="69"/>
      <c r="X75" s="69"/>
      <c r="Y75" s="383"/>
      <c r="Z75" s="310"/>
    </row>
    <row r="76" spans="1:30" x14ac:dyDescent="0.2">
      <c r="A76" s="290"/>
      <c r="B76" s="273" t="s">
        <v>210</v>
      </c>
      <c r="G76" s="387">
        <v>207726.61</v>
      </c>
      <c r="H76" s="387">
        <v>32439.02</v>
      </c>
      <c r="I76" s="297">
        <v>240165.62999999998</v>
      </c>
      <c r="R76" s="380"/>
      <c r="S76" s="380"/>
      <c r="T76" s="380"/>
      <c r="U76" s="381"/>
      <c r="V76" s="380"/>
      <c r="W76" s="69"/>
      <c r="X76" s="69"/>
      <c r="Y76" s="383"/>
      <c r="Z76" s="310"/>
    </row>
    <row r="77" spans="1:30" x14ac:dyDescent="0.2">
      <c r="A77" s="290"/>
      <c r="B77" s="273" t="s">
        <v>211</v>
      </c>
      <c r="G77" s="388">
        <v>207726.61</v>
      </c>
      <c r="H77" s="388">
        <v>32439.02</v>
      </c>
      <c r="I77" s="389">
        <v>240165.62999999998</v>
      </c>
      <c r="U77" s="390"/>
      <c r="W77" s="145"/>
      <c r="X77" s="145"/>
      <c r="Y77" s="268"/>
      <c r="Z77" s="268"/>
    </row>
    <row r="78" spans="1:30" x14ac:dyDescent="0.2">
      <c r="A78" s="290"/>
      <c r="C78" s="69" t="s">
        <v>212</v>
      </c>
      <c r="G78" s="387">
        <v>0</v>
      </c>
      <c r="H78" s="387">
        <v>0</v>
      </c>
      <c r="I78" s="297">
        <v>0</v>
      </c>
      <c r="U78" s="390"/>
      <c r="W78" s="69"/>
      <c r="Y78" s="310"/>
      <c r="Z78" s="310"/>
    </row>
    <row r="79" spans="1:30" x14ac:dyDescent="0.2">
      <c r="A79" s="290"/>
      <c r="G79" s="386"/>
      <c r="H79" s="386"/>
      <c r="I79" s="323"/>
      <c r="U79" s="390"/>
      <c r="W79" s="145"/>
      <c r="X79" s="145"/>
      <c r="Y79" s="268"/>
      <c r="Z79" s="268"/>
      <c r="AA79" s="69"/>
    </row>
    <row r="80" spans="1:30" x14ac:dyDescent="0.2">
      <c r="A80" s="290"/>
      <c r="B80" s="273" t="s">
        <v>213</v>
      </c>
      <c r="G80" s="387">
        <v>0</v>
      </c>
      <c r="H80" s="387">
        <v>0</v>
      </c>
      <c r="I80" s="297">
        <v>0</v>
      </c>
      <c r="Z80" s="310"/>
    </row>
    <row r="81" spans="1:27" x14ac:dyDescent="0.2">
      <c r="A81" s="290"/>
      <c r="B81" s="273" t="s">
        <v>214</v>
      </c>
      <c r="G81" s="388">
        <v>0</v>
      </c>
      <c r="H81" s="388">
        <v>0</v>
      </c>
      <c r="I81" s="389">
        <v>0</v>
      </c>
      <c r="Z81" s="310"/>
    </row>
    <row r="82" spans="1:27" x14ac:dyDescent="0.2">
      <c r="A82" s="290"/>
      <c r="C82" s="273" t="s">
        <v>215</v>
      </c>
      <c r="G82" s="387">
        <v>0</v>
      </c>
      <c r="H82" s="387"/>
      <c r="I82" s="297">
        <v>0</v>
      </c>
    </row>
    <row r="83" spans="1:27" x14ac:dyDescent="0.2">
      <c r="A83" s="290"/>
      <c r="G83" s="386"/>
      <c r="H83" s="386"/>
      <c r="I83" s="323"/>
    </row>
    <row r="84" spans="1:27" x14ac:dyDescent="0.2">
      <c r="A84" s="290"/>
      <c r="B84" s="273" t="s">
        <v>216</v>
      </c>
      <c r="G84" s="387">
        <v>599953.56000000006</v>
      </c>
      <c r="H84" s="387">
        <v>0</v>
      </c>
      <c r="I84" s="297">
        <v>599953.56000000006</v>
      </c>
    </row>
    <row r="85" spans="1:27" x14ac:dyDescent="0.2">
      <c r="A85" s="290"/>
      <c r="B85" s="273" t="s">
        <v>217</v>
      </c>
      <c r="G85" s="388">
        <v>599953.56000000006</v>
      </c>
      <c r="H85" s="388">
        <v>0</v>
      </c>
      <c r="I85" s="389">
        <v>599953.56000000006</v>
      </c>
      <c r="R85" s="69"/>
      <c r="S85" s="69"/>
      <c r="T85" s="69"/>
      <c r="U85" s="69"/>
      <c r="V85" s="69"/>
    </row>
    <row r="86" spans="1:27" x14ac:dyDescent="0.2">
      <c r="A86" s="290"/>
      <c r="C86" s="69" t="s">
        <v>218</v>
      </c>
      <c r="G86" s="387">
        <v>0</v>
      </c>
      <c r="H86" s="387">
        <v>0</v>
      </c>
      <c r="I86" s="297">
        <v>0</v>
      </c>
      <c r="O86" s="391"/>
      <c r="P86" s="391"/>
    </row>
    <row r="87" spans="1:27" s="262" customFormat="1" x14ac:dyDescent="0.2">
      <c r="A87" s="290"/>
      <c r="B87" s="273"/>
      <c r="C87" s="273"/>
      <c r="D87" s="273"/>
      <c r="E87" s="273"/>
      <c r="F87" s="273"/>
      <c r="G87" s="386"/>
      <c r="H87" s="386"/>
      <c r="I87" s="323"/>
      <c r="O87" s="274"/>
      <c r="P87" s="274"/>
      <c r="W87" s="273"/>
      <c r="X87" s="273"/>
      <c r="Y87" s="273"/>
      <c r="Z87" s="273"/>
      <c r="AA87" s="273"/>
    </row>
    <row r="88" spans="1:27" x14ac:dyDescent="0.2">
      <c r="A88" s="290"/>
      <c r="C88" s="145" t="s">
        <v>219</v>
      </c>
      <c r="G88" s="387">
        <v>807680.17</v>
      </c>
      <c r="H88" s="387">
        <v>32439.02</v>
      </c>
      <c r="I88" s="297">
        <v>840119.19000000006</v>
      </c>
      <c r="W88" s="262"/>
      <c r="X88" s="262"/>
      <c r="Y88" s="262"/>
      <c r="Z88" s="262"/>
      <c r="AA88" s="262"/>
    </row>
    <row r="89" spans="1:27" x14ac:dyDescent="0.2">
      <c r="A89" s="290"/>
      <c r="G89" s="386"/>
      <c r="H89" s="386"/>
      <c r="I89" s="323"/>
    </row>
    <row r="90" spans="1:27" ht="13.5" thickBot="1" x14ac:dyDescent="0.25">
      <c r="A90" s="302"/>
      <c r="B90" s="303"/>
      <c r="C90" s="303"/>
      <c r="D90" s="303"/>
      <c r="E90" s="303"/>
      <c r="F90" s="303"/>
      <c r="G90" s="392"/>
      <c r="H90" s="392"/>
      <c r="I90" s="382"/>
    </row>
    <row r="91" spans="1:27" x14ac:dyDescent="0.2">
      <c r="W91" s="189"/>
    </row>
    <row r="92" spans="1:27" x14ac:dyDescent="0.2">
      <c r="R92" s="344"/>
      <c r="S92" s="344"/>
      <c r="T92" s="344"/>
      <c r="U92" s="344"/>
      <c r="V92" s="344"/>
      <c r="W92" s="344"/>
    </row>
    <row r="93" spans="1:27" x14ac:dyDescent="0.2">
      <c r="R93" s="344"/>
      <c r="S93" s="344"/>
      <c r="T93" s="344"/>
      <c r="U93" s="344"/>
      <c r="V93" s="344"/>
      <c r="W93" s="344"/>
    </row>
    <row r="94" spans="1:27" x14ac:dyDescent="0.2">
      <c r="R94" s="344"/>
      <c r="S94" s="344"/>
      <c r="T94" s="344"/>
      <c r="U94" s="344"/>
      <c r="V94" s="344"/>
      <c r="W94" s="344"/>
    </row>
    <row r="95" spans="1:27" x14ac:dyDescent="0.2">
      <c r="R95" s="310"/>
      <c r="S95" s="310"/>
      <c r="T95" s="310"/>
      <c r="U95" s="310"/>
      <c r="V95" s="310"/>
      <c r="W95" s="310"/>
    </row>
    <row r="96" spans="1:27" x14ac:dyDescent="0.2">
      <c r="R96" s="310"/>
      <c r="S96" s="310"/>
      <c r="T96" s="310"/>
      <c r="U96" s="310"/>
      <c r="V96" s="310"/>
      <c r="W96" s="310"/>
      <c r="X96" s="310"/>
    </row>
    <row r="97" s="273" customFormat="1" x14ac:dyDescent="0.2"/>
    <row r="98" s="273" customFormat="1" x14ac:dyDescent="0.2"/>
    <row r="121" spans="1:16" x14ac:dyDescent="0.2">
      <c r="A121" s="406"/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5"/>
      <c r="P121" s="405"/>
    </row>
    <row r="122" spans="1:16" x14ac:dyDescent="0.2">
      <c r="A122" s="406"/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5"/>
      <c r="P122" s="405"/>
    </row>
    <row r="123" spans="1:16" s="274" customFormat="1" x14ac:dyDescent="0.2">
      <c r="A123" s="406"/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5"/>
      <c r="P123" s="405"/>
    </row>
    <row r="124" spans="1:16" s="274" customFormat="1" x14ac:dyDescent="0.2">
      <c r="A124" s="40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5"/>
      <c r="P124" s="405"/>
    </row>
    <row r="125" spans="1:16" s="274" customFormat="1" x14ac:dyDescent="0.2">
      <c r="A125" s="406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5"/>
      <c r="P125" s="405"/>
    </row>
    <row r="126" spans="1:16" s="274" customFormat="1" x14ac:dyDescent="0.2">
      <c r="A126" s="406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5"/>
      <c r="P126" s="405"/>
    </row>
    <row r="127" spans="1:16" s="274" customFormat="1" x14ac:dyDescent="0.2">
      <c r="A127" s="406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5"/>
      <c r="P127" s="405"/>
    </row>
    <row r="128" spans="1:16" s="274" customFormat="1" x14ac:dyDescent="0.2">
      <c r="A128" s="406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5"/>
      <c r="P128" s="405"/>
    </row>
    <row r="129" spans="1:16" s="274" customFormat="1" x14ac:dyDescent="0.2">
      <c r="A129" s="406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5"/>
      <c r="P129" s="405"/>
    </row>
    <row r="130" spans="1:16" s="274" customFormat="1" x14ac:dyDescent="0.2">
      <c r="A130" s="406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5"/>
      <c r="P130" s="405"/>
    </row>
    <row r="131" spans="1:16" s="274" customFormat="1" x14ac:dyDescent="0.2">
      <c r="A131" s="406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5"/>
      <c r="P131" s="405"/>
    </row>
    <row r="132" spans="1:16" s="274" customFormat="1" x14ac:dyDescent="0.2">
      <c r="A132" s="406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5"/>
      <c r="P132" s="405"/>
    </row>
    <row r="133" spans="1:16" s="274" customFormat="1" x14ac:dyDescent="0.2">
      <c r="A133" s="406"/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5"/>
      <c r="P133" s="405"/>
    </row>
    <row r="134" spans="1:16" s="274" customFormat="1" x14ac:dyDescent="0.2">
      <c r="A134" s="406"/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5"/>
      <c r="P134" s="405"/>
    </row>
    <row r="135" spans="1:16" s="274" customFormat="1" x14ac:dyDescent="0.2">
      <c r="A135" s="406"/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5"/>
      <c r="P135" s="405"/>
    </row>
    <row r="136" spans="1:16" s="274" customFormat="1" x14ac:dyDescent="0.2">
      <c r="A136" s="406"/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5"/>
      <c r="P136" s="405"/>
    </row>
    <row r="137" spans="1:16" x14ac:dyDescent="0.2">
      <c r="A137" s="406"/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5"/>
      <c r="P137" s="405"/>
    </row>
    <row r="138" spans="1:16" x14ac:dyDescent="0.2">
      <c r="A138" s="406"/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5"/>
      <c r="P138" s="405"/>
    </row>
    <row r="241" s="273" customFormat="1" x14ac:dyDescent="0.2"/>
    <row r="242" s="273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A11F-C32B-4602-AB72-016749BF6C8D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73" customWidth="1"/>
    <col min="2" max="2" width="18.5703125" style="273" customWidth="1"/>
    <col min="3" max="3" width="9.140625" style="273"/>
    <col min="4" max="4" width="39" style="273" bestFit="1" customWidth="1"/>
    <col min="5" max="5" width="13.5703125" style="273" bestFit="1" customWidth="1"/>
    <col min="6" max="16384" width="9.140625" style="273"/>
  </cols>
  <sheetData>
    <row r="1" spans="1:4" x14ac:dyDescent="0.2">
      <c r="A1" s="408" t="s">
        <v>220</v>
      </c>
      <c r="B1" s="409"/>
    </row>
    <row r="2" spans="1:4" x14ac:dyDescent="0.2">
      <c r="A2" s="408" t="s">
        <v>221</v>
      </c>
      <c r="B2" s="409"/>
    </row>
    <row r="3" spans="1:4" x14ac:dyDescent="0.2">
      <c r="A3" s="410">
        <f>'Collection and Waterfall'!E6</f>
        <v>45260</v>
      </c>
      <c r="B3" s="409"/>
    </row>
    <row r="4" spans="1:4" x14ac:dyDescent="0.2">
      <c r="A4" s="408" t="s">
        <v>222</v>
      </c>
      <c r="B4" s="409"/>
    </row>
    <row r="6" spans="1:4" x14ac:dyDescent="0.2">
      <c r="C6" s="368"/>
      <c r="D6" s="310"/>
    </row>
    <row r="7" spans="1:4" x14ac:dyDescent="0.2">
      <c r="A7" s="411"/>
      <c r="C7" s="368"/>
      <c r="D7" s="412"/>
    </row>
    <row r="8" spans="1:4" x14ac:dyDescent="0.2">
      <c r="C8" s="368"/>
      <c r="D8" s="412"/>
    </row>
    <row r="9" spans="1:4" x14ac:dyDescent="0.2">
      <c r="A9" s="413" t="s">
        <v>223</v>
      </c>
      <c r="B9" s="414"/>
      <c r="C9" s="368"/>
      <c r="D9" s="412"/>
    </row>
    <row r="10" spans="1:4" x14ac:dyDescent="0.2">
      <c r="A10" s="413" t="s">
        <v>224</v>
      </c>
      <c r="B10" s="193">
        <v>1334042.8500000001</v>
      </c>
      <c r="C10" s="69"/>
      <c r="D10" s="412"/>
    </row>
    <row r="11" spans="1:4" x14ac:dyDescent="0.2">
      <c r="A11" s="413" t="s">
        <v>225</v>
      </c>
      <c r="B11" s="415"/>
      <c r="C11" s="368"/>
      <c r="D11" s="416"/>
    </row>
    <row r="12" spans="1:4" ht="15" x14ac:dyDescent="0.2">
      <c r="A12" s="413" t="s">
        <v>226</v>
      </c>
      <c r="B12" s="415">
        <v>46365375.200000003</v>
      </c>
      <c r="C12" s="417"/>
      <c r="D12" s="418"/>
    </row>
    <row r="13" spans="1:4" x14ac:dyDescent="0.2">
      <c r="A13" s="413" t="s">
        <v>227</v>
      </c>
      <c r="B13" s="419">
        <v>-2477932.41</v>
      </c>
      <c r="C13" s="420"/>
      <c r="D13" s="421"/>
    </row>
    <row r="14" spans="1:4" ht="15" x14ac:dyDescent="0.2">
      <c r="A14" s="413" t="s">
        <v>228</v>
      </c>
      <c r="B14" s="422">
        <f>SUM(B12:B13)</f>
        <v>43887442.790000007</v>
      </c>
      <c r="C14" s="69"/>
      <c r="D14" s="418"/>
    </row>
    <row r="15" spans="1:4" x14ac:dyDescent="0.2">
      <c r="A15" s="413"/>
      <c r="B15" s="415"/>
      <c r="C15" s="368"/>
      <c r="D15" s="310"/>
    </row>
    <row r="16" spans="1:4" x14ac:dyDescent="0.2">
      <c r="A16" s="413" t="s">
        <v>229</v>
      </c>
      <c r="B16" s="415">
        <v>1909558.85</v>
      </c>
      <c r="C16" s="69"/>
      <c r="D16" s="423"/>
    </row>
    <row r="17" spans="1:5" x14ac:dyDescent="0.2">
      <c r="A17" s="413" t="s">
        <v>230</v>
      </c>
      <c r="B17" s="415">
        <v>9266.9599999999991</v>
      </c>
      <c r="C17" s="69"/>
      <c r="D17" s="423"/>
    </row>
    <row r="18" spans="1:5" x14ac:dyDescent="0.2">
      <c r="A18" s="413" t="s">
        <v>231</v>
      </c>
      <c r="B18" s="415">
        <v>19540.29</v>
      </c>
      <c r="C18" s="70"/>
      <c r="D18" s="310"/>
    </row>
    <row r="19" spans="1:5" ht="15" x14ac:dyDescent="0.2">
      <c r="A19" s="413" t="s">
        <v>232</v>
      </c>
      <c r="B19" s="415">
        <v>0</v>
      </c>
      <c r="C19" s="417"/>
      <c r="D19" s="418"/>
    </row>
    <row r="20" spans="1:5" x14ac:dyDescent="0.2">
      <c r="A20" s="413" t="s">
        <v>233</v>
      </c>
      <c r="B20" s="415"/>
      <c r="C20" s="420"/>
      <c r="D20" s="421"/>
    </row>
    <row r="21" spans="1:5" ht="15" x14ac:dyDescent="0.2">
      <c r="A21" s="69"/>
      <c r="B21" s="424"/>
      <c r="C21" s="417"/>
      <c r="D21" s="418"/>
    </row>
    <row r="22" spans="1:5" ht="13.5" thickBot="1" x14ac:dyDescent="0.25">
      <c r="A22" s="411" t="s">
        <v>79</v>
      </c>
      <c r="B22" s="425">
        <f>B10+B14+B16+B18+B19+B17</f>
        <v>47159851.74000001</v>
      </c>
      <c r="C22" s="70"/>
      <c r="D22" s="416"/>
    </row>
    <row r="23" spans="1:5" ht="13.5" thickTop="1" x14ac:dyDescent="0.2">
      <c r="A23" s="69"/>
      <c r="B23" s="193"/>
      <c r="C23" s="368"/>
      <c r="D23" s="412"/>
    </row>
    <row r="24" spans="1:5" x14ac:dyDescent="0.2">
      <c r="A24" s="69"/>
      <c r="B24" s="193"/>
      <c r="C24" s="368"/>
      <c r="D24" s="412"/>
    </row>
    <row r="25" spans="1:5" x14ac:dyDescent="0.2">
      <c r="A25" s="411" t="s">
        <v>234</v>
      </c>
      <c r="B25" s="193"/>
      <c r="C25" s="368"/>
      <c r="D25" s="412"/>
    </row>
    <row r="26" spans="1:5" x14ac:dyDescent="0.2">
      <c r="A26" s="69"/>
      <c r="B26" s="193"/>
      <c r="D26" s="423"/>
    </row>
    <row r="27" spans="1:5" x14ac:dyDescent="0.2">
      <c r="A27" s="413" t="s">
        <v>235</v>
      </c>
      <c r="B27" s="426"/>
      <c r="C27" s="368"/>
      <c r="D27" s="416"/>
      <c r="E27" s="426"/>
    </row>
    <row r="28" spans="1:5" x14ac:dyDescent="0.2">
      <c r="A28" s="413" t="s">
        <v>236</v>
      </c>
      <c r="B28" s="414">
        <v>45115556.460000001</v>
      </c>
      <c r="D28" s="423"/>
      <c r="E28" s="414"/>
    </row>
    <row r="29" spans="1:5" x14ac:dyDescent="0.2">
      <c r="A29" s="413" t="s">
        <v>237</v>
      </c>
      <c r="B29" s="427">
        <v>-168482.74</v>
      </c>
      <c r="C29" s="69"/>
      <c r="D29" s="412"/>
      <c r="E29" s="415"/>
    </row>
    <row r="30" spans="1:5" x14ac:dyDescent="0.2">
      <c r="A30" s="413" t="s">
        <v>238</v>
      </c>
      <c r="B30" s="415"/>
      <c r="C30" s="420"/>
      <c r="D30" s="421"/>
      <c r="E30" s="415"/>
    </row>
    <row r="31" spans="1:5" ht="15" x14ac:dyDescent="0.2">
      <c r="A31" s="413" t="s">
        <v>239</v>
      </c>
      <c r="B31" s="415"/>
      <c r="C31" s="417"/>
      <c r="D31" s="418"/>
      <c r="E31" s="415"/>
    </row>
    <row r="32" spans="1:5" x14ac:dyDescent="0.2">
      <c r="A32" s="69"/>
      <c r="B32" s="424"/>
      <c r="C32" s="368"/>
      <c r="D32" s="310"/>
      <c r="E32" s="415"/>
    </row>
    <row r="33" spans="1:7" ht="13.5" thickBot="1" x14ac:dyDescent="0.25">
      <c r="A33" s="413" t="s">
        <v>240</v>
      </c>
      <c r="B33" s="428">
        <f>SUM(B27:B32)</f>
        <v>44947073.719999999</v>
      </c>
      <c r="C33" s="70"/>
      <c r="D33" s="310"/>
      <c r="E33" s="415"/>
    </row>
    <row r="34" spans="1:7" ht="13.5" thickTop="1" x14ac:dyDescent="0.2">
      <c r="A34" s="69"/>
      <c r="B34" s="429"/>
      <c r="C34" s="368"/>
      <c r="D34" s="412"/>
      <c r="E34" s="415"/>
    </row>
    <row r="35" spans="1:7" x14ac:dyDescent="0.2">
      <c r="A35" s="411" t="s">
        <v>241</v>
      </c>
      <c r="B35" s="430">
        <f>B22-B33</f>
        <v>2212778.0200000107</v>
      </c>
      <c r="C35" s="70"/>
      <c r="D35" s="412"/>
      <c r="E35" s="415"/>
    </row>
    <row r="36" spans="1:7" x14ac:dyDescent="0.2">
      <c r="A36" s="69"/>
      <c r="B36" s="193"/>
      <c r="C36" s="69"/>
      <c r="D36" s="69"/>
      <c r="E36" s="415"/>
    </row>
    <row r="37" spans="1:7" ht="13.5" thickBot="1" x14ac:dyDescent="0.25">
      <c r="A37" s="411" t="s">
        <v>242</v>
      </c>
      <c r="B37" s="425">
        <f>+B33+B35</f>
        <v>47159851.74000001</v>
      </c>
      <c r="C37" s="70"/>
      <c r="D37" s="66"/>
      <c r="E37" s="415"/>
    </row>
    <row r="38" spans="1:7" ht="13.5" thickTop="1" x14ac:dyDescent="0.2">
      <c r="A38" s="69"/>
      <c r="B38" s="193"/>
      <c r="C38" s="69"/>
      <c r="E38" s="415"/>
    </row>
    <row r="39" spans="1:7" x14ac:dyDescent="0.2">
      <c r="A39" s="69"/>
      <c r="B39" s="193">
        <f>B22-B37</f>
        <v>0</v>
      </c>
      <c r="C39" s="69"/>
      <c r="E39" s="415"/>
      <c r="G39" s="310"/>
    </row>
    <row r="40" spans="1:7" x14ac:dyDescent="0.2">
      <c r="B40" s="193"/>
      <c r="E40" s="415"/>
    </row>
    <row r="41" spans="1:7" x14ac:dyDescent="0.2">
      <c r="A41" s="69" t="s">
        <v>243</v>
      </c>
      <c r="B41" s="193"/>
      <c r="C41" s="69"/>
    </row>
    <row r="42" spans="1:7" x14ac:dyDescent="0.2">
      <c r="A42" s="69" t="s">
        <v>244</v>
      </c>
      <c r="B42" s="193"/>
      <c r="C42" s="69"/>
    </row>
    <row r="43" spans="1:7" x14ac:dyDescent="0.2">
      <c r="A43" s="69"/>
      <c r="B43" s="193"/>
      <c r="C43" s="69"/>
    </row>
    <row r="44" spans="1:7" x14ac:dyDescent="0.2">
      <c r="B44" s="193"/>
    </row>
    <row r="45" spans="1:7" x14ac:dyDescent="0.2">
      <c r="B45" s="193"/>
    </row>
    <row r="46" spans="1:7" x14ac:dyDescent="0.2">
      <c r="B46" s="193"/>
    </row>
    <row r="47" spans="1:7" x14ac:dyDescent="0.2">
      <c r="B47" s="193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14D04-F602-4B6B-842C-A9305F0EB930}">
  <sheetPr>
    <pageSetUpPr fitToPage="1"/>
  </sheetPr>
  <dimension ref="A1:P137"/>
  <sheetViews>
    <sheetView zoomScale="90" zoomScaleNormal="90" workbookViewId="0"/>
  </sheetViews>
  <sheetFormatPr defaultColWidth="9.140625" defaultRowHeight="12.75" x14ac:dyDescent="0.2"/>
  <cols>
    <col min="1" max="2" width="9.140625" style="273"/>
    <col min="3" max="3" width="93.28515625" style="431" customWidth="1"/>
    <col min="4" max="4" width="2.42578125" style="273" customWidth="1"/>
    <col min="5" max="5" width="19.5703125" style="273" bestFit="1" customWidth="1"/>
    <col min="6" max="6" width="9.140625" style="273"/>
    <col min="7" max="7" width="13.28515625" style="273" bestFit="1" customWidth="1"/>
    <col min="8" max="16384" width="9.140625" style="273"/>
  </cols>
  <sheetData>
    <row r="1" spans="1:6" x14ac:dyDescent="0.2">
      <c r="A1" s="145" t="s">
        <v>245</v>
      </c>
      <c r="D1" s="432"/>
    </row>
    <row r="2" spans="1:6" x14ac:dyDescent="0.2">
      <c r="A2" s="145" t="s">
        <v>246</v>
      </c>
      <c r="E2" s="69"/>
    </row>
    <row r="4" spans="1:6" x14ac:dyDescent="0.2">
      <c r="B4" s="145" t="s">
        <v>247</v>
      </c>
      <c r="E4" s="69"/>
    </row>
    <row r="5" spans="1:6" x14ac:dyDescent="0.2">
      <c r="C5" s="431" t="s">
        <v>248</v>
      </c>
      <c r="E5" s="433" t="s">
        <v>278</v>
      </c>
    </row>
    <row r="6" spans="1:6" x14ac:dyDescent="0.2">
      <c r="C6" s="431" t="s">
        <v>6</v>
      </c>
      <c r="E6" s="433">
        <v>45286</v>
      </c>
    </row>
    <row r="7" spans="1:6" x14ac:dyDescent="0.2">
      <c r="C7" s="431" t="s">
        <v>249</v>
      </c>
      <c r="E7" s="434">
        <v>29</v>
      </c>
    </row>
    <row r="8" spans="1:6" x14ac:dyDescent="0.2">
      <c r="C8" s="431" t="s">
        <v>250</v>
      </c>
      <c r="E8" s="71">
        <v>360</v>
      </c>
    </row>
    <row r="9" spans="1:6" ht="15" x14ac:dyDescent="0.25">
      <c r="C9" s="431" t="s">
        <v>251</v>
      </c>
      <c r="E9" s="435">
        <v>5800000</v>
      </c>
    </row>
    <row r="10" spans="1:6" ht="15" x14ac:dyDescent="0.25">
      <c r="C10" s="431" t="s">
        <v>252</v>
      </c>
      <c r="E10" s="436">
        <v>6.9425700000000007E-2</v>
      </c>
    </row>
    <row r="11" spans="1:6" ht="15" x14ac:dyDescent="0.25">
      <c r="C11" s="431" t="s">
        <v>253</v>
      </c>
      <c r="E11" s="436">
        <v>5.44257E-2</v>
      </c>
    </row>
    <row r="12" spans="1:6" x14ac:dyDescent="0.2">
      <c r="C12" s="431" t="s">
        <v>254</v>
      </c>
      <c r="E12" s="433">
        <v>45281</v>
      </c>
      <c r="F12" s="69"/>
    </row>
    <row r="13" spans="1:6" x14ac:dyDescent="0.2">
      <c r="E13" s="174"/>
    </row>
    <row r="14" spans="1:6" x14ac:dyDescent="0.2">
      <c r="B14" s="145" t="s">
        <v>255</v>
      </c>
      <c r="E14" s="437">
        <f>E9*(E10)*(ROUND((E7)/E8,5))</f>
        <v>32439.019473600008</v>
      </c>
    </row>
    <row r="16" spans="1:6" x14ac:dyDescent="0.2">
      <c r="B16" s="145" t="s">
        <v>256</v>
      </c>
      <c r="E16" s="438"/>
    </row>
    <row r="17" spans="2:7" x14ac:dyDescent="0.2">
      <c r="C17" s="431" t="s">
        <v>257</v>
      </c>
      <c r="E17" s="438">
        <v>319639.24</v>
      </c>
      <c r="G17" s="439"/>
    </row>
    <row r="18" spans="2:7" x14ac:dyDescent="0.2">
      <c r="C18" s="431" t="s">
        <v>258</v>
      </c>
      <c r="E18" s="438">
        <v>32614.31</v>
      </c>
    </row>
    <row r="19" spans="2:7" x14ac:dyDescent="0.2">
      <c r="C19" s="431" t="s">
        <v>259</v>
      </c>
      <c r="E19" s="438">
        <v>18742.490000000002</v>
      </c>
    </row>
    <row r="20" spans="2:7" x14ac:dyDescent="0.2">
      <c r="C20" s="431" t="s">
        <v>260</v>
      </c>
      <c r="E20" s="438">
        <v>207726.61</v>
      </c>
    </row>
    <row r="21" spans="2:7" x14ac:dyDescent="0.2">
      <c r="C21" s="440" t="s">
        <v>261</v>
      </c>
      <c r="E21" s="441">
        <v>833.33</v>
      </c>
    </row>
    <row r="22" spans="2:7" x14ac:dyDescent="0.2">
      <c r="E22" s="442"/>
    </row>
    <row r="23" spans="2:7" x14ac:dyDescent="0.2">
      <c r="B23" s="145" t="s">
        <v>262</v>
      </c>
      <c r="E23" s="437">
        <f>SUM(E17-E18-E19-E20-E21)</f>
        <v>59722.500000000015</v>
      </c>
      <c r="G23" s="439"/>
    </row>
    <row r="24" spans="2:7" x14ac:dyDescent="0.2">
      <c r="E24" s="69"/>
    </row>
    <row r="25" spans="2:7" ht="15" x14ac:dyDescent="0.25">
      <c r="B25" s="145" t="s">
        <v>263</v>
      </c>
      <c r="E25" s="443"/>
    </row>
    <row r="26" spans="2:7" x14ac:dyDescent="0.2">
      <c r="C26" s="431" t="s">
        <v>264</v>
      </c>
      <c r="E26" s="67">
        <v>0</v>
      </c>
    </row>
    <row r="27" spans="2:7" ht="15" x14ac:dyDescent="0.25">
      <c r="C27" s="431" t="s">
        <v>265</v>
      </c>
      <c r="E27" s="443">
        <v>0</v>
      </c>
    </row>
    <row r="28" spans="2:7" ht="15" x14ac:dyDescent="0.25">
      <c r="C28" s="431" t="s">
        <v>266</v>
      </c>
      <c r="E28" s="444">
        <v>0</v>
      </c>
    </row>
    <row r="29" spans="2:7" x14ac:dyDescent="0.2">
      <c r="B29" s="145" t="s">
        <v>267</v>
      </c>
      <c r="E29" s="437">
        <v>0</v>
      </c>
    </row>
    <row r="30" spans="2:7" x14ac:dyDescent="0.2">
      <c r="E30" s="69"/>
    </row>
    <row r="31" spans="2:7" ht="15" x14ac:dyDescent="0.25">
      <c r="B31" s="145" t="s">
        <v>268</v>
      </c>
      <c r="E31" s="443"/>
    </row>
    <row r="32" spans="2:7" ht="26.25" x14ac:dyDescent="0.25">
      <c r="C32" s="431" t="s">
        <v>269</v>
      </c>
      <c r="E32" s="443">
        <f>+E14</f>
        <v>32439.019473600008</v>
      </c>
    </row>
    <row r="33" spans="2:7" x14ac:dyDescent="0.2">
      <c r="E33" s="174"/>
    </row>
    <row r="34" spans="2:7" x14ac:dyDescent="0.2">
      <c r="B34" s="145" t="s">
        <v>270</v>
      </c>
      <c r="E34" s="437">
        <f>E32</f>
        <v>32439.019473600008</v>
      </c>
    </row>
    <row r="36" spans="2:7" x14ac:dyDescent="0.2">
      <c r="B36" s="145" t="s">
        <v>271</v>
      </c>
      <c r="E36" s="69"/>
    </row>
    <row r="37" spans="2:7" ht="15" x14ac:dyDescent="0.25">
      <c r="C37" s="431" t="s">
        <v>272</v>
      </c>
      <c r="E37" s="445">
        <v>0</v>
      </c>
    </row>
    <row r="38" spans="2:7" x14ac:dyDescent="0.2">
      <c r="C38" s="431" t="s">
        <v>273</v>
      </c>
      <c r="E38" s="333">
        <v>0</v>
      </c>
    </row>
    <row r="39" spans="2:7" x14ac:dyDescent="0.2">
      <c r="C39" s="431" t="s">
        <v>274</v>
      </c>
      <c r="E39" s="446">
        <v>0</v>
      </c>
      <c r="G39" s="310"/>
    </row>
    <row r="40" spans="2:7" x14ac:dyDescent="0.2">
      <c r="B40" s="145" t="s">
        <v>275</v>
      </c>
      <c r="E40" s="437">
        <v>0</v>
      </c>
    </row>
    <row r="116" spans="1:16" x14ac:dyDescent="0.2">
      <c r="A116" s="406"/>
      <c r="B116" s="406"/>
      <c r="C116" s="447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  <c r="P116" s="406"/>
    </row>
    <row r="117" spans="1:16" x14ac:dyDescent="0.2">
      <c r="A117" s="406"/>
      <c r="B117" s="406"/>
      <c r="C117" s="447"/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</row>
    <row r="118" spans="1:16" x14ac:dyDescent="0.2">
      <c r="A118" s="406"/>
      <c r="B118" s="406"/>
      <c r="C118" s="447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</row>
    <row r="119" spans="1:16" x14ac:dyDescent="0.2">
      <c r="A119" s="406"/>
      <c r="B119" s="406"/>
      <c r="C119" s="447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</row>
    <row r="120" spans="1:16" x14ac:dyDescent="0.2">
      <c r="A120" s="406"/>
      <c r="B120" s="406"/>
      <c r="C120" s="447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</row>
    <row r="121" spans="1:16" x14ac:dyDescent="0.2">
      <c r="A121" s="406"/>
      <c r="B121" s="406"/>
      <c r="C121" s="447"/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</row>
    <row r="122" spans="1:16" x14ac:dyDescent="0.2">
      <c r="A122" s="406"/>
      <c r="B122" s="406"/>
      <c r="C122" s="447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</row>
    <row r="123" spans="1:16" x14ac:dyDescent="0.2">
      <c r="A123" s="406"/>
      <c r="B123" s="406"/>
      <c r="C123" s="447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</row>
    <row r="124" spans="1:16" x14ac:dyDescent="0.2">
      <c r="A124" s="406"/>
      <c r="B124" s="406"/>
      <c r="C124" s="447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</row>
    <row r="125" spans="1:16" x14ac:dyDescent="0.2">
      <c r="A125" s="406"/>
      <c r="B125" s="406"/>
      <c r="C125" s="447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</row>
    <row r="126" spans="1:16" x14ac:dyDescent="0.2">
      <c r="A126" s="406"/>
      <c r="B126" s="406"/>
      <c r="C126" s="447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</row>
    <row r="127" spans="1:16" x14ac:dyDescent="0.2">
      <c r="A127" s="406"/>
      <c r="B127" s="406"/>
      <c r="C127" s="447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</row>
    <row r="128" spans="1:16" x14ac:dyDescent="0.2">
      <c r="A128" s="406"/>
      <c r="B128" s="406"/>
      <c r="C128" s="447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</row>
    <row r="129" spans="1:16" x14ac:dyDescent="0.2">
      <c r="A129" s="406"/>
      <c r="B129" s="406"/>
      <c r="C129" s="447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</row>
    <row r="130" spans="1:16" x14ac:dyDescent="0.2">
      <c r="A130" s="406"/>
      <c r="B130" s="406"/>
      <c r="C130" s="447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</row>
    <row r="131" spans="1:16" x14ac:dyDescent="0.2">
      <c r="A131" s="406"/>
      <c r="B131" s="406"/>
      <c r="C131" s="447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</row>
    <row r="132" spans="1:16" x14ac:dyDescent="0.2">
      <c r="A132" s="406"/>
      <c r="B132" s="406"/>
      <c r="C132" s="447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</row>
    <row r="133" spans="1:16" x14ac:dyDescent="0.2">
      <c r="A133" s="406"/>
      <c r="B133" s="406"/>
      <c r="C133" s="447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</row>
    <row r="134" spans="1:16" x14ac:dyDescent="0.2">
      <c r="A134" s="406"/>
      <c r="B134" s="406"/>
      <c r="C134" s="447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</row>
    <row r="135" spans="1:16" x14ac:dyDescent="0.2">
      <c r="A135" s="406"/>
      <c r="B135" s="406"/>
      <c r="C135" s="447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</row>
    <row r="136" spans="1:16" x14ac:dyDescent="0.2">
      <c r="A136" s="406"/>
      <c r="B136" s="406"/>
      <c r="C136" s="447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</row>
    <row r="137" spans="1:16" x14ac:dyDescent="0.2">
      <c r="A137" s="406"/>
      <c r="B137" s="406"/>
      <c r="C137" s="447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2023-12-19T17:11:46Z</dcterms:created>
  <dcterms:modified xsi:type="dcterms:W3CDTF">2023-12-19T17:16:12Z</dcterms:modified>
</cp:coreProperties>
</file>