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3\"/>
    </mc:Choice>
  </mc:AlternateContent>
  <xr:revisionPtr revIDLastSave="0" documentId="13_ncr:1_{D0464DA6-FA74-4550-846C-24FC87BD3CB1}" xr6:coauthVersionLast="47" xr6:coauthVersionMax="47" xr10:uidLastSave="{00000000-0000-0000-0000-000000000000}"/>
  <bookViews>
    <workbookView xWindow="-120" yWindow="-120" windowWidth="29040" windowHeight="15840" xr2:uid="{90D3DE24-95AD-45B4-818F-BB778B7BCBE1}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73" i="1"/>
  <c r="H65" i="1"/>
  <c r="G50" i="1"/>
  <c r="G47" i="1"/>
  <c r="H46" i="1"/>
  <c r="G46" i="1"/>
  <c r="G38" i="1"/>
  <c r="G34" i="1"/>
  <c r="H21" i="1"/>
  <c r="L18" i="1"/>
  <c r="E18" i="1"/>
  <c r="E17" i="1"/>
  <c r="A3" i="3" l="1"/>
  <c r="I21" i="1"/>
  <c r="J21" i="1"/>
  <c r="H66" i="1"/>
  <c r="H53" i="1"/>
  <c r="D14" i="4"/>
  <c r="D32" i="4" s="1"/>
  <c r="D34" i="4" s="1"/>
  <c r="D23" i="4"/>
  <c r="G53" i="1" l="1"/>
  <c r="G66" i="1"/>
  <c r="H68" i="1"/>
  <c r="G64" i="1"/>
  <c r="G68" i="1" l="1"/>
  <c r="K17" i="1" l="1"/>
  <c r="K21" i="1" l="1"/>
  <c r="L17" i="1"/>
  <c r="H72" i="1" l="1"/>
  <c r="L21" i="1"/>
  <c r="M18" i="1" s="1"/>
  <c r="M17" i="1"/>
  <c r="M21" i="1" s="1"/>
  <c r="H74" i="1" l="1"/>
  <c r="G72" i="1"/>
  <c r="H78" i="1"/>
  <c r="G74" i="1" l="1"/>
  <c r="H79" i="1"/>
</calcChain>
</file>

<file path=xl/sharedStrings.xml><?xml version="1.0" encoding="utf-8"?>
<sst xmlns="http://schemas.openxmlformats.org/spreadsheetml/2006/main" count="375" uniqueCount="281">
  <si>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</si>
  <si>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</si>
  <si>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</si>
  <si>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</si>
  <si>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</si>
  <si>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</si>
  <si>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</si>
  <si>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</si>
  <si>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</si>
  <si>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</si>
  <si>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</si>
  <si>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</si>
  <si>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</si>
  <si>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</si>
  <si>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</si>
  <si>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</si>
  <si>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</si>
  <si>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</si>
  <si>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</si>
  <si>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</si>
  <si>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</si>
  <si>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</si>
  <si>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</si>
  <si>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</si>
  <si>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</si>
  <si>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</si>
  <si>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</si>
  <si>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</si>
  <si>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</si>
  <si>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</si>
  <si>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</si>
  <si>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</si>
  <si>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</si>
  <si>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</si>
  <si>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</si>
  <si>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</si>
  <si>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</si>
  <si>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</si>
  <si>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</si>
  <si>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</si>
  <si>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</si>
  <si>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</si>
  <si>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</si>
  <si>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</si>
  <si>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</si>
  <si>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</si>
  <si>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</si>
  <si>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</si>
  <si>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</si>
  <si>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</si>
  <si>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</si>
  <si>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</si>
  <si>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</si>
  <si>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</si>
  <si>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</si>
  <si>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</si>
  <si>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</si>
  <si>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</si>
  <si>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</si>
  <si>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</si>
  <si>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</si>
  <si>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</si>
  <si>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</si>
  <si>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</si>
  <si>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</si>
  <si>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</si>
  <si>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</si>
  <si>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</si>
  <si>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</si>
  <si>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</si>
  <si>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</si>
  <si>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</si>
  <si>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</si>
  <si>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</si>
  <si>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</si>
  <si>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</si>
  <si>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</si>
  <si>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</si>
  <si>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</si>
  <si>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</si>
  <si>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</si>
  <si>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</si>
  <si>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</si>
  <si>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</si>
  <si>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</si>
  <si>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</si>
  <si>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</si>
  <si>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</si>
  <si>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</si>
  <si>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</si>
  <si>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</si>
  <si>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</si>
  <si>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</si>
  <si>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</si>
  <si>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</si>
  <si>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</si>
  <si>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</si>
  <si>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</si>
  <si>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</si>
  <si>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</si>
  <si>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</si>
  <si>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</si>
  <si>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</si>
  <si>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</si>
  <si>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</si>
  <si>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</si>
  <si>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</si>
  <si>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</si>
  <si>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</si>
  <si>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</si>
  <si>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</si>
  <si>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</si>
  <si>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</si>
  <si>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</si>
  <si>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</si>
  <si>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</si>
  <si>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</si>
  <si>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</si>
  <si>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</si>
  <si>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</si>
  <si>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</si>
  <si>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</si>
  <si>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</si>
  <si>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</si>
  <si>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</si>
  <si>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</si>
  <si>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</si>
  <si>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</si>
  <si>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</si>
  <si>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</si>
  <si>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</si>
  <si>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</si>
  <si>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</si>
  <si>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</si>
  <si>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</si>
  <si>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</si>
  <si>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</si>
  <si>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</si>
  <si>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</si>
  <si>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</si>
  <si>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</si>
  <si>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</si>
  <si>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</si>
  <si>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</si>
  <si>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</si>
  <si>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</si>
  <si>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</si>
  <si>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Pool Balance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</si>
  <si>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</si>
  <si>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</si>
  <si>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</si>
  <si>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</si>
  <si>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</si>
  <si>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</si>
  <si>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</si>
  <si>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</si>
  <si>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</si>
  <si>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</si>
  <si>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</si>
  <si>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</si>
  <si>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</si>
  <si>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</si>
  <si>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</si>
  <si>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</si>
  <si>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</si>
  <si>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</si>
  <si>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</si>
  <si>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</si>
  <si>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</si>
  <si>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</si>
  <si>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</si>
  <si>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</si>
  <si>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</si>
  <si>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</si>
  <si>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</si>
  <si>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</si>
  <si>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</si>
  <si>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</si>
  <si>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</si>
  <si>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</si>
  <si>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</si>
  <si>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</si>
  <si>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</si>
  <si>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</si>
  <si>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</si>
  <si>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</si>
  <si>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</si>
  <si>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</si>
  <si>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</si>
  <si>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</si>
  <si>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</si>
  <si>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</si>
  <si>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</si>
  <si>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</si>
  <si>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</si>
  <si>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</si>
  <si>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</si>
  <si>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</si>
  <si>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</si>
  <si>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</si>
  <si>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</si>
  <si>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</si>
  <si>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</si>
  <si>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</si>
  <si>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</si>
  <si>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</si>
  <si>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</si>
  <si>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</si>
  <si>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</si>
  <si>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</si>
  <si>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</si>
  <si>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</si>
  <si>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</si>
  <si>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</si>
  <si>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</si>
  <si>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</si>
  <si>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</si>
  <si>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</si>
  <si>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</si>
  <si>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</si>
  <si>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</si>
  <si>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</si>
  <si>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</si>
  <si>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</si>
  <si>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</si>
  <si>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</si>
  <si>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</si>
  <si>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</si>
  <si>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</si>
  <si>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</si>
  <si>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</si>
  <si>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</si>
  <si>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</si>
  <si>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</si>
  <si>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</si>
  <si>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</si>
  <si>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</si>
  <si>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</si>
  <si>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</si>
  <si>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</si>
  <si>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</si>
  <si>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</si>
  <si>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</si>
  <si>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</si>
  <si>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</si>
  <si>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</si>
  <si>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</si>
  <si>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</si>
  <si>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</si>
  <si>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</si>
  <si>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</si>
  <si>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</si>
  <si>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</si>
  <si>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</si>
  <si>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</si>
  <si>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</si>
  <si>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</si>
  <si>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</si>
  <si>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</si>
  <si>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</si>
  <si>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</si>
  <si>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</si>
  <si>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</si>
  <si>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</si>
  <si>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</si>
  <si>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</si>
  <si>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</si>
  <si>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</si>
  <si>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</si>
  <si>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</si>
  <si>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</si>
  <si>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</si>
  <si>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</si>
  <si>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</si>
  <si>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</si>
  <si>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</si>
  <si>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</si>
  <si>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</si>
  <si>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</si>
  <si>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</si>
  <si>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11/27/23-12/22/23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</si>
</sst>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3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0" fontId="4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4" fillId="0" borderId="0" xfId="0" applyNumberFormat="1" applyFont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0" fontId="4" fillId="0" borderId="21" xfId="0" applyFont="1" applyBorder="1"/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quotePrefix="1" applyFont="1"/>
    <xf numFmtId="44" fontId="4" fillId="0" borderId="0" xfId="0" applyNumberFormat="1" applyFont="1"/>
    <xf numFmtId="43" fontId="4" fillId="0" borderId="0" xfId="10" applyNumberFormat="1" applyFont="1" applyFill="1" applyBorder="1" applyAlignment="1">
      <alignment horizontal="right"/>
    </xf>
    <xf numFmtId="43" fontId="5" fillId="0" borderId="0" xfId="1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43" fontId="5" fillId="0" borderId="19" xfId="6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5" fontId="5" fillId="0" borderId="19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0" xfId="2" applyNumberFormat="1" applyFont="1" applyFill="1"/>
    <xf numFmtId="10" fontId="4" fillId="0" borderId="11" xfId="7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0" fontId="4" fillId="0" borderId="0" xfId="0" applyNumberFormat="1" applyFont="1"/>
    <xf numFmtId="41" fontId="5" fillId="0" borderId="20" xfId="6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0" fontId="4" fillId="0" borderId="32" xfId="0" applyFont="1" applyBorder="1"/>
    <xf numFmtId="10" fontId="4" fillId="0" borderId="11" xfId="6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7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0" xfId="0" applyBorder="1"/>
    <xf numFmtId="0" fontId="0" fillId="0" borderId="36" xfId="0" applyBorder="1"/>
    <xf numFmtId="14" fontId="5" fillId="0" borderId="22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4" fillId="0" borderId="5" xfId="0" applyNumberFormat="1" applyFont="1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43" fontId="4" fillId="0" borderId="22" xfId="0" applyNumberFormat="1" applyFon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0" fontId="0" fillId="0" borderId="0" xfId="0" applyAlignment="1">
      <alignment horizontal="right"/>
    </xf>
    <xf numFmtId="10" fontId="0" fillId="0" borderId="0" xfId="0" applyNumberFormat="1"/>
    <xf numFmtId="14" fontId="5" fillId="0" borderId="41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4" fillId="0" borderId="5" xfId="0" applyNumberFormat="1" applyFont="1" applyBorder="1" applyAlignment="1">
      <alignment horizontal="right"/>
    </xf>
    <xf numFmtId="44" fontId="0" fillId="0" borderId="5" xfId="0" applyNumberFormat="1" applyBorder="1"/>
    <xf numFmtId="0" fontId="11" fillId="0" borderId="1" xfId="0" applyFont="1" applyBorder="1"/>
    <xf numFmtId="0" fontId="6" fillId="0" borderId="2" xfId="0" applyFont="1" applyBorder="1"/>
    <xf numFmtId="0" fontId="19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10" fontId="6" fillId="0" borderId="0" xfId="0" quotePrefix="1" applyNumberFormat="1" applyFont="1" applyAlignment="1">
      <alignment horizontal="right"/>
    </xf>
    <xf numFmtId="43" fontId="20" fillId="0" borderId="0" xfId="0" applyNumberFormat="1" applyFont="1"/>
    <xf numFmtId="43" fontId="6" fillId="0" borderId="0" xfId="0" applyNumberFormat="1" applyFont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8" xfId="0" applyNumberFormat="1" applyFont="1" applyBorder="1" applyAlignment="1">
      <alignment horizontal="right"/>
    </xf>
    <xf numFmtId="10" fontId="6" fillId="0" borderId="0" xfId="0" applyNumberFormat="1" applyFont="1"/>
    <xf numFmtId="44" fontId="6" fillId="0" borderId="0" xfId="0" applyNumberFormat="1" applyFont="1"/>
    <xf numFmtId="0" fontId="11" fillId="0" borderId="25" xfId="0" applyFont="1" applyBorder="1" applyAlignment="1">
      <alignment vertical="top"/>
    </xf>
    <xf numFmtId="0" fontId="0" fillId="0" borderId="14" xfId="0" applyBorder="1"/>
    <xf numFmtId="0" fontId="0" fillId="0" borderId="15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7" fillId="0" borderId="32" xfId="0" applyFont="1" applyBorder="1"/>
    <xf numFmtId="0" fontId="0" fillId="0" borderId="1" xfId="0" applyBorder="1"/>
    <xf numFmtId="43" fontId="21" fillId="0" borderId="0" xfId="0" applyNumberFormat="1" applyFont="1"/>
    <xf numFmtId="171" fontId="0" fillId="0" borderId="0" xfId="0" applyNumberFormat="1"/>
    <xf numFmtId="0" fontId="5" fillId="0" borderId="21" xfId="0" applyFont="1" applyBorder="1" applyAlignment="1">
      <alignment horizontal="right"/>
    </xf>
    <xf numFmtId="0" fontId="0" fillId="0" borderId="21" xfId="0" applyBorder="1"/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right"/>
    </xf>
    <xf numFmtId="39" fontId="21" fillId="0" borderId="0" xfId="0" applyNumberFormat="1" applyFont="1"/>
    <xf numFmtId="0" fontId="21" fillId="0" borderId="0" xfId="0" applyFont="1" applyAlignment="1">
      <alignment horizontal="center"/>
    </xf>
    <xf numFmtId="0" fontId="0" fillId="0" borderId="8" xfId="0" applyBorder="1"/>
    <xf numFmtId="0" fontId="4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/>
    <xf numFmtId="43" fontId="0" fillId="0" borderId="16" xfId="0" applyNumberFormat="1" applyBorder="1"/>
    <xf numFmtId="43" fontId="0" fillId="0" borderId="19" xfId="0" applyNumberFormat="1" applyBorder="1"/>
    <xf numFmtId="43" fontId="0" fillId="0" borderId="22" xfId="0" applyNumberFormat="1" applyBorder="1"/>
    <xf numFmtId="43" fontId="0" fillId="0" borderId="38" xfId="0" applyNumberFormat="1" applyBorder="1"/>
    <xf numFmtId="0" fontId="0" fillId="0" borderId="35" xfId="0" applyBorder="1"/>
    <xf numFmtId="43" fontId="0" fillId="0" borderId="0" xfId="1" applyFont="1" applyFill="1"/>
    <xf numFmtId="165" fontId="0" fillId="0" borderId="0" xfId="1" applyNumberFormat="1" applyFont="1" applyFill="1"/>
    <xf numFmtId="0" fontId="25" fillId="0" borderId="0" xfId="0" applyFont="1"/>
    <xf numFmtId="0" fontId="2" fillId="0" borderId="0" xfId="0" applyFont="1"/>
    <xf numFmtId="17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44" fontId="26" fillId="0" borderId="0" xfId="0" applyNumberFormat="1" applyFont="1"/>
    <xf numFmtId="0" fontId="26" fillId="0" borderId="0" xfId="0" applyFont="1" applyAlignment="1">
      <alignment horizontal="left" vertical="top"/>
    </xf>
    <xf numFmtId="44" fontId="27" fillId="0" borderId="0" xfId="0" applyNumberFormat="1" applyFont="1"/>
    <xf numFmtId="0" fontId="27" fillId="0" borderId="0" xfId="0" applyFont="1" applyAlignment="1">
      <alignment horizontal="left" vertical="top"/>
    </xf>
    <xf numFmtId="44" fontId="0" fillId="0" borderId="0" xfId="0" applyNumberFormat="1"/>
    <xf numFmtId="0" fontId="28" fillId="0" borderId="0" xfId="0" applyFont="1"/>
    <xf numFmtId="0" fontId="28" fillId="0" borderId="0" xfId="0" applyFont="1" applyAlignment="1">
      <alignment horizontal="center"/>
    </xf>
    <xf numFmtId="43" fontId="1" fillId="0" borderId="0" xfId="0" applyNumberFormat="1" applyFont="1"/>
    <xf numFmtId="0" fontId="27" fillId="0" borderId="21" xfId="0" applyFont="1" applyBorder="1" applyAlignment="1">
      <alignment horizontal="left" vertical="top"/>
    </xf>
    <xf numFmtId="44" fontId="1" fillId="0" borderId="21" xfId="11" applyNumberFormat="1" applyFill="1" applyBorder="1"/>
    <xf numFmtId="0" fontId="27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/>
    <xf numFmtId="43" fontId="1" fillId="0" borderId="21" xfId="0" applyNumberFormat="1" applyFont="1" applyBorder="1"/>
    <xf numFmtId="0" fontId="2" fillId="0" borderId="0" xfId="0" quotePrefix="1" applyFont="1"/>
    <xf numFmtId="0" fontId="26" fillId="0" borderId="0" xfId="0" applyFont="1"/>
    <xf numFmtId="0" fontId="27" fillId="0" borderId="0" xfId="0" quotePrefix="1" applyFont="1" applyAlignment="1">
      <alignment horizontal="left" vertical="top"/>
    </xf>
    <xf numFmtId="43" fontId="1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4" fillId="0" borderId="21" xfId="0" applyNumberFormat="1" applyFont="1" applyBorder="1" applyAlignment="1">
      <alignment horizontal="right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175" fontId="21" fillId="0" borderId="0" xfId="0" applyNumberFormat="1" applyFont="1"/>
    <xf numFmtId="43" fontId="28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4" fillId="0" borderId="0" xfId="4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6" fillId="0" borderId="0" xfId="0" applyFont="1" applyFill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Fill="1"/>
    <xf numFmtId="14" fontId="4" fillId="0" borderId="5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4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2" fontId="4" fillId="0" borderId="15" xfId="0" applyNumberFormat="1" applyFont="1" applyFill="1" applyBorder="1"/>
    <xf numFmtId="2" fontId="4" fillId="0" borderId="5" xfId="0" applyNumberFormat="1" applyFont="1" applyFill="1" applyBorder="1"/>
    <xf numFmtId="2" fontId="4" fillId="0" borderId="22" xfId="0" applyNumberFormat="1" applyFont="1" applyFill="1" applyBorder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10" fontId="5" fillId="0" borderId="30" xfId="0" applyNumberFormat="1" applyFont="1" applyFill="1" applyBorder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/>
    <xf numFmtId="164" fontId="4" fillId="0" borderId="0" xfId="0" quotePrefix="1" applyNumberFormat="1" applyFont="1" applyFill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/>
    <xf numFmtId="43" fontId="4" fillId="0" borderId="16" xfId="0" applyNumberFormat="1" applyFont="1" applyFill="1" applyBorder="1"/>
    <xf numFmtId="165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5" fillId="0" borderId="29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4" fillId="0" borderId="12" xfId="0" applyFont="1" applyFill="1" applyBorder="1"/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4" fontId="4" fillId="0" borderId="0" xfId="0" applyNumberFormat="1" applyFont="1" applyFill="1" applyAlignment="1">
      <alignment readingOrder="1"/>
    </xf>
    <xf numFmtId="43" fontId="4" fillId="0" borderId="0" xfId="0" applyNumberFormat="1" applyFont="1" applyBorder="1"/>
    <xf numFmtId="0" fontId="0" fillId="0" borderId="0" xfId="0" applyBorder="1"/>
    <xf numFmtId="43" fontId="0" fillId="0" borderId="0" xfId="0" applyNumberForma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22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43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17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73" fontId="4" fillId="0" borderId="0" xfId="0" applyNumberFormat="1" applyFont="1" applyFill="1" applyAlignment="1">
      <alignment horizontal="right"/>
    </xf>
    <xf numFmtId="0" fontId="23" fillId="0" borderId="0" xfId="0" applyFont="1" applyFill="1"/>
    <xf numFmtId="165" fontId="4" fillId="0" borderId="0" xfId="0" applyNumberFormat="1" applyFont="1" applyFill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173" fontId="5" fillId="0" borderId="43" xfId="0" applyNumberFormat="1" applyFont="1" applyFill="1" applyBorder="1" applyAlignment="1">
      <alignment horizontal="right"/>
    </xf>
    <xf numFmtId="44" fontId="4" fillId="0" borderId="0" xfId="0" applyNumberFormat="1" applyFont="1" applyFill="1" applyAlignment="1">
      <alignment horizontal="right"/>
    </xf>
    <xf numFmtId="173" fontId="4" fillId="0" borderId="43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 applyProtection="1">
      <alignment horizontal="fill"/>
      <protection locked="0"/>
    </xf>
    <xf numFmtId="173" fontId="5" fillId="0" borderId="21" xfId="0" applyNumberFormat="1" applyFont="1" applyFill="1" applyBorder="1" applyAlignment="1">
      <alignment horizontal="right"/>
    </xf>
    <xf numFmtId="1" fontId="0" fillId="0" borderId="0" xfId="0" applyNumberFormat="1" applyFill="1"/>
  </cellXfs>
  <cellStyles count="12">
    <cellStyle name="20% - Accent1 2 2 2 5" xfId="11" xr:uid="{8A510D98-D4B3-42B9-BBEF-40D21137A6CC}"/>
    <cellStyle name="Comma" xfId="1" builtinId="3"/>
    <cellStyle name="Comma 10" xfId="6" xr:uid="{0377D197-A3FF-4DB5-8626-85D6D4647E28}"/>
    <cellStyle name="Comma 4" xfId="8" xr:uid="{B1D6FCE5-8190-45C5-B41C-87A29984F414}"/>
    <cellStyle name="Currency 2 3" xfId="10" xr:uid="{063CE4F6-9AD5-4091-8563-ABB48461245A}"/>
    <cellStyle name="Hyperlink" xfId="3" builtinId="8"/>
    <cellStyle name="Hyperlink 4 3 2" xfId="5" xr:uid="{317F25D9-E265-40D8-8C0E-6271511132C9}"/>
    <cellStyle name="Normal" xfId="0" builtinId="0"/>
    <cellStyle name="Normal 10" xfId="4" xr:uid="{E291ECD0-9AC6-4B83-A4DF-FDC6745A888A}"/>
    <cellStyle name="Percent" xfId="2" builtinId="5"/>
    <cellStyle name="Percent 10 2" xfId="7" xr:uid="{6B602CDE-637C-455A-B87C-9A7EF6DB5681}"/>
    <cellStyle name="Percent 2" xfId="9" xr:uid="{EB2459FC-7D42-4402-90FA-155ED1B5C31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78AFCC8-9E7E-4D15-8BC7-9D6F0D6BB58A}"/>
            </a:ext>
          </a:extLst>
        </xdr:cNvPr>
        <xdr:cNvSpPr>
          <a:spLocks noChangeArrowheads="1"/>
        </xdr:cNvSpPr>
      </xdr:nvSpPr>
      <xdr:spPr bwMode="auto">
        <a:xfrm rot="-5400000">
          <a:off x="89725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3900EEB-3E81-4525-A034-FE8C9DB2C47D}"/>
            </a:ext>
          </a:extLst>
        </xdr:cNvPr>
        <xdr:cNvSpPr>
          <a:spLocks noChangeArrowheads="1"/>
        </xdr:cNvSpPr>
      </xdr:nvSpPr>
      <xdr:spPr bwMode="auto">
        <a:xfrm rot="-5400000">
          <a:off x="89725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B2E4A937-2DC9-4AB3-A7F8-BB3C9F728FE6}"/>
            </a:ext>
          </a:extLst>
        </xdr:cNvPr>
        <xdr:cNvSpPr>
          <a:spLocks noChangeArrowheads="1"/>
        </xdr:cNvSpPr>
      </xdr:nvSpPr>
      <xdr:spPr bwMode="auto">
        <a:xfrm rot="-5400000">
          <a:off x="909161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EEFF7E9-39B2-4C01-9768-74132D8DE56C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436ABC04-0CEC-4E7A-937A-007ED4128174}"/>
            </a:ext>
          </a:extLst>
        </xdr:cNvPr>
        <xdr:cNvSpPr>
          <a:spLocks noChangeArrowheads="1"/>
        </xdr:cNvSpPr>
      </xdr:nvSpPr>
      <xdr:spPr bwMode="auto">
        <a:xfrm rot="-5400000">
          <a:off x="13115925" y="25765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1C79BB1-802E-4B67-A130-5984DB176A04}"/>
            </a:ext>
          </a:extLst>
        </xdr:cNvPr>
        <xdr:cNvSpPr>
          <a:spLocks noChangeArrowheads="1"/>
        </xdr:cNvSpPr>
      </xdr:nvSpPr>
      <xdr:spPr bwMode="auto">
        <a:xfrm rot="-5400000">
          <a:off x="1845945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D196-7E20-4552-85FB-742A1BD3F60C}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91" customWidth="1"/>
    <col min="2" max="2" width="13.85546875" style="191" customWidth="1"/>
    <col min="3" max="5" width="16" style="191" customWidth="1"/>
    <col min="6" max="6" width="23.42578125" style="191" customWidth="1"/>
    <col min="7" max="7" width="18.5703125" style="191" customWidth="1"/>
    <col min="8" max="8" width="24.28515625" style="194" customWidth="1"/>
    <col min="9" max="9" width="28.42578125" style="191" bestFit="1" customWidth="1"/>
    <col min="10" max="10" width="16.5703125" style="191" customWidth="1"/>
    <col min="11" max="11" width="17.140625" style="191" bestFit="1" customWidth="1"/>
    <col min="12" max="12" width="21.85546875" style="191" bestFit="1" customWidth="1"/>
    <col min="13" max="13" width="18.42578125" style="191" customWidth="1"/>
    <col min="14" max="14" width="21.42578125" style="191" customWidth="1"/>
    <col min="15" max="15" width="18.42578125" style="191" customWidth="1"/>
    <col min="16" max="20" width="15.85546875" style="191" customWidth="1"/>
    <col min="21" max="16384" width="9.140625" style="191"/>
  </cols>
  <sheetData>
    <row r="1" spans="1:15" ht="15.75" x14ac:dyDescent="0.25">
      <c r="A1" s="190" t="s">
        <v>0</v>
      </c>
      <c r="G1" s="192"/>
      <c r="H1" s="193"/>
    </row>
    <row r="2" spans="1:15" ht="15.75" x14ac:dyDescent="0.25">
      <c r="A2" s="190" t="s">
        <v>1</v>
      </c>
    </row>
    <row r="3" spans="1:15" ht="13.5" thickBot="1" x14ac:dyDescent="0.25"/>
    <row r="4" spans="1:15" x14ac:dyDescent="0.2">
      <c r="B4" s="195" t="s">
        <v>2</v>
      </c>
      <c r="C4" s="196"/>
      <c r="D4" s="197" t="s">
        <v>3</v>
      </c>
      <c r="E4" s="197"/>
      <c r="F4" s="197"/>
      <c r="G4" s="198"/>
      <c r="I4" s="199"/>
      <c r="J4" s="199"/>
    </row>
    <row r="5" spans="1:15" x14ac:dyDescent="0.2">
      <c r="B5" s="200" t="s">
        <v>4</v>
      </c>
      <c r="C5" s="201"/>
      <c r="D5" s="191" t="s">
        <v>5</v>
      </c>
      <c r="G5" s="202"/>
      <c r="I5" s="199"/>
      <c r="J5" s="199"/>
      <c r="L5" s="203"/>
      <c r="M5" s="203"/>
    </row>
    <row r="6" spans="1:15" x14ac:dyDescent="0.2">
      <c r="B6" s="200" t="s">
        <v>6</v>
      </c>
      <c r="C6" s="201"/>
      <c r="D6" s="204">
        <v>45286</v>
      </c>
      <c r="G6" s="202"/>
      <c r="I6" s="199"/>
      <c r="J6" s="199"/>
      <c r="L6" s="203"/>
      <c r="M6" s="203"/>
    </row>
    <row r="7" spans="1:15" x14ac:dyDescent="0.2">
      <c r="B7" s="200" t="s">
        <v>7</v>
      </c>
      <c r="C7" s="201"/>
      <c r="D7" s="204">
        <v>45260</v>
      </c>
      <c r="E7" s="205"/>
      <c r="F7" s="205"/>
      <c r="G7" s="206"/>
      <c r="I7" s="207"/>
      <c r="J7" s="208"/>
      <c r="L7" s="203"/>
      <c r="M7" s="203"/>
    </row>
    <row r="8" spans="1:15" x14ac:dyDescent="0.2">
      <c r="B8" s="200" t="s">
        <v>8</v>
      </c>
      <c r="C8" s="201"/>
      <c r="D8" s="191" t="s">
        <v>9</v>
      </c>
      <c r="G8" s="202"/>
      <c r="I8" s="209"/>
      <c r="J8" s="209" t="s">
        <v>10</v>
      </c>
    </row>
    <row r="9" spans="1:15" x14ac:dyDescent="0.2">
      <c r="B9" s="200" t="s">
        <v>11</v>
      </c>
      <c r="C9" s="201"/>
      <c r="D9" s="191" t="s">
        <v>12</v>
      </c>
      <c r="G9" s="202"/>
      <c r="I9" s="209"/>
      <c r="J9" s="209"/>
    </row>
    <row r="10" spans="1:15" x14ac:dyDescent="0.2">
      <c r="B10" s="210" t="s">
        <v>13</v>
      </c>
      <c r="C10" s="211"/>
      <c r="D10" s="7" t="s">
        <v>14</v>
      </c>
      <c r="E10" s="193"/>
      <c r="F10" s="193"/>
      <c r="G10" s="212"/>
    </row>
    <row r="11" spans="1:15" ht="13.5" thickBot="1" x14ac:dyDescent="0.25">
      <c r="B11" s="213" t="s">
        <v>15</v>
      </c>
      <c r="C11" s="214"/>
      <c r="D11" s="10" t="s">
        <v>16</v>
      </c>
      <c r="E11" s="215"/>
      <c r="F11" s="215"/>
      <c r="G11" s="216"/>
    </row>
    <row r="13" spans="1:15" ht="13.5" thickBot="1" x14ac:dyDescent="0.25"/>
    <row r="14" spans="1:15" ht="15.75" x14ac:dyDescent="0.25">
      <c r="A14" s="217" t="s">
        <v>17</v>
      </c>
      <c r="B14" s="218"/>
      <c r="C14" s="197"/>
      <c r="D14" s="197"/>
      <c r="E14" s="197"/>
      <c r="F14" s="197"/>
      <c r="G14" s="197"/>
      <c r="H14" s="219"/>
      <c r="I14" s="197"/>
      <c r="J14" s="197"/>
      <c r="K14" s="197"/>
      <c r="L14" s="197"/>
      <c r="M14" s="197"/>
      <c r="N14" s="197"/>
      <c r="O14" s="198"/>
    </row>
    <row r="15" spans="1:15" ht="6.75" customHeight="1" x14ac:dyDescent="0.2">
      <c r="A15" s="220"/>
      <c r="O15" s="202"/>
    </row>
    <row r="16" spans="1:15" x14ac:dyDescent="0.2">
      <c r="A16" s="221"/>
      <c r="B16" s="222" t="s">
        <v>18</v>
      </c>
      <c r="C16" s="222" t="s">
        <v>19</v>
      </c>
      <c r="D16" s="223" t="s">
        <v>20</v>
      </c>
      <c r="E16" s="222" t="s">
        <v>21</v>
      </c>
      <c r="F16" s="222" t="s">
        <v>22</v>
      </c>
      <c r="G16" s="222" t="s">
        <v>23</v>
      </c>
      <c r="H16" s="224" t="s">
        <v>24</v>
      </c>
      <c r="I16" s="222" t="s">
        <v>25</v>
      </c>
      <c r="J16" s="222" t="s">
        <v>26</v>
      </c>
      <c r="K16" s="222" t="s">
        <v>27</v>
      </c>
      <c r="L16" s="225" t="s">
        <v>28</v>
      </c>
      <c r="M16" s="222" t="s">
        <v>29</v>
      </c>
      <c r="N16" s="222" t="s">
        <v>30</v>
      </c>
      <c r="O16" s="226" t="s">
        <v>31</v>
      </c>
    </row>
    <row r="17" spans="1:17" x14ac:dyDescent="0.2">
      <c r="A17" s="220"/>
      <c r="B17" s="227" t="s">
        <v>32</v>
      </c>
      <c r="C17" s="227" t="s">
        <v>33</v>
      </c>
      <c r="D17" s="228">
        <v>6.1725700000000001E-2</v>
      </c>
      <c r="E17" s="229">
        <f>+D17-F17</f>
        <v>5.44257E-2</v>
      </c>
      <c r="F17" s="230">
        <v>7.3000000000000001E-3</v>
      </c>
      <c r="G17" s="231"/>
      <c r="H17" s="232">
        <v>462000000</v>
      </c>
      <c r="I17" s="233">
        <v>25045954.259999998</v>
      </c>
      <c r="J17" s="233">
        <v>124544.07</v>
      </c>
      <c r="K17" s="234">
        <f>+'ESA Collection and Waterfall(3)'!G84</f>
        <v>1039521.1499999997</v>
      </c>
      <c r="L17" s="233">
        <f>I17-K17</f>
        <v>24006433.109999999</v>
      </c>
      <c r="M17" s="235">
        <f>L17/L21</f>
        <v>0.72294525071319837</v>
      </c>
      <c r="N17" s="236" t="s">
        <v>34</v>
      </c>
      <c r="O17" s="237">
        <v>50885</v>
      </c>
      <c r="Q17" s="205"/>
    </row>
    <row r="18" spans="1:17" x14ac:dyDescent="0.2">
      <c r="A18" s="220"/>
      <c r="B18" s="238" t="s">
        <v>35</v>
      </c>
      <c r="C18" s="238" t="s">
        <v>36</v>
      </c>
      <c r="D18" s="239">
        <v>8.9425699999999997E-2</v>
      </c>
      <c r="E18" s="240">
        <f>+D18-F18</f>
        <v>5.4425699999999994E-2</v>
      </c>
      <c r="F18" s="241">
        <v>3.5000000000000003E-2</v>
      </c>
      <c r="G18" s="242"/>
      <c r="H18" s="243">
        <v>9200000</v>
      </c>
      <c r="I18" s="244">
        <v>9200000</v>
      </c>
      <c r="J18" s="244">
        <v>66278.039999999994</v>
      </c>
      <c r="K18" s="245"/>
      <c r="L18" s="244">
        <f>I18-K18</f>
        <v>9200000</v>
      </c>
      <c r="M18" s="246">
        <f>L18/L21</f>
        <v>0.27705474928680168</v>
      </c>
      <c r="N18" s="247" t="s">
        <v>34</v>
      </c>
      <c r="O18" s="248">
        <v>54173</v>
      </c>
      <c r="Q18" s="205"/>
    </row>
    <row r="19" spans="1:17" x14ac:dyDescent="0.2">
      <c r="A19" s="220"/>
      <c r="B19" s="249"/>
      <c r="C19" s="249"/>
      <c r="D19" s="239"/>
      <c r="E19" s="239"/>
      <c r="F19" s="250"/>
      <c r="G19" s="242"/>
      <c r="H19" s="251"/>
      <c r="I19" s="252"/>
      <c r="J19" s="244"/>
      <c r="K19" s="245"/>
      <c r="L19" s="244"/>
      <c r="M19" s="246"/>
      <c r="N19" s="247"/>
      <c r="O19" s="248"/>
      <c r="Q19" s="205"/>
    </row>
    <row r="20" spans="1:17" x14ac:dyDescent="0.2">
      <c r="A20" s="253"/>
      <c r="B20" s="254"/>
      <c r="C20" s="255"/>
      <c r="D20" s="256"/>
      <c r="E20" s="257"/>
      <c r="F20" s="255"/>
      <c r="G20" s="257"/>
      <c r="H20" s="258"/>
      <c r="I20" s="259"/>
      <c r="J20" s="259"/>
      <c r="K20" s="260"/>
      <c r="L20" s="259"/>
      <c r="M20" s="261"/>
      <c r="N20" s="262"/>
      <c r="O20" s="263"/>
    </row>
    <row r="21" spans="1:17" x14ac:dyDescent="0.2">
      <c r="A21" s="253"/>
      <c r="B21" s="264" t="s">
        <v>37</v>
      </c>
      <c r="C21" s="254"/>
      <c r="D21" s="265"/>
      <c r="E21" s="255"/>
      <c r="F21" s="255"/>
      <c r="G21" s="255"/>
      <c r="H21" s="266">
        <f>SUM(H17:H20)</f>
        <v>471200000</v>
      </c>
      <c r="I21" s="267">
        <f>SUM(I17:I20)</f>
        <v>34245954.259999998</v>
      </c>
      <c r="J21" s="267">
        <f>SUM(J17:J19)</f>
        <v>190822.11</v>
      </c>
      <c r="K21" s="267">
        <f>SUM(K17:K19)</f>
        <v>1039521.1499999997</v>
      </c>
      <c r="L21" s="267">
        <f>SUM(L17:L19)</f>
        <v>33206433.109999999</v>
      </c>
      <c r="M21" s="268">
        <f>SUM(M17:M19)</f>
        <v>1</v>
      </c>
      <c r="N21" s="269"/>
      <c r="O21" s="270"/>
    </row>
    <row r="22" spans="1:17" s="274" customFormat="1" ht="11.25" x14ac:dyDescent="0.2">
      <c r="A22" s="271" t="s">
        <v>38</v>
      </c>
      <c r="B22" s="272"/>
      <c r="C22" s="272"/>
      <c r="D22" s="272"/>
      <c r="E22" s="272"/>
      <c r="F22" s="272"/>
      <c r="G22" s="272"/>
      <c r="H22" s="273"/>
      <c r="I22" s="272"/>
      <c r="J22" s="272"/>
      <c r="O22" s="275"/>
    </row>
    <row r="23" spans="1:17" s="274" customFormat="1" ht="13.5" thickBot="1" x14ac:dyDescent="0.25">
      <c r="A23" s="276"/>
      <c r="B23" s="277"/>
      <c r="C23" s="277"/>
      <c r="D23" s="277"/>
      <c r="E23" s="277"/>
      <c r="F23" s="277"/>
      <c r="G23" s="277"/>
      <c r="H23" s="278"/>
      <c r="I23" s="277"/>
      <c r="J23" s="277"/>
      <c r="K23" s="215"/>
      <c r="L23" s="215"/>
      <c r="M23" s="215"/>
      <c r="N23" s="215"/>
      <c r="O23" s="279"/>
    </row>
    <row r="24" spans="1:17" ht="13.5" thickBot="1" x14ac:dyDescent="0.25"/>
    <row r="25" spans="1:17" ht="15.75" x14ac:dyDescent="0.25">
      <c r="A25" s="217" t="s">
        <v>39</v>
      </c>
      <c r="B25" s="218"/>
      <c r="C25" s="197"/>
      <c r="D25" s="197"/>
      <c r="E25" s="197"/>
      <c r="F25" s="197"/>
      <c r="G25" s="197"/>
      <c r="H25" s="280"/>
      <c r="J25" s="217" t="s">
        <v>40</v>
      </c>
      <c r="K25" s="197"/>
      <c r="L25" s="197"/>
      <c r="M25" s="197"/>
      <c r="N25" s="197"/>
      <c r="O25" s="198"/>
    </row>
    <row r="26" spans="1:17" ht="6.75" customHeight="1" x14ac:dyDescent="0.2">
      <c r="A26" s="220"/>
      <c r="H26" s="281"/>
      <c r="J26" s="220"/>
      <c r="O26" s="202"/>
    </row>
    <row r="27" spans="1:17" s="293" customFormat="1" ht="12.75" customHeight="1" x14ac:dyDescent="0.2">
      <c r="A27" s="282"/>
      <c r="B27" s="283"/>
      <c r="C27" s="283"/>
      <c r="D27" s="283"/>
      <c r="E27" s="284"/>
      <c r="F27" s="285" t="s">
        <v>41</v>
      </c>
      <c r="G27" s="286" t="s">
        <v>42</v>
      </c>
      <c r="H27" s="287" t="s">
        <v>43</v>
      </c>
      <c r="I27" s="191"/>
      <c r="J27" s="288"/>
      <c r="K27" s="289"/>
      <c r="L27" s="225" t="s">
        <v>44</v>
      </c>
      <c r="M27" s="290" t="s">
        <v>45</v>
      </c>
      <c r="N27" s="291"/>
      <c r="O27" s="292"/>
    </row>
    <row r="28" spans="1:17" x14ac:dyDescent="0.2">
      <c r="A28" s="288"/>
      <c r="B28" s="294" t="s">
        <v>46</v>
      </c>
      <c r="C28" s="294"/>
      <c r="D28" s="294"/>
      <c r="E28" s="294"/>
      <c r="F28" s="295">
        <v>50579884.200000003</v>
      </c>
      <c r="G28" s="295">
        <v>-1043520.1</v>
      </c>
      <c r="H28" s="296">
        <v>49536364.100000001</v>
      </c>
      <c r="I28" s="297"/>
      <c r="J28" s="253"/>
      <c r="K28" s="298"/>
      <c r="L28" s="299"/>
      <c r="M28" s="300" t="s">
        <v>47</v>
      </c>
      <c r="N28" s="301"/>
      <c r="O28" s="302"/>
    </row>
    <row r="29" spans="1:17" x14ac:dyDescent="0.2">
      <c r="A29" s="220"/>
      <c r="B29" s="191" t="s">
        <v>48</v>
      </c>
      <c r="F29" s="303">
        <v>532674.82999999996</v>
      </c>
      <c r="G29" s="303">
        <v>63690.83</v>
      </c>
      <c r="H29" s="304">
        <v>596365.66</v>
      </c>
      <c r="I29" s="297"/>
      <c r="J29" s="305" t="s">
        <v>49</v>
      </c>
      <c r="K29" s="306"/>
      <c r="L29" s="17">
        <v>4.0000000000000002E-4</v>
      </c>
      <c r="M29" s="18"/>
      <c r="N29" s="19">
        <v>-35</v>
      </c>
      <c r="O29" s="307"/>
    </row>
    <row r="30" spans="1:17" x14ac:dyDescent="0.2">
      <c r="A30" s="220"/>
      <c r="B30" s="293" t="s">
        <v>50</v>
      </c>
      <c r="C30" s="293"/>
      <c r="D30" s="293"/>
      <c r="E30" s="293"/>
      <c r="F30" s="303">
        <v>51112559.030000001</v>
      </c>
      <c r="G30" s="303">
        <v>-979829.27</v>
      </c>
      <c r="H30" s="304">
        <v>50132729.759999998</v>
      </c>
      <c r="I30" s="297"/>
      <c r="J30" s="305" t="s">
        <v>51</v>
      </c>
      <c r="K30" s="306"/>
      <c r="L30" s="17">
        <v>0</v>
      </c>
      <c r="M30" s="20"/>
      <c r="N30" s="21">
        <v>0</v>
      </c>
      <c r="O30" s="308"/>
    </row>
    <row r="31" spans="1:17" x14ac:dyDescent="0.2">
      <c r="A31" s="220"/>
      <c r="F31" s="303">
        <v>0</v>
      </c>
      <c r="G31" s="303">
        <v>0</v>
      </c>
      <c r="H31" s="304">
        <v>0</v>
      </c>
      <c r="I31" s="297"/>
      <c r="J31" s="305" t="s">
        <v>52</v>
      </c>
      <c r="K31" s="306"/>
      <c r="L31" s="17">
        <v>4.5699999999999998E-2</v>
      </c>
      <c r="M31" s="20"/>
      <c r="N31" s="21">
        <v>-14.22</v>
      </c>
      <c r="O31" s="308"/>
    </row>
    <row r="32" spans="1:17" x14ac:dyDescent="0.2">
      <c r="A32" s="220"/>
      <c r="F32" s="303">
        <v>0</v>
      </c>
      <c r="G32" s="303">
        <v>0</v>
      </c>
      <c r="H32" s="304">
        <v>0</v>
      </c>
      <c r="I32" s="297"/>
      <c r="J32" s="305" t="s">
        <v>53</v>
      </c>
      <c r="K32" s="306"/>
      <c r="L32" s="17">
        <v>9.8299999999999998E-2</v>
      </c>
      <c r="M32" s="22"/>
      <c r="N32" s="23">
        <v>-6.59</v>
      </c>
      <c r="O32" s="309"/>
    </row>
    <row r="33" spans="1:15" ht="15.75" customHeight="1" x14ac:dyDescent="0.2">
      <c r="A33" s="220"/>
      <c r="F33" s="303">
        <v>0</v>
      </c>
      <c r="G33" s="303">
        <v>0</v>
      </c>
      <c r="H33" s="304">
        <v>0</v>
      </c>
      <c r="I33" s="297"/>
      <c r="J33" s="310"/>
      <c r="K33" s="311"/>
      <c r="L33" s="24"/>
      <c r="M33" s="25"/>
      <c r="N33" s="26" t="s">
        <v>54</v>
      </c>
      <c r="O33" s="312"/>
    </row>
    <row r="34" spans="1:15" x14ac:dyDescent="0.2">
      <c r="A34" s="220"/>
      <c r="B34" s="191" t="s">
        <v>55</v>
      </c>
      <c r="F34" s="303">
        <v>5.71</v>
      </c>
      <c r="G34" s="303">
        <f>H34-F34</f>
        <v>9.9999999999997868E-3</v>
      </c>
      <c r="H34" s="304">
        <v>5.72</v>
      </c>
      <c r="I34" s="297"/>
      <c r="J34" s="305" t="s">
        <v>56</v>
      </c>
      <c r="K34" s="306"/>
      <c r="L34" s="17">
        <v>0.84140000000000004</v>
      </c>
      <c r="M34" s="18"/>
      <c r="N34" s="19">
        <v>202.96</v>
      </c>
      <c r="O34" s="307"/>
    </row>
    <row r="35" spans="1:15" x14ac:dyDescent="0.2">
      <c r="A35" s="220"/>
      <c r="B35" s="191" t="s">
        <v>57</v>
      </c>
      <c r="F35" s="303">
        <v>162.61000000000001</v>
      </c>
      <c r="G35" s="303">
        <v>0.61</v>
      </c>
      <c r="H35" s="304">
        <v>163.22</v>
      </c>
      <c r="I35" s="297"/>
      <c r="J35" s="305" t="s">
        <v>58</v>
      </c>
      <c r="K35" s="306"/>
      <c r="L35" s="17">
        <v>1.37E-2</v>
      </c>
      <c r="M35" s="20"/>
      <c r="N35" s="21">
        <v>209.13</v>
      </c>
      <c r="O35" s="308"/>
    </row>
    <row r="36" spans="1:15" ht="12.75" customHeight="1" x14ac:dyDescent="0.2">
      <c r="A36" s="220"/>
      <c r="B36" s="191" t="s">
        <v>59</v>
      </c>
      <c r="F36" s="313">
        <v>8392</v>
      </c>
      <c r="G36" s="314">
        <v>-157</v>
      </c>
      <c r="H36" s="315">
        <v>8235</v>
      </c>
      <c r="I36" s="297"/>
      <c r="J36" s="305" t="s">
        <v>60</v>
      </c>
      <c r="K36" s="306"/>
      <c r="L36" s="17">
        <v>5.0000000000000001E-4</v>
      </c>
      <c r="M36" s="20"/>
      <c r="N36" s="21">
        <v>193.25</v>
      </c>
      <c r="O36" s="308"/>
    </row>
    <row r="37" spans="1:15" ht="13.5" thickBot="1" x14ac:dyDescent="0.25">
      <c r="A37" s="220"/>
      <c r="B37" s="191" t="s">
        <v>61</v>
      </c>
      <c r="F37" s="313">
        <v>3840</v>
      </c>
      <c r="G37" s="314">
        <v>-84</v>
      </c>
      <c r="H37" s="315">
        <v>3756</v>
      </c>
      <c r="I37" s="297"/>
      <c r="J37" s="316" t="s">
        <v>62</v>
      </c>
      <c r="K37" s="306"/>
      <c r="L37" s="28"/>
      <c r="M37" s="29"/>
      <c r="N37" s="30">
        <v>172.42</v>
      </c>
      <c r="O37" s="317"/>
    </row>
    <row r="38" spans="1:15" ht="13.5" thickBot="1" x14ac:dyDescent="0.25">
      <c r="A38" s="220"/>
      <c r="B38" s="191" t="s">
        <v>63</v>
      </c>
      <c r="F38" s="303">
        <v>6090.63</v>
      </c>
      <c r="G38" s="303">
        <f>H38-F38</f>
        <v>-2.8699999999998909</v>
      </c>
      <c r="H38" s="304">
        <v>6087.76</v>
      </c>
      <c r="I38" s="297"/>
      <c r="J38" s="318"/>
      <c r="K38" s="319"/>
      <c r="L38" s="320"/>
      <c r="M38" s="321"/>
      <c r="N38" s="321"/>
      <c r="O38" s="322"/>
    </row>
    <row r="39" spans="1:15" ht="12.75" customHeight="1" x14ac:dyDescent="0.2">
      <c r="A39" s="253"/>
      <c r="B39" s="323" t="s">
        <v>64</v>
      </c>
      <c r="C39" s="323"/>
      <c r="D39" s="323"/>
      <c r="E39" s="323"/>
      <c r="F39" s="324">
        <v>13310.56</v>
      </c>
      <c r="G39" s="324">
        <v>36.81</v>
      </c>
      <c r="H39" s="304">
        <v>13347.37</v>
      </c>
      <c r="I39" s="297"/>
      <c r="J39" s="325" t="s">
        <v>65</v>
      </c>
      <c r="K39" s="326"/>
      <c r="L39" s="326"/>
      <c r="M39" s="326"/>
      <c r="N39" s="326"/>
      <c r="O39" s="327"/>
    </row>
    <row r="40" spans="1:15" s="274" customFormat="1" x14ac:dyDescent="0.2">
      <c r="A40" s="271"/>
      <c r="B40" s="272"/>
      <c r="C40" s="272"/>
      <c r="D40" s="272"/>
      <c r="E40" s="272"/>
      <c r="H40" s="328"/>
      <c r="I40" s="297"/>
      <c r="J40" s="329"/>
      <c r="K40" s="330"/>
      <c r="L40" s="330"/>
      <c r="M40" s="330"/>
      <c r="N40" s="330"/>
      <c r="O40" s="331"/>
    </row>
    <row r="41" spans="1:15" s="274" customFormat="1" ht="13.5" thickBot="1" x14ac:dyDescent="0.25">
      <c r="A41" s="276"/>
      <c r="B41" s="277"/>
      <c r="C41" s="277"/>
      <c r="D41" s="277"/>
      <c r="E41" s="277"/>
      <c r="F41" s="277"/>
      <c r="G41" s="332"/>
      <c r="H41" s="333"/>
      <c r="I41" s="297"/>
      <c r="J41" s="334"/>
      <c r="K41" s="335"/>
      <c r="L41" s="335"/>
      <c r="M41" s="335"/>
      <c r="N41" s="335"/>
      <c r="O41" s="336"/>
    </row>
    <row r="42" spans="1:15" ht="13.5" thickBot="1" x14ac:dyDescent="0.25">
      <c r="I42" s="297"/>
    </row>
    <row r="43" spans="1:15" ht="15.75" x14ac:dyDescent="0.25">
      <c r="A43" s="217" t="s">
        <v>66</v>
      </c>
      <c r="B43" s="197"/>
      <c r="C43" s="197"/>
      <c r="D43" s="197"/>
      <c r="E43" s="197"/>
      <c r="F43" s="197"/>
      <c r="G43" s="197"/>
      <c r="H43" s="280"/>
      <c r="I43" s="297"/>
      <c r="L43" s="337"/>
    </row>
    <row r="44" spans="1:15" x14ac:dyDescent="0.2">
      <c r="A44" s="220"/>
      <c r="H44" s="281"/>
      <c r="I44" s="297"/>
      <c r="L44" s="338"/>
    </row>
    <row r="45" spans="1:15" x14ac:dyDescent="0.2">
      <c r="A45" s="282"/>
      <c r="B45" s="283"/>
      <c r="C45" s="283"/>
      <c r="D45" s="283"/>
      <c r="E45" s="283"/>
      <c r="F45" s="222" t="s">
        <v>67</v>
      </c>
      <c r="G45" s="225" t="s">
        <v>42</v>
      </c>
      <c r="H45" s="339" t="s">
        <v>43</v>
      </c>
      <c r="I45" s="297"/>
      <c r="L45" s="340"/>
    </row>
    <row r="46" spans="1:15" x14ac:dyDescent="0.2">
      <c r="A46" s="220"/>
      <c r="B46" s="191" t="s">
        <v>68</v>
      </c>
      <c r="E46" s="289"/>
      <c r="F46" s="341">
        <v>702593.75</v>
      </c>
      <c r="G46" s="342">
        <f>H46-F46</f>
        <v>0</v>
      </c>
      <c r="H46" s="343">
        <f>+F47</f>
        <v>702593.75</v>
      </c>
      <c r="I46" s="297"/>
      <c r="J46" s="344"/>
      <c r="L46" s="340"/>
    </row>
    <row r="47" spans="1:15" x14ac:dyDescent="0.2">
      <c r="A47" s="220"/>
      <c r="B47" s="191" t="s">
        <v>69</v>
      </c>
      <c r="E47" s="306"/>
      <c r="F47" s="341">
        <v>702593.75</v>
      </c>
      <c r="G47" s="345">
        <f t="shared" ref="G47:G50" si="0">H47-F47</f>
        <v>0</v>
      </c>
      <c r="H47" s="343">
        <v>702593.75</v>
      </c>
      <c r="I47" s="297"/>
      <c r="J47" s="297"/>
      <c r="K47" s="37"/>
      <c r="L47" s="37"/>
      <c r="M47" s="37"/>
    </row>
    <row r="48" spans="1:15" x14ac:dyDescent="0.2">
      <c r="A48" s="220"/>
      <c r="B48" s="191" t="s">
        <v>70</v>
      </c>
      <c r="E48" s="306"/>
      <c r="F48" s="341">
        <v>0</v>
      </c>
      <c r="G48" s="345">
        <v>0</v>
      </c>
      <c r="H48" s="343">
        <v>0</v>
      </c>
      <c r="I48" s="297"/>
      <c r="J48" s="346"/>
      <c r="K48" s="37"/>
      <c r="L48" s="37"/>
      <c r="M48" s="37"/>
    </row>
    <row r="49" spans="1:14" x14ac:dyDescent="0.2">
      <c r="A49" s="220"/>
      <c r="B49" s="191" t="s">
        <v>71</v>
      </c>
      <c r="E49" s="306"/>
      <c r="F49" s="341">
        <v>0</v>
      </c>
      <c r="G49" s="345">
        <v>0</v>
      </c>
      <c r="H49" s="343">
        <v>0</v>
      </c>
      <c r="I49" s="297"/>
      <c r="J49" s="297"/>
      <c r="K49" s="38"/>
      <c r="L49" s="38"/>
      <c r="M49" s="38"/>
    </row>
    <row r="50" spans="1:14" x14ac:dyDescent="0.2">
      <c r="A50" s="220"/>
      <c r="B50" s="191" t="s">
        <v>72</v>
      </c>
      <c r="E50" s="306"/>
      <c r="F50" s="341">
        <v>1709227.27</v>
      </c>
      <c r="G50" s="345">
        <f t="shared" si="0"/>
        <v>-411638.05000000005</v>
      </c>
      <c r="H50" s="343">
        <v>1297589.22</v>
      </c>
      <c r="I50" s="297"/>
      <c r="J50" s="344"/>
    </row>
    <row r="51" spans="1:14" ht="15" customHeight="1" x14ac:dyDescent="0.2">
      <c r="A51" s="220"/>
      <c r="B51" s="191" t="s">
        <v>73</v>
      </c>
      <c r="E51" s="306"/>
      <c r="F51" s="341"/>
      <c r="G51" s="345">
        <v>0</v>
      </c>
      <c r="H51" s="343"/>
      <c r="I51" s="297"/>
      <c r="J51" s="344"/>
      <c r="K51" s="344"/>
      <c r="L51" s="344"/>
      <c r="M51" s="347"/>
    </row>
    <row r="52" spans="1:14" x14ac:dyDescent="0.2">
      <c r="A52" s="220"/>
      <c r="B52" s="191" t="s">
        <v>74</v>
      </c>
      <c r="E52" s="306"/>
      <c r="F52" s="341"/>
      <c r="G52" s="345">
        <v>0</v>
      </c>
      <c r="H52" s="343"/>
      <c r="I52" s="297"/>
    </row>
    <row r="53" spans="1:14" x14ac:dyDescent="0.2">
      <c r="A53" s="220"/>
      <c r="B53" s="293" t="s">
        <v>75</v>
      </c>
      <c r="E53" s="306"/>
      <c r="F53" s="348">
        <v>2411821.02</v>
      </c>
      <c r="G53" s="345">
        <f>H53-F53</f>
        <v>-411638.05000000005</v>
      </c>
      <c r="H53" s="349">
        <f>H47+H48+H50</f>
        <v>2000182.97</v>
      </c>
      <c r="I53" s="297"/>
      <c r="J53" s="344"/>
      <c r="K53" s="346"/>
      <c r="L53" s="344"/>
    </row>
    <row r="54" spans="1:14" x14ac:dyDescent="0.2">
      <c r="A54" s="220"/>
      <c r="E54" s="306"/>
      <c r="F54" s="350"/>
      <c r="G54" s="249"/>
      <c r="H54" s="281"/>
      <c r="I54" s="297"/>
    </row>
    <row r="55" spans="1:14" x14ac:dyDescent="0.2">
      <c r="A55" s="271"/>
      <c r="B55" s="274"/>
      <c r="C55" s="274"/>
      <c r="D55" s="274"/>
      <c r="E55" s="274"/>
      <c r="F55" s="351"/>
      <c r="G55" s="351"/>
      <c r="H55" s="352"/>
      <c r="I55" s="297"/>
    </row>
    <row r="56" spans="1:14" x14ac:dyDescent="0.2">
      <c r="A56" s="271"/>
      <c r="B56" s="274"/>
      <c r="C56" s="274"/>
      <c r="D56" s="274"/>
      <c r="E56" s="274"/>
      <c r="F56" s="353"/>
      <c r="G56" s="351"/>
      <c r="H56" s="352"/>
      <c r="I56" s="297"/>
      <c r="L56" s="297"/>
      <c r="M56" s="297"/>
    </row>
    <row r="57" spans="1:14" ht="13.5" thickBot="1" x14ac:dyDescent="0.25">
      <c r="A57" s="354"/>
      <c r="B57" s="215"/>
      <c r="C57" s="215"/>
      <c r="D57" s="215"/>
      <c r="E57" s="215"/>
      <c r="F57" s="355"/>
      <c r="G57" s="356"/>
      <c r="H57" s="357"/>
      <c r="I57" s="297"/>
    </row>
    <row r="58" spans="1:14" x14ac:dyDescent="0.2">
      <c r="I58" s="297"/>
    </row>
    <row r="59" spans="1:14" ht="13.5" thickBot="1" x14ac:dyDescent="0.25">
      <c r="I59" s="297"/>
    </row>
    <row r="60" spans="1:14" ht="16.5" thickBot="1" x14ac:dyDescent="0.3">
      <c r="A60" s="217" t="s">
        <v>76</v>
      </c>
      <c r="B60" s="197"/>
      <c r="C60" s="197"/>
      <c r="D60" s="197"/>
      <c r="E60" s="197"/>
      <c r="F60" s="197"/>
      <c r="G60" s="197"/>
      <c r="H60" s="280"/>
      <c r="I60" s="297"/>
      <c r="J60" s="358" t="s">
        <v>77</v>
      </c>
      <c r="K60" s="359"/>
      <c r="N60" s="347"/>
    </row>
    <row r="61" spans="1:14" ht="6.75" customHeight="1" x14ac:dyDescent="0.2">
      <c r="A61" s="220"/>
      <c r="H61" s="281"/>
      <c r="I61" s="297"/>
      <c r="J61" s="220"/>
      <c r="K61" s="202"/>
    </row>
    <row r="62" spans="1:14" s="293" customFormat="1" x14ac:dyDescent="0.2">
      <c r="A62" s="282"/>
      <c r="B62" s="283"/>
      <c r="C62" s="283"/>
      <c r="D62" s="283"/>
      <c r="E62" s="283"/>
      <c r="F62" s="222" t="s">
        <v>43</v>
      </c>
      <c r="G62" s="222" t="s">
        <v>42</v>
      </c>
      <c r="H62" s="339" t="s">
        <v>43</v>
      </c>
      <c r="I62" s="297"/>
      <c r="J62" s="220" t="s">
        <v>78</v>
      </c>
      <c r="K62" s="360">
        <v>6.2199999999999998E-2</v>
      </c>
    </row>
    <row r="63" spans="1:14" ht="13.5" thickBot="1" x14ac:dyDescent="0.25">
      <c r="A63" s="288"/>
      <c r="B63" s="361" t="s">
        <v>79</v>
      </c>
      <c r="C63" s="294"/>
      <c r="D63" s="294"/>
      <c r="E63" s="294"/>
      <c r="F63" s="362"/>
      <c r="G63" s="289"/>
      <c r="H63" s="363"/>
      <c r="I63" s="297"/>
      <c r="J63" s="364"/>
      <c r="K63" s="365"/>
    </row>
    <row r="64" spans="1:14" ht="14.25" x14ac:dyDescent="0.2">
      <c r="A64" s="220"/>
      <c r="B64" s="191" t="s">
        <v>80</v>
      </c>
      <c r="F64" s="345">
        <v>53634302.270000003</v>
      </c>
      <c r="G64" s="366">
        <f>-F64+H64</f>
        <v>-1062533.7199999988</v>
      </c>
      <c r="H64" s="343">
        <v>52571768.550000004</v>
      </c>
      <c r="I64" s="297"/>
      <c r="K64" s="367"/>
    </row>
    <row r="65" spans="1:16" x14ac:dyDescent="0.2">
      <c r="A65" s="220"/>
      <c r="B65" s="191" t="s">
        <v>81</v>
      </c>
      <c r="F65" s="345">
        <v>0</v>
      </c>
      <c r="G65" s="366">
        <v>0</v>
      </c>
      <c r="H65" s="343">
        <f>+H49</f>
        <v>0</v>
      </c>
      <c r="I65" s="297"/>
      <c r="J65" s="274"/>
    </row>
    <row r="66" spans="1:16" x14ac:dyDescent="0.2">
      <c r="A66" s="220"/>
      <c r="B66" s="191" t="s">
        <v>82</v>
      </c>
      <c r="E66" s="368"/>
      <c r="F66" s="345">
        <v>702593.75</v>
      </c>
      <c r="G66" s="366">
        <f>(-F66+H66)</f>
        <v>0</v>
      </c>
      <c r="H66" s="343">
        <f>+H47</f>
        <v>702593.75</v>
      </c>
      <c r="I66" s="297"/>
    </row>
    <row r="67" spans="1:16" x14ac:dyDescent="0.2">
      <c r="A67" s="220"/>
      <c r="B67" s="191" t="s">
        <v>73</v>
      </c>
      <c r="E67" s="368"/>
      <c r="F67" s="369">
        <v>0</v>
      </c>
      <c r="G67" s="370">
        <v>0</v>
      </c>
      <c r="H67" s="371">
        <v>0</v>
      </c>
      <c r="I67" s="297"/>
    </row>
    <row r="68" spans="1:16" ht="13.5" thickBot="1" x14ac:dyDescent="0.25">
      <c r="A68" s="220"/>
      <c r="B68" s="293" t="s">
        <v>83</v>
      </c>
      <c r="F68" s="372">
        <v>54336896.020000003</v>
      </c>
      <c r="G68" s="373">
        <f>SUM(G64:G67)</f>
        <v>-1062533.7199999988</v>
      </c>
      <c r="H68" s="349">
        <f>SUM(H64:H67)</f>
        <v>53274362.300000004</v>
      </c>
      <c r="I68" s="297"/>
      <c r="J68" s="297"/>
    </row>
    <row r="69" spans="1:16" ht="15.75" x14ac:dyDescent="0.25">
      <c r="A69" s="220"/>
      <c r="F69" s="345"/>
      <c r="G69" s="366"/>
      <c r="H69" s="349"/>
      <c r="I69" s="297"/>
      <c r="J69" s="217" t="s">
        <v>84</v>
      </c>
      <c r="K69" s="197"/>
      <c r="L69" s="197"/>
      <c r="M69" s="197"/>
      <c r="N69" s="197"/>
      <c r="O69" s="198"/>
    </row>
    <row r="70" spans="1:16" ht="6.75" customHeight="1" x14ac:dyDescent="0.2">
      <c r="A70" s="220"/>
      <c r="B70" s="293"/>
      <c r="F70" s="345"/>
      <c r="G70" s="366"/>
      <c r="H70" s="343"/>
      <c r="I70" s="297"/>
      <c r="J70" s="220"/>
      <c r="O70" s="202"/>
    </row>
    <row r="71" spans="1:16" x14ac:dyDescent="0.2">
      <c r="A71" s="220"/>
      <c r="B71" s="293" t="s">
        <v>85</v>
      </c>
      <c r="F71" s="345"/>
      <c r="G71" s="366"/>
      <c r="H71" s="343"/>
      <c r="I71" s="297"/>
      <c r="J71" s="221"/>
      <c r="K71" s="374"/>
      <c r="L71" s="222" t="s">
        <v>86</v>
      </c>
      <c r="M71" s="222" t="s">
        <v>87</v>
      </c>
      <c r="N71" s="222" t="s">
        <v>88</v>
      </c>
      <c r="O71" s="375" t="s">
        <v>89</v>
      </c>
    </row>
    <row r="72" spans="1:16" x14ac:dyDescent="0.2">
      <c r="A72" s="220"/>
      <c r="B72" s="191" t="s">
        <v>90</v>
      </c>
      <c r="F72" s="345">
        <v>25045954.260000002</v>
      </c>
      <c r="G72" s="366">
        <f>+H72-F72</f>
        <v>-1039521.1500000022</v>
      </c>
      <c r="H72" s="343">
        <f>+L17</f>
        <v>24006433.109999999</v>
      </c>
      <c r="I72" s="297"/>
      <c r="J72" s="220"/>
      <c r="L72" s="376"/>
      <c r="M72" s="377"/>
      <c r="N72" s="378"/>
      <c r="O72" s="379"/>
    </row>
    <row r="73" spans="1:16" x14ac:dyDescent="0.2">
      <c r="A73" s="220"/>
      <c r="B73" s="191" t="s">
        <v>91</v>
      </c>
      <c r="F73" s="369">
        <v>9200000</v>
      </c>
      <c r="G73" s="370">
        <f>-F73+H73</f>
        <v>0</v>
      </c>
      <c r="H73" s="371">
        <v>9200000</v>
      </c>
      <c r="I73" s="297"/>
      <c r="J73" s="220" t="s">
        <v>92</v>
      </c>
      <c r="L73" s="40">
        <v>50132729.759999998</v>
      </c>
      <c r="M73" s="41">
        <v>1</v>
      </c>
      <c r="N73" s="42">
        <v>8235</v>
      </c>
      <c r="O73" s="43">
        <v>689190.24</v>
      </c>
    </row>
    <row r="74" spans="1:16" x14ac:dyDescent="0.2">
      <c r="A74" s="220"/>
      <c r="B74" s="293" t="s">
        <v>93</v>
      </c>
      <c r="F74" s="380">
        <v>34245954.259999998</v>
      </c>
      <c r="G74" s="373">
        <f>SUM(G72:G73)</f>
        <v>-1039521.1500000022</v>
      </c>
      <c r="H74" s="349">
        <f>SUM(H72:H73)</f>
        <v>33206433.109999999</v>
      </c>
      <c r="I74" s="297"/>
      <c r="J74" s="220" t="s">
        <v>94</v>
      </c>
      <c r="L74" s="40">
        <v>0</v>
      </c>
      <c r="M74" s="41">
        <v>0</v>
      </c>
      <c r="N74" s="42">
        <v>0</v>
      </c>
      <c r="O74" s="43">
        <v>0</v>
      </c>
    </row>
    <row r="75" spans="1:16" x14ac:dyDescent="0.2">
      <c r="A75" s="220"/>
      <c r="F75" s="238"/>
      <c r="G75" s="306"/>
      <c r="H75" s="381"/>
      <c r="I75" s="297"/>
      <c r="J75" s="220" t="s">
        <v>95</v>
      </c>
      <c r="L75" s="40">
        <v>0</v>
      </c>
      <c r="M75" s="41">
        <v>0</v>
      </c>
      <c r="N75" s="42">
        <v>0</v>
      </c>
      <c r="O75" s="43">
        <v>0</v>
      </c>
    </row>
    <row r="76" spans="1:16" x14ac:dyDescent="0.2">
      <c r="A76" s="220"/>
      <c r="C76" s="293"/>
      <c r="D76" s="293"/>
      <c r="E76" s="382"/>
      <c r="F76" s="383"/>
      <c r="G76" s="383"/>
      <c r="H76" s="384"/>
      <c r="I76" s="297"/>
      <c r="J76" s="385" t="s">
        <v>96</v>
      </c>
      <c r="K76" s="323"/>
      <c r="L76" s="44">
        <v>50132729.759999998</v>
      </c>
      <c r="M76" s="45"/>
      <c r="N76" s="46">
        <v>8235</v>
      </c>
      <c r="O76" s="47">
        <v>689190.24</v>
      </c>
      <c r="P76" s="297"/>
    </row>
    <row r="77" spans="1:16" x14ac:dyDescent="0.2">
      <c r="A77" s="220"/>
      <c r="E77" s="306"/>
      <c r="F77" s="306"/>
      <c r="G77" s="306"/>
      <c r="H77" s="381"/>
      <c r="I77" s="297"/>
      <c r="J77" s="271"/>
      <c r="O77" s="202"/>
    </row>
    <row r="78" spans="1:16" ht="13.5" thickBot="1" x14ac:dyDescent="0.25">
      <c r="A78" s="220"/>
      <c r="B78" s="191" t="s">
        <v>97</v>
      </c>
      <c r="F78" s="247">
        <v>2.1695000000000002</v>
      </c>
      <c r="G78" s="386"/>
      <c r="H78" s="387">
        <f>+H68/H72</f>
        <v>2.2191702555682169</v>
      </c>
      <c r="I78" s="48"/>
      <c r="J78" s="354"/>
      <c r="K78" s="215"/>
      <c r="L78" s="215"/>
      <c r="M78" s="215"/>
      <c r="N78" s="215"/>
      <c r="O78" s="216"/>
    </row>
    <row r="79" spans="1:16" x14ac:dyDescent="0.2">
      <c r="A79" s="220"/>
      <c r="B79" s="191" t="s">
        <v>98</v>
      </c>
      <c r="F79" s="247">
        <v>1.5867</v>
      </c>
      <c r="G79" s="386"/>
      <c r="H79" s="387">
        <f>+H68/H74</f>
        <v>1.6043385967870369</v>
      </c>
      <c r="I79" s="48"/>
    </row>
    <row r="80" spans="1:16" x14ac:dyDescent="0.2">
      <c r="A80" s="253"/>
      <c r="B80" s="323"/>
      <c r="C80" s="323"/>
      <c r="D80" s="323"/>
      <c r="E80" s="323"/>
      <c r="F80" s="255"/>
      <c r="G80" s="388"/>
      <c r="H80" s="389"/>
      <c r="I80" s="297"/>
    </row>
    <row r="81" spans="1:15" s="274" customFormat="1" ht="11.25" x14ac:dyDescent="0.2">
      <c r="A81" s="390" t="s">
        <v>99</v>
      </c>
      <c r="B81" s="272"/>
      <c r="C81" s="272"/>
      <c r="D81" s="272"/>
      <c r="E81" s="272"/>
      <c r="F81" s="272"/>
      <c r="G81" s="272"/>
      <c r="H81" s="328"/>
    </row>
    <row r="82" spans="1:15" s="274" customFormat="1" ht="12" thickBot="1" x14ac:dyDescent="0.25">
      <c r="A82" s="276"/>
      <c r="B82" s="277"/>
      <c r="C82" s="277"/>
      <c r="D82" s="277"/>
      <c r="E82" s="277"/>
      <c r="F82" s="277"/>
      <c r="G82" s="277"/>
      <c r="H82" s="333"/>
    </row>
    <row r="83" spans="1:15" ht="12.75" customHeight="1" x14ac:dyDescent="0.2"/>
    <row r="84" spans="1:15" ht="15.75" x14ac:dyDescent="0.25">
      <c r="A84" s="190" t="str">
        <f>+D4&amp;" - "&amp;D5</f>
        <v>ELFI, Inc. - Indenture No. 3, LLC</v>
      </c>
    </row>
    <row r="85" spans="1:15" ht="12.75" customHeight="1" thickBot="1" x14ac:dyDescent="0.25"/>
    <row r="86" spans="1:15" ht="15.75" x14ac:dyDescent="0.25">
      <c r="A86" s="217" t="s">
        <v>100</v>
      </c>
      <c r="B86" s="197"/>
      <c r="C86" s="197"/>
      <c r="D86" s="197"/>
      <c r="E86" s="197"/>
      <c r="F86" s="197"/>
      <c r="G86" s="197"/>
      <c r="H86" s="219"/>
      <c r="I86" s="197"/>
      <c r="J86" s="197"/>
      <c r="K86" s="197"/>
      <c r="L86" s="197"/>
      <c r="M86" s="197"/>
      <c r="N86" s="197"/>
      <c r="O86" s="198"/>
    </row>
    <row r="87" spans="1:15" ht="6.75" customHeight="1" x14ac:dyDescent="0.2">
      <c r="A87" s="220"/>
      <c r="O87" s="202"/>
    </row>
    <row r="88" spans="1:15" s="293" customFormat="1" x14ac:dyDescent="0.2">
      <c r="A88" s="282"/>
      <c r="B88" s="283"/>
      <c r="C88" s="283"/>
      <c r="D88" s="283"/>
      <c r="E88" s="284"/>
      <c r="F88" s="391" t="s">
        <v>88</v>
      </c>
      <c r="G88" s="391"/>
      <c r="H88" s="392" t="s">
        <v>101</v>
      </c>
      <c r="I88" s="393"/>
      <c r="J88" s="391" t="s">
        <v>102</v>
      </c>
      <c r="K88" s="391"/>
      <c r="L88" s="391" t="s">
        <v>103</v>
      </c>
      <c r="M88" s="391"/>
      <c r="N88" s="391" t="s">
        <v>104</v>
      </c>
      <c r="O88" s="394"/>
    </row>
    <row r="89" spans="1:15" s="293" customFormat="1" x14ac:dyDescent="0.2">
      <c r="A89" s="282"/>
      <c r="B89" s="283"/>
      <c r="C89" s="283"/>
      <c r="D89" s="283"/>
      <c r="E89" s="284"/>
      <c r="F89" s="222" t="s">
        <v>105</v>
      </c>
      <c r="G89" s="222" t="s">
        <v>106</v>
      </c>
      <c r="H89" s="395" t="s">
        <v>105</v>
      </c>
      <c r="I89" s="396" t="s">
        <v>106</v>
      </c>
      <c r="J89" s="222" t="s">
        <v>105</v>
      </c>
      <c r="K89" s="222" t="s">
        <v>106</v>
      </c>
      <c r="L89" s="222" t="s">
        <v>105</v>
      </c>
      <c r="M89" s="222" t="s">
        <v>106</v>
      </c>
      <c r="N89" s="222" t="s">
        <v>105</v>
      </c>
      <c r="O89" s="226" t="s">
        <v>106</v>
      </c>
    </row>
    <row r="90" spans="1:15" x14ac:dyDescent="0.2">
      <c r="A90" s="397" t="s">
        <v>49</v>
      </c>
      <c r="B90" s="191" t="s">
        <v>49</v>
      </c>
      <c r="F90" s="398">
        <v>0</v>
      </c>
      <c r="G90" s="398">
        <v>3</v>
      </c>
      <c r="H90" s="399">
        <v>0</v>
      </c>
      <c r="I90" s="399">
        <v>20291.48</v>
      </c>
      <c r="J90" s="377">
        <v>0</v>
      </c>
      <c r="K90" s="49">
        <v>4.0000000000000002E-4</v>
      </c>
      <c r="L90" s="400">
        <v>0</v>
      </c>
      <c r="M90" s="400">
        <v>6.8</v>
      </c>
      <c r="N90" s="400">
        <v>0</v>
      </c>
      <c r="O90" s="401">
        <v>120</v>
      </c>
    </row>
    <row r="91" spans="1:15" x14ac:dyDescent="0.2">
      <c r="A91" s="397" t="s">
        <v>51</v>
      </c>
      <c r="B91" s="191" t="s">
        <v>51</v>
      </c>
      <c r="F91" s="398">
        <v>3</v>
      </c>
      <c r="G91" s="398">
        <v>0</v>
      </c>
      <c r="H91" s="399">
        <v>20259.93</v>
      </c>
      <c r="I91" s="399">
        <v>0</v>
      </c>
      <c r="J91" s="377">
        <v>4.0000000000000002E-4</v>
      </c>
      <c r="K91" s="41">
        <v>0</v>
      </c>
      <c r="L91" s="402">
        <v>6.8</v>
      </c>
      <c r="M91" s="402">
        <v>0</v>
      </c>
      <c r="N91" s="402">
        <v>120</v>
      </c>
      <c r="O91" s="403">
        <v>0</v>
      </c>
    </row>
    <row r="92" spans="1:15" x14ac:dyDescent="0.2">
      <c r="A92" s="397" t="s">
        <v>56</v>
      </c>
      <c r="B92" s="191" t="s">
        <v>56</v>
      </c>
      <c r="F92" s="398"/>
      <c r="G92" s="398"/>
      <c r="H92" s="399"/>
      <c r="I92" s="399"/>
      <c r="J92" s="41"/>
      <c r="K92" s="41"/>
      <c r="L92" s="402"/>
      <c r="M92" s="402"/>
      <c r="N92" s="402"/>
      <c r="O92" s="403"/>
    </row>
    <row r="93" spans="1:15" x14ac:dyDescent="0.2">
      <c r="A93" s="397" t="s">
        <v>107</v>
      </c>
      <c r="B93" s="191" t="s">
        <v>108</v>
      </c>
      <c r="F93" s="398">
        <v>6563</v>
      </c>
      <c r="G93" s="398">
        <v>6391</v>
      </c>
      <c r="H93" s="399">
        <v>40074187.740000002</v>
      </c>
      <c r="I93" s="399">
        <v>39098914.490000002</v>
      </c>
      <c r="J93" s="377">
        <v>0.78400000000000003</v>
      </c>
      <c r="K93" s="41">
        <v>0.77990000000000004</v>
      </c>
      <c r="L93" s="402">
        <v>5.54</v>
      </c>
      <c r="M93" s="402">
        <v>5.52</v>
      </c>
      <c r="N93" s="402">
        <v>159.78</v>
      </c>
      <c r="O93" s="403">
        <v>160.36000000000001</v>
      </c>
    </row>
    <row r="94" spans="1:15" x14ac:dyDescent="0.2">
      <c r="A94" s="397" t="s">
        <v>109</v>
      </c>
      <c r="B94" s="404" t="s">
        <v>110</v>
      </c>
      <c r="F94" s="398">
        <v>220</v>
      </c>
      <c r="G94" s="398">
        <v>184</v>
      </c>
      <c r="H94" s="399">
        <v>1308836.8799999999</v>
      </c>
      <c r="I94" s="399">
        <v>1082744.6000000001</v>
      </c>
      <c r="J94" s="377">
        <v>2.5600000000000001E-2</v>
      </c>
      <c r="K94" s="41">
        <v>2.1600000000000001E-2</v>
      </c>
      <c r="L94" s="402">
        <v>6.3</v>
      </c>
      <c r="M94" s="402">
        <v>6.3</v>
      </c>
      <c r="N94" s="402">
        <v>183.07</v>
      </c>
      <c r="O94" s="403">
        <v>142.37</v>
      </c>
    </row>
    <row r="95" spans="1:15" x14ac:dyDescent="0.2">
      <c r="A95" s="397" t="s">
        <v>111</v>
      </c>
      <c r="B95" s="404" t="s">
        <v>112</v>
      </c>
      <c r="F95" s="398">
        <v>71</v>
      </c>
      <c r="G95" s="398">
        <v>129</v>
      </c>
      <c r="H95" s="399">
        <v>703412.07</v>
      </c>
      <c r="I95" s="399">
        <v>562314.03</v>
      </c>
      <c r="J95" s="377">
        <v>1.38E-2</v>
      </c>
      <c r="K95" s="41">
        <v>1.12E-2</v>
      </c>
      <c r="L95" s="402">
        <v>5.41</v>
      </c>
      <c r="M95" s="402">
        <v>6.95</v>
      </c>
      <c r="N95" s="402">
        <v>177.34</v>
      </c>
      <c r="O95" s="403">
        <v>175.84</v>
      </c>
    </row>
    <row r="96" spans="1:15" x14ac:dyDescent="0.2">
      <c r="A96" s="397" t="s">
        <v>113</v>
      </c>
      <c r="B96" s="404" t="s">
        <v>114</v>
      </c>
      <c r="F96" s="398">
        <v>48</v>
      </c>
      <c r="G96" s="398">
        <v>51</v>
      </c>
      <c r="H96" s="399">
        <v>194129.84</v>
      </c>
      <c r="I96" s="399">
        <v>315368.15000000002</v>
      </c>
      <c r="J96" s="377">
        <v>3.8E-3</v>
      </c>
      <c r="K96" s="41">
        <v>6.3E-3</v>
      </c>
      <c r="L96" s="402">
        <v>5.78</v>
      </c>
      <c r="M96" s="402">
        <v>6.44</v>
      </c>
      <c r="N96" s="402">
        <v>138.74</v>
      </c>
      <c r="O96" s="403">
        <v>129.22999999999999</v>
      </c>
    </row>
    <row r="97" spans="1:25" x14ac:dyDescent="0.2">
      <c r="A97" s="397" t="s">
        <v>115</v>
      </c>
      <c r="B97" s="404" t="s">
        <v>116</v>
      </c>
      <c r="F97" s="398">
        <v>85</v>
      </c>
      <c r="G97" s="398">
        <v>64</v>
      </c>
      <c r="H97" s="399">
        <v>410876.35</v>
      </c>
      <c r="I97" s="399">
        <v>292955.26</v>
      </c>
      <c r="J97" s="377">
        <v>8.0000000000000002E-3</v>
      </c>
      <c r="K97" s="41">
        <v>5.7999999999999996E-3</v>
      </c>
      <c r="L97" s="402">
        <v>6.26</v>
      </c>
      <c r="M97" s="402">
        <v>6.32</v>
      </c>
      <c r="N97" s="402">
        <v>130.91999999999999</v>
      </c>
      <c r="O97" s="403">
        <v>144.99</v>
      </c>
    </row>
    <row r="98" spans="1:25" x14ac:dyDescent="0.2">
      <c r="A98" s="397" t="s">
        <v>117</v>
      </c>
      <c r="B98" s="404" t="s">
        <v>118</v>
      </c>
      <c r="F98" s="398">
        <v>89</v>
      </c>
      <c r="G98" s="398">
        <v>86</v>
      </c>
      <c r="H98" s="399">
        <v>642684.64</v>
      </c>
      <c r="I98" s="399">
        <v>655549.68000000005</v>
      </c>
      <c r="J98" s="377">
        <v>1.26E-2</v>
      </c>
      <c r="K98" s="41">
        <v>1.3100000000000001E-2</v>
      </c>
      <c r="L98" s="402">
        <v>5.99</v>
      </c>
      <c r="M98" s="402">
        <v>5.99</v>
      </c>
      <c r="N98" s="402">
        <v>182.29</v>
      </c>
      <c r="O98" s="403">
        <v>175.33</v>
      </c>
    </row>
    <row r="99" spans="1:25" ht="13.5" customHeight="1" x14ac:dyDescent="0.2">
      <c r="A99" s="397" t="s">
        <v>119</v>
      </c>
      <c r="B99" s="404" t="s">
        <v>120</v>
      </c>
      <c r="F99" s="398">
        <v>35</v>
      </c>
      <c r="G99" s="398">
        <v>46</v>
      </c>
      <c r="H99" s="399">
        <v>336403.72</v>
      </c>
      <c r="I99" s="399">
        <v>171532.21</v>
      </c>
      <c r="J99" s="377">
        <v>6.6E-3</v>
      </c>
      <c r="K99" s="41">
        <v>3.3999999999999998E-3</v>
      </c>
      <c r="L99" s="402">
        <v>5.39</v>
      </c>
      <c r="M99" s="402">
        <v>5.99</v>
      </c>
      <c r="N99" s="402">
        <v>195.24</v>
      </c>
      <c r="O99" s="403">
        <v>130.94</v>
      </c>
    </row>
    <row r="100" spans="1:25" x14ac:dyDescent="0.2">
      <c r="A100" s="405" t="s">
        <v>121</v>
      </c>
      <c r="B100" s="406" t="s">
        <v>121</v>
      </c>
      <c r="C100" s="406"/>
      <c r="D100" s="406"/>
      <c r="E100" s="406"/>
      <c r="F100" s="407">
        <v>7111</v>
      </c>
      <c r="G100" s="407">
        <v>6951</v>
      </c>
      <c r="H100" s="408">
        <v>43670531.240000002</v>
      </c>
      <c r="I100" s="408">
        <v>42179378.420000002</v>
      </c>
      <c r="J100" s="409">
        <v>0.85440000000000005</v>
      </c>
      <c r="K100" s="50">
        <v>0.84140000000000004</v>
      </c>
      <c r="L100" s="410">
        <v>5.58</v>
      </c>
      <c r="M100" s="410">
        <v>5.58</v>
      </c>
      <c r="N100" s="410">
        <v>161</v>
      </c>
      <c r="O100" s="411">
        <v>159.88</v>
      </c>
    </row>
    <row r="101" spans="1:25" x14ac:dyDescent="0.2">
      <c r="A101" s="397" t="s">
        <v>53</v>
      </c>
      <c r="B101" s="191" t="s">
        <v>53</v>
      </c>
      <c r="F101" s="398">
        <v>812</v>
      </c>
      <c r="G101" s="398">
        <v>802</v>
      </c>
      <c r="H101" s="399">
        <v>4543138.78</v>
      </c>
      <c r="I101" s="399">
        <v>4926727.0199999996</v>
      </c>
      <c r="J101" s="377">
        <v>8.8900000000000007E-2</v>
      </c>
      <c r="K101" s="41">
        <v>9.8299999999999998E-2</v>
      </c>
      <c r="L101" s="402">
        <v>6.5</v>
      </c>
      <c r="M101" s="402">
        <v>6.41</v>
      </c>
      <c r="N101" s="402">
        <v>177.79</v>
      </c>
      <c r="O101" s="403">
        <v>186.53</v>
      </c>
    </row>
    <row r="102" spans="1:25" x14ac:dyDescent="0.2">
      <c r="A102" s="397" t="s">
        <v>52</v>
      </c>
      <c r="B102" s="191" t="s">
        <v>52</v>
      </c>
      <c r="F102" s="398">
        <v>396</v>
      </c>
      <c r="G102" s="398">
        <v>395</v>
      </c>
      <c r="H102" s="399">
        <v>2301883.54</v>
      </c>
      <c r="I102" s="399">
        <v>2291224.23</v>
      </c>
      <c r="J102" s="377">
        <v>4.4999999999999998E-2</v>
      </c>
      <c r="K102" s="41">
        <v>4.5699999999999998E-2</v>
      </c>
      <c r="L102" s="402">
        <v>6.53</v>
      </c>
      <c r="M102" s="402">
        <v>6.49</v>
      </c>
      <c r="N102" s="402">
        <v>165.05</v>
      </c>
      <c r="O102" s="403">
        <v>173.06</v>
      </c>
    </row>
    <row r="103" spans="1:25" x14ac:dyDescent="0.2">
      <c r="A103" s="397" t="s">
        <v>58</v>
      </c>
      <c r="B103" s="191" t="s">
        <v>58</v>
      </c>
      <c r="F103" s="398">
        <v>66</v>
      </c>
      <c r="G103" s="398">
        <v>80</v>
      </c>
      <c r="H103" s="399">
        <v>550959.06999999995</v>
      </c>
      <c r="I103" s="399">
        <v>689190.24</v>
      </c>
      <c r="J103" s="51">
        <v>1.0800000000000001E-2</v>
      </c>
      <c r="K103" s="41">
        <v>1.37E-2</v>
      </c>
      <c r="L103" s="402">
        <v>6.26</v>
      </c>
      <c r="M103" s="402">
        <v>6.16</v>
      </c>
      <c r="N103" s="402">
        <v>156.34</v>
      </c>
      <c r="O103" s="403">
        <v>169.48</v>
      </c>
      <c r="P103" s="412"/>
      <c r="Q103" s="412"/>
      <c r="R103" s="412"/>
      <c r="S103" s="412"/>
      <c r="T103" s="413"/>
      <c r="U103" s="413"/>
      <c r="V103" s="297"/>
      <c r="W103" s="297"/>
      <c r="X103" s="297"/>
      <c r="Y103" s="297"/>
    </row>
    <row r="104" spans="1:25" x14ac:dyDescent="0.2">
      <c r="A104" s="397" t="s">
        <v>60</v>
      </c>
      <c r="B104" s="191" t="s">
        <v>60</v>
      </c>
      <c r="F104" s="398">
        <v>4</v>
      </c>
      <c r="G104" s="398">
        <v>4</v>
      </c>
      <c r="H104" s="399">
        <v>25786.47</v>
      </c>
      <c r="I104" s="399">
        <v>25918.37</v>
      </c>
      <c r="J104" s="51">
        <v>5.0000000000000001E-4</v>
      </c>
      <c r="K104" s="41">
        <v>5.0000000000000001E-4</v>
      </c>
      <c r="L104" s="402">
        <v>7.48</v>
      </c>
      <c r="M104" s="402">
        <v>7.48</v>
      </c>
      <c r="N104" s="402">
        <v>171.98</v>
      </c>
      <c r="O104" s="403">
        <v>171.03</v>
      </c>
    </row>
    <row r="105" spans="1:25" x14ac:dyDescent="0.2">
      <c r="A105" s="253"/>
      <c r="B105" s="264" t="s">
        <v>96</v>
      </c>
      <c r="C105" s="323"/>
      <c r="D105" s="323"/>
      <c r="E105" s="298"/>
      <c r="F105" s="53">
        <v>8392</v>
      </c>
      <c r="G105" s="53">
        <v>8235</v>
      </c>
      <c r="H105" s="44">
        <v>51112559.030000001</v>
      </c>
      <c r="I105" s="44">
        <v>50132729.759999998</v>
      </c>
      <c r="J105" s="54"/>
      <c r="K105" s="54"/>
      <c r="L105" s="414">
        <v>5.71</v>
      </c>
      <c r="M105" s="414">
        <v>5.72</v>
      </c>
      <c r="N105" s="414">
        <v>162.61000000000001</v>
      </c>
      <c r="O105" s="415">
        <v>163.22</v>
      </c>
    </row>
    <row r="106" spans="1:25" s="274" customFormat="1" ht="11.25" x14ac:dyDescent="0.2">
      <c r="A106" s="390"/>
      <c r="B106" s="272"/>
      <c r="C106" s="272"/>
      <c r="D106" s="272"/>
      <c r="E106" s="272"/>
      <c r="F106" s="272"/>
      <c r="G106" s="272"/>
      <c r="H106" s="272"/>
      <c r="I106" s="272"/>
      <c r="J106" s="55"/>
      <c r="K106" s="55"/>
      <c r="L106" s="272"/>
      <c r="M106" s="272"/>
      <c r="N106" s="272"/>
      <c r="O106" s="56"/>
    </row>
    <row r="107" spans="1:25" s="274" customFormat="1" ht="12" thickBot="1" x14ac:dyDescent="0.25">
      <c r="A107" s="276"/>
      <c r="B107" s="277"/>
      <c r="C107" s="277"/>
      <c r="D107" s="277"/>
      <c r="E107" s="277"/>
      <c r="F107" s="277"/>
      <c r="G107" s="277"/>
      <c r="H107" s="277"/>
      <c r="I107" s="277"/>
      <c r="J107" s="57"/>
      <c r="K107" s="57"/>
      <c r="L107" s="277"/>
      <c r="M107" s="277"/>
      <c r="N107" s="277"/>
      <c r="O107" s="58"/>
    </row>
    <row r="108" spans="1:25" ht="12.75" customHeight="1" thickBot="1" x14ac:dyDescent="0.25">
      <c r="A108" s="215"/>
      <c r="H108" s="191"/>
    </row>
    <row r="109" spans="1:25" ht="15.75" x14ac:dyDescent="0.25">
      <c r="A109" s="217" t="s">
        <v>122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8"/>
    </row>
    <row r="110" spans="1:25" ht="6.75" customHeight="1" x14ac:dyDescent="0.2">
      <c r="A110" s="220"/>
      <c r="H110" s="191"/>
      <c r="O110" s="202"/>
    </row>
    <row r="111" spans="1:25" s="293" customFormat="1" x14ac:dyDescent="0.2">
      <c r="A111" s="282"/>
      <c r="B111" s="283"/>
      <c r="C111" s="283"/>
      <c r="D111" s="283"/>
      <c r="E111" s="284"/>
      <c r="F111" s="391" t="s">
        <v>88</v>
      </c>
      <c r="G111" s="391"/>
      <c r="H111" s="392" t="s">
        <v>101</v>
      </c>
      <c r="I111" s="393"/>
      <c r="J111" s="391" t="s">
        <v>102</v>
      </c>
      <c r="K111" s="391"/>
      <c r="L111" s="391" t="s">
        <v>103</v>
      </c>
      <c r="M111" s="391"/>
      <c r="N111" s="391" t="s">
        <v>104</v>
      </c>
      <c r="O111" s="394"/>
    </row>
    <row r="112" spans="1:25" s="293" customFormat="1" x14ac:dyDescent="0.2">
      <c r="A112" s="282"/>
      <c r="B112" s="283"/>
      <c r="C112" s="283"/>
      <c r="D112" s="283"/>
      <c r="E112" s="284"/>
      <c r="F112" s="222" t="s">
        <v>105</v>
      </c>
      <c r="G112" s="222" t="s">
        <v>106</v>
      </c>
      <c r="H112" s="59" t="s">
        <v>105</v>
      </c>
      <c r="I112" s="60" t="s">
        <v>106</v>
      </c>
      <c r="J112" s="222" t="s">
        <v>105</v>
      </c>
      <c r="K112" s="222" t="s">
        <v>106</v>
      </c>
      <c r="L112" s="222" t="s">
        <v>105</v>
      </c>
      <c r="M112" s="222" t="s">
        <v>106</v>
      </c>
      <c r="N112" s="222" t="s">
        <v>105</v>
      </c>
      <c r="O112" s="226" t="s">
        <v>106</v>
      </c>
    </row>
    <row r="113" spans="1:15" x14ac:dyDescent="0.2">
      <c r="A113" s="220"/>
      <c r="B113" s="191" t="s">
        <v>123</v>
      </c>
      <c r="F113" s="61">
        <v>6563</v>
      </c>
      <c r="G113" s="61">
        <v>6391</v>
      </c>
      <c r="H113" s="62">
        <v>40074187.740000002</v>
      </c>
      <c r="I113" s="63">
        <v>39098914.490000002</v>
      </c>
      <c r="J113" s="41">
        <v>0.91759999999999997</v>
      </c>
      <c r="K113" s="41">
        <v>0.92700000000000005</v>
      </c>
      <c r="L113" s="64">
        <v>5.54</v>
      </c>
      <c r="M113" s="64">
        <v>5.52</v>
      </c>
      <c r="N113" s="62">
        <v>159.78</v>
      </c>
      <c r="O113" s="65">
        <v>160.36000000000001</v>
      </c>
    </row>
    <row r="114" spans="1:15" x14ac:dyDescent="0.2">
      <c r="A114" s="220"/>
      <c r="B114" s="191" t="s">
        <v>124</v>
      </c>
      <c r="F114" s="61">
        <v>220</v>
      </c>
      <c r="G114" s="61">
        <v>184</v>
      </c>
      <c r="H114" s="62">
        <v>1308836.8799999999</v>
      </c>
      <c r="I114" s="66">
        <v>1082744.6000000001</v>
      </c>
      <c r="J114" s="41">
        <v>0.03</v>
      </c>
      <c r="K114" s="41">
        <v>2.5700000000000001E-2</v>
      </c>
      <c r="L114" s="64">
        <v>6.3</v>
      </c>
      <c r="M114" s="64">
        <v>6.3</v>
      </c>
      <c r="N114" s="62">
        <v>183.07</v>
      </c>
      <c r="O114" s="67">
        <v>142.37</v>
      </c>
    </row>
    <row r="115" spans="1:15" x14ac:dyDescent="0.2">
      <c r="A115" s="220"/>
      <c r="B115" s="191" t="s">
        <v>125</v>
      </c>
      <c r="F115" s="61">
        <v>71</v>
      </c>
      <c r="G115" s="61">
        <v>129</v>
      </c>
      <c r="H115" s="62">
        <v>703412.07</v>
      </c>
      <c r="I115" s="66">
        <v>562314.03</v>
      </c>
      <c r="J115" s="41">
        <v>1.61E-2</v>
      </c>
      <c r="K115" s="41">
        <v>1.3299999999999999E-2</v>
      </c>
      <c r="L115" s="64">
        <v>5.41</v>
      </c>
      <c r="M115" s="64">
        <v>6.95</v>
      </c>
      <c r="N115" s="62">
        <v>177.34</v>
      </c>
      <c r="O115" s="67">
        <v>175.84</v>
      </c>
    </row>
    <row r="116" spans="1:15" x14ac:dyDescent="0.2">
      <c r="A116" s="220"/>
      <c r="B116" s="191" t="s">
        <v>126</v>
      </c>
      <c r="F116" s="61">
        <v>48</v>
      </c>
      <c r="G116" s="61">
        <v>51</v>
      </c>
      <c r="H116" s="62">
        <v>194129.84</v>
      </c>
      <c r="I116" s="66">
        <v>315368.15000000002</v>
      </c>
      <c r="J116" s="41">
        <v>4.4000000000000003E-3</v>
      </c>
      <c r="K116" s="41">
        <v>7.4999999999999997E-3</v>
      </c>
      <c r="L116" s="64">
        <v>5.78</v>
      </c>
      <c r="M116" s="64">
        <v>6.44</v>
      </c>
      <c r="N116" s="62">
        <v>138.74</v>
      </c>
      <c r="O116" s="67">
        <v>129.22999999999999</v>
      </c>
    </row>
    <row r="117" spans="1:15" x14ac:dyDescent="0.2">
      <c r="A117" s="220"/>
      <c r="B117" s="191" t="s">
        <v>127</v>
      </c>
      <c r="F117" s="61">
        <v>85</v>
      </c>
      <c r="G117" s="61">
        <v>64</v>
      </c>
      <c r="H117" s="62">
        <v>410876.35</v>
      </c>
      <c r="I117" s="66">
        <v>292955.26</v>
      </c>
      <c r="J117" s="41">
        <v>9.4000000000000004E-3</v>
      </c>
      <c r="K117" s="41">
        <v>6.8999999999999999E-3</v>
      </c>
      <c r="L117" s="64">
        <v>6.26</v>
      </c>
      <c r="M117" s="64">
        <v>6.32</v>
      </c>
      <c r="N117" s="62">
        <v>130.91999999999999</v>
      </c>
      <c r="O117" s="67">
        <v>144.99</v>
      </c>
    </row>
    <row r="118" spans="1:15" x14ac:dyDescent="0.2">
      <c r="A118" s="220"/>
      <c r="B118" s="191" t="s">
        <v>128</v>
      </c>
      <c r="F118" s="61">
        <v>89</v>
      </c>
      <c r="G118" s="61">
        <v>86</v>
      </c>
      <c r="H118" s="62">
        <v>642684.64</v>
      </c>
      <c r="I118" s="66">
        <v>655549.68000000005</v>
      </c>
      <c r="J118" s="41">
        <v>1.47E-2</v>
      </c>
      <c r="K118" s="41">
        <v>1.55E-2</v>
      </c>
      <c r="L118" s="64">
        <v>5.99</v>
      </c>
      <c r="M118" s="68">
        <v>5.99</v>
      </c>
      <c r="N118" s="62">
        <v>182.29</v>
      </c>
      <c r="O118" s="67">
        <v>175.33</v>
      </c>
    </row>
    <row r="119" spans="1:15" x14ac:dyDescent="0.2">
      <c r="A119" s="220"/>
      <c r="B119" s="191" t="s">
        <v>129</v>
      </c>
      <c r="F119" s="61">
        <v>35</v>
      </c>
      <c r="G119" s="61">
        <v>46</v>
      </c>
      <c r="H119" s="62">
        <v>336403.72</v>
      </c>
      <c r="I119" s="66">
        <v>171532.21</v>
      </c>
      <c r="J119" s="41">
        <v>7.7000000000000002E-3</v>
      </c>
      <c r="K119" s="41">
        <v>4.1000000000000003E-3</v>
      </c>
      <c r="L119" s="64">
        <v>5.39</v>
      </c>
      <c r="M119" s="64">
        <v>5.99</v>
      </c>
      <c r="N119" s="62">
        <v>195.24</v>
      </c>
      <c r="O119" s="67">
        <v>130.94</v>
      </c>
    </row>
    <row r="120" spans="1:15" x14ac:dyDescent="0.2">
      <c r="A120" s="253"/>
      <c r="B120" s="264" t="s">
        <v>130</v>
      </c>
      <c r="C120" s="323"/>
      <c r="D120" s="323"/>
      <c r="E120" s="298"/>
      <c r="F120" s="69">
        <v>7111</v>
      </c>
      <c r="G120" s="69">
        <v>6951</v>
      </c>
      <c r="H120" s="44">
        <v>43670531.240000002</v>
      </c>
      <c r="I120" s="44">
        <v>42179378.420000002</v>
      </c>
      <c r="J120" s="54"/>
      <c r="K120" s="54"/>
      <c r="L120" s="70">
        <v>5.58</v>
      </c>
      <c r="M120" s="71">
        <v>5.58</v>
      </c>
      <c r="N120" s="44">
        <v>161</v>
      </c>
      <c r="O120" s="47">
        <v>159.88</v>
      </c>
    </row>
    <row r="121" spans="1:15" s="274" customFormat="1" ht="11.25" x14ac:dyDescent="0.2">
      <c r="A121" s="271"/>
      <c r="J121" s="72"/>
      <c r="K121" s="72"/>
      <c r="O121" s="73"/>
    </row>
    <row r="122" spans="1:15" s="274" customFormat="1" ht="12" thickBot="1" x14ac:dyDescent="0.25">
      <c r="A122" s="276"/>
      <c r="B122" s="277"/>
      <c r="C122" s="277"/>
      <c r="D122" s="277"/>
      <c r="E122" s="277"/>
      <c r="F122" s="277"/>
      <c r="G122" s="277"/>
      <c r="H122" s="277"/>
      <c r="I122" s="277"/>
      <c r="J122" s="57"/>
      <c r="K122" s="57"/>
      <c r="L122" s="277"/>
      <c r="M122" s="277"/>
      <c r="N122" s="277"/>
      <c r="O122" s="58"/>
    </row>
    <row r="123" spans="1:15" ht="12.75" customHeight="1" thickBot="1" x14ac:dyDescent="0.25">
      <c r="A123" s="416"/>
      <c r="B123" s="197"/>
      <c r="C123" s="197"/>
      <c r="D123" s="197"/>
      <c r="E123" s="197"/>
      <c r="H123" s="191"/>
    </row>
    <row r="124" spans="1:15" ht="15.75" x14ac:dyDescent="0.25">
      <c r="A124" s="217" t="s">
        <v>131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8"/>
    </row>
    <row r="125" spans="1:15" ht="6.75" customHeight="1" x14ac:dyDescent="0.2">
      <c r="A125" s="220"/>
      <c r="H125" s="191"/>
      <c r="O125" s="202"/>
    </row>
    <row r="126" spans="1:15" ht="12.75" customHeight="1" x14ac:dyDescent="0.2">
      <c r="A126" s="221"/>
      <c r="B126" s="374"/>
      <c r="C126" s="374"/>
      <c r="D126" s="374"/>
      <c r="E126" s="374"/>
      <c r="F126" s="417" t="s">
        <v>88</v>
      </c>
      <c r="G126" s="418"/>
      <c r="H126" s="392" t="s">
        <v>101</v>
      </c>
      <c r="I126" s="393"/>
      <c r="J126" s="417" t="s">
        <v>102</v>
      </c>
      <c r="K126" s="418"/>
      <c r="L126" s="417" t="s">
        <v>103</v>
      </c>
      <c r="M126" s="418"/>
      <c r="N126" s="417" t="s">
        <v>104</v>
      </c>
      <c r="O126" s="419"/>
    </row>
    <row r="127" spans="1:15" x14ac:dyDescent="0.2">
      <c r="A127" s="221"/>
      <c r="B127" s="374"/>
      <c r="C127" s="374"/>
      <c r="D127" s="374"/>
      <c r="E127" s="374"/>
      <c r="F127" s="222" t="s">
        <v>105</v>
      </c>
      <c r="G127" s="222" t="s">
        <v>106</v>
      </c>
      <c r="H127" s="222" t="s">
        <v>105</v>
      </c>
      <c r="I127" s="285" t="s">
        <v>106</v>
      </c>
      <c r="J127" s="222" t="s">
        <v>105</v>
      </c>
      <c r="K127" s="222" t="s">
        <v>106</v>
      </c>
      <c r="L127" s="222" t="s">
        <v>105</v>
      </c>
      <c r="M127" s="222" t="s">
        <v>106</v>
      </c>
      <c r="N127" s="222" t="s">
        <v>105</v>
      </c>
      <c r="O127" s="226" t="s">
        <v>106</v>
      </c>
    </row>
    <row r="128" spans="1:15" x14ac:dyDescent="0.2">
      <c r="A128" s="220"/>
      <c r="B128" s="191" t="s">
        <v>132</v>
      </c>
      <c r="F128" s="398">
        <v>1349</v>
      </c>
      <c r="G128" s="398">
        <v>1312</v>
      </c>
      <c r="H128" s="402">
        <v>13788034.640000001</v>
      </c>
      <c r="I128" s="402">
        <v>13504567.029999999</v>
      </c>
      <c r="J128" s="41">
        <v>0.26979999999999998</v>
      </c>
      <c r="K128" s="41">
        <v>0.26939999999999997</v>
      </c>
      <c r="L128" s="402">
        <v>4.7300000000000004</v>
      </c>
      <c r="M128" s="402">
        <v>4.74</v>
      </c>
      <c r="N128" s="402">
        <v>147.63999999999999</v>
      </c>
      <c r="O128" s="403">
        <v>147.29</v>
      </c>
    </row>
    <row r="129" spans="1:15" x14ac:dyDescent="0.2">
      <c r="A129" s="220"/>
      <c r="B129" s="191" t="s">
        <v>133</v>
      </c>
      <c r="F129" s="398">
        <v>1342</v>
      </c>
      <c r="G129" s="398">
        <v>1319</v>
      </c>
      <c r="H129" s="402">
        <v>16884524.280000001</v>
      </c>
      <c r="I129" s="402">
        <v>16455074.26</v>
      </c>
      <c r="J129" s="41">
        <v>0.33029999999999998</v>
      </c>
      <c r="K129" s="41">
        <v>0.32819999999999999</v>
      </c>
      <c r="L129" s="402">
        <v>4.78</v>
      </c>
      <c r="M129" s="402">
        <v>4.7699999999999996</v>
      </c>
      <c r="N129" s="402">
        <v>163.26</v>
      </c>
      <c r="O129" s="403">
        <v>162.88</v>
      </c>
    </row>
    <row r="130" spans="1:15" x14ac:dyDescent="0.2">
      <c r="A130" s="220"/>
      <c r="B130" s="191" t="s">
        <v>134</v>
      </c>
      <c r="F130" s="398">
        <v>3220</v>
      </c>
      <c r="G130" s="398">
        <v>3160</v>
      </c>
      <c r="H130" s="402">
        <v>8786921.2300000004</v>
      </c>
      <c r="I130" s="402">
        <v>8636233.25</v>
      </c>
      <c r="J130" s="41">
        <v>0.1719</v>
      </c>
      <c r="K130" s="41">
        <v>0.17230000000000001</v>
      </c>
      <c r="L130" s="402">
        <v>7.12</v>
      </c>
      <c r="M130" s="402">
        <v>7.12</v>
      </c>
      <c r="N130" s="402">
        <v>152.72999999999999</v>
      </c>
      <c r="O130" s="403">
        <v>154.77000000000001</v>
      </c>
    </row>
    <row r="131" spans="1:15" x14ac:dyDescent="0.2">
      <c r="A131" s="220"/>
      <c r="B131" s="191" t="s">
        <v>135</v>
      </c>
      <c r="F131" s="398">
        <v>2381</v>
      </c>
      <c r="G131" s="398">
        <v>2344</v>
      </c>
      <c r="H131" s="402">
        <v>10356164.210000001</v>
      </c>
      <c r="I131" s="402">
        <v>10245410.98</v>
      </c>
      <c r="J131" s="41">
        <v>0.2026</v>
      </c>
      <c r="K131" s="41">
        <v>0.2044</v>
      </c>
      <c r="L131" s="402">
        <v>7.02</v>
      </c>
      <c r="M131" s="402">
        <v>7.02</v>
      </c>
      <c r="N131" s="402">
        <v>186.72</v>
      </c>
      <c r="O131" s="403">
        <v>188.83</v>
      </c>
    </row>
    <row r="132" spans="1:15" x14ac:dyDescent="0.2">
      <c r="A132" s="220"/>
      <c r="B132" s="191" t="s">
        <v>136</v>
      </c>
      <c r="F132" s="398">
        <v>98</v>
      </c>
      <c r="G132" s="398">
        <v>98</v>
      </c>
      <c r="H132" s="402">
        <v>1290386.3799999999</v>
      </c>
      <c r="I132" s="402">
        <v>1284902.21</v>
      </c>
      <c r="J132" s="41">
        <v>2.52E-2</v>
      </c>
      <c r="K132" s="41">
        <v>2.5600000000000001E-2</v>
      </c>
      <c r="L132" s="402">
        <v>8.23</v>
      </c>
      <c r="M132" s="402">
        <v>8.23</v>
      </c>
      <c r="N132" s="402">
        <v>187.92</v>
      </c>
      <c r="O132" s="403">
        <v>187.57</v>
      </c>
    </row>
    <row r="133" spans="1:15" x14ac:dyDescent="0.2">
      <c r="A133" s="220"/>
      <c r="B133" s="191" t="s">
        <v>137</v>
      </c>
      <c r="F133" s="398">
        <v>2</v>
      </c>
      <c r="G133" s="398">
        <v>2</v>
      </c>
      <c r="H133" s="402">
        <v>6528.29</v>
      </c>
      <c r="I133" s="402">
        <v>6542.03</v>
      </c>
      <c r="J133" s="41">
        <v>1E-4</v>
      </c>
      <c r="K133" s="41">
        <v>1E-4</v>
      </c>
      <c r="L133" s="402">
        <v>8.36</v>
      </c>
      <c r="M133" s="402">
        <v>8.36</v>
      </c>
      <c r="N133" s="402">
        <v>169.42</v>
      </c>
      <c r="O133" s="403">
        <v>168.78</v>
      </c>
    </row>
    <row r="134" spans="1:15" x14ac:dyDescent="0.2">
      <c r="A134" s="253"/>
      <c r="B134" s="264" t="s">
        <v>138</v>
      </c>
      <c r="C134" s="323"/>
      <c r="D134" s="323"/>
      <c r="E134" s="323"/>
      <c r="F134" s="69">
        <v>8392</v>
      </c>
      <c r="G134" s="69">
        <v>8235</v>
      </c>
      <c r="H134" s="44">
        <v>51112559.030000001</v>
      </c>
      <c r="I134" s="44">
        <v>50132729.759999998</v>
      </c>
      <c r="J134" s="54"/>
      <c r="K134" s="54"/>
      <c r="L134" s="70">
        <v>5.71</v>
      </c>
      <c r="M134" s="71">
        <v>5.72</v>
      </c>
      <c r="N134" s="44">
        <v>162.61000000000001</v>
      </c>
      <c r="O134" s="47">
        <v>163.22</v>
      </c>
    </row>
    <row r="135" spans="1:15" s="274" customFormat="1" ht="11.25" x14ac:dyDescent="0.2">
      <c r="A135" s="271"/>
      <c r="F135" s="272"/>
      <c r="G135" s="272"/>
      <c r="H135" s="272"/>
      <c r="I135" s="272"/>
      <c r="J135" s="272"/>
      <c r="K135" s="272"/>
      <c r="L135" s="272"/>
      <c r="M135" s="272"/>
      <c r="N135" s="55"/>
      <c r="O135" s="420"/>
    </row>
    <row r="136" spans="1:15" s="274" customFormat="1" ht="12" thickBot="1" x14ac:dyDescent="0.25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9"/>
    </row>
    <row r="137" spans="1:15" ht="13.5" thickBot="1" x14ac:dyDescent="0.25">
      <c r="H137" s="191"/>
    </row>
    <row r="138" spans="1:15" ht="15.75" x14ac:dyDescent="0.25">
      <c r="A138" s="217" t="s">
        <v>139</v>
      </c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8"/>
    </row>
    <row r="139" spans="1:15" ht="6.75" customHeight="1" x14ac:dyDescent="0.2">
      <c r="A139" s="220"/>
      <c r="H139" s="191"/>
      <c r="O139" s="202"/>
    </row>
    <row r="140" spans="1:15" ht="12.75" customHeight="1" x14ac:dyDescent="0.2">
      <c r="A140" s="221"/>
      <c r="B140" s="374"/>
      <c r="C140" s="374"/>
      <c r="D140" s="374"/>
      <c r="E140" s="374"/>
      <c r="F140" s="417" t="s">
        <v>88</v>
      </c>
      <c r="G140" s="418"/>
      <c r="H140" s="392" t="s">
        <v>101</v>
      </c>
      <c r="I140" s="393"/>
      <c r="J140" s="417" t="s">
        <v>140</v>
      </c>
      <c r="K140" s="418"/>
      <c r="L140" s="417" t="s">
        <v>103</v>
      </c>
      <c r="M140" s="418"/>
      <c r="N140" s="417" t="s">
        <v>104</v>
      </c>
      <c r="O140" s="419"/>
    </row>
    <row r="141" spans="1:15" x14ac:dyDescent="0.2">
      <c r="A141" s="221"/>
      <c r="B141" s="374"/>
      <c r="C141" s="374"/>
      <c r="D141" s="374"/>
      <c r="E141" s="374"/>
      <c r="F141" s="222" t="s">
        <v>105</v>
      </c>
      <c r="G141" s="222" t="s">
        <v>106</v>
      </c>
      <c r="H141" s="222" t="s">
        <v>105</v>
      </c>
      <c r="I141" s="285" t="s">
        <v>106</v>
      </c>
      <c r="J141" s="222" t="s">
        <v>105</v>
      </c>
      <c r="K141" s="222" t="s">
        <v>106</v>
      </c>
      <c r="L141" s="222" t="s">
        <v>105</v>
      </c>
      <c r="M141" s="222" t="s">
        <v>106</v>
      </c>
      <c r="N141" s="222" t="s">
        <v>105</v>
      </c>
      <c r="O141" s="226" t="s">
        <v>106</v>
      </c>
    </row>
    <row r="142" spans="1:15" x14ac:dyDescent="0.2">
      <c r="A142" s="220"/>
      <c r="B142" s="191" t="s">
        <v>141</v>
      </c>
      <c r="F142" s="398">
        <v>6326</v>
      </c>
      <c r="G142" s="398">
        <v>6213</v>
      </c>
      <c r="H142" s="402">
        <v>40649871.219999999</v>
      </c>
      <c r="I142" s="402">
        <v>39984159.189999998</v>
      </c>
      <c r="J142" s="41">
        <v>0.79530000000000001</v>
      </c>
      <c r="K142" s="41">
        <v>0.79759999999999998</v>
      </c>
      <c r="L142" s="402">
        <v>5.59</v>
      </c>
      <c r="M142" s="402">
        <v>5.59</v>
      </c>
      <c r="N142" s="62">
        <v>161.24</v>
      </c>
      <c r="O142" s="65">
        <v>161.88</v>
      </c>
    </row>
    <row r="143" spans="1:15" x14ac:dyDescent="0.2">
      <c r="A143" s="220"/>
      <c r="B143" s="191" t="s">
        <v>142</v>
      </c>
      <c r="F143" s="398">
        <v>1229</v>
      </c>
      <c r="G143" s="398">
        <v>1202</v>
      </c>
      <c r="H143" s="402">
        <v>4274191.96</v>
      </c>
      <c r="I143" s="402">
        <v>4183945.46</v>
      </c>
      <c r="J143" s="41">
        <v>8.3599999999999994E-2</v>
      </c>
      <c r="K143" s="41">
        <v>8.3500000000000005E-2</v>
      </c>
      <c r="L143" s="402">
        <v>6.69</v>
      </c>
      <c r="M143" s="402">
        <v>6.71</v>
      </c>
      <c r="N143" s="62">
        <v>175.22</v>
      </c>
      <c r="O143" s="67">
        <v>178.08</v>
      </c>
    </row>
    <row r="144" spans="1:15" x14ac:dyDescent="0.2">
      <c r="A144" s="220"/>
      <c r="B144" s="191" t="s">
        <v>143</v>
      </c>
      <c r="F144" s="398">
        <v>613</v>
      </c>
      <c r="G144" s="398">
        <v>601</v>
      </c>
      <c r="H144" s="402">
        <v>2878246.3</v>
      </c>
      <c r="I144" s="402">
        <v>2865044.38</v>
      </c>
      <c r="J144" s="41">
        <v>5.6300000000000003E-2</v>
      </c>
      <c r="K144" s="41">
        <v>5.7099999999999998E-2</v>
      </c>
      <c r="L144" s="402">
        <v>6.22</v>
      </c>
      <c r="M144" s="402">
        <v>6.22</v>
      </c>
      <c r="N144" s="62">
        <v>155.28</v>
      </c>
      <c r="O144" s="67">
        <v>155.68</v>
      </c>
    </row>
    <row r="145" spans="1:15" x14ac:dyDescent="0.2">
      <c r="A145" s="220"/>
      <c r="B145" s="191" t="s">
        <v>144</v>
      </c>
      <c r="F145" s="398">
        <v>221</v>
      </c>
      <c r="G145" s="398">
        <v>216</v>
      </c>
      <c r="H145" s="402">
        <v>3265213.85</v>
      </c>
      <c r="I145" s="402">
        <v>3053146.93</v>
      </c>
      <c r="J145" s="41">
        <v>6.3899999999999998E-2</v>
      </c>
      <c r="K145" s="41">
        <v>6.0900000000000003E-2</v>
      </c>
      <c r="L145" s="402">
        <v>5.53</v>
      </c>
      <c r="M145" s="402">
        <v>5.47</v>
      </c>
      <c r="N145" s="62">
        <v>168.43</v>
      </c>
      <c r="O145" s="67">
        <v>166.11</v>
      </c>
    </row>
    <row r="146" spans="1:15" x14ac:dyDescent="0.2">
      <c r="A146" s="220"/>
      <c r="B146" s="191" t="s">
        <v>145</v>
      </c>
      <c r="F146" s="398">
        <v>3</v>
      </c>
      <c r="G146" s="398">
        <v>3</v>
      </c>
      <c r="H146" s="402">
        <v>45035.7</v>
      </c>
      <c r="I146" s="402">
        <v>46433.8</v>
      </c>
      <c r="J146" s="41">
        <v>8.9999999999999998E-4</v>
      </c>
      <c r="K146" s="41">
        <v>8.9999999999999998E-4</v>
      </c>
      <c r="L146" s="402">
        <v>6.82</v>
      </c>
      <c r="M146" s="402">
        <v>6.84</v>
      </c>
      <c r="N146" s="62">
        <v>252.65</v>
      </c>
      <c r="O146" s="67">
        <v>256.98</v>
      </c>
    </row>
    <row r="147" spans="1:15" x14ac:dyDescent="0.2">
      <c r="A147" s="253"/>
      <c r="B147" s="264" t="s">
        <v>96</v>
      </c>
      <c r="C147" s="323"/>
      <c r="D147" s="323"/>
      <c r="E147" s="323"/>
      <c r="F147" s="69">
        <v>8392</v>
      </c>
      <c r="G147" s="69">
        <v>8235</v>
      </c>
      <c r="H147" s="44">
        <v>51112559.030000001</v>
      </c>
      <c r="I147" s="44">
        <v>50132729.759999998</v>
      </c>
      <c r="J147" s="54"/>
      <c r="K147" s="54"/>
      <c r="L147" s="70">
        <v>5.71</v>
      </c>
      <c r="M147" s="70">
        <v>5.72</v>
      </c>
      <c r="N147" s="44">
        <v>162.61000000000001</v>
      </c>
      <c r="O147" s="47">
        <v>163.22</v>
      </c>
    </row>
    <row r="148" spans="1:15" s="274" customFormat="1" ht="11.25" x14ac:dyDescent="0.2">
      <c r="A148" s="390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55"/>
      <c r="O148" s="275"/>
    </row>
    <row r="149" spans="1:15" s="274" customFormat="1" ht="12" thickBot="1" x14ac:dyDescent="0.25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9"/>
    </row>
    <row r="150" spans="1:15" ht="13.5" thickBot="1" x14ac:dyDescent="0.25">
      <c r="H150" s="191"/>
    </row>
    <row r="151" spans="1:15" ht="15.75" x14ac:dyDescent="0.25">
      <c r="A151" s="217" t="s">
        <v>146</v>
      </c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8"/>
    </row>
    <row r="152" spans="1:15" ht="6.75" customHeight="1" x14ac:dyDescent="0.2">
      <c r="A152" s="220"/>
      <c r="H152" s="191"/>
      <c r="L152" s="202"/>
    </row>
    <row r="153" spans="1:15" x14ac:dyDescent="0.2">
      <c r="A153" s="221"/>
      <c r="B153" s="374"/>
      <c r="C153" s="374"/>
      <c r="D153" s="374"/>
      <c r="E153" s="311"/>
      <c r="F153" s="417" t="s">
        <v>88</v>
      </c>
      <c r="G153" s="418"/>
      <c r="H153" s="421" t="s">
        <v>147</v>
      </c>
      <c r="I153" s="422"/>
      <c r="J153" s="391" t="s">
        <v>148</v>
      </c>
      <c r="K153" s="391"/>
      <c r="L153" s="226" t="s">
        <v>22</v>
      </c>
    </row>
    <row r="154" spans="1:15" x14ac:dyDescent="0.2">
      <c r="A154" s="221"/>
      <c r="B154" s="374"/>
      <c r="C154" s="374"/>
      <c r="D154" s="374"/>
      <c r="E154" s="311"/>
      <c r="F154" s="285" t="s">
        <v>105</v>
      </c>
      <c r="G154" s="285" t="s">
        <v>106</v>
      </c>
      <c r="H154" s="222" t="s">
        <v>105</v>
      </c>
      <c r="I154" s="222" t="s">
        <v>106</v>
      </c>
      <c r="J154" s="222" t="s">
        <v>105</v>
      </c>
      <c r="K154" s="222" t="s">
        <v>106</v>
      </c>
      <c r="L154" s="423"/>
    </row>
    <row r="155" spans="1:15" x14ac:dyDescent="0.2">
      <c r="A155" s="288"/>
      <c r="B155" s="294" t="s">
        <v>149</v>
      </c>
      <c r="C155" s="294"/>
      <c r="D155" s="294"/>
      <c r="E155" s="294"/>
      <c r="F155" s="398">
        <v>313</v>
      </c>
      <c r="G155" s="398">
        <v>300</v>
      </c>
      <c r="H155" s="402">
        <v>884795.98</v>
      </c>
      <c r="I155" s="62">
        <v>846659.88</v>
      </c>
      <c r="J155" s="41">
        <v>1.7299999999999999E-2</v>
      </c>
      <c r="K155" s="75">
        <v>1.6899999999999998E-2</v>
      </c>
      <c r="L155" s="424">
        <v>2.9845999999999999</v>
      </c>
    </row>
    <row r="156" spans="1:15" x14ac:dyDescent="0.2">
      <c r="A156" s="220"/>
      <c r="B156" s="191" t="s">
        <v>150</v>
      </c>
      <c r="F156" s="398">
        <v>8079</v>
      </c>
      <c r="G156" s="398">
        <v>7935</v>
      </c>
      <c r="H156" s="402">
        <v>50227763.049999997</v>
      </c>
      <c r="I156" s="62">
        <v>49286069.880000003</v>
      </c>
      <c r="J156" s="41">
        <v>0.98270000000000002</v>
      </c>
      <c r="K156" s="51">
        <v>0.98309999999999997</v>
      </c>
      <c r="L156" s="425">
        <v>2.4792999999999998</v>
      </c>
    </row>
    <row r="157" spans="1:15" x14ac:dyDescent="0.2">
      <c r="A157" s="220"/>
      <c r="B157" s="191" t="s">
        <v>151</v>
      </c>
      <c r="F157" s="398">
        <v>0</v>
      </c>
      <c r="G157" s="398">
        <v>0</v>
      </c>
      <c r="H157" s="402">
        <v>0</v>
      </c>
      <c r="I157" s="402">
        <v>0</v>
      </c>
      <c r="J157" s="41">
        <v>0</v>
      </c>
      <c r="K157" s="51">
        <v>0</v>
      </c>
      <c r="L157" s="425">
        <v>0</v>
      </c>
    </row>
    <row r="158" spans="1:15" ht="13.5" thickBot="1" x14ac:dyDescent="0.25">
      <c r="A158" s="354"/>
      <c r="B158" s="426" t="s">
        <v>50</v>
      </c>
      <c r="C158" s="215"/>
      <c r="D158" s="215"/>
      <c r="E158" s="215"/>
      <c r="F158" s="77">
        <v>8392</v>
      </c>
      <c r="G158" s="77">
        <v>8235</v>
      </c>
      <c r="H158" s="78">
        <v>51112559.030000001</v>
      </c>
      <c r="I158" s="78">
        <v>50132729.759999998</v>
      </c>
      <c r="J158" s="79"/>
      <c r="K158" s="80"/>
      <c r="L158" s="427">
        <v>2.4878</v>
      </c>
    </row>
    <row r="159" spans="1:15" s="428" customFormat="1" ht="11.25" x14ac:dyDescent="0.2">
      <c r="A159" s="274"/>
    </row>
    <row r="160" spans="1:15" s="428" customFormat="1" ht="11.25" x14ac:dyDescent="0.2">
      <c r="A160" s="274"/>
    </row>
    <row r="161" spans="1:16" ht="13.5" thickBot="1" x14ac:dyDescent="0.25"/>
    <row r="162" spans="1:16" ht="15.75" x14ac:dyDescent="0.25">
      <c r="A162" s="217" t="s">
        <v>152</v>
      </c>
      <c r="B162" s="429"/>
      <c r="C162" s="430"/>
      <c r="D162" s="218"/>
      <c r="E162" s="218"/>
      <c r="F162" s="431" t="s">
        <v>153</v>
      </c>
    </row>
    <row r="163" spans="1:16" ht="13.5" thickBot="1" x14ac:dyDescent="0.25">
      <c r="A163" s="354" t="s">
        <v>154</v>
      </c>
      <c r="B163" s="354"/>
      <c r="C163" s="432"/>
      <c r="D163" s="432"/>
      <c r="E163" s="432"/>
      <c r="F163" s="433">
        <v>470798296.25999999</v>
      </c>
    </row>
    <row r="164" spans="1:16" x14ac:dyDescent="0.2">
      <c r="C164" s="434"/>
      <c r="D164" s="434"/>
      <c r="E164" s="434"/>
      <c r="F164" s="435"/>
    </row>
    <row r="165" spans="1:16" x14ac:dyDescent="0.2">
      <c r="C165" s="436"/>
      <c r="D165" s="367"/>
      <c r="E165" s="367"/>
      <c r="F165" s="435"/>
    </row>
    <row r="166" spans="1:16" ht="12.75" customHeight="1" x14ac:dyDescent="0.2">
      <c r="A166" s="437"/>
      <c r="B166" s="437"/>
      <c r="C166" s="437"/>
      <c r="D166" s="437"/>
      <c r="E166" s="437"/>
      <c r="F166" s="437"/>
    </row>
    <row r="167" spans="1:16" x14ac:dyDescent="0.2">
      <c r="A167" s="437"/>
      <c r="B167" s="437"/>
      <c r="C167" s="437"/>
      <c r="D167" s="437"/>
      <c r="E167" s="437"/>
      <c r="F167" s="437"/>
    </row>
    <row r="168" spans="1:16" x14ac:dyDescent="0.2">
      <c r="A168" s="437"/>
      <c r="B168" s="437"/>
      <c r="C168" s="437"/>
      <c r="D168" s="437"/>
      <c r="E168" s="437"/>
      <c r="F168" s="437"/>
    </row>
    <row r="169" spans="1:16" x14ac:dyDescent="0.2">
      <c r="C169" s="436"/>
      <c r="D169" s="367"/>
      <c r="E169" s="367"/>
      <c r="F169" s="435"/>
    </row>
    <row r="170" spans="1:16" x14ac:dyDescent="0.2">
      <c r="A170" s="437"/>
      <c r="B170" s="437"/>
      <c r="C170" s="437"/>
      <c r="D170" s="437"/>
      <c r="E170" s="437"/>
      <c r="F170" s="437"/>
    </row>
    <row r="171" spans="1:16" x14ac:dyDescent="0.2">
      <c r="A171" s="437"/>
      <c r="B171" s="437"/>
      <c r="C171" s="437"/>
      <c r="D171" s="437"/>
      <c r="E171" s="437"/>
      <c r="F171" s="437"/>
    </row>
    <row r="172" spans="1:16" x14ac:dyDescent="0.2">
      <c r="A172" s="437"/>
      <c r="B172" s="437"/>
      <c r="C172" s="437"/>
      <c r="D172" s="437"/>
      <c r="E172" s="437"/>
      <c r="F172" s="437"/>
    </row>
    <row r="173" spans="1:16" x14ac:dyDescent="0.2"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</row>
    <row r="174" spans="1:16" x14ac:dyDescent="0.2"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</row>
    <row r="175" spans="1:16" x14ac:dyDescent="0.2"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</row>
    <row r="176" spans="1:16" x14ac:dyDescent="0.2">
      <c r="F176" s="245"/>
      <c r="G176" s="245"/>
      <c r="H176" s="438"/>
      <c r="I176" s="245"/>
      <c r="J176" s="245"/>
      <c r="K176" s="245"/>
      <c r="L176" s="245"/>
      <c r="M176" s="245"/>
      <c r="N176" s="245"/>
      <c r="O176" s="245"/>
      <c r="P176" s="245"/>
    </row>
    <row r="178" spans="6:6" x14ac:dyDescent="0.2">
      <c r="F178" s="297"/>
    </row>
    <row r="180" spans="6:6" x14ac:dyDescent="0.2">
      <c r="F180" s="297"/>
    </row>
  </sheetData>
  <mergeCells count="37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CB591A8A-8612-4B55-9785-9C8D82931AA9}"/>
    <hyperlink ref="D11" r:id="rId2" xr:uid="{9E965046-D2B5-4DD3-85DF-4A2970FA9B6C}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02B5-875C-4B1F-99D8-EB94EB4F4C68}">
  <sheetPr>
    <pageSetUpPr fitToPage="1"/>
  </sheetPr>
  <dimension ref="A1:AA107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6" width="14.42578125" customWidth="1"/>
    <col min="7" max="7" width="16.42578125" customWidth="1"/>
    <col min="8" max="8" width="15.5703125" bestFit="1" customWidth="1"/>
    <col min="9" max="9" width="15.5703125" customWidth="1"/>
    <col min="10" max="11" width="14.42578125" customWidth="1"/>
    <col min="12" max="12" width="15.5703125" bestFit="1" customWidth="1"/>
    <col min="13" max="13" width="14.42578125" customWidth="1"/>
    <col min="14" max="15" width="17.140625" customWidth="1"/>
    <col min="16" max="16" width="16.5703125" bestFit="1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9.42578125" customWidth="1"/>
    <col min="24" max="24" width="30" bestFit="1" customWidth="1"/>
    <col min="25" max="25" width="27.5703125" bestFit="1" customWidth="1"/>
    <col min="26" max="26" width="12.42578125" customWidth="1"/>
    <col min="27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155</v>
      </c>
      <c r="S2" s="83"/>
      <c r="T2" s="83"/>
      <c r="U2" s="83"/>
    </row>
    <row r="3" spans="1:21" ht="15.75" x14ac:dyDescent="0.25">
      <c r="A3" s="1" t="s">
        <v>5</v>
      </c>
      <c r="R3" s="83"/>
      <c r="S3" s="83"/>
      <c r="T3" s="83"/>
      <c r="U3" s="83"/>
    </row>
    <row r="4" spans="1:21" ht="13.5" thickBot="1" x14ac:dyDescent="0.25">
      <c r="R4" s="83"/>
      <c r="S4" s="83"/>
      <c r="T4" s="83"/>
      <c r="U4" s="83"/>
    </row>
    <row r="5" spans="1:21" x14ac:dyDescent="0.2">
      <c r="B5" s="3" t="s">
        <v>6</v>
      </c>
      <c r="C5" s="4"/>
      <c r="D5" s="4"/>
      <c r="E5" s="84">
        <v>45286</v>
      </c>
      <c r="F5" s="84"/>
      <c r="G5" s="85"/>
      <c r="R5" s="83"/>
      <c r="S5" s="83"/>
      <c r="T5" s="83"/>
      <c r="U5" s="83"/>
    </row>
    <row r="6" spans="1:21" ht="13.5" thickBot="1" x14ac:dyDescent="0.25">
      <c r="B6" s="8" t="s">
        <v>156</v>
      </c>
      <c r="C6" s="9"/>
      <c r="D6" s="9"/>
      <c r="E6" s="86">
        <v>45260</v>
      </c>
      <c r="F6" s="86"/>
      <c r="G6" s="87"/>
      <c r="R6" s="83"/>
      <c r="S6" s="83"/>
      <c r="T6" s="83"/>
      <c r="U6" s="83"/>
    </row>
    <row r="9" spans="1:21" ht="15.75" thickBot="1" x14ac:dyDescent="0.3">
      <c r="A9" s="88"/>
      <c r="S9" s="15"/>
    </row>
    <row r="10" spans="1:21" ht="6" customHeight="1" thickBot="1" x14ac:dyDescent="0.25">
      <c r="J10" s="89"/>
      <c r="K10" s="90"/>
      <c r="L10" s="90"/>
      <c r="M10" s="90"/>
      <c r="N10" s="91"/>
    </row>
    <row r="11" spans="1:21" ht="15" thickBot="1" x14ac:dyDescent="0.25">
      <c r="A11" s="74" t="s">
        <v>157</v>
      </c>
      <c r="B11" s="92"/>
      <c r="C11" s="92"/>
      <c r="D11" s="92"/>
      <c r="E11" s="92"/>
      <c r="F11" s="92"/>
      <c r="G11" s="92"/>
      <c r="H11" s="93"/>
      <c r="J11" s="27" t="s">
        <v>158</v>
      </c>
      <c r="N11" s="94">
        <v>45260</v>
      </c>
      <c r="O11" s="95"/>
    </row>
    <row r="12" spans="1:21" x14ac:dyDescent="0.2">
      <c r="A12" s="27"/>
      <c r="H12" s="96"/>
      <c r="J12" s="97" t="s">
        <v>159</v>
      </c>
      <c r="N12" s="98">
        <v>0</v>
      </c>
      <c r="O12" s="99"/>
    </row>
    <row r="13" spans="1:21" x14ac:dyDescent="0.2">
      <c r="A13" s="97"/>
      <c r="B13" t="s">
        <v>160</v>
      </c>
      <c r="H13" s="98">
        <v>1017899.7499999999</v>
      </c>
      <c r="J13" s="97" t="s">
        <v>161</v>
      </c>
      <c r="N13" s="98">
        <v>14209.13</v>
      </c>
      <c r="O13" s="99"/>
    </row>
    <row r="14" spans="1:21" x14ac:dyDescent="0.2">
      <c r="A14" s="97"/>
      <c r="B14" t="s">
        <v>162</v>
      </c>
      <c r="F14" s="100"/>
      <c r="H14" s="101">
        <v>0</v>
      </c>
      <c r="J14" s="97" t="s">
        <v>163</v>
      </c>
      <c r="N14" s="98">
        <v>25756.07</v>
      </c>
      <c r="O14" s="99"/>
      <c r="P14" s="99"/>
    </row>
    <row r="15" spans="1:21" x14ac:dyDescent="0.2">
      <c r="A15" s="97"/>
      <c r="B15" t="s">
        <v>68</v>
      </c>
      <c r="H15" s="101"/>
      <c r="J15" s="11" t="s">
        <v>164</v>
      </c>
      <c r="N15" s="98">
        <v>27280.76</v>
      </c>
      <c r="O15" s="99"/>
    </row>
    <row r="16" spans="1:21" x14ac:dyDescent="0.2">
      <c r="A16" s="97"/>
      <c r="C16" t="s">
        <v>165</v>
      </c>
      <c r="H16" s="98">
        <v>0</v>
      </c>
      <c r="J16" s="11" t="s">
        <v>166</v>
      </c>
      <c r="N16" s="102">
        <v>0</v>
      </c>
      <c r="O16" s="16"/>
    </row>
    <row r="17" spans="1:27" ht="13.5" thickBot="1" x14ac:dyDescent="0.25">
      <c r="A17" s="97"/>
      <c r="B17" t="s">
        <v>167</v>
      </c>
      <c r="H17" s="98">
        <v>11871.08</v>
      </c>
      <c r="J17" s="103"/>
      <c r="K17" s="76" t="s">
        <v>168</v>
      </c>
      <c r="L17" s="104"/>
      <c r="M17" s="104"/>
      <c r="N17" s="105">
        <v>67245.959999999992</v>
      </c>
      <c r="O17" s="16"/>
    </row>
    <row r="18" spans="1:27" x14ac:dyDescent="0.2">
      <c r="A18" s="97"/>
      <c r="B18" t="s">
        <v>169</v>
      </c>
      <c r="H18" s="101">
        <v>0</v>
      </c>
      <c r="O18" s="99"/>
    </row>
    <row r="19" spans="1:27" x14ac:dyDescent="0.2">
      <c r="A19" s="97"/>
      <c r="B19" s="2" t="s">
        <v>170</v>
      </c>
      <c r="H19" s="101"/>
      <c r="O19" s="16"/>
      <c r="W19" s="106"/>
      <c r="X19" s="107"/>
      <c r="Y19" s="107"/>
    </row>
    <row r="20" spans="1:27" x14ac:dyDescent="0.2">
      <c r="A20" s="97"/>
      <c r="B20" t="s">
        <v>171</v>
      </c>
      <c r="H20" s="98">
        <v>267818.39</v>
      </c>
      <c r="O20" s="99"/>
      <c r="Q20" s="99"/>
      <c r="W20" s="106"/>
      <c r="X20" s="107"/>
      <c r="Y20" s="107"/>
      <c r="Z20" s="107"/>
      <c r="AA20" s="107"/>
    </row>
    <row r="21" spans="1:27" x14ac:dyDescent="0.2">
      <c r="A21" s="97"/>
      <c r="B21" s="2" t="s">
        <v>172</v>
      </c>
      <c r="H21" s="101"/>
      <c r="N21" s="99"/>
      <c r="R21" s="36"/>
      <c r="W21" s="106"/>
      <c r="X21" s="107"/>
      <c r="Y21" s="107"/>
      <c r="Z21" s="107"/>
      <c r="AA21" s="107"/>
    </row>
    <row r="22" spans="1:27" ht="13.5" thickBot="1" x14ac:dyDescent="0.25">
      <c r="A22" s="97"/>
      <c r="B22" t="s">
        <v>173</v>
      </c>
      <c r="H22" s="101">
        <v>0</v>
      </c>
      <c r="N22" s="99"/>
      <c r="P22" s="2"/>
      <c r="W22" s="106"/>
      <c r="X22" s="107"/>
      <c r="Y22" s="107"/>
      <c r="Z22" s="107"/>
      <c r="AA22" s="107"/>
    </row>
    <row r="23" spans="1:27" x14ac:dyDescent="0.2">
      <c r="A23" s="97"/>
      <c r="B23" t="s">
        <v>174</v>
      </c>
      <c r="H23" s="101"/>
      <c r="J23" s="89" t="s">
        <v>175</v>
      </c>
      <c r="K23" s="90"/>
      <c r="L23" s="90"/>
      <c r="M23" s="90"/>
      <c r="N23" s="108">
        <v>45260</v>
      </c>
      <c r="O23" s="82"/>
      <c r="U23" s="15"/>
      <c r="W23" s="106"/>
      <c r="X23" s="107"/>
      <c r="Y23" s="107"/>
      <c r="Z23" s="107"/>
      <c r="AA23" s="107"/>
    </row>
    <row r="24" spans="1:27" x14ac:dyDescent="0.2">
      <c r="A24" s="97"/>
      <c r="B24" t="s">
        <v>176</v>
      </c>
      <c r="H24" s="101"/>
      <c r="J24" s="97"/>
      <c r="N24" s="101"/>
      <c r="P24" s="99"/>
      <c r="W24" s="106"/>
      <c r="X24" s="107"/>
      <c r="Y24" s="107"/>
      <c r="Z24" s="107"/>
      <c r="AA24" s="107"/>
    </row>
    <row r="25" spans="1:27" x14ac:dyDescent="0.2">
      <c r="A25" s="97"/>
      <c r="B25" t="s">
        <v>177</v>
      </c>
      <c r="H25" s="98"/>
      <c r="J25" s="97" t="s">
        <v>178</v>
      </c>
      <c r="N25" s="109">
        <v>93047.360000000001</v>
      </c>
      <c r="W25" s="106"/>
      <c r="X25" s="107"/>
      <c r="Y25" s="107"/>
      <c r="Z25" s="107"/>
      <c r="AA25" s="107"/>
    </row>
    <row r="26" spans="1:27" x14ac:dyDescent="0.2">
      <c r="A26" s="97"/>
      <c r="B26" t="s">
        <v>179</v>
      </c>
      <c r="H26" s="98"/>
      <c r="J26" s="97" t="s">
        <v>180</v>
      </c>
      <c r="N26" s="110">
        <v>97570821.780000001</v>
      </c>
      <c r="O26" s="39"/>
      <c r="Q26" s="2"/>
      <c r="S26" s="111"/>
      <c r="W26" s="106"/>
      <c r="X26" s="107"/>
      <c r="Y26" s="107"/>
      <c r="Z26" s="107"/>
      <c r="AA26" s="107"/>
    </row>
    <row r="27" spans="1:27" x14ac:dyDescent="0.2">
      <c r="A27" s="97"/>
      <c r="B27" t="s">
        <v>181</v>
      </c>
      <c r="H27" s="101"/>
      <c r="J27" s="11" t="s">
        <v>182</v>
      </c>
      <c r="N27" s="112">
        <v>0.20724548613514135</v>
      </c>
      <c r="O27" s="107"/>
      <c r="Q27" s="2"/>
      <c r="S27" s="99"/>
      <c r="W27" s="106"/>
      <c r="X27" s="107"/>
      <c r="Y27" s="107"/>
      <c r="Z27" s="107"/>
      <c r="AA27" s="107"/>
    </row>
    <row r="28" spans="1:27" x14ac:dyDescent="0.2">
      <c r="A28" s="97"/>
      <c r="H28" s="113"/>
      <c r="J28" s="11" t="s">
        <v>183</v>
      </c>
      <c r="N28" s="114">
        <v>1.9470380035158013</v>
      </c>
      <c r="O28" s="107"/>
      <c r="Q28" s="2"/>
      <c r="W28" s="106"/>
      <c r="X28" s="107"/>
      <c r="Y28" s="107"/>
      <c r="Z28" s="107"/>
      <c r="AA28" s="107"/>
    </row>
    <row r="29" spans="1:27" x14ac:dyDescent="0.2">
      <c r="A29" s="97"/>
      <c r="C29" s="15" t="s">
        <v>184</v>
      </c>
      <c r="H29" s="115">
        <v>1297589.2199999997</v>
      </c>
      <c r="I29" s="99"/>
      <c r="J29" s="97"/>
      <c r="N29" s="110"/>
      <c r="O29" s="107"/>
      <c r="Q29" s="2"/>
      <c r="R29" s="2"/>
      <c r="W29" s="106"/>
      <c r="X29" s="107"/>
      <c r="Y29" s="107"/>
      <c r="Z29" s="107"/>
      <c r="AA29" s="107"/>
    </row>
    <row r="30" spans="1:27" ht="13.5" thickBot="1" x14ac:dyDescent="0.25">
      <c r="A30" s="97"/>
      <c r="C30" s="15"/>
      <c r="H30" s="113"/>
      <c r="J30" s="97" t="s">
        <v>185</v>
      </c>
      <c r="N30" s="109">
        <v>267818.39</v>
      </c>
      <c r="O30" s="107"/>
      <c r="Q30" s="2"/>
      <c r="X30" s="107"/>
      <c r="Y30" s="107"/>
    </row>
    <row r="31" spans="1:27" x14ac:dyDescent="0.2">
      <c r="A31" s="116" t="s">
        <v>186</v>
      </c>
      <c r="B31" s="117"/>
      <c r="C31" s="118"/>
      <c r="D31" s="117"/>
      <c r="E31" s="117"/>
      <c r="F31" s="117"/>
      <c r="G31" s="117"/>
      <c r="H31" s="119"/>
      <c r="J31" s="97" t="s">
        <v>187</v>
      </c>
      <c r="N31" s="110">
        <v>0</v>
      </c>
      <c r="O31" s="107"/>
    </row>
    <row r="32" spans="1:27" ht="14.25" x14ac:dyDescent="0.2">
      <c r="A32" s="12"/>
      <c r="B32" s="81"/>
      <c r="C32" s="81"/>
      <c r="D32" s="81"/>
      <c r="E32" s="81"/>
      <c r="F32" s="81"/>
      <c r="G32" s="81"/>
      <c r="H32" s="120"/>
      <c r="J32" s="11" t="s">
        <v>188</v>
      </c>
      <c r="N32" s="109">
        <v>100393751.2449</v>
      </c>
      <c r="O32" s="107"/>
      <c r="Q32" s="2"/>
    </row>
    <row r="33" spans="1:19" ht="15" thickBot="1" x14ac:dyDescent="0.25">
      <c r="A33" s="14"/>
      <c r="B33" s="121"/>
      <c r="C33" s="121"/>
      <c r="D33" s="121"/>
      <c r="E33" s="121"/>
      <c r="F33" s="121"/>
      <c r="G33" s="122"/>
      <c r="H33" s="123"/>
      <c r="J33" s="11" t="s">
        <v>189</v>
      </c>
      <c r="K33" s="2"/>
      <c r="L33" s="2"/>
      <c r="M33" s="2"/>
      <c r="N33" s="114">
        <v>1.0289321070930926</v>
      </c>
      <c r="O33" s="107"/>
      <c r="P33" s="52"/>
      <c r="Q33" s="16"/>
    </row>
    <row r="34" spans="1:19" s="81" customFormat="1" x14ac:dyDescent="0.2">
      <c r="A34" s="13"/>
      <c r="J34" s="11" t="s">
        <v>190</v>
      </c>
      <c r="K34" s="2"/>
      <c r="L34" s="2"/>
      <c r="M34" s="2"/>
      <c r="N34" s="114">
        <v>-5.9960485994219256E-3</v>
      </c>
      <c r="O34" s="124"/>
      <c r="P34" s="107"/>
      <c r="Q34" s="125"/>
      <c r="R34" s="2"/>
    </row>
    <row r="35" spans="1:19" s="81" customFormat="1" ht="13.5" thickBot="1" x14ac:dyDescent="0.25">
      <c r="G35" s="126"/>
      <c r="J35" s="127" t="s">
        <v>191</v>
      </c>
      <c r="K35" s="128"/>
      <c r="L35" s="128"/>
      <c r="M35" s="128"/>
      <c r="N35" s="129">
        <v>0</v>
      </c>
      <c r="O35" s="130"/>
      <c r="Q35" s="125"/>
      <c r="R35" s="2"/>
    </row>
    <row r="36" spans="1:19" s="81" customFormat="1" x14ac:dyDescent="0.2">
      <c r="H36" s="131"/>
      <c r="J36" s="132" t="s">
        <v>192</v>
      </c>
      <c r="K36" s="133"/>
      <c r="L36" s="133"/>
      <c r="M36" s="133"/>
      <c r="N36" s="134"/>
      <c r="Q36" s="16"/>
      <c r="R36" s="2"/>
    </row>
    <row r="37" spans="1:19" s="81" customFormat="1" ht="13.5" thickBot="1" x14ac:dyDescent="0.25">
      <c r="H37" s="126"/>
      <c r="J37" s="32" t="s">
        <v>193</v>
      </c>
      <c r="K37" s="33"/>
      <c r="L37" s="33"/>
      <c r="M37" s="33"/>
      <c r="N37" s="34"/>
      <c r="P37" s="135"/>
      <c r="Q37" s="439"/>
      <c r="R37" s="2"/>
    </row>
    <row r="38" spans="1:19" s="81" customFormat="1" x14ac:dyDescent="0.2">
      <c r="J38" s="13"/>
      <c r="K38" s="15"/>
      <c r="L38"/>
      <c r="M38"/>
      <c r="N38"/>
      <c r="P38"/>
      <c r="Q38" s="16"/>
      <c r="R38" s="2"/>
      <c r="S38" s="126"/>
    </row>
    <row r="39" spans="1:19" ht="13.5" thickBot="1" x14ac:dyDescent="0.25"/>
    <row r="40" spans="1:19" ht="15.75" thickBot="1" x14ac:dyDescent="0.3">
      <c r="A40" s="136" t="s">
        <v>194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  <c r="R40" s="99"/>
    </row>
    <row r="41" spans="1:19" ht="15.75" thickBot="1" x14ac:dyDescent="0.3">
      <c r="A41" s="88"/>
      <c r="Q41" s="81"/>
      <c r="R41" s="99"/>
    </row>
    <row r="42" spans="1:19" x14ac:dyDescent="0.2">
      <c r="A42" s="137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  <c r="P42" s="138"/>
      <c r="Q42" s="139"/>
      <c r="R42" s="2"/>
      <c r="S42" s="99"/>
    </row>
    <row r="43" spans="1:19" x14ac:dyDescent="0.2">
      <c r="A43" s="27" t="s">
        <v>195</v>
      </c>
      <c r="L43" s="140" t="s">
        <v>196</v>
      </c>
      <c r="M43" s="141"/>
      <c r="N43" s="142" t="s">
        <v>197</v>
      </c>
      <c r="O43" s="143"/>
      <c r="P43" s="138"/>
      <c r="Q43" s="139"/>
      <c r="R43" s="99"/>
    </row>
    <row r="44" spans="1:19" x14ac:dyDescent="0.2">
      <c r="A44" s="97"/>
      <c r="N44" s="113"/>
      <c r="P44" s="138"/>
    </row>
    <row r="45" spans="1:19" x14ac:dyDescent="0.2">
      <c r="A45" s="97"/>
      <c r="B45" s="15" t="s">
        <v>184</v>
      </c>
      <c r="L45" s="99"/>
      <c r="M45" s="99"/>
      <c r="N45" s="101">
        <v>1297589.2199999997</v>
      </c>
      <c r="P45" s="144"/>
      <c r="Q45" s="138"/>
      <c r="R45" s="145"/>
      <c r="S45" s="138"/>
    </row>
    <row r="46" spans="1:19" x14ac:dyDescent="0.2">
      <c r="A46" s="97"/>
      <c r="L46" s="99"/>
      <c r="M46" s="99"/>
      <c r="N46" s="101"/>
      <c r="O46" s="99"/>
      <c r="P46" s="144"/>
      <c r="Q46" s="138"/>
      <c r="R46" s="145"/>
      <c r="S46" s="138"/>
    </row>
    <row r="47" spans="1:19" x14ac:dyDescent="0.2">
      <c r="A47" s="97"/>
      <c r="B47" s="15" t="s">
        <v>198</v>
      </c>
      <c r="L47" s="16">
        <v>27280.76</v>
      </c>
      <c r="M47" s="99"/>
      <c r="N47" s="101">
        <v>1270308.4599999997</v>
      </c>
      <c r="O47" s="99"/>
      <c r="P47" s="138"/>
      <c r="Q47" s="138"/>
      <c r="R47" s="145"/>
      <c r="S47" s="138"/>
    </row>
    <row r="48" spans="1:19" x14ac:dyDescent="0.2">
      <c r="A48" s="97"/>
      <c r="L48" s="16"/>
      <c r="M48" s="99"/>
      <c r="N48" s="101"/>
      <c r="O48" s="99"/>
      <c r="P48" s="138"/>
      <c r="Q48" s="144"/>
      <c r="R48" s="145"/>
      <c r="S48" s="138"/>
    </row>
    <row r="49" spans="1:19" x14ac:dyDescent="0.2">
      <c r="A49" s="97"/>
      <c r="B49" s="2" t="s">
        <v>199</v>
      </c>
      <c r="L49" s="16">
        <v>0</v>
      </c>
      <c r="M49" s="99"/>
      <c r="N49" s="101">
        <v>1270308.4599999997</v>
      </c>
      <c r="O49" s="99"/>
      <c r="P49" s="144"/>
      <c r="Q49" s="144"/>
      <c r="R49" s="145"/>
      <c r="S49" s="138"/>
    </row>
    <row r="50" spans="1:19" x14ac:dyDescent="0.2">
      <c r="A50" s="97"/>
      <c r="L50" s="16"/>
      <c r="M50" s="99"/>
      <c r="N50" s="101"/>
      <c r="O50" s="99"/>
      <c r="P50" s="144"/>
      <c r="Q50" s="138"/>
      <c r="R50" s="145"/>
      <c r="S50" s="138"/>
    </row>
    <row r="51" spans="1:19" x14ac:dyDescent="0.2">
      <c r="A51" s="97"/>
      <c r="B51" s="2" t="s">
        <v>200</v>
      </c>
      <c r="L51" s="16">
        <v>14209.13</v>
      </c>
      <c r="M51" s="99"/>
      <c r="N51" s="101">
        <v>1256099.3299999998</v>
      </c>
      <c r="O51" s="16"/>
      <c r="P51" s="144"/>
      <c r="Q51" s="138"/>
      <c r="R51" s="145"/>
      <c r="S51" s="138"/>
    </row>
    <row r="52" spans="1:19" x14ac:dyDescent="0.2">
      <c r="A52" s="97"/>
      <c r="L52" s="16"/>
      <c r="M52" s="99"/>
      <c r="N52" s="101"/>
      <c r="O52" s="99"/>
      <c r="P52" s="144"/>
      <c r="Q52" s="144"/>
      <c r="R52" s="145"/>
      <c r="S52" s="138"/>
    </row>
    <row r="53" spans="1:19" x14ac:dyDescent="0.2">
      <c r="A53" s="97"/>
      <c r="B53" s="2" t="s">
        <v>201</v>
      </c>
      <c r="L53" s="16">
        <v>19564.02</v>
      </c>
      <c r="M53" s="99"/>
      <c r="N53" s="101">
        <v>1236535.3099999998</v>
      </c>
      <c r="O53" s="99"/>
      <c r="P53" s="144"/>
      <c r="R53" s="145"/>
      <c r="S53" s="138"/>
    </row>
    <row r="54" spans="1:19" x14ac:dyDescent="0.2">
      <c r="A54" s="97"/>
      <c r="L54" s="16"/>
      <c r="M54" s="99"/>
      <c r="N54" s="101"/>
      <c r="O54" s="99"/>
      <c r="P54" s="138"/>
      <c r="Q54" s="144"/>
      <c r="R54" s="145"/>
      <c r="S54" s="138"/>
    </row>
    <row r="55" spans="1:19" x14ac:dyDescent="0.2">
      <c r="A55" s="97"/>
      <c r="B55" s="15" t="s">
        <v>202</v>
      </c>
      <c r="L55" s="16">
        <v>124544.07</v>
      </c>
      <c r="M55" s="99"/>
      <c r="N55" s="101">
        <v>1111991.2399999998</v>
      </c>
      <c r="O55" s="99"/>
      <c r="P55" s="144"/>
    </row>
    <row r="56" spans="1:19" x14ac:dyDescent="0.2">
      <c r="A56" s="97"/>
      <c r="L56" s="16"/>
      <c r="M56" s="99"/>
      <c r="N56" s="101"/>
      <c r="O56" s="99"/>
      <c r="P56" s="144"/>
    </row>
    <row r="57" spans="1:19" x14ac:dyDescent="0.2">
      <c r="A57" s="97"/>
      <c r="B57" s="2" t="s">
        <v>203</v>
      </c>
      <c r="L57" s="99">
        <v>66278.039999999994</v>
      </c>
      <c r="N57" s="101">
        <v>1045713.1999999997</v>
      </c>
      <c r="P57" s="144"/>
    </row>
    <row r="58" spans="1:19" x14ac:dyDescent="0.2">
      <c r="A58" s="97"/>
      <c r="N58" s="113"/>
    </row>
    <row r="59" spans="1:19" x14ac:dyDescent="0.2">
      <c r="A59" s="97"/>
      <c r="B59" s="2" t="s">
        <v>204</v>
      </c>
      <c r="L59" s="16">
        <v>0</v>
      </c>
      <c r="N59" s="101">
        <v>1045713.1999999997</v>
      </c>
    </row>
    <row r="60" spans="1:19" x14ac:dyDescent="0.2">
      <c r="A60" s="97"/>
      <c r="N60" s="113"/>
    </row>
    <row r="61" spans="1:19" x14ac:dyDescent="0.2">
      <c r="A61" s="97"/>
      <c r="B61" s="15" t="s">
        <v>205</v>
      </c>
      <c r="L61" s="99">
        <v>979829.27</v>
      </c>
      <c r="N61" s="101">
        <v>65883.929999999702</v>
      </c>
    </row>
    <row r="62" spans="1:19" x14ac:dyDescent="0.2">
      <c r="A62" s="97"/>
      <c r="N62" s="113"/>
    </row>
    <row r="63" spans="1:19" x14ac:dyDescent="0.2">
      <c r="A63" s="97"/>
      <c r="B63" s="15" t="s">
        <v>206</v>
      </c>
      <c r="L63" s="16">
        <v>6192.05</v>
      </c>
      <c r="N63" s="101">
        <v>59691.879999999699</v>
      </c>
    </row>
    <row r="64" spans="1:19" x14ac:dyDescent="0.2">
      <c r="A64" s="97"/>
      <c r="B64" s="15"/>
      <c r="N64" s="113"/>
    </row>
    <row r="65" spans="1:23" x14ac:dyDescent="0.2">
      <c r="A65" s="97"/>
      <c r="B65" s="15" t="s">
        <v>207</v>
      </c>
      <c r="L65" s="16">
        <v>59691.879999999699</v>
      </c>
      <c r="N65" s="101">
        <v>0</v>
      </c>
    </row>
    <row r="66" spans="1:23" x14ac:dyDescent="0.2">
      <c r="A66" s="97"/>
      <c r="B66" s="15"/>
      <c r="N66" s="113"/>
    </row>
    <row r="67" spans="1:23" x14ac:dyDescent="0.2">
      <c r="A67" s="97"/>
      <c r="B67" s="15" t="s">
        <v>208</v>
      </c>
      <c r="L67" s="16">
        <v>0</v>
      </c>
      <c r="N67" s="101">
        <v>0</v>
      </c>
    </row>
    <row r="68" spans="1:23" x14ac:dyDescent="0.2">
      <c r="A68" s="97"/>
      <c r="B68" s="15"/>
      <c r="L68" s="16"/>
      <c r="N68" s="113"/>
    </row>
    <row r="69" spans="1:23" x14ac:dyDescent="0.2">
      <c r="A69" s="97"/>
      <c r="B69" s="15" t="s">
        <v>209</v>
      </c>
      <c r="L69" s="16">
        <v>0</v>
      </c>
      <c r="N69" s="113"/>
    </row>
    <row r="70" spans="1:23" x14ac:dyDescent="0.2">
      <c r="A70" s="12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113"/>
    </row>
    <row r="71" spans="1:23" ht="13.5" thickBot="1" x14ac:dyDescent="0.25">
      <c r="A71" s="1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46"/>
    </row>
    <row r="72" spans="1:23" ht="13.5" thickBot="1" x14ac:dyDescent="0.25">
      <c r="A72" s="97"/>
      <c r="B72" s="15"/>
    </row>
    <row r="73" spans="1:23" x14ac:dyDescent="0.2">
      <c r="A73" s="89" t="s">
        <v>210</v>
      </c>
      <c r="B73" s="90"/>
      <c r="C73" s="90"/>
      <c r="D73" s="90"/>
      <c r="E73" s="90"/>
      <c r="F73" s="90"/>
      <c r="G73" s="147" t="s">
        <v>211</v>
      </c>
      <c r="H73" s="147" t="s">
        <v>212</v>
      </c>
      <c r="I73" s="148" t="s">
        <v>213</v>
      </c>
    </row>
    <row r="74" spans="1:23" x14ac:dyDescent="0.2">
      <c r="A74" s="97"/>
      <c r="G74" s="149"/>
      <c r="H74" s="149"/>
      <c r="I74" s="113"/>
    </row>
    <row r="75" spans="1:23" x14ac:dyDescent="0.2">
      <c r="A75" s="97"/>
      <c r="B75" t="s">
        <v>214</v>
      </c>
      <c r="G75" s="150">
        <v>124544.07</v>
      </c>
      <c r="H75" s="150">
        <v>66278.039999999994</v>
      </c>
      <c r="I75" s="101">
        <v>190822.11</v>
      </c>
    </row>
    <row r="76" spans="1:23" x14ac:dyDescent="0.2">
      <c r="A76" s="97"/>
      <c r="B76" t="s">
        <v>215</v>
      </c>
      <c r="G76" s="151">
        <v>124544.07</v>
      </c>
      <c r="H76" s="151">
        <v>66278.039999999994</v>
      </c>
      <c r="I76" s="152">
        <v>190822.11</v>
      </c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</row>
    <row r="77" spans="1:23" x14ac:dyDescent="0.2">
      <c r="A77" s="97"/>
      <c r="C77" s="2" t="s">
        <v>216</v>
      </c>
      <c r="G77" s="150">
        <v>0</v>
      </c>
      <c r="H77" s="150">
        <v>0</v>
      </c>
      <c r="I77" s="153">
        <v>0</v>
      </c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</row>
    <row r="78" spans="1:23" x14ac:dyDescent="0.2">
      <c r="A78" s="97"/>
      <c r="G78" s="149"/>
      <c r="H78" s="149"/>
      <c r="I78" s="113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</row>
    <row r="79" spans="1:23" x14ac:dyDescent="0.2">
      <c r="A79" s="97"/>
      <c r="B79" t="s">
        <v>217</v>
      </c>
      <c r="G79" s="150">
        <v>0</v>
      </c>
      <c r="H79" s="150">
        <v>0</v>
      </c>
      <c r="I79" s="101">
        <v>0</v>
      </c>
      <c r="L79" s="440"/>
      <c r="M79" s="440"/>
      <c r="N79" s="440"/>
      <c r="O79" s="441"/>
      <c r="P79" s="440"/>
      <c r="Q79" s="442"/>
      <c r="R79" s="442"/>
      <c r="S79" s="442"/>
      <c r="T79" s="440"/>
      <c r="U79" s="440"/>
      <c r="V79" s="440"/>
      <c r="W79" s="440"/>
    </row>
    <row r="80" spans="1:23" x14ac:dyDescent="0.2">
      <c r="A80" s="97"/>
      <c r="B80" t="s">
        <v>218</v>
      </c>
      <c r="G80" s="151">
        <v>0</v>
      </c>
      <c r="H80" s="151">
        <v>0</v>
      </c>
      <c r="I80" s="152">
        <v>0</v>
      </c>
      <c r="L80" s="441"/>
      <c r="M80" s="440"/>
      <c r="N80" s="440"/>
      <c r="O80" s="441"/>
      <c r="P80" s="442"/>
      <c r="Q80" s="443"/>
      <c r="R80" s="442"/>
      <c r="S80" s="444"/>
      <c r="T80" s="444"/>
      <c r="U80" s="442"/>
      <c r="V80" s="442"/>
      <c r="W80" s="442"/>
    </row>
    <row r="81" spans="1:23" x14ac:dyDescent="0.2">
      <c r="A81" s="97"/>
      <c r="C81" t="s">
        <v>219</v>
      </c>
      <c r="G81" s="150">
        <v>0</v>
      </c>
      <c r="H81" s="150">
        <v>0</v>
      </c>
      <c r="I81" s="101">
        <v>0</v>
      </c>
      <c r="L81" s="440"/>
      <c r="M81" s="440"/>
      <c r="N81" s="440"/>
      <c r="O81" s="441"/>
      <c r="P81" s="442"/>
      <c r="Q81" s="442"/>
      <c r="R81" s="442"/>
      <c r="S81" s="442"/>
      <c r="T81" s="442"/>
      <c r="U81" s="442"/>
      <c r="V81" s="442"/>
      <c r="W81" s="442"/>
    </row>
    <row r="82" spans="1:23" x14ac:dyDescent="0.2">
      <c r="A82" s="97"/>
      <c r="G82" s="149"/>
      <c r="H82" s="149"/>
      <c r="I82" s="113"/>
      <c r="L82" s="440"/>
      <c r="M82" s="440"/>
      <c r="N82" s="440"/>
      <c r="O82" s="441"/>
      <c r="P82" s="445"/>
      <c r="Q82" s="442"/>
      <c r="R82" s="442"/>
      <c r="S82" s="446"/>
      <c r="T82" s="439"/>
      <c r="U82" s="442"/>
      <c r="V82" s="439"/>
      <c r="W82" s="439"/>
    </row>
    <row r="83" spans="1:23" x14ac:dyDescent="0.2">
      <c r="A83" s="97"/>
      <c r="B83" t="s">
        <v>220</v>
      </c>
      <c r="G83" s="150">
        <v>1039521.1499999997</v>
      </c>
      <c r="H83" s="150">
        <v>0</v>
      </c>
      <c r="I83" s="101">
        <v>1039521.1499999997</v>
      </c>
      <c r="L83" s="440"/>
      <c r="M83" s="440"/>
      <c r="N83" s="440"/>
      <c r="O83" s="441"/>
      <c r="P83" s="445"/>
      <c r="Q83" s="442"/>
      <c r="R83" s="442"/>
      <c r="S83" s="446"/>
      <c r="T83" s="439"/>
      <c r="U83" s="442"/>
      <c r="V83" s="439"/>
      <c r="W83" s="442"/>
    </row>
    <row r="84" spans="1:23" x14ac:dyDescent="0.2">
      <c r="A84" s="97"/>
      <c r="B84" t="s">
        <v>221</v>
      </c>
      <c r="G84" s="151">
        <v>1039521.1499999997</v>
      </c>
      <c r="H84" s="151">
        <v>0</v>
      </c>
      <c r="I84" s="152">
        <v>1039521.1499999997</v>
      </c>
      <c r="L84" s="440"/>
      <c r="M84" s="440"/>
      <c r="N84" s="440"/>
      <c r="O84" s="441"/>
      <c r="P84" s="445"/>
      <c r="Q84" s="442"/>
      <c r="R84" s="442"/>
      <c r="S84" s="446"/>
      <c r="T84" s="439"/>
      <c r="U84" s="442"/>
      <c r="V84" s="439"/>
      <c r="W84" s="442"/>
    </row>
    <row r="85" spans="1:23" x14ac:dyDescent="0.2">
      <c r="A85" s="97"/>
      <c r="C85" s="2" t="s">
        <v>222</v>
      </c>
      <c r="G85" s="150">
        <v>0</v>
      </c>
      <c r="H85" s="150">
        <v>0</v>
      </c>
      <c r="I85" s="101">
        <v>0</v>
      </c>
      <c r="L85" s="440"/>
      <c r="M85" s="440"/>
      <c r="N85" s="440"/>
      <c r="O85" s="441"/>
      <c r="P85" s="445"/>
      <c r="Q85" s="442"/>
      <c r="R85" s="442"/>
      <c r="S85" s="439"/>
      <c r="T85" s="439"/>
      <c r="U85" s="442"/>
      <c r="V85" s="439"/>
      <c r="W85" s="442"/>
    </row>
    <row r="86" spans="1:23" s="81" customFormat="1" x14ac:dyDescent="0.2">
      <c r="A86" s="97"/>
      <c r="B86"/>
      <c r="C86"/>
      <c r="D86"/>
      <c r="E86"/>
      <c r="F86"/>
      <c r="G86" s="149"/>
      <c r="H86" s="149"/>
      <c r="I86" s="113"/>
      <c r="L86" s="447"/>
      <c r="M86" s="447"/>
      <c r="N86" s="447"/>
      <c r="O86" s="441"/>
      <c r="P86" s="442"/>
      <c r="Q86" s="448"/>
      <c r="R86" s="448"/>
      <c r="S86" s="449"/>
      <c r="T86" s="449"/>
      <c r="U86" s="442"/>
      <c r="V86" s="442"/>
      <c r="W86" s="442"/>
    </row>
    <row r="87" spans="1:23" x14ac:dyDescent="0.2">
      <c r="A87" s="97"/>
      <c r="C87" s="15" t="s">
        <v>223</v>
      </c>
      <c r="G87" s="150">
        <v>1164065.2199999997</v>
      </c>
      <c r="H87" s="150">
        <v>66278.039999999994</v>
      </c>
      <c r="I87" s="101">
        <v>1230343.2599999998</v>
      </c>
      <c r="L87" s="440"/>
      <c r="M87" s="440"/>
      <c r="N87" s="440"/>
      <c r="O87" s="441"/>
      <c r="P87" s="445"/>
      <c r="Q87" s="442"/>
      <c r="R87" s="442"/>
      <c r="S87" s="439"/>
      <c r="T87" s="439"/>
      <c r="U87" s="442"/>
      <c r="V87" s="442"/>
      <c r="W87" s="442"/>
    </row>
    <row r="88" spans="1:23" x14ac:dyDescent="0.2">
      <c r="A88" s="97"/>
      <c r="G88" s="149"/>
      <c r="H88" s="149"/>
      <c r="I88" s="113"/>
      <c r="L88" s="440"/>
      <c r="M88" s="440"/>
      <c r="N88" s="440"/>
      <c r="O88" s="441"/>
      <c r="P88" s="445"/>
      <c r="Q88" s="442"/>
      <c r="R88" s="442"/>
      <c r="S88" s="439"/>
      <c r="T88" s="439"/>
      <c r="U88" s="442"/>
      <c r="V88" s="442"/>
      <c r="W88" s="442"/>
    </row>
    <row r="89" spans="1:23" ht="13.5" thickBot="1" x14ac:dyDescent="0.25">
      <c r="A89" s="103"/>
      <c r="B89" s="104"/>
      <c r="C89" s="104"/>
      <c r="D89" s="104"/>
      <c r="E89" s="104"/>
      <c r="F89" s="104"/>
      <c r="G89" s="154"/>
      <c r="H89" s="154"/>
      <c r="I89" s="146"/>
      <c r="L89" s="440"/>
      <c r="M89" s="440"/>
      <c r="N89" s="440"/>
      <c r="O89" s="441"/>
      <c r="P89" s="445"/>
      <c r="Q89" s="442"/>
      <c r="R89" s="442"/>
      <c r="S89" s="439"/>
      <c r="T89" s="439"/>
      <c r="U89" s="442"/>
      <c r="V89" s="442"/>
      <c r="W89" s="442"/>
    </row>
    <row r="90" spans="1:23" x14ac:dyDescent="0.2">
      <c r="L90" s="440"/>
      <c r="M90" s="440"/>
      <c r="N90" s="440"/>
      <c r="O90" s="441"/>
      <c r="P90" s="442"/>
      <c r="Q90" s="448"/>
      <c r="R90" s="448"/>
      <c r="S90" s="449"/>
      <c r="T90" s="449"/>
      <c r="U90" s="442"/>
      <c r="V90" s="442"/>
      <c r="W90" s="442"/>
    </row>
    <row r="91" spans="1:23" x14ac:dyDescent="0.2">
      <c r="L91" s="440"/>
      <c r="M91" s="440"/>
      <c r="N91" s="440"/>
      <c r="O91" s="441"/>
      <c r="P91" s="442"/>
      <c r="Q91" s="442"/>
      <c r="R91" s="442"/>
      <c r="S91" s="439"/>
      <c r="T91" s="439"/>
      <c r="U91" s="442"/>
      <c r="V91" s="442"/>
      <c r="W91" s="442"/>
    </row>
    <row r="92" spans="1:23" x14ac:dyDescent="0.2">
      <c r="L92" s="440"/>
      <c r="M92" s="440"/>
      <c r="N92" s="440"/>
      <c r="O92" s="441"/>
      <c r="P92" s="442"/>
      <c r="Q92" s="448"/>
      <c r="R92" s="448"/>
      <c r="S92" s="449"/>
      <c r="T92" s="449"/>
      <c r="U92" s="442"/>
      <c r="V92" s="442"/>
      <c r="W92" s="442"/>
    </row>
    <row r="93" spans="1:23" x14ac:dyDescent="0.2">
      <c r="L93" s="440"/>
      <c r="M93" s="440"/>
      <c r="N93" s="440"/>
      <c r="O93" s="441"/>
      <c r="P93" s="442"/>
      <c r="Q93" s="442"/>
      <c r="R93" s="442"/>
      <c r="S93" s="442"/>
      <c r="T93" s="439"/>
      <c r="U93" s="442"/>
      <c r="V93" s="442"/>
      <c r="W93" s="442"/>
    </row>
    <row r="94" spans="1:23" x14ac:dyDescent="0.2">
      <c r="L94" s="440"/>
      <c r="M94" s="440"/>
      <c r="N94" s="440"/>
      <c r="O94" s="441"/>
      <c r="P94" s="442"/>
      <c r="Q94" s="442"/>
      <c r="R94" s="442"/>
      <c r="S94" s="442"/>
      <c r="T94" s="439"/>
      <c r="U94" s="442"/>
      <c r="V94" s="442"/>
      <c r="W94" s="442"/>
    </row>
    <row r="95" spans="1:23" x14ac:dyDescent="0.2">
      <c r="L95" s="440"/>
      <c r="M95" s="440"/>
      <c r="N95" s="440"/>
      <c r="O95" s="440"/>
      <c r="P95" s="447"/>
      <c r="Q95" s="440"/>
      <c r="R95" s="440"/>
      <c r="S95" s="440"/>
      <c r="T95" s="440"/>
      <c r="U95" s="440"/>
      <c r="V95" s="447"/>
      <c r="W95" s="447"/>
    </row>
    <row r="96" spans="1:23" x14ac:dyDescent="0.2">
      <c r="L96" s="440"/>
      <c r="M96" s="440"/>
      <c r="N96" s="440"/>
      <c r="O96" s="440"/>
      <c r="P96" s="440"/>
      <c r="Q96" s="447"/>
      <c r="R96" s="447"/>
      <c r="S96" s="447"/>
      <c r="T96" s="447"/>
      <c r="U96" s="447"/>
      <c r="V96" s="440"/>
      <c r="W96" s="440"/>
    </row>
    <row r="97" spans="12:23" x14ac:dyDescent="0.2">
      <c r="L97" s="440"/>
      <c r="M97" s="440"/>
      <c r="N97" s="440"/>
      <c r="O97" s="440"/>
      <c r="P97" s="442"/>
      <c r="Q97" s="442"/>
      <c r="R97" s="442"/>
      <c r="S97" s="440"/>
      <c r="T97" s="440"/>
      <c r="U97" s="440"/>
      <c r="V97" s="440"/>
      <c r="W97" s="440"/>
    </row>
    <row r="98" spans="12:23" x14ac:dyDescent="0.2">
      <c r="L98" s="440"/>
      <c r="M98" s="440"/>
      <c r="N98" s="440"/>
      <c r="O98" s="440"/>
      <c r="P98" s="442"/>
      <c r="Q98" s="442"/>
      <c r="R98" s="440"/>
      <c r="S98" s="440"/>
      <c r="T98" s="440"/>
      <c r="U98" s="440"/>
      <c r="V98" s="440"/>
      <c r="W98" s="440"/>
    </row>
    <row r="99" spans="12:23" x14ac:dyDescent="0.2">
      <c r="L99" s="440"/>
      <c r="M99" s="440"/>
      <c r="N99" s="440"/>
      <c r="O99" s="440"/>
      <c r="P99" s="440"/>
      <c r="Q99" s="450"/>
      <c r="R99" s="440"/>
      <c r="S99" s="440"/>
      <c r="T99" s="440"/>
      <c r="U99" s="440"/>
      <c r="V99" s="440"/>
      <c r="W99" s="440"/>
    </row>
    <row r="100" spans="12:23" x14ac:dyDescent="0.2">
      <c r="L100" s="440"/>
      <c r="M100" s="440"/>
      <c r="N100" s="440"/>
      <c r="O100" s="451"/>
      <c r="P100" s="439"/>
      <c r="Q100" s="439"/>
      <c r="R100" s="440"/>
      <c r="S100" s="440"/>
      <c r="T100" s="440"/>
      <c r="U100" s="440"/>
      <c r="V100" s="440"/>
      <c r="W100" s="440"/>
    </row>
    <row r="101" spans="12:23" x14ac:dyDescent="0.2">
      <c r="L101" s="440"/>
      <c r="M101" s="440"/>
      <c r="N101" s="440"/>
      <c r="O101" s="452"/>
      <c r="P101" s="439"/>
      <c r="Q101" s="439"/>
      <c r="R101" s="440"/>
      <c r="S101" s="440"/>
      <c r="T101" s="440"/>
      <c r="U101" s="440"/>
      <c r="V101" s="440"/>
      <c r="W101" s="440"/>
    </row>
    <row r="102" spans="12:23" x14ac:dyDescent="0.2">
      <c r="L102" s="440"/>
      <c r="M102" s="440"/>
      <c r="N102" s="440"/>
      <c r="O102" s="452"/>
      <c r="P102" s="439"/>
      <c r="Q102" s="439"/>
      <c r="R102" s="440"/>
      <c r="S102" s="440"/>
      <c r="T102" s="440"/>
      <c r="U102" s="440"/>
      <c r="V102" s="440"/>
      <c r="W102" s="440"/>
    </row>
    <row r="103" spans="12:23" x14ac:dyDescent="0.2">
      <c r="L103" s="440"/>
      <c r="M103" s="440"/>
      <c r="N103" s="440"/>
      <c r="O103" s="440"/>
      <c r="P103" s="441"/>
      <c r="Q103" s="441"/>
      <c r="R103" s="440"/>
      <c r="S103" s="440"/>
      <c r="T103" s="440"/>
      <c r="U103" s="440"/>
      <c r="V103" s="440"/>
      <c r="W103" s="440"/>
    </row>
    <row r="104" spans="12:23" x14ac:dyDescent="0.2">
      <c r="L104" s="440"/>
      <c r="M104" s="440"/>
      <c r="N104" s="440"/>
      <c r="O104" s="441"/>
      <c r="P104" s="441"/>
      <c r="Q104" s="441"/>
      <c r="R104" s="441"/>
      <c r="S104" s="440"/>
      <c r="T104" s="440"/>
      <c r="U104" s="440"/>
      <c r="V104" s="440"/>
      <c r="W104" s="440"/>
    </row>
    <row r="105" spans="12:23" x14ac:dyDescent="0.2"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</row>
    <row r="106" spans="12:23" x14ac:dyDescent="0.2"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</row>
    <row r="107" spans="12:23" x14ac:dyDescent="0.2"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4A6B5-F7D0-44FE-A81F-24B7DF983032}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455" customWidth="1"/>
    <col min="2" max="2" width="18.5703125" style="455" customWidth="1"/>
    <col min="3" max="3" width="9.140625" style="455"/>
    <col min="4" max="5" width="16.140625" style="455" bestFit="1" customWidth="1"/>
    <col min="6" max="6" width="9.140625" style="455"/>
    <col min="7" max="7" width="11.42578125" style="455" customWidth="1"/>
    <col min="8" max="9" width="9.140625" style="455"/>
    <col min="10" max="10" width="13.5703125" style="455" customWidth="1"/>
    <col min="11" max="16384" width="9.140625" style="455"/>
  </cols>
  <sheetData>
    <row r="1" spans="1:11" x14ac:dyDescent="0.2">
      <c r="A1" s="453" t="s">
        <v>224</v>
      </c>
      <c r="B1" s="454"/>
    </row>
    <row r="2" spans="1:11" x14ac:dyDescent="0.2">
      <c r="A2" s="453" t="s">
        <v>225</v>
      </c>
      <c r="B2" s="454"/>
    </row>
    <row r="3" spans="1:11" x14ac:dyDescent="0.2">
      <c r="A3" s="456">
        <f>+'ESA FFELP(3)'!D7</f>
        <v>45260</v>
      </c>
      <c r="B3" s="454"/>
    </row>
    <row r="4" spans="1:11" x14ac:dyDescent="0.2">
      <c r="A4" s="453" t="s">
        <v>226</v>
      </c>
      <c r="B4" s="454"/>
    </row>
    <row r="7" spans="1:11" x14ac:dyDescent="0.2">
      <c r="A7" s="457" t="s">
        <v>227</v>
      </c>
    </row>
    <row r="9" spans="1:11" x14ac:dyDescent="0.2">
      <c r="A9" s="458" t="s">
        <v>228</v>
      </c>
      <c r="B9" s="459">
        <v>1988311.89</v>
      </c>
      <c r="C9" s="191"/>
    </row>
    <row r="10" spans="1:11" ht="18" x14ac:dyDescent="0.25">
      <c r="A10" s="458" t="s">
        <v>229</v>
      </c>
      <c r="B10" s="346"/>
      <c r="C10" s="191"/>
      <c r="I10" s="460"/>
      <c r="J10" s="460"/>
      <c r="K10" s="460"/>
    </row>
    <row r="11" spans="1:11" ht="18" x14ac:dyDescent="0.25">
      <c r="A11" s="458" t="s">
        <v>230</v>
      </c>
      <c r="B11" s="461">
        <v>0</v>
      </c>
      <c r="C11" s="191"/>
      <c r="I11" s="460"/>
      <c r="J11" s="460"/>
      <c r="K11" s="460"/>
    </row>
    <row r="12" spans="1:11" x14ac:dyDescent="0.2">
      <c r="A12" s="458" t="s">
        <v>231</v>
      </c>
      <c r="B12" s="461">
        <v>49536364.100000001</v>
      </c>
      <c r="C12" s="191"/>
      <c r="D12" s="155"/>
      <c r="E12" s="156"/>
      <c r="F12" s="337"/>
    </row>
    <row r="13" spans="1:11" x14ac:dyDescent="0.2">
      <c r="A13" s="458" t="s">
        <v>232</v>
      </c>
      <c r="B13" s="461">
        <v>-1227236.8799999999</v>
      </c>
      <c r="C13" s="191"/>
    </row>
    <row r="14" spans="1:11" x14ac:dyDescent="0.2">
      <c r="A14" s="458" t="s">
        <v>233</v>
      </c>
      <c r="B14" s="462">
        <f>SUM(B12:B13)</f>
        <v>48309127.219999999</v>
      </c>
      <c r="C14" s="191"/>
      <c r="D14" s="156"/>
    </row>
    <row r="15" spans="1:11" x14ac:dyDescent="0.2">
      <c r="A15" s="458"/>
      <c r="B15" s="461"/>
      <c r="C15" s="191"/>
    </row>
    <row r="16" spans="1:11" ht="18.75" customHeight="1" x14ac:dyDescent="0.2">
      <c r="A16" s="458" t="s">
        <v>234</v>
      </c>
      <c r="B16" s="461">
        <v>3035404.45</v>
      </c>
      <c r="C16" s="191"/>
      <c r="E16" s="191"/>
      <c r="I16" s="463"/>
    </row>
    <row r="17" spans="1:7" x14ac:dyDescent="0.2">
      <c r="A17" s="464" t="s">
        <v>235</v>
      </c>
      <c r="B17" s="461">
        <v>11526.32</v>
      </c>
      <c r="C17" s="191"/>
    </row>
    <row r="18" spans="1:7" x14ac:dyDescent="0.2">
      <c r="A18" s="458" t="s">
        <v>236</v>
      </c>
      <c r="B18" s="461">
        <v>20335.68</v>
      </c>
      <c r="C18" s="191"/>
      <c r="D18" s="156"/>
      <c r="E18" s="191"/>
      <c r="F18" s="191"/>
    </row>
    <row r="19" spans="1:7" x14ac:dyDescent="0.2">
      <c r="A19" s="458" t="s">
        <v>237</v>
      </c>
      <c r="B19" s="461"/>
      <c r="C19" s="191"/>
      <c r="F19" s="191"/>
    </row>
    <row r="20" spans="1:7" x14ac:dyDescent="0.2">
      <c r="A20" s="458" t="s">
        <v>238</v>
      </c>
      <c r="B20" s="461">
        <v>0</v>
      </c>
      <c r="C20" s="191"/>
      <c r="D20" s="156"/>
    </row>
    <row r="21" spans="1:7" x14ac:dyDescent="0.2">
      <c r="A21" s="191"/>
      <c r="B21" s="465"/>
      <c r="C21" s="191"/>
      <c r="E21" s="156"/>
    </row>
    <row r="22" spans="1:7" ht="13.5" thickBot="1" x14ac:dyDescent="0.25">
      <c r="A22" s="457" t="s">
        <v>83</v>
      </c>
      <c r="B22" s="466">
        <f>+B9+B14+B16+B19+B18+B17</f>
        <v>53364705.560000002</v>
      </c>
      <c r="C22" s="191"/>
      <c r="D22" s="156"/>
      <c r="E22" s="156"/>
    </row>
    <row r="23" spans="1:7" ht="13.5" thickTop="1" x14ac:dyDescent="0.2">
      <c r="A23" s="191"/>
      <c r="B23" s="346"/>
      <c r="C23" s="191"/>
      <c r="D23" s="156"/>
    </row>
    <row r="24" spans="1:7" x14ac:dyDescent="0.2">
      <c r="A24" s="191"/>
      <c r="B24" s="346"/>
      <c r="C24" s="191"/>
    </row>
    <row r="25" spans="1:7" x14ac:dyDescent="0.2">
      <c r="A25" s="457" t="s">
        <v>239</v>
      </c>
      <c r="B25" s="346"/>
      <c r="C25" s="191"/>
    </row>
    <row r="26" spans="1:7" x14ac:dyDescent="0.2">
      <c r="A26" s="191"/>
      <c r="B26" s="346"/>
      <c r="C26" s="191"/>
    </row>
    <row r="27" spans="1:7" x14ac:dyDescent="0.2">
      <c r="A27" s="458" t="s">
        <v>240</v>
      </c>
      <c r="B27" s="467">
        <v>0</v>
      </c>
      <c r="C27" s="191"/>
    </row>
    <row r="28" spans="1:7" x14ac:dyDescent="0.2">
      <c r="A28" s="458" t="s">
        <v>241</v>
      </c>
      <c r="B28" s="461">
        <v>33479702.82</v>
      </c>
      <c r="C28" s="191"/>
      <c r="E28" s="191"/>
    </row>
    <row r="29" spans="1:7" x14ac:dyDescent="0.2">
      <c r="A29" s="458" t="s">
        <v>242</v>
      </c>
      <c r="B29" s="461">
        <v>-137598.94</v>
      </c>
      <c r="C29" s="191"/>
      <c r="G29" s="191"/>
    </row>
    <row r="30" spans="1:7" x14ac:dyDescent="0.2">
      <c r="A30" s="458" t="s">
        <v>243</v>
      </c>
      <c r="B30" s="461">
        <v>0</v>
      </c>
      <c r="C30" s="191"/>
    </row>
    <row r="31" spans="1:7" x14ac:dyDescent="0.2">
      <c r="A31" s="458" t="s">
        <v>244</v>
      </c>
      <c r="B31" s="461">
        <v>0</v>
      </c>
      <c r="C31" s="191"/>
      <c r="G31" s="191"/>
    </row>
    <row r="32" spans="1:7" x14ac:dyDescent="0.2">
      <c r="A32" s="191"/>
      <c r="B32" s="465"/>
      <c r="C32" s="191"/>
    </row>
    <row r="33" spans="1:9" ht="13.5" thickBot="1" x14ac:dyDescent="0.25">
      <c r="A33" s="458" t="s">
        <v>245</v>
      </c>
      <c r="B33" s="468">
        <f>SUM(B28:B32)</f>
        <v>33342103.879999999</v>
      </c>
      <c r="C33" s="191"/>
      <c r="E33" s="155"/>
    </row>
    <row r="34" spans="1:9" ht="13.5" thickTop="1" x14ac:dyDescent="0.2">
      <c r="A34" s="191"/>
      <c r="B34" s="469"/>
      <c r="C34" s="191"/>
    </row>
    <row r="35" spans="1:9" x14ac:dyDescent="0.2">
      <c r="A35" s="457" t="s">
        <v>246</v>
      </c>
      <c r="B35" s="470">
        <v>20022601.68</v>
      </c>
      <c r="C35" s="191"/>
      <c r="D35" s="156"/>
    </row>
    <row r="36" spans="1:9" x14ac:dyDescent="0.2">
      <c r="A36" s="191"/>
      <c r="B36" s="346"/>
      <c r="C36" s="191"/>
    </row>
    <row r="37" spans="1:9" ht="13.5" thickBot="1" x14ac:dyDescent="0.25">
      <c r="A37" s="457" t="s">
        <v>247</v>
      </c>
      <c r="B37" s="466">
        <f>+B33+B35</f>
        <v>53364705.560000002</v>
      </c>
      <c r="C37" s="191"/>
      <c r="D37" s="156"/>
      <c r="I37" s="471"/>
    </row>
    <row r="38" spans="1:9" ht="13.5" thickTop="1" x14ac:dyDescent="0.2">
      <c r="A38" s="191"/>
      <c r="B38" s="346"/>
      <c r="C38" s="191"/>
    </row>
    <row r="39" spans="1:9" x14ac:dyDescent="0.2">
      <c r="A39" s="191"/>
      <c r="B39" s="346">
        <f>B22-B37</f>
        <v>0</v>
      </c>
      <c r="C39" s="191"/>
    </row>
    <row r="40" spans="1:9" x14ac:dyDescent="0.2">
      <c r="B40" s="346"/>
    </row>
    <row r="41" spans="1:9" x14ac:dyDescent="0.2">
      <c r="A41" s="191" t="s">
        <v>248</v>
      </c>
      <c r="B41" s="346"/>
      <c r="C41" s="191"/>
    </row>
    <row r="42" spans="1:9" x14ac:dyDescent="0.2">
      <c r="A42" s="191" t="s">
        <v>249</v>
      </c>
      <c r="B42" s="346"/>
      <c r="C42" s="191"/>
    </row>
    <row r="43" spans="1:9" x14ac:dyDescent="0.2">
      <c r="A43" s="191"/>
      <c r="B43" s="346"/>
      <c r="C43" s="191"/>
    </row>
    <row r="44" spans="1:9" x14ac:dyDescent="0.2">
      <c r="B44" s="346"/>
    </row>
    <row r="45" spans="1:9" x14ac:dyDescent="0.2">
      <c r="B45" s="346"/>
    </row>
    <row r="46" spans="1:9" x14ac:dyDescent="0.2">
      <c r="B46" s="346"/>
    </row>
    <row r="47" spans="1:9" x14ac:dyDescent="0.2">
      <c r="B47" s="346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C897-8964-4A5B-84E3-CB68DB095EA0}">
  <dimension ref="A1:Z49"/>
  <sheetViews>
    <sheetView zoomScaleNormal="100" workbookViewId="0"/>
  </sheetViews>
  <sheetFormatPr defaultColWidth="9.140625" defaultRowHeight="12.75" x14ac:dyDescent="0.2"/>
  <cols>
    <col min="3" max="3" width="51.42578125" customWidth="1"/>
    <col min="4" max="4" width="29.85546875" bestFit="1" customWidth="1"/>
    <col min="5" max="5" width="14" bestFit="1" customWidth="1"/>
    <col min="6" max="6" width="14.42578125" customWidth="1"/>
    <col min="8" max="8" width="10.140625" bestFit="1" customWidth="1"/>
    <col min="9" max="9" width="23.42578125" customWidth="1"/>
    <col min="10" max="10" width="8.5703125" customWidth="1"/>
    <col min="11" max="11" width="8" customWidth="1"/>
    <col min="12" max="12" width="16.42578125" customWidth="1"/>
    <col min="19" max="19" width="13.85546875" customWidth="1"/>
  </cols>
  <sheetData>
    <row r="1" spans="1:25" x14ac:dyDescent="0.2">
      <c r="A1" s="6" t="s">
        <v>224</v>
      </c>
      <c r="J1" s="5"/>
    </row>
    <row r="2" spans="1:25" ht="15" x14ac:dyDescent="0.25">
      <c r="A2" s="157" t="s">
        <v>250</v>
      </c>
      <c r="B2" s="2"/>
      <c r="C2" s="2"/>
      <c r="D2" s="2"/>
      <c r="E2" s="2"/>
    </row>
    <row r="4" spans="1:25" ht="15" x14ac:dyDescent="0.25">
      <c r="A4" s="2"/>
      <c r="B4" s="158" t="s">
        <v>251</v>
      </c>
      <c r="C4" s="2"/>
      <c r="D4" s="2"/>
      <c r="E4" s="2"/>
    </row>
    <row r="5" spans="1:25" x14ac:dyDescent="0.2">
      <c r="A5" s="2"/>
      <c r="B5" s="2" t="s">
        <v>252</v>
      </c>
      <c r="C5" s="2"/>
      <c r="D5" s="159" t="s">
        <v>280</v>
      </c>
      <c r="E5" s="2"/>
      <c r="G5" s="2"/>
    </row>
    <row r="6" spans="1:25" x14ac:dyDescent="0.2">
      <c r="A6" s="2"/>
      <c r="B6" s="2" t="s">
        <v>6</v>
      </c>
      <c r="C6" s="2"/>
      <c r="D6" s="160">
        <v>45286</v>
      </c>
      <c r="E6" s="2"/>
      <c r="G6" s="2"/>
    </row>
    <row r="7" spans="1:25" x14ac:dyDescent="0.2">
      <c r="A7" s="2"/>
      <c r="B7" s="2" t="s">
        <v>253</v>
      </c>
      <c r="C7" s="2"/>
      <c r="D7" s="161">
        <v>29</v>
      </c>
      <c r="E7" s="2"/>
      <c r="G7" s="2"/>
    </row>
    <row r="8" spans="1:25" x14ac:dyDescent="0.2">
      <c r="A8" s="2"/>
      <c r="B8" s="2" t="s">
        <v>254</v>
      </c>
      <c r="C8" s="2"/>
      <c r="D8" s="39">
        <v>360</v>
      </c>
      <c r="E8" s="2"/>
      <c r="G8" s="2"/>
    </row>
    <row r="9" spans="1:25" ht="15" x14ac:dyDescent="0.25">
      <c r="A9" s="2"/>
      <c r="B9" s="2" t="s">
        <v>255</v>
      </c>
      <c r="C9" s="2"/>
      <c r="D9" s="162">
        <v>9200000</v>
      </c>
      <c r="E9" s="2"/>
      <c r="G9" s="2"/>
    </row>
    <row r="10" spans="1:25" ht="15" x14ac:dyDescent="0.25">
      <c r="A10" s="2"/>
      <c r="B10" s="2" t="s">
        <v>256</v>
      </c>
      <c r="C10" s="15"/>
      <c r="D10" s="163">
        <v>8.9425699999999997E-2</v>
      </c>
      <c r="E10" s="2"/>
      <c r="G10" s="2"/>
      <c r="I10" s="2"/>
    </row>
    <row r="11" spans="1:25" ht="15" x14ac:dyDescent="0.25">
      <c r="A11" s="2"/>
      <c r="B11" s="2" t="s">
        <v>257</v>
      </c>
      <c r="C11" s="2"/>
      <c r="D11" s="163">
        <v>5.44257E-2</v>
      </c>
      <c r="E11" s="2"/>
      <c r="G11" s="2"/>
      <c r="I11" s="2"/>
      <c r="J11" s="2"/>
    </row>
    <row r="12" spans="1:25" x14ac:dyDescent="0.2">
      <c r="A12" s="2"/>
      <c r="B12" s="164"/>
      <c r="C12" s="165" t="s">
        <v>258</v>
      </c>
      <c r="D12" s="160">
        <v>45281</v>
      </c>
      <c r="E12" s="2"/>
      <c r="G12" s="2"/>
    </row>
    <row r="13" spans="1:25" x14ac:dyDescent="0.2">
      <c r="A13" s="2"/>
      <c r="B13" s="164"/>
      <c r="C13" s="164"/>
      <c r="D13" s="31"/>
      <c r="E13" s="2"/>
      <c r="F13" s="106"/>
      <c r="X13" s="2"/>
      <c r="Y13" s="2"/>
    </row>
    <row r="14" spans="1:25" ht="15" x14ac:dyDescent="0.25">
      <c r="A14" s="2"/>
      <c r="B14" s="158" t="s">
        <v>259</v>
      </c>
      <c r="C14" s="158"/>
      <c r="D14" s="166">
        <f>D9*(D10)*(ROUND((D7)/D8,5))</f>
        <v>66278.036406400002</v>
      </c>
      <c r="E14" s="2"/>
      <c r="X14" s="2"/>
      <c r="Y14" s="2"/>
    </row>
    <row r="15" spans="1:25" x14ac:dyDescent="0.2">
      <c r="X15" s="35"/>
      <c r="Y15" s="2"/>
    </row>
    <row r="16" spans="1:25" ht="15" x14ac:dyDescent="0.25">
      <c r="A16" s="2"/>
      <c r="B16" s="158" t="s">
        <v>260</v>
      </c>
      <c r="C16" s="167"/>
      <c r="D16" s="168"/>
      <c r="E16" s="2"/>
    </row>
    <row r="17" spans="1:26" x14ac:dyDescent="0.2">
      <c r="A17" s="2"/>
      <c r="B17" s="169"/>
      <c r="C17" s="169" t="s">
        <v>261</v>
      </c>
      <c r="D17" s="168">
        <v>341321.26</v>
      </c>
      <c r="E17" s="36"/>
      <c r="G17" s="2"/>
      <c r="K17" s="170"/>
      <c r="Z17" s="2"/>
    </row>
    <row r="18" spans="1:26" x14ac:dyDescent="0.2">
      <c r="B18" s="169"/>
      <c r="C18" s="169" t="s">
        <v>262</v>
      </c>
      <c r="D18" s="168">
        <v>27659.66</v>
      </c>
      <c r="E18" s="170"/>
      <c r="F18" s="170"/>
      <c r="G18" s="2"/>
      <c r="K18" s="36"/>
    </row>
    <row r="19" spans="1:26" x14ac:dyDescent="0.2">
      <c r="B19" s="169"/>
      <c r="C19" s="169" t="s">
        <v>263</v>
      </c>
      <c r="D19" s="168">
        <v>33773.15</v>
      </c>
      <c r="E19" s="170"/>
      <c r="G19" s="2"/>
      <c r="I19" s="2"/>
      <c r="K19" s="170"/>
      <c r="Q19" s="171"/>
      <c r="R19" s="171"/>
      <c r="S19" s="172"/>
    </row>
    <row r="20" spans="1:26" ht="15" x14ac:dyDescent="0.25">
      <c r="B20" s="169"/>
      <c r="C20" s="169" t="s">
        <v>264</v>
      </c>
      <c r="D20" s="168">
        <v>124544.07</v>
      </c>
      <c r="E20" s="170"/>
      <c r="G20" s="2"/>
      <c r="K20" s="170"/>
      <c r="Q20" s="173"/>
      <c r="R20" s="173"/>
      <c r="S20" s="173"/>
    </row>
    <row r="21" spans="1:26" ht="15" x14ac:dyDescent="0.25">
      <c r="B21" s="169"/>
      <c r="C21" s="174" t="s">
        <v>265</v>
      </c>
      <c r="D21" s="175">
        <v>833.33</v>
      </c>
      <c r="E21" s="170"/>
      <c r="G21" s="2"/>
      <c r="K21" s="170"/>
      <c r="Q21" s="173"/>
      <c r="R21" s="173"/>
      <c r="S21" s="173"/>
    </row>
    <row r="22" spans="1:26" ht="15" x14ac:dyDescent="0.25">
      <c r="B22" s="169"/>
      <c r="C22" s="169"/>
      <c r="D22" s="176"/>
      <c r="K22" s="170"/>
      <c r="Q22" s="173"/>
      <c r="R22" s="173"/>
      <c r="S22" s="173"/>
    </row>
    <row r="23" spans="1:26" ht="15" x14ac:dyDescent="0.25">
      <c r="B23" s="158" t="s">
        <v>266</v>
      </c>
      <c r="C23" s="167"/>
      <c r="D23" s="166">
        <f>D17-D18-D19-D20-D21</f>
        <v>154511.05000000002</v>
      </c>
      <c r="E23" s="170"/>
      <c r="F23" s="170"/>
      <c r="Q23" s="173"/>
      <c r="R23" s="173"/>
      <c r="S23" s="173"/>
    </row>
    <row r="24" spans="1:26" ht="15" x14ac:dyDescent="0.25">
      <c r="B24" s="158"/>
      <c r="C24" s="2"/>
      <c r="D24" s="2"/>
      <c r="Q24" s="173"/>
      <c r="R24" s="173"/>
      <c r="S24" s="173"/>
    </row>
    <row r="25" spans="1:26" ht="15" x14ac:dyDescent="0.25">
      <c r="B25" s="165" t="s">
        <v>267</v>
      </c>
      <c r="C25" s="2"/>
      <c r="D25" s="173">
        <v>0</v>
      </c>
      <c r="H25" s="177"/>
      <c r="I25" s="178"/>
      <c r="J25" s="178"/>
      <c r="K25" s="178"/>
      <c r="L25" s="178"/>
      <c r="M25" s="178"/>
      <c r="N25" s="178"/>
      <c r="Q25" s="173"/>
      <c r="R25" s="173"/>
      <c r="S25" s="173"/>
    </row>
    <row r="26" spans="1:26" ht="15" x14ac:dyDescent="0.25">
      <c r="B26" s="165"/>
      <c r="C26" s="35" t="s">
        <v>268</v>
      </c>
      <c r="D26" s="2"/>
      <c r="H26" s="177"/>
      <c r="I26" s="178"/>
      <c r="J26" s="178"/>
      <c r="K26" s="178"/>
      <c r="L26" s="173"/>
      <c r="M26" s="178"/>
      <c r="N26" s="178"/>
      <c r="Q26" s="173"/>
      <c r="R26" s="173"/>
      <c r="S26" s="173"/>
    </row>
    <row r="27" spans="1:26" ht="15" x14ac:dyDescent="0.25">
      <c r="B27" s="165" t="s">
        <v>269</v>
      </c>
      <c r="C27" s="2"/>
      <c r="D27" s="173">
        <v>0</v>
      </c>
      <c r="H27" s="177"/>
      <c r="I27" s="178"/>
      <c r="J27" s="178"/>
      <c r="K27" s="178"/>
      <c r="L27" s="173"/>
      <c r="M27" s="178"/>
      <c r="N27" s="178"/>
      <c r="Q27" s="173"/>
      <c r="R27" s="173"/>
      <c r="S27" s="173"/>
    </row>
    <row r="28" spans="1:26" ht="15" x14ac:dyDescent="0.25">
      <c r="B28" s="165" t="s">
        <v>270</v>
      </c>
      <c r="C28" s="2"/>
      <c r="D28" s="179">
        <v>0</v>
      </c>
      <c r="H28" s="178"/>
      <c r="I28" s="178"/>
      <c r="J28" s="178"/>
      <c r="K28" s="178"/>
      <c r="L28" s="173"/>
      <c r="M28" s="178"/>
      <c r="N28" s="178"/>
    </row>
    <row r="29" spans="1:26" ht="15" x14ac:dyDescent="0.25">
      <c r="B29" s="180" t="s">
        <v>271</v>
      </c>
      <c r="C29" s="2"/>
      <c r="D29" s="166">
        <v>0</v>
      </c>
      <c r="H29" s="178"/>
      <c r="I29" s="173"/>
      <c r="J29" s="178"/>
      <c r="K29" s="178"/>
      <c r="L29" s="173"/>
      <c r="M29" s="178"/>
      <c r="N29" s="178"/>
      <c r="Q29" s="171"/>
      <c r="R29" s="172"/>
      <c r="S29" s="172"/>
    </row>
    <row r="30" spans="1:26" ht="15" x14ac:dyDescent="0.25">
      <c r="B30" s="180"/>
      <c r="C30" s="2"/>
      <c r="D30" s="2"/>
      <c r="H30" s="178"/>
      <c r="I30" s="173"/>
      <c r="J30" s="178"/>
      <c r="K30" s="178"/>
      <c r="L30" s="173"/>
      <c r="M30" s="178"/>
      <c r="N30" s="178"/>
      <c r="Q30" s="173"/>
      <c r="R30" s="173"/>
      <c r="S30" s="173"/>
    </row>
    <row r="31" spans="1:26" ht="15" x14ac:dyDescent="0.25">
      <c r="B31" s="181" t="s">
        <v>272</v>
      </c>
      <c r="C31" s="169"/>
      <c r="D31" s="173"/>
      <c r="H31" s="178"/>
      <c r="I31" s="178"/>
      <c r="J31" s="178"/>
      <c r="K31" s="178"/>
      <c r="L31" s="173"/>
      <c r="M31" s="178"/>
      <c r="N31" s="178"/>
      <c r="Q31" s="173"/>
      <c r="R31" s="173"/>
      <c r="S31" s="173"/>
    </row>
    <row r="32" spans="1:26" ht="15" x14ac:dyDescent="0.25">
      <c r="B32" s="182"/>
      <c r="C32" s="182" t="s">
        <v>273</v>
      </c>
      <c r="D32" s="173">
        <f>+D14</f>
        <v>66278.036406400002</v>
      </c>
      <c r="H32" s="178"/>
      <c r="I32" s="178"/>
      <c r="J32" s="178"/>
      <c r="K32" s="178"/>
      <c r="L32" s="173"/>
      <c r="M32" s="178"/>
      <c r="N32" s="178"/>
      <c r="Q32" s="173"/>
      <c r="R32" s="173"/>
      <c r="S32" s="173"/>
    </row>
    <row r="33" spans="2:19" ht="15" x14ac:dyDescent="0.25">
      <c r="B33" s="2"/>
      <c r="C33" s="2"/>
      <c r="D33" s="31"/>
      <c r="H33" s="178"/>
      <c r="I33" s="173"/>
      <c r="J33" s="178"/>
      <c r="K33" s="178"/>
      <c r="L33" s="173"/>
      <c r="M33" s="178"/>
      <c r="N33" s="178"/>
      <c r="Q33" s="173"/>
      <c r="R33" s="173"/>
      <c r="S33" s="173"/>
    </row>
    <row r="34" spans="2:19" ht="15" x14ac:dyDescent="0.25">
      <c r="B34" s="158" t="s">
        <v>274</v>
      </c>
      <c r="C34" s="158"/>
      <c r="D34" s="166">
        <f>D32</f>
        <v>66278.036406400002</v>
      </c>
      <c r="H34" s="178"/>
      <c r="I34" s="173"/>
      <c r="J34" s="178"/>
      <c r="K34" s="178"/>
      <c r="L34" s="173"/>
      <c r="M34" s="178"/>
      <c r="N34" s="178"/>
      <c r="Q34" s="173"/>
      <c r="R34" s="173"/>
      <c r="S34" s="173"/>
    </row>
    <row r="35" spans="2:19" ht="15" x14ac:dyDescent="0.25">
      <c r="H35" s="178"/>
      <c r="I35" s="178"/>
      <c r="J35" s="178"/>
      <c r="K35" s="178"/>
      <c r="L35" s="173"/>
      <c r="M35" s="178"/>
      <c r="N35" s="178"/>
      <c r="Q35" s="173"/>
      <c r="R35" s="173"/>
      <c r="S35" s="173"/>
    </row>
    <row r="36" spans="2:19" ht="15" x14ac:dyDescent="0.25">
      <c r="B36" s="158" t="s">
        <v>275</v>
      </c>
      <c r="C36" s="2"/>
      <c r="D36" s="2"/>
      <c r="H36" s="178"/>
      <c r="I36" s="178"/>
      <c r="J36" s="178"/>
      <c r="K36" s="178"/>
      <c r="L36" s="173"/>
      <c r="M36" s="178"/>
      <c r="N36" s="178"/>
      <c r="Q36" s="173"/>
      <c r="R36" s="173"/>
      <c r="S36" s="173"/>
    </row>
    <row r="37" spans="2:19" ht="15" x14ac:dyDescent="0.25">
      <c r="B37" s="2"/>
      <c r="C37" s="182" t="s">
        <v>276</v>
      </c>
      <c r="D37" s="183">
        <v>0</v>
      </c>
      <c r="H37" s="178"/>
      <c r="I37" s="173"/>
      <c r="J37" s="178"/>
      <c r="K37" s="178"/>
      <c r="L37" s="173"/>
      <c r="M37" s="178"/>
      <c r="N37" s="178"/>
      <c r="Q37" s="173"/>
      <c r="R37" s="173"/>
      <c r="S37" s="173"/>
    </row>
    <row r="38" spans="2:19" ht="15" x14ac:dyDescent="0.25">
      <c r="B38" s="2" t="s">
        <v>277</v>
      </c>
      <c r="C38" s="2"/>
      <c r="D38" s="184">
        <v>0</v>
      </c>
      <c r="H38" s="178"/>
      <c r="I38" s="173"/>
      <c r="J38" s="178"/>
      <c r="K38" s="178"/>
      <c r="L38" s="173"/>
      <c r="M38" s="178"/>
      <c r="N38" s="178"/>
      <c r="Q38" s="173"/>
      <c r="R38" s="173"/>
      <c r="S38" s="173"/>
    </row>
    <row r="39" spans="2:19" ht="15" x14ac:dyDescent="0.25">
      <c r="B39" s="165" t="s">
        <v>278</v>
      </c>
      <c r="C39" s="2"/>
      <c r="D39" s="185">
        <v>0</v>
      </c>
      <c r="H39" s="177"/>
      <c r="I39" s="178"/>
      <c r="J39" s="178"/>
      <c r="K39" s="178"/>
      <c r="L39" s="173"/>
      <c r="M39" s="178"/>
      <c r="N39" s="178"/>
      <c r="Q39" s="173"/>
      <c r="R39" s="173"/>
      <c r="S39" s="173"/>
    </row>
    <row r="40" spans="2:19" ht="15" x14ac:dyDescent="0.25">
      <c r="B40" s="180" t="s">
        <v>279</v>
      </c>
      <c r="C40" s="2"/>
      <c r="D40" s="166">
        <v>0</v>
      </c>
    </row>
    <row r="41" spans="2:19" x14ac:dyDescent="0.2">
      <c r="Q41" s="171"/>
      <c r="R41" s="172"/>
      <c r="S41" s="172"/>
    </row>
    <row r="42" spans="2:19" ht="15" x14ac:dyDescent="0.25">
      <c r="Q42" s="173"/>
      <c r="R42" s="173"/>
      <c r="S42" s="173"/>
    </row>
    <row r="43" spans="2:19" ht="15" x14ac:dyDescent="0.25">
      <c r="H43" s="171"/>
      <c r="I43" s="138"/>
      <c r="J43" s="172"/>
      <c r="K43" s="172"/>
      <c r="L43" s="171"/>
      <c r="Q43" s="173"/>
      <c r="R43" s="173"/>
      <c r="S43" s="173"/>
    </row>
    <row r="44" spans="2:19" ht="15" x14ac:dyDescent="0.25">
      <c r="H44" s="186"/>
      <c r="I44" s="138"/>
      <c r="J44" s="187"/>
      <c r="K44" s="188"/>
      <c r="L44" s="138"/>
      <c r="Q44" s="173"/>
      <c r="R44" s="173"/>
      <c r="S44" s="173"/>
    </row>
    <row r="45" spans="2:19" ht="15" x14ac:dyDescent="0.25">
      <c r="H45" s="186"/>
      <c r="I45" s="138"/>
      <c r="J45" s="186"/>
      <c r="K45" s="186"/>
      <c r="L45" s="138"/>
      <c r="Q45" s="173"/>
      <c r="R45" s="173"/>
      <c r="S45" s="173"/>
    </row>
    <row r="46" spans="2:19" ht="15" x14ac:dyDescent="0.25">
      <c r="H46" s="171"/>
      <c r="I46" s="189"/>
      <c r="J46" s="186"/>
      <c r="K46" s="186"/>
      <c r="L46" s="138"/>
      <c r="Q46" s="173"/>
      <c r="R46" s="173"/>
      <c r="S46" s="173"/>
    </row>
    <row r="47" spans="2:19" ht="15" x14ac:dyDescent="0.25">
      <c r="H47" s="186"/>
      <c r="I47" s="138"/>
      <c r="J47" s="186"/>
      <c r="K47" s="138"/>
      <c r="L47" s="138"/>
      <c r="Q47" s="173"/>
      <c r="R47" s="173"/>
      <c r="S47" s="173"/>
    </row>
    <row r="48" spans="2:19" ht="15" x14ac:dyDescent="0.25">
      <c r="H48" s="186"/>
      <c r="I48" s="16"/>
      <c r="J48" s="186"/>
      <c r="K48" s="186"/>
      <c r="L48" s="138"/>
      <c r="Q48" s="173"/>
      <c r="R48" s="173"/>
      <c r="S48" s="173"/>
    </row>
    <row r="49" spans="8:19" ht="15" x14ac:dyDescent="0.25">
      <c r="H49" s="171"/>
      <c r="I49" s="189"/>
      <c r="J49" s="186"/>
      <c r="K49" s="186"/>
      <c r="L49" s="138"/>
      <c r="Q49" s="178"/>
      <c r="R49" s="173"/>
      <c r="S49" s="17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2023-12-19T14:55:03Z</dcterms:created>
  <dcterms:modified xsi:type="dcterms:W3CDTF">2023-12-19T17:05:29Z</dcterms:modified>
</cp:coreProperties>
</file>