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seb\AppData\Local\Microsoft\Windows\INetCache\Content.Outlook\V3A6L54Y\"/>
    </mc:Choice>
  </mc:AlternateContent>
  <xr:revisionPtr revIDLastSave="0" documentId="13_ncr:1_{8D0E2E6D-7D98-4D3F-BDB2-2F2C7ED8D967}" xr6:coauthVersionLast="47" xr6:coauthVersionMax="47" xr10:uidLastSave="{00000000-0000-0000-0000-000000000000}"/>
  <bookViews>
    <workbookView xWindow="28680" yWindow="-120" windowWidth="29040" windowHeight="15840" xr2:uid="{F9EA929A-9B1A-40DA-B4DE-9AFF76CBCB6D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1" l="1"/>
  <c r="B14" i="3"/>
  <c r="H85" i="2"/>
  <c r="H86" i="2" s="1"/>
  <c r="H81" i="2"/>
  <c r="G81" i="2"/>
  <c r="I81" i="2" s="1"/>
  <c r="I80" i="2"/>
  <c r="G84" i="2"/>
  <c r="H76" i="2"/>
  <c r="H77" i="2" s="1"/>
  <c r="H88" i="2" s="1"/>
  <c r="G76" i="2"/>
  <c r="N47" i="2"/>
  <c r="N49" i="2" s="1"/>
  <c r="H20" i="2"/>
  <c r="L51" i="2"/>
  <c r="H29" i="2"/>
  <c r="N17" i="2"/>
  <c r="A3" i="2"/>
  <c r="A84" i="1"/>
  <c r="G64" i="1"/>
  <c r="G50" i="1"/>
  <c r="G49" i="1"/>
  <c r="G48" i="1"/>
  <c r="G47" i="1"/>
  <c r="G46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N11" i="2"/>
  <c r="N51" i="2"/>
  <c r="N53" i="2" s="1"/>
  <c r="N55" i="2" s="1"/>
  <c r="N57" i="2" s="1"/>
  <c r="N59" i="2" s="1"/>
  <c r="N61" i="2" s="1"/>
  <c r="N63" i="2" s="1"/>
  <c r="N65" i="2" s="1"/>
  <c r="N67" i="2" s="1"/>
  <c r="N69" i="2" s="1"/>
  <c r="G77" i="2"/>
  <c r="I76" i="2"/>
  <c r="G85" i="2"/>
  <c r="I84" i="2"/>
  <c r="I82" i="2"/>
  <c r="B22" i="3"/>
  <c r="B33" i="3"/>
  <c r="E14" i="4"/>
  <c r="E32" i="4" s="1"/>
  <c r="E34" i="4" s="1"/>
  <c r="E23" i="4"/>
  <c r="B35" i="3" l="1"/>
  <c r="G86" i="2"/>
  <c r="I85" i="2"/>
  <c r="G88" i="2"/>
  <c r="I77" i="2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I78" i="2"/>
  <c r="I88" i="2"/>
  <c r="I86" i="2"/>
  <c r="B37" i="3"/>
  <c r="B39" i="3" s="1"/>
  <c r="H79" i="1" l="1"/>
</calcChain>
</file>

<file path=xl/sharedStrings.xml><?xml version="1.0" encoding="utf-8"?>
<sst xmlns="http://schemas.openxmlformats.org/spreadsheetml/2006/main" count="377" uniqueCount="279">
  <si>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</si>
  <si>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</si>
  <si>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</si>
  <si>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</si>
  <si>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</si>
  <si>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</si>
  <si>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</si>
  <si>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</si>
  <si>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</si>
  <si>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</si>
  <si>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</si>
  <si>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</si>
  <si>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</si>
  <si>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</si>
  <si>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</si>
  <si>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</si>
  <si>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</si>
  <si>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</si>
  <si>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</si>
  <si>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</si>
  <si>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</si>
  <si>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</si>
  <si>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</si>
  <si>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</si>
  <si>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</si>
  <si>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</si>
  <si>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</si>
  <si>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</si>
  <si>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</si>
  <si>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</si>
  <si>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</si>
  <si>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</si>
  <si>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</si>
  <si>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</si>
  <si>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</si>
  <si>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</si>
  <si>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</si>
  <si>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</si>
  <si>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</si>
  <si>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</si>
  <si>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</si>
  <si>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</si>
  <si>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</si>
  <si>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</si>
  <si>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</si>
  <si>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</si>
  <si>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</si>
  <si>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</si>
  <si>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</si>
  <si>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</si>
  <si>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</si>
  <si>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</si>
  <si>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</si>
  <si>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</si>
  <si>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</si>
  <si>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</si>
  <si>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</si>
  <si>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</si>
  <si>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</si>
  <si>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</si>
  <si>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</si>
  <si>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</si>
  <si>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</si>
  <si>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</si>
  <si>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</si>
  <si>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</si>
  <si>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</si>
  <si>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</si>
  <si>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</si>
  <si>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</si>
  <si>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</si>
  <si>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</si>
  <si>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</si>
  <si>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</si>
  <si>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</si>
  <si>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</si>
  <si>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</si>
  <si>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</si>
  <si>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</si>
  <si>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</si>
  <si>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</si>
  <si>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</si>
  <si>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</si>
  <si>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</si>
  <si>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</si>
  <si>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</si>
  <si>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</si>
  <si>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</si>
  <si>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</si>
  <si>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</si>
  <si>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</si>
  <si>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</si>
  <si>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</si>
  <si>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</si>
  <si>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</si>
  <si>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</si>
  <si>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</si>
  <si>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</si>
  <si>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</si>
  <si>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</si>
  <si>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</si>
  <si>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</si>
  <si>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</si>
  <si>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</si>
  <si>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</si>
  <si>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</si>
  <si>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</si>
  <si>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</si>
  <si>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</si>
  <si>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</si>
  <si>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</si>
  <si>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</si>
  <si>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</si>
  <si>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</si>
  <si>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</si>
  <si>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</si>
  <si>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</si>
  <si>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</si>
  <si>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</si>
  <si>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</si>
  <si>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</si>
  <si>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</si>
  <si>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</si>
  <si>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</si>
  <si>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</si>
  <si>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</si>
  <si>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</si>
  <si>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</si>
  <si>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</si>
  <si>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</si>
  <si>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</si>
  <si>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</si>
  <si>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</si>
  <si>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</si>
  <si>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</si>
  <si>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</si>
  <si>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</si>
  <si>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</si>
  <si>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</si>
  <si>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</si>
  <si>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</si>
  <si>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</si>
  <si>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</si>
  <si>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</si>
  <si>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</si>
  <si>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</si>
  <si>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</si>
  <si>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</si>
  <si>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</si>
  <si>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</si>
  <si>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</si>
  <si>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</si>
  <si>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</si>
  <si>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</si>
  <si>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</si>
  <si>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</si>
  <si>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</si>
  <si>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</si>
  <si>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</si>
  <si>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</si>
  <si>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</si>
  <si>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</si>
  <si>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</si>
  <si>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</si>
  <si>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</si>
  <si>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</si>
  <si>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</si>
  <si>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</si>
  <si>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</si>
  <si>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</si>
  <si>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</si>
  <si>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</si>
  <si>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</si>
  <si>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</si>
  <si>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</si>
  <si>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</si>
  <si>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</si>
  <si>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</si>
  <si>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</si>
  <si>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</si>
  <si>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</si>
  <si>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</si>
  <si>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</si>
  <si>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</si>
  <si>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</si>
  <si>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</si>
  <si>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</si>
  <si>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</si>
  <si>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</si>
  <si>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</si>
  <si>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</si>
  <si>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</si>
  <si>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</si>
  <si>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</si>
  <si>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</si>
  <si>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</si>
  <si>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</si>
  <si>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</si>
  <si>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</si>
  <si>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</si>
  <si>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</si>
  <si>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</si>
  <si>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</si>
  <si>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</si>
  <si>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</si>
  <si>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</si>
  <si>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</si>
  <si>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</si>
  <si>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</si>
  <si>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</si>
  <si>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</si>
  <si>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</si>
  <si>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</si>
  <si>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</si>
  <si>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</si>
  <si>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</si>
  <si>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</si>
  <si>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</si>
  <si>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</si>
  <si>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</si>
  <si>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</si>
  <si>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</si>
  <si>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</si>
  <si>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</si>
  <si>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</si>
  <si>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</si>
  <si>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</si>
  <si>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</si>
  <si>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</si>
  <si>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</si>
  <si>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</si>
  <si>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</si>
  <si>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</si>
  <si>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</si>
  <si>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</si>
  <si>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</si>
  <si>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</si>
  <si>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</si>
  <si>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</si>
  <si>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</si>
  <si>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</si>
  <si>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</si>
  <si>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</si>
  <si>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</si>
  <si>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</si>
  <si>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</si>
  <si>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</si>
  <si>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</si>
  <si>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</si>
  <si>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</si>
  <si>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</si>
  <si>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</si>
  <si>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</si>
  <si>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</si>
  <si>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</si>
  <si>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</si>
  <si>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</si>
  <si>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</si>
  <si>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</si>
  <si>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</si>
  <si>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</si>
  <si>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</si>
  <si>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</si>
  <si>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</si>
  <si>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</si>
  <si>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</si>
  <si>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</si>
  <si>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</si>
  <si>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</si>
  <si>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</si>
  <si>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</si>
  <si>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</si>
  <si>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</si>
  <si>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</si>
  <si>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</si>
  <si>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</si>
  <si>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</si>
  <si>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</si>
  <si>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10/25/23-11/24/23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</si>
</sst>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1" tint="0.14999847407452621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5">
    <xf numFmtId="0" fontId="0" fillId="0" borderId="0" xfId="0"/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3" fillId="0" borderId="0" xfId="5" applyFont="1" applyFill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4" fillId="0" borderId="0" xfId="4" applyFont="1" applyFill="1" applyBorder="1" applyAlignment="1" applyProtection="1">
      <alignment horizontal="left"/>
      <protection locked="0"/>
    </xf>
    <xf numFmtId="43" fontId="3" fillId="0" borderId="0" xfId="4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4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6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/>
    <xf numFmtId="43" fontId="3" fillId="0" borderId="20" xfId="0" applyNumberFormat="1" applyFont="1" applyBorder="1"/>
    <xf numFmtId="10" fontId="9" fillId="0" borderId="19" xfId="0" applyNumberFormat="1" applyFont="1" applyBorder="1" applyAlignment="1">
      <alignment horizontal="center"/>
    </xf>
    <xf numFmtId="10" fontId="3" fillId="0" borderId="21" xfId="0" applyNumberFormat="1" applyFont="1" applyBorder="1"/>
    <xf numFmtId="0" fontId="4" fillId="0" borderId="22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43" fontId="4" fillId="0" borderId="19" xfId="0" applyNumberFormat="1" applyFont="1" applyBorder="1"/>
    <xf numFmtId="9" fontId="4" fillId="0" borderId="19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23" xfId="0" applyFont="1" applyBorder="1"/>
    <xf numFmtId="0" fontId="10" fillId="0" borderId="0" xfId="0" applyFont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24" xfId="0" applyFont="1" applyBorder="1"/>
    <xf numFmtId="0" fontId="4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3" xfId="0" applyFont="1" applyBorder="1"/>
    <xf numFmtId="43" fontId="3" fillId="0" borderId="0" xfId="0" applyNumberFormat="1" applyFont="1"/>
    <xf numFmtId="0" fontId="3" fillId="0" borderId="20" xfId="0" applyFont="1" applyBorder="1"/>
    <xf numFmtId="0" fontId="4" fillId="0" borderId="19" xfId="0" applyFont="1" applyBorder="1" applyAlignment="1">
      <alignment horizontal="center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4" applyNumberFormat="1" applyFont="1" applyFill="1" applyBorder="1" applyAlignment="1">
      <alignment horizontal="center"/>
    </xf>
    <xf numFmtId="2" fontId="3" fillId="0" borderId="15" xfId="0" applyNumberFormat="1" applyFont="1" applyBorder="1"/>
    <xf numFmtId="2" fontId="3" fillId="0" borderId="5" xfId="0" applyNumberFormat="1" applyFont="1" applyBorder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10" fontId="4" fillId="0" borderId="32" xfId="0" applyNumberFormat="1" applyFont="1" applyBorder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4" fillId="0" borderId="4" xfId="0" applyFont="1" applyBorder="1"/>
    <xf numFmtId="2" fontId="4" fillId="0" borderId="8" xfId="0" applyNumberFormat="1" applyFont="1" applyBorder="1"/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2" xfId="0" applyFont="1" applyBorder="1"/>
    <xf numFmtId="0" fontId="10" fillId="0" borderId="0" xfId="0" applyFont="1" applyAlignment="1">
      <alignment horizontal="left" vertical="top" wrapText="1"/>
    </xf>
    <xf numFmtId="0" fontId="12" fillId="0" borderId="0" xfId="0" applyFont="1"/>
    <xf numFmtId="10" fontId="3" fillId="0" borderId="0" xfId="0" applyNumberFormat="1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6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165" fontId="3" fillId="0" borderId="0" xfId="0" applyNumberFormat="1" applyFont="1"/>
    <xf numFmtId="43" fontId="3" fillId="0" borderId="16" xfId="0" applyNumberFormat="1" applyFont="1" applyBorder="1" applyAlignment="1">
      <alignment horizontal="center"/>
    </xf>
    <xf numFmtId="166" fontId="3" fillId="0" borderId="0" xfId="0" applyNumberFormat="1" applyFont="1"/>
    <xf numFmtId="43" fontId="4" fillId="0" borderId="13" xfId="0" applyNumberFormat="1" applyFont="1" applyBorder="1"/>
    <xf numFmtId="43" fontId="4" fillId="0" borderId="16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10" fillId="0" borderId="13" xfId="0" applyFont="1" applyBorder="1"/>
    <xf numFmtId="0" fontId="10" fillId="0" borderId="16" xfId="0" applyFont="1" applyBorder="1"/>
    <xf numFmtId="0" fontId="10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3" xfId="0" applyFont="1" applyBorder="1"/>
    <xf numFmtId="0" fontId="3" fillId="0" borderId="12" xfId="0" applyFont="1" applyBorder="1"/>
    <xf numFmtId="165" fontId="3" fillId="0" borderId="15" xfId="0" applyNumberFormat="1" applyFont="1" applyBorder="1"/>
    <xf numFmtId="10" fontId="3" fillId="0" borderId="5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right"/>
    </xf>
    <xf numFmtId="43" fontId="3" fillId="0" borderId="21" xfId="0" applyNumberFormat="1" applyFont="1" applyBorder="1"/>
    <xf numFmtId="43" fontId="4" fillId="0" borderId="16" xfId="0" applyNumberFormat="1" applyFont="1" applyBorder="1"/>
    <xf numFmtId="0" fontId="3" fillId="0" borderId="24" xfId="0" applyFont="1" applyBorder="1"/>
    <xf numFmtId="0" fontId="3" fillId="0" borderId="16" xfId="0" applyFont="1" applyBorder="1" applyAlignment="1">
      <alignment horizontal="center"/>
    </xf>
    <xf numFmtId="165" fontId="3" fillId="0" borderId="5" xfId="0" applyNumberFormat="1" applyFont="1" applyBorder="1"/>
    <xf numFmtId="0" fontId="4" fillId="0" borderId="18" xfId="0" applyFont="1" applyBorder="1"/>
    <xf numFmtId="165" fontId="4" fillId="0" borderId="19" xfId="4" applyNumberFormat="1" applyFont="1" applyFill="1" applyBorder="1" applyAlignment="1">
      <alignment horizontal="right"/>
    </xf>
    <xf numFmtId="0" fontId="4" fillId="0" borderId="16" xfId="0" applyFont="1" applyBorder="1"/>
    <xf numFmtId="165" fontId="4" fillId="0" borderId="16" xfId="0" applyNumberFormat="1" applyFont="1" applyBorder="1"/>
    <xf numFmtId="165" fontId="4" fillId="0" borderId="5" xfId="0" applyNumberFormat="1" applyFont="1" applyBorder="1"/>
    <xf numFmtId="0" fontId="3" fillId="0" borderId="13" xfId="0" applyFont="1" applyBorder="1"/>
    <xf numFmtId="9" fontId="3" fillId="0" borderId="16" xfId="0" applyNumberFormat="1" applyFont="1" applyBorder="1"/>
    <xf numFmtId="10" fontId="3" fillId="0" borderId="27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/>
    <xf numFmtId="9" fontId="3" fillId="0" borderId="21" xfId="0" applyNumberFormat="1" applyFont="1" applyBorder="1"/>
    <xf numFmtId="0" fontId="10" fillId="0" borderId="25" xfId="0" applyFont="1" applyBorder="1"/>
    <xf numFmtId="0" fontId="4" fillId="0" borderId="30" xfId="0" applyFont="1" applyBorder="1"/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9" fillId="0" borderId="0" xfId="0" applyFont="1"/>
    <xf numFmtId="41" fontId="9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27" xfId="0" applyNumberFormat="1" applyFont="1" applyBorder="1" applyAlignment="1">
      <alignment horizontal="right"/>
    </xf>
    <xf numFmtId="41" fontId="3" fillId="0" borderId="0" xfId="0" applyNumberFormat="1" applyFont="1"/>
    <xf numFmtId="167" fontId="4" fillId="0" borderId="19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0" fontId="16" fillId="0" borderId="0" xfId="0" applyFont="1"/>
    <xf numFmtId="0" fontId="3" fillId="0" borderId="11" xfId="0" applyFont="1" applyBorder="1"/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9" fontId="3" fillId="0" borderId="0" xfId="0" applyNumberFormat="1" applyFont="1"/>
    <xf numFmtId="0" fontId="17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4" fontId="21" fillId="0" borderId="0" xfId="0" applyNumberFormat="1" applyFont="1"/>
    <xf numFmtId="0" fontId="22" fillId="0" borderId="0" xfId="0" applyFont="1"/>
    <xf numFmtId="4" fontId="3" fillId="0" borderId="0" xfId="0" applyNumberFormat="1" applyFont="1"/>
    <xf numFmtId="0" fontId="23" fillId="0" borderId="0" xfId="0" applyFont="1"/>
    <xf numFmtId="0" fontId="24" fillId="0" borderId="0" xfId="0" applyFont="1"/>
    <xf numFmtId="43" fontId="0" fillId="0" borderId="5" xfId="0" applyNumberFormat="1" applyBorder="1"/>
    <xf numFmtId="43" fontId="23" fillId="0" borderId="0" xfId="0" applyNumberFormat="1" applyFont="1"/>
    <xf numFmtId="0" fontId="25" fillId="0" borderId="0" xfId="0" applyFont="1"/>
    <xf numFmtId="43" fontId="26" fillId="0" borderId="0" xfId="0" applyNumberFormat="1" applyFont="1"/>
    <xf numFmtId="14" fontId="27" fillId="0" borderId="0" xfId="0" applyNumberFormat="1" applyFont="1"/>
    <xf numFmtId="43" fontId="20" fillId="0" borderId="0" xfId="0" applyNumberFormat="1" applyFont="1" applyAlignment="1">
      <alignment horizontal="right"/>
    </xf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3" fontId="17" fillId="0" borderId="0" xfId="0" applyNumberFormat="1" applyFont="1" applyAlignment="1">
      <alignment horizontal="right"/>
    </xf>
    <xf numFmtId="14" fontId="25" fillId="0" borderId="0" xfId="0" applyNumberFormat="1" applyFont="1"/>
    <xf numFmtId="43" fontId="27" fillId="0" borderId="0" xfId="0" applyNumberFormat="1" applyFont="1"/>
    <xf numFmtId="43" fontId="28" fillId="0" borderId="0" xfId="0" applyNumberFormat="1" applyFont="1" applyAlignment="1">
      <alignment horizontal="right"/>
    </xf>
    <xf numFmtId="43" fontId="0" fillId="0" borderId="0" xfId="0" applyNumberFormat="1"/>
    <xf numFmtId="10" fontId="17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43" fontId="29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9" fillId="0" borderId="0" xfId="0" applyNumberFormat="1" applyFont="1" applyAlignment="1">
      <alignment horizontal="left"/>
    </xf>
    <xf numFmtId="0" fontId="29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30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0" fillId="0" borderId="1" xfId="0" applyFont="1" applyBorder="1"/>
    <xf numFmtId="0" fontId="5" fillId="0" borderId="2" xfId="0" applyFont="1" applyBorder="1"/>
    <xf numFmtId="0" fontId="31" fillId="0" borderId="2" xfId="0" applyFont="1" applyBorder="1"/>
    <xf numFmtId="0" fontId="5" fillId="0" borderId="3" xfId="0" applyFont="1" applyBorder="1"/>
    <xf numFmtId="0" fontId="0" fillId="0" borderId="0" xfId="0" applyAlignment="1">
      <alignment horizontal="center"/>
    </xf>
    <xf numFmtId="0" fontId="5" fillId="0" borderId="5" xfId="0" applyFont="1" applyBorder="1"/>
    <xf numFmtId="0" fontId="17" fillId="0" borderId="0" xfId="0" applyFont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17" fillId="0" borderId="0" xfId="0" applyNumberFormat="1" applyFont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10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43" fontId="3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43" fontId="32" fillId="0" borderId="0" xfId="0" applyNumberFormat="1" applyFont="1"/>
    <xf numFmtId="0" fontId="18" fillId="0" borderId="4" xfId="0" applyFont="1" applyBorder="1"/>
    <xf numFmtId="43" fontId="32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43" fontId="32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40" fontId="17" fillId="0" borderId="0" xfId="0" applyNumberFormat="1" applyFont="1" applyAlignment="1">
      <alignment horizontal="left"/>
    </xf>
    <xf numFmtId="40" fontId="17" fillId="0" borderId="0" xfId="0" applyNumberFormat="1" applyFont="1" applyAlignment="1">
      <alignment horizontal="right"/>
    </xf>
    <xf numFmtId="9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3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8" xfId="0" applyBorder="1"/>
    <xf numFmtId="43" fontId="33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" fontId="0" fillId="0" borderId="0" xfId="0" applyNumberFormat="1"/>
    <xf numFmtId="0" fontId="34" fillId="0" borderId="0" xfId="0" applyFont="1" applyAlignment="1">
      <alignment horizontal="left"/>
    </xf>
    <xf numFmtId="0" fontId="0" fillId="0" borderId="38" xfId="0" applyBorder="1"/>
    <xf numFmtId="43" fontId="29" fillId="0" borderId="0" xfId="0" applyNumberFormat="1" applyFont="1" applyAlignment="1">
      <alignment horizontal="left"/>
    </xf>
    <xf numFmtId="0" fontId="14" fillId="0" borderId="0" xfId="0" applyFont="1"/>
    <xf numFmtId="10" fontId="10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4" fontId="35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17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76" fontId="35" fillId="0" borderId="0" xfId="0" applyNumberFormat="1" applyFont="1"/>
    <xf numFmtId="0" fontId="36" fillId="0" borderId="0" xfId="0" applyFont="1"/>
    <xf numFmtId="174" fontId="36" fillId="0" borderId="0" xfId="0" applyNumberFormat="1" applyFont="1"/>
    <xf numFmtId="38" fontId="3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174" fontId="37" fillId="0" borderId="0" xfId="0" applyNumberFormat="1" applyFont="1"/>
    <xf numFmtId="165" fontId="3" fillId="0" borderId="23" xfId="0" applyNumberFormat="1" applyFont="1" applyBorder="1" applyAlignment="1">
      <alignment horizontal="right"/>
    </xf>
    <xf numFmtId="49" fontId="35" fillId="0" borderId="0" xfId="0" applyNumberFormat="1" applyFont="1" applyAlignment="1">
      <alignment horizontal="fill"/>
    </xf>
    <xf numFmtId="165" fontId="3" fillId="0" borderId="23" xfId="0" applyNumberFormat="1" applyFont="1" applyBorder="1" applyAlignment="1" applyProtection="1">
      <alignment horizontal="fill"/>
      <protection locked="0"/>
    </xf>
    <xf numFmtId="175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75" fontId="3" fillId="0" borderId="44" xfId="0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fill"/>
      <protection locked="0"/>
    </xf>
    <xf numFmtId="175" fontId="4" fillId="0" borderId="2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8" fillId="0" borderId="0" xfId="0" applyNumberFormat="1" applyFont="1"/>
    <xf numFmtId="44" fontId="39" fillId="0" borderId="0" xfId="0" applyNumberFormat="1" applyFont="1"/>
    <xf numFmtId="44" fontId="0" fillId="0" borderId="0" xfId="0" applyNumberFormat="1"/>
    <xf numFmtId="0" fontId="0" fillId="0" borderId="22" xfId="0" applyBorder="1" applyAlignment="1">
      <alignment wrapText="1"/>
    </xf>
    <xf numFmtId="44" fontId="39" fillId="0" borderId="22" xfId="0" applyNumberFormat="1" applyFont="1" applyBorder="1"/>
    <xf numFmtId="0" fontId="39" fillId="0" borderId="0" xfId="0" applyFont="1"/>
    <xf numFmtId="43" fontId="1" fillId="0" borderId="0" xfId="0" applyNumberFormat="1" applyFo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8">
    <cellStyle name="Comma 10" xfId="4" xr:uid="{26B82DB7-1063-451C-AE18-388F4EB7D70C}"/>
    <cellStyle name="Comma 4 10" xfId="6" xr:uid="{AE019A47-7FA1-49E3-ADF1-0A1C63649FA7}"/>
    <cellStyle name="Currency 17" xfId="3" xr:uid="{A6242C5E-C19A-49DC-BB89-485745A3D1D1}"/>
    <cellStyle name="Hyperlink" xfId="1" builtinId="8"/>
    <cellStyle name="Hyperlink 4 3 2" xfId="2" xr:uid="{53C73088-9999-46B8-B295-D4E9AE05190E}"/>
    <cellStyle name="Normal" xfId="0" builtinId="0"/>
    <cellStyle name="Percent 12" xfId="5" xr:uid="{B310B6D2-1BAE-425E-B5D7-51FC73733A70}"/>
    <cellStyle name="Percent 2 2 2" xfId="7" xr:uid="{85D57E64-DF1C-4191-B065-F0EFCDE543A3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F8D92B2-CFC0-4A61-AEA1-5535EF61CEA0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4B5393A-3F4D-443A-A671-C6953200961A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A9E0B055-BDF7-426F-86EE-DC2104A15095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6B7CBE1-2D20-4466-B8E0-2AC2DB1E5A58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502CF5E4-0F21-4A09-A8EA-4D0DE47F022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E88F0159-2976-439E-9A3E-EC8A76E7C222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AB8AEE3-4D2C-4C57-89B0-64DC09F8EA8C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C1E08E16-D720-4A58-A4D9-36959EF4A650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AE55B670-25F7-4C53-8C32-F5C6CD8E3E57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AC11E287-3117-4749-8FB9-B017044DA40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77AEEBE3-53A8-4A88-97C5-6E72ADD96928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A4090FDD-112F-4F52-8E90-25C91028091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D8BF-3379-4469-9B4E-9286C395D1AA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69" customWidth="1"/>
    <col min="2" max="2" width="13.85546875" style="69" customWidth="1"/>
    <col min="3" max="5" width="16" style="69" customWidth="1"/>
    <col min="6" max="6" width="23.42578125" style="69" customWidth="1"/>
    <col min="7" max="7" width="18.5703125" style="69" customWidth="1"/>
    <col min="8" max="8" width="21.85546875" style="69" bestFit="1" customWidth="1"/>
    <col min="9" max="9" width="28.42578125" style="69" bestFit="1" customWidth="1"/>
    <col min="10" max="10" width="16" style="69" customWidth="1"/>
    <col min="11" max="11" width="17.140625" style="69" bestFit="1" customWidth="1"/>
    <col min="12" max="12" width="21.85546875" style="69" bestFit="1" customWidth="1"/>
    <col min="13" max="13" width="18.42578125" style="69" customWidth="1"/>
    <col min="14" max="14" width="20.85546875" style="69" customWidth="1"/>
    <col min="15" max="15" width="18.42578125" style="69" customWidth="1"/>
    <col min="16" max="20" width="15.85546875" style="69" customWidth="1"/>
    <col min="21" max="16384" width="9.140625" style="69"/>
  </cols>
  <sheetData>
    <row r="1" spans="1:15" ht="15.75" x14ac:dyDescent="0.25">
      <c r="A1" s="68" t="s">
        <v>0</v>
      </c>
      <c r="I1" s="70"/>
      <c r="J1" s="71"/>
    </row>
    <row r="2" spans="1:15" ht="15.75" x14ac:dyDescent="0.25">
      <c r="A2" s="68" t="s">
        <v>1</v>
      </c>
    </row>
    <row r="3" spans="1:15" ht="13.5" thickBot="1" x14ac:dyDescent="0.25"/>
    <row r="4" spans="1:15" x14ac:dyDescent="0.2">
      <c r="B4" s="416" t="s">
        <v>2</v>
      </c>
      <c r="C4" s="417"/>
      <c r="D4" s="72" t="s">
        <v>3</v>
      </c>
      <c r="E4" s="72"/>
      <c r="F4" s="72"/>
      <c r="G4" s="73"/>
      <c r="I4" s="418"/>
      <c r="J4" s="418"/>
    </row>
    <row r="5" spans="1:15" ht="13.35" customHeight="1" x14ac:dyDescent="0.2">
      <c r="B5" s="419" t="s">
        <v>4</v>
      </c>
      <c r="C5" s="420"/>
      <c r="D5" s="69" t="s">
        <v>5</v>
      </c>
      <c r="G5" s="76"/>
      <c r="I5" s="418"/>
      <c r="J5" s="418"/>
      <c r="L5" s="421"/>
      <c r="M5" s="421"/>
    </row>
    <row r="6" spans="1:15" ht="13.35" customHeight="1" x14ac:dyDescent="0.2">
      <c r="B6" s="419" t="s">
        <v>6</v>
      </c>
      <c r="C6" s="420"/>
      <c r="D6" s="77">
        <f>'Collection and Waterfall'!E5</f>
        <v>45257</v>
      </c>
      <c r="G6" s="76"/>
      <c r="I6" s="418"/>
      <c r="J6" s="418"/>
      <c r="L6" s="421"/>
      <c r="M6" s="421"/>
    </row>
    <row r="7" spans="1:15" ht="13.35" customHeight="1" x14ac:dyDescent="0.2">
      <c r="B7" s="419" t="s">
        <v>7</v>
      </c>
      <c r="C7" s="420"/>
      <c r="D7" s="77">
        <f>'Collection and Waterfall'!E6</f>
        <v>45230</v>
      </c>
      <c r="E7" s="78"/>
      <c r="F7" s="78"/>
      <c r="G7" s="79"/>
      <c r="I7" s="80" t="s">
        <v>8</v>
      </c>
      <c r="J7" s="80"/>
      <c r="L7" s="421"/>
      <c r="M7" s="421"/>
    </row>
    <row r="8" spans="1:15" x14ac:dyDescent="0.2">
      <c r="B8" s="419" t="s">
        <v>9</v>
      </c>
      <c r="C8" s="420"/>
      <c r="D8" s="69" t="s">
        <v>10</v>
      </c>
      <c r="G8" s="76"/>
      <c r="I8" s="80"/>
      <c r="J8" s="80"/>
    </row>
    <row r="9" spans="1:15" x14ac:dyDescent="0.2">
      <c r="B9" s="419" t="s">
        <v>11</v>
      </c>
      <c r="C9" s="420"/>
      <c r="D9" s="69" t="s">
        <v>12</v>
      </c>
      <c r="G9" s="76"/>
      <c r="I9" s="80"/>
      <c r="J9" s="80"/>
    </row>
    <row r="10" spans="1:15" x14ac:dyDescent="0.2">
      <c r="B10" s="74" t="s">
        <v>13</v>
      </c>
      <c r="C10" s="75"/>
      <c r="D10" s="1" t="s">
        <v>14</v>
      </c>
      <c r="E10" s="70"/>
      <c r="F10" s="70"/>
      <c r="G10" s="81"/>
    </row>
    <row r="11" spans="1:15" ht="13.5" thickBot="1" x14ac:dyDescent="0.25">
      <c r="B11" s="422" t="s">
        <v>15</v>
      </c>
      <c r="C11" s="423"/>
      <c r="D11" s="2" t="s">
        <v>16</v>
      </c>
      <c r="E11" s="82"/>
      <c r="F11" s="82"/>
      <c r="G11" s="83"/>
    </row>
    <row r="13" spans="1:15" ht="13.5" thickBot="1" x14ac:dyDescent="0.25"/>
    <row r="14" spans="1:15" ht="15.75" x14ac:dyDescent="0.25">
      <c r="A14" s="84" t="s">
        <v>17</v>
      </c>
      <c r="B14" s="85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</row>
    <row r="15" spans="1:15" ht="6.75" customHeight="1" x14ac:dyDescent="0.2">
      <c r="A15" s="86"/>
      <c r="O15" s="76"/>
    </row>
    <row r="16" spans="1:15" x14ac:dyDescent="0.2">
      <c r="A16" s="87"/>
      <c r="B16" s="88" t="s">
        <v>18</v>
      </c>
      <c r="C16" s="88" t="s">
        <v>19</v>
      </c>
      <c r="D16" s="89" t="s">
        <v>20</v>
      </c>
      <c r="E16" s="88" t="s">
        <v>21</v>
      </c>
      <c r="F16" s="88" t="s">
        <v>22</v>
      </c>
      <c r="G16" s="88" t="s">
        <v>23</v>
      </c>
      <c r="H16" s="88" t="s">
        <v>24</v>
      </c>
      <c r="I16" s="88" t="s">
        <v>25</v>
      </c>
      <c r="J16" s="88" t="s">
        <v>26</v>
      </c>
      <c r="K16" s="88" t="s">
        <v>27</v>
      </c>
      <c r="L16" s="88" t="s">
        <v>28</v>
      </c>
      <c r="M16" s="88" t="s">
        <v>29</v>
      </c>
      <c r="N16" s="88" t="s">
        <v>30</v>
      </c>
      <c r="O16" s="90" t="s">
        <v>31</v>
      </c>
    </row>
    <row r="17" spans="1:17" x14ac:dyDescent="0.2">
      <c r="A17" s="86"/>
      <c r="B17" s="91" t="s">
        <v>207</v>
      </c>
      <c r="C17" s="92" t="s">
        <v>276</v>
      </c>
      <c r="D17" s="93">
        <f>E17+F17</f>
        <v>6.2350999999999997E-2</v>
      </c>
      <c r="E17" s="93">
        <v>5.4350999999999997E-2</v>
      </c>
      <c r="F17" s="93">
        <v>8.0000000000000002E-3</v>
      </c>
      <c r="G17" s="91"/>
      <c r="H17" s="94">
        <v>297000000</v>
      </c>
      <c r="I17" s="94">
        <v>42397565.270000003</v>
      </c>
      <c r="J17" s="95">
        <v>242332.45</v>
      </c>
      <c r="K17" s="96">
        <v>1091934.3899999999</v>
      </c>
      <c r="L17" s="95">
        <f>I17-K17</f>
        <v>41305630.880000003</v>
      </c>
      <c r="M17" s="97">
        <f>L17/L21</f>
        <v>0.8768724695615413</v>
      </c>
      <c r="N17" s="97" t="s">
        <v>32</v>
      </c>
      <c r="O17" s="98">
        <v>53472</v>
      </c>
      <c r="Q17" s="78"/>
    </row>
    <row r="18" spans="1:17" x14ac:dyDescent="0.2">
      <c r="A18" s="86"/>
      <c r="B18" s="92" t="s">
        <v>208</v>
      </c>
      <c r="C18" s="92" t="s">
        <v>277</v>
      </c>
      <c r="D18" s="99">
        <f>E18+F18</f>
        <v>6.9350999999999996E-2</v>
      </c>
      <c r="E18" s="99">
        <v>5.4350999999999997E-2</v>
      </c>
      <c r="F18" s="99">
        <v>1.4999999999999999E-2</v>
      </c>
      <c r="G18" s="92"/>
      <c r="H18" s="100">
        <v>5800000</v>
      </c>
      <c r="I18" s="100">
        <v>5800000</v>
      </c>
      <c r="J18" s="101">
        <v>36872.959999999999</v>
      </c>
      <c r="K18" s="102">
        <v>0</v>
      </c>
      <c r="L18" s="103">
        <f>I18-K18</f>
        <v>5800000</v>
      </c>
      <c r="M18" s="104">
        <f>L18/L21</f>
        <v>0.12312753043845868</v>
      </c>
      <c r="N18" s="105" t="s">
        <v>32</v>
      </c>
      <c r="O18" s="106">
        <v>54234</v>
      </c>
      <c r="Q18" s="78"/>
    </row>
    <row r="19" spans="1:17" x14ac:dyDescent="0.2">
      <c r="A19" s="86"/>
      <c r="B19" s="92"/>
      <c r="C19" s="92"/>
      <c r="D19" s="99"/>
      <c r="E19" s="99"/>
      <c r="F19" s="99"/>
      <c r="G19" s="92"/>
      <c r="H19" s="100"/>
      <c r="I19" s="100"/>
      <c r="J19" s="101"/>
      <c r="K19" s="102"/>
      <c r="L19" s="101"/>
      <c r="M19" s="104"/>
      <c r="N19" s="104"/>
      <c r="O19" s="106"/>
      <c r="Q19" s="78"/>
    </row>
    <row r="20" spans="1:17" x14ac:dyDescent="0.2">
      <c r="A20" s="107"/>
      <c r="B20" s="108"/>
      <c r="C20" s="108"/>
      <c r="D20" s="109"/>
      <c r="E20" s="108"/>
      <c r="F20" s="108"/>
      <c r="G20" s="108"/>
      <c r="H20" s="110"/>
      <c r="I20" s="111"/>
      <c r="J20" s="111"/>
      <c r="K20" s="112"/>
      <c r="L20" s="111"/>
      <c r="M20" s="113"/>
      <c r="N20" s="113"/>
      <c r="O20" s="114"/>
    </row>
    <row r="21" spans="1:17" x14ac:dyDescent="0.2">
      <c r="A21" s="107"/>
      <c r="B21" s="115" t="s">
        <v>33</v>
      </c>
      <c r="C21" s="116"/>
      <c r="D21" s="117"/>
      <c r="E21" s="108"/>
      <c r="F21" s="108"/>
      <c r="G21" s="108"/>
      <c r="H21" s="118">
        <f>SUM(H17:H20)</f>
        <v>302800000</v>
      </c>
      <c r="I21" s="118">
        <f>SUM(I17:I20)</f>
        <v>48197565.270000003</v>
      </c>
      <c r="J21" s="118">
        <f>SUM(J17:J19)</f>
        <v>279205.41000000003</v>
      </c>
      <c r="K21" s="118">
        <f>SUM(K17:K19)</f>
        <v>1091934.3899999999</v>
      </c>
      <c r="L21" s="118">
        <f>ROUND(SUM(L17:L19),2)</f>
        <v>47105630.880000003</v>
      </c>
      <c r="M21" s="119">
        <f>SUM(M17:M19)</f>
        <v>1</v>
      </c>
      <c r="N21" s="120"/>
      <c r="O21" s="121"/>
    </row>
    <row r="22" spans="1:17" s="124" customFormat="1" ht="11.25" x14ac:dyDescent="0.2">
      <c r="A22" s="122" t="s">
        <v>34</v>
      </c>
      <c r="B22" s="123"/>
      <c r="C22" s="123"/>
      <c r="D22" s="123"/>
      <c r="E22" s="123"/>
      <c r="F22" s="123"/>
      <c r="G22" s="123"/>
      <c r="H22" s="123"/>
      <c r="I22" s="123"/>
      <c r="J22" s="123"/>
      <c r="O22" s="125"/>
    </row>
    <row r="23" spans="1:17" s="124" customFormat="1" ht="13.5" thickBot="1" x14ac:dyDescent="0.25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82"/>
      <c r="L23" s="82"/>
      <c r="M23" s="82"/>
      <c r="N23" s="82"/>
      <c r="O23" s="128"/>
    </row>
    <row r="24" spans="1:17" ht="13.5" thickBot="1" x14ac:dyDescent="0.25"/>
    <row r="25" spans="1:17" ht="15.75" x14ac:dyDescent="0.25">
      <c r="A25" s="84" t="s">
        <v>35</v>
      </c>
      <c r="B25" s="85"/>
      <c r="C25" s="72"/>
      <c r="D25" s="72"/>
      <c r="E25" s="72"/>
      <c r="F25" s="72"/>
      <c r="G25" s="72"/>
      <c r="H25" s="73"/>
      <c r="J25" s="84" t="s">
        <v>36</v>
      </c>
      <c r="K25" s="72"/>
      <c r="L25" s="72"/>
      <c r="M25" s="72"/>
      <c r="N25" s="72"/>
      <c r="O25" s="73"/>
    </row>
    <row r="26" spans="1:17" x14ac:dyDescent="0.2">
      <c r="A26" s="86"/>
      <c r="H26" s="76"/>
      <c r="J26" s="86"/>
      <c r="O26" s="76"/>
    </row>
    <row r="27" spans="1:17" s="135" customFormat="1" ht="13.35" customHeight="1" x14ac:dyDescent="0.2">
      <c r="A27" s="129"/>
      <c r="B27" s="130"/>
      <c r="C27" s="130"/>
      <c r="D27" s="130"/>
      <c r="E27" s="130"/>
      <c r="F27" s="130" t="s">
        <v>37</v>
      </c>
      <c r="G27" s="130" t="s">
        <v>38</v>
      </c>
      <c r="H27" s="131" t="s">
        <v>39</v>
      </c>
      <c r="I27" s="69"/>
      <c r="J27" s="132"/>
      <c r="K27" s="133"/>
      <c r="L27" s="134" t="s">
        <v>40</v>
      </c>
      <c r="M27" s="424" t="s">
        <v>41</v>
      </c>
      <c r="N27" s="424"/>
      <c r="O27" s="425"/>
    </row>
    <row r="28" spans="1:17" x14ac:dyDescent="0.2">
      <c r="A28" s="132"/>
      <c r="B28" s="136" t="s">
        <v>42</v>
      </c>
      <c r="C28" s="136"/>
      <c r="D28" s="136"/>
      <c r="E28" s="136"/>
      <c r="F28" s="3">
        <v>47995977.240000002</v>
      </c>
      <c r="G28" s="3">
        <v>-902099.12</v>
      </c>
      <c r="H28" s="4">
        <v>47093878.119999997</v>
      </c>
      <c r="I28" s="137"/>
      <c r="J28" s="107"/>
      <c r="K28" s="138"/>
      <c r="L28" s="139"/>
      <c r="M28" s="426" t="s">
        <v>43</v>
      </c>
      <c r="N28" s="426"/>
      <c r="O28" s="427"/>
    </row>
    <row r="29" spans="1:17" x14ac:dyDescent="0.2">
      <c r="A29" s="86"/>
      <c r="B29" s="69" t="s">
        <v>44</v>
      </c>
      <c r="F29" s="5">
        <v>680582.82</v>
      </c>
      <c r="G29" s="5">
        <v>-36586.019999999997</v>
      </c>
      <c r="H29" s="6">
        <v>643996.80000000005</v>
      </c>
      <c r="I29" s="137"/>
      <c r="J29" s="140" t="s">
        <v>45</v>
      </c>
      <c r="K29" s="141"/>
      <c r="L29" s="142">
        <v>0</v>
      </c>
      <c r="M29" s="7"/>
      <c r="N29" s="8">
        <v>0</v>
      </c>
      <c r="O29" s="143"/>
    </row>
    <row r="30" spans="1:17" x14ac:dyDescent="0.2">
      <c r="A30" s="86"/>
      <c r="B30" s="135" t="s">
        <v>46</v>
      </c>
      <c r="C30" s="135"/>
      <c r="D30" s="135"/>
      <c r="E30" s="135"/>
      <c r="F30" s="9">
        <v>48676560.060000002</v>
      </c>
      <c r="G30" s="9">
        <v>-938685.14</v>
      </c>
      <c r="H30" s="10">
        <v>47737874.920000002</v>
      </c>
      <c r="I30" s="137"/>
      <c r="J30" s="140" t="s">
        <v>47</v>
      </c>
      <c r="K30" s="141"/>
      <c r="L30" s="142">
        <v>0</v>
      </c>
      <c r="M30" s="11"/>
      <c r="N30" s="12">
        <v>0</v>
      </c>
      <c r="O30" s="144"/>
    </row>
    <row r="31" spans="1:17" x14ac:dyDescent="0.2">
      <c r="A31" s="86"/>
      <c r="F31" s="145"/>
      <c r="G31" s="145"/>
      <c r="H31" s="146"/>
      <c r="I31" s="137"/>
      <c r="J31" s="140" t="s">
        <v>48</v>
      </c>
      <c r="K31" s="141"/>
      <c r="L31" s="142">
        <v>5.5399999999999998E-2</v>
      </c>
      <c r="M31" s="11"/>
      <c r="N31" s="12">
        <v>-17.32</v>
      </c>
      <c r="O31" s="144"/>
    </row>
    <row r="32" spans="1:17" x14ac:dyDescent="0.2">
      <c r="A32" s="86"/>
      <c r="F32" s="145"/>
      <c r="G32" s="145"/>
      <c r="H32" s="146"/>
      <c r="I32" s="137"/>
      <c r="J32" s="140" t="s">
        <v>49</v>
      </c>
      <c r="K32" s="141"/>
      <c r="L32" s="142">
        <v>0.1321</v>
      </c>
      <c r="M32" s="13"/>
      <c r="N32" s="14">
        <v>-4.24</v>
      </c>
      <c r="O32" s="147"/>
    </row>
    <row r="33" spans="1:15" ht="15.75" customHeight="1" x14ac:dyDescent="0.2">
      <c r="A33" s="86"/>
      <c r="F33" s="148"/>
      <c r="G33" s="148"/>
      <c r="H33" s="149"/>
      <c r="I33" s="137"/>
      <c r="J33" s="150"/>
      <c r="K33" s="151"/>
      <c r="L33" s="15"/>
      <c r="M33" s="16"/>
      <c r="N33" s="17" t="s">
        <v>50</v>
      </c>
      <c r="O33" s="152"/>
    </row>
    <row r="34" spans="1:15" x14ac:dyDescent="0.2">
      <c r="A34" s="86"/>
      <c r="B34" s="69" t="s">
        <v>51</v>
      </c>
      <c r="F34" s="145">
        <v>5.33</v>
      </c>
      <c r="G34" s="145">
        <v>-0.01</v>
      </c>
      <c r="H34" s="146">
        <v>5.32</v>
      </c>
      <c r="I34" s="137"/>
      <c r="J34" s="140" t="s">
        <v>52</v>
      </c>
      <c r="K34" s="141"/>
      <c r="L34" s="142">
        <v>0.79579999999999995</v>
      </c>
      <c r="M34" s="7"/>
      <c r="N34" s="8">
        <v>216.77</v>
      </c>
      <c r="O34" s="143"/>
    </row>
    <row r="35" spans="1:15" x14ac:dyDescent="0.2">
      <c r="A35" s="86"/>
      <c r="B35" s="69" t="s">
        <v>53</v>
      </c>
      <c r="F35" s="145">
        <v>185.65</v>
      </c>
      <c r="G35" s="145">
        <v>1.84</v>
      </c>
      <c r="H35" s="146">
        <v>187.49</v>
      </c>
      <c r="I35" s="137"/>
      <c r="J35" s="140" t="s">
        <v>54</v>
      </c>
      <c r="K35" s="141"/>
      <c r="L35" s="142">
        <v>1.0999999999999999E-2</v>
      </c>
      <c r="M35" s="11"/>
      <c r="N35" s="12">
        <v>205.53</v>
      </c>
      <c r="O35" s="144"/>
    </row>
    <row r="36" spans="1:15" ht="12.75" customHeight="1" x14ac:dyDescent="0.2">
      <c r="A36" s="86"/>
      <c r="B36" s="69" t="s">
        <v>55</v>
      </c>
      <c r="F36" s="153">
        <v>6009</v>
      </c>
      <c r="G36" s="153">
        <v>-185</v>
      </c>
      <c r="H36" s="154">
        <v>5824</v>
      </c>
      <c r="I36" s="137"/>
      <c r="J36" s="140" t="s">
        <v>56</v>
      </c>
      <c r="K36" s="141"/>
      <c r="L36" s="142">
        <v>5.7000000000000002E-3</v>
      </c>
      <c r="M36" s="11"/>
      <c r="N36" s="12">
        <v>209</v>
      </c>
      <c r="O36" s="144"/>
    </row>
    <row r="37" spans="1:15" ht="13.5" thickBot="1" x14ac:dyDescent="0.25">
      <c r="A37" s="86"/>
      <c r="B37" s="69" t="s">
        <v>57</v>
      </c>
      <c r="F37" s="153">
        <v>2295</v>
      </c>
      <c r="G37" s="153">
        <v>-60</v>
      </c>
      <c r="H37" s="154">
        <v>2235</v>
      </c>
      <c r="I37" s="137"/>
      <c r="J37" s="155" t="s">
        <v>58</v>
      </c>
      <c r="K37" s="141"/>
      <c r="L37" s="18"/>
      <c r="M37" s="19"/>
      <c r="N37" s="20">
        <v>174.43</v>
      </c>
      <c r="O37" s="156"/>
    </row>
    <row r="38" spans="1:15" ht="13.5" thickBot="1" x14ac:dyDescent="0.25">
      <c r="A38" s="86"/>
      <c r="B38" s="69" t="s">
        <v>59</v>
      </c>
      <c r="F38" s="21">
        <v>8100.61</v>
      </c>
      <c r="G38" s="21">
        <v>96.14</v>
      </c>
      <c r="H38" s="22">
        <v>8196.75</v>
      </c>
      <c r="I38" s="137"/>
      <c r="J38" s="157"/>
      <c r="K38" s="158"/>
      <c r="L38" s="159"/>
      <c r="M38" s="160"/>
      <c r="N38" s="160"/>
      <c r="O38" s="161"/>
    </row>
    <row r="39" spans="1:15" ht="13.35" customHeight="1" x14ac:dyDescent="0.2">
      <c r="A39" s="107"/>
      <c r="B39" s="162" t="s">
        <v>60</v>
      </c>
      <c r="C39" s="162"/>
      <c r="D39" s="162"/>
      <c r="E39" s="162"/>
      <c r="F39" s="23">
        <v>21209.83</v>
      </c>
      <c r="G39" s="23">
        <v>149.4</v>
      </c>
      <c r="H39" s="24">
        <v>21359.23</v>
      </c>
      <c r="I39" s="137"/>
      <c r="J39" s="407" t="s">
        <v>61</v>
      </c>
      <c r="K39" s="408"/>
      <c r="L39" s="408"/>
      <c r="M39" s="408"/>
      <c r="N39" s="408"/>
      <c r="O39" s="409"/>
    </row>
    <row r="40" spans="1:15" s="124" customFormat="1" x14ac:dyDescent="0.2">
      <c r="A40" s="122"/>
      <c r="B40" s="123"/>
      <c r="C40" s="123"/>
      <c r="D40" s="123"/>
      <c r="E40" s="123"/>
      <c r="F40" s="123"/>
      <c r="G40" s="123"/>
      <c r="H40" s="125"/>
      <c r="I40" s="137"/>
      <c r="J40" s="410"/>
      <c r="K40" s="411"/>
      <c r="L40" s="411"/>
      <c r="M40" s="411"/>
      <c r="N40" s="411"/>
      <c r="O40" s="412"/>
    </row>
    <row r="41" spans="1:15" s="124" customFormat="1" ht="13.5" thickBot="1" x14ac:dyDescent="0.25">
      <c r="A41" s="126"/>
      <c r="B41" s="127"/>
      <c r="C41" s="127"/>
      <c r="D41" s="127"/>
      <c r="E41" s="127"/>
      <c r="F41" s="127"/>
      <c r="G41" s="127"/>
      <c r="H41" s="128"/>
      <c r="I41" s="137"/>
      <c r="J41" s="413"/>
      <c r="K41" s="414"/>
      <c r="L41" s="414"/>
      <c r="M41" s="414"/>
      <c r="N41" s="414"/>
      <c r="O41" s="415"/>
    </row>
    <row r="42" spans="1:15" ht="13.5" thickBot="1" x14ac:dyDescent="0.25">
      <c r="I42" s="137"/>
      <c r="J42" s="164"/>
    </row>
    <row r="43" spans="1:15" ht="15.75" x14ac:dyDescent="0.25">
      <c r="A43" s="84" t="s">
        <v>62</v>
      </c>
      <c r="B43" s="72"/>
      <c r="C43" s="72"/>
      <c r="D43" s="72"/>
      <c r="E43" s="72"/>
      <c r="F43" s="72"/>
      <c r="G43" s="72"/>
      <c r="H43" s="73"/>
      <c r="I43" s="137"/>
      <c r="L43" s="165"/>
    </row>
    <row r="44" spans="1:15" x14ac:dyDescent="0.2">
      <c r="A44" s="86"/>
      <c r="H44" s="76"/>
      <c r="I44" s="137"/>
      <c r="L44" s="166"/>
    </row>
    <row r="45" spans="1:15" x14ac:dyDescent="0.2">
      <c r="A45" s="129"/>
      <c r="B45" s="130"/>
      <c r="C45" s="130"/>
      <c r="D45" s="130"/>
      <c r="E45" s="130"/>
      <c r="F45" s="88" t="s">
        <v>63</v>
      </c>
      <c r="G45" s="167" t="s">
        <v>38</v>
      </c>
      <c r="H45" s="168" t="s">
        <v>39</v>
      </c>
      <c r="I45" s="137"/>
      <c r="J45" s="169"/>
      <c r="L45" s="166"/>
    </row>
    <row r="46" spans="1:15" x14ac:dyDescent="0.2">
      <c r="A46" s="86"/>
      <c r="B46" s="69" t="s">
        <v>64</v>
      </c>
      <c r="E46" s="133"/>
      <c r="F46" s="101">
        <v>452028.79</v>
      </c>
      <c r="G46" s="170">
        <f t="shared" ref="G46:G53" si="0">+H46-F46</f>
        <v>0</v>
      </c>
      <c r="H46" s="171">
        <v>452028.79</v>
      </c>
      <c r="I46" s="137"/>
      <c r="J46" s="172"/>
      <c r="L46" s="166"/>
    </row>
    <row r="47" spans="1:15" x14ac:dyDescent="0.2">
      <c r="A47" s="86"/>
      <c r="B47" s="69" t="s">
        <v>65</v>
      </c>
      <c r="E47" s="141"/>
      <c r="F47" s="101">
        <v>452028.79</v>
      </c>
      <c r="G47" s="170">
        <f t="shared" si="0"/>
        <v>0</v>
      </c>
      <c r="H47" s="171">
        <v>452028.79</v>
      </c>
      <c r="I47" s="137"/>
      <c r="J47" s="137"/>
    </row>
    <row r="48" spans="1:15" x14ac:dyDescent="0.2">
      <c r="A48" s="86"/>
      <c r="B48" s="69" t="s">
        <v>66</v>
      </c>
      <c r="E48" s="141"/>
      <c r="F48" s="102">
        <v>0</v>
      </c>
      <c r="G48" s="170">
        <f t="shared" si="0"/>
        <v>0</v>
      </c>
      <c r="H48" s="171">
        <v>0</v>
      </c>
      <c r="I48" s="137"/>
      <c r="J48" s="173"/>
      <c r="L48" s="172"/>
    </row>
    <row r="49" spans="1:14" x14ac:dyDescent="0.2">
      <c r="A49" s="86"/>
      <c r="B49" s="69" t="s">
        <v>67</v>
      </c>
      <c r="E49" s="141"/>
      <c r="F49" s="102">
        <v>0</v>
      </c>
      <c r="G49" s="170">
        <f t="shared" si="0"/>
        <v>0</v>
      </c>
      <c r="H49" s="171">
        <v>0</v>
      </c>
      <c r="I49" s="137"/>
      <c r="J49" s="137"/>
      <c r="L49" s="25"/>
    </row>
    <row r="50" spans="1:14" x14ac:dyDescent="0.2">
      <c r="A50" s="86"/>
      <c r="B50" s="69" t="s">
        <v>68</v>
      </c>
      <c r="E50" s="141"/>
      <c r="F50" s="102">
        <v>797474.28</v>
      </c>
      <c r="G50" s="170">
        <f t="shared" si="0"/>
        <v>747019.1399999999</v>
      </c>
      <c r="H50" s="171">
        <v>1544493.42</v>
      </c>
      <c r="I50" s="137"/>
      <c r="J50" s="172"/>
    </row>
    <row r="51" spans="1:14" x14ac:dyDescent="0.2">
      <c r="A51" s="86"/>
      <c r="B51" s="69" t="s">
        <v>69</v>
      </c>
      <c r="E51" s="141"/>
      <c r="F51" s="174">
        <v>0</v>
      </c>
      <c r="G51" s="170">
        <v>0</v>
      </c>
      <c r="H51" s="171">
        <v>0</v>
      </c>
      <c r="I51" s="137"/>
      <c r="J51" s="172"/>
      <c r="K51" s="172"/>
      <c r="L51" s="172"/>
      <c r="M51" s="175"/>
    </row>
    <row r="52" spans="1:14" x14ac:dyDescent="0.2">
      <c r="A52" s="86"/>
      <c r="B52" s="69" t="s">
        <v>70</v>
      </c>
      <c r="E52" s="141"/>
      <c r="F52" s="174"/>
      <c r="G52" s="170"/>
      <c r="H52" s="171"/>
      <c r="I52" s="137"/>
    </row>
    <row r="53" spans="1:14" x14ac:dyDescent="0.2">
      <c r="A53" s="86"/>
      <c r="B53" s="135" t="s">
        <v>71</v>
      </c>
      <c r="E53" s="141"/>
      <c r="F53" s="176">
        <v>1249503.07</v>
      </c>
      <c r="G53" s="177">
        <f t="shared" si="0"/>
        <v>747019.1399999999</v>
      </c>
      <c r="H53" s="178">
        <f>H47+H49+H50+H51</f>
        <v>1996522.21</v>
      </c>
      <c r="I53" s="137"/>
      <c r="J53" s="172"/>
      <c r="K53" s="173"/>
      <c r="L53" s="172"/>
    </row>
    <row r="54" spans="1:14" x14ac:dyDescent="0.2">
      <c r="A54" s="86"/>
      <c r="E54" s="141"/>
      <c r="F54" s="141"/>
      <c r="G54" s="141"/>
      <c r="H54" s="76"/>
      <c r="I54" s="137"/>
    </row>
    <row r="55" spans="1:14" x14ac:dyDescent="0.2">
      <c r="A55" s="122"/>
      <c r="B55" s="124"/>
      <c r="C55" s="124"/>
      <c r="D55" s="124"/>
      <c r="E55" s="124"/>
      <c r="F55" s="179"/>
      <c r="G55" s="180"/>
      <c r="H55" s="181"/>
      <c r="I55" s="137"/>
    </row>
    <row r="56" spans="1:14" x14ac:dyDescent="0.2">
      <c r="A56" s="122"/>
      <c r="B56" s="124"/>
      <c r="C56" s="124"/>
      <c r="D56" s="124"/>
      <c r="E56" s="124"/>
      <c r="F56" s="179"/>
      <c r="G56" s="180"/>
      <c r="H56" s="181"/>
      <c r="I56" s="137"/>
      <c r="L56" s="137"/>
      <c r="M56" s="137"/>
    </row>
    <row r="57" spans="1:14" ht="13.5" thickBot="1" x14ac:dyDescent="0.25">
      <c r="A57" s="182"/>
      <c r="B57" s="82"/>
      <c r="C57" s="82"/>
      <c r="D57" s="82"/>
      <c r="E57" s="82"/>
      <c r="F57" s="183"/>
      <c r="G57" s="184"/>
      <c r="H57" s="83"/>
      <c r="I57" s="137"/>
    </row>
    <row r="58" spans="1:14" x14ac:dyDescent="0.2">
      <c r="I58" s="137"/>
    </row>
    <row r="59" spans="1:14" ht="13.5" thickBot="1" x14ac:dyDescent="0.25">
      <c r="F59" s="82"/>
      <c r="G59" s="82"/>
      <c r="I59" s="137"/>
    </row>
    <row r="60" spans="1:14" ht="16.5" thickBot="1" x14ac:dyDescent="0.3">
      <c r="A60" s="84" t="s">
        <v>72</v>
      </c>
      <c r="B60" s="72"/>
      <c r="C60" s="72"/>
      <c r="D60" s="72"/>
      <c r="E60" s="72"/>
      <c r="H60" s="73"/>
      <c r="I60" s="137"/>
      <c r="J60" s="185" t="s">
        <v>73</v>
      </c>
      <c r="K60" s="186"/>
      <c r="N60" s="175"/>
    </row>
    <row r="61" spans="1:14" ht="6.75" customHeight="1" thickBot="1" x14ac:dyDescent="0.25">
      <c r="A61" s="86"/>
      <c r="H61" s="76"/>
      <c r="I61" s="137"/>
      <c r="J61" s="86"/>
      <c r="K61" s="76"/>
    </row>
    <row r="62" spans="1:14" s="135" customFormat="1" x14ac:dyDescent="0.2">
      <c r="A62" s="129"/>
      <c r="B62" s="130"/>
      <c r="C62" s="130"/>
      <c r="D62" s="130"/>
      <c r="E62" s="130"/>
      <c r="F62" s="88" t="s">
        <v>39</v>
      </c>
      <c r="G62" s="88" t="s">
        <v>38</v>
      </c>
      <c r="H62" s="168" t="s">
        <v>39</v>
      </c>
      <c r="I62" s="137"/>
      <c r="J62" s="187"/>
      <c r="K62" s="188"/>
    </row>
    <row r="63" spans="1:14" x14ac:dyDescent="0.2">
      <c r="A63" s="132"/>
      <c r="B63" s="189" t="s">
        <v>74</v>
      </c>
      <c r="C63" s="136"/>
      <c r="D63" s="136"/>
      <c r="E63" s="136"/>
      <c r="F63" s="190"/>
      <c r="G63" s="133"/>
      <c r="H63" s="191"/>
      <c r="I63" s="137"/>
      <c r="J63" s="86" t="s">
        <v>75</v>
      </c>
      <c r="K63" s="192">
        <v>0.12540000000000001</v>
      </c>
    </row>
    <row r="64" spans="1:14" ht="15" thickBot="1" x14ac:dyDescent="0.25">
      <c r="A64" s="86"/>
      <c r="B64" s="69" t="s">
        <v>76</v>
      </c>
      <c r="E64" s="141"/>
      <c r="F64" s="101">
        <v>49938311.950000003</v>
      </c>
      <c r="G64" s="102">
        <f>-F64+H64</f>
        <v>-974355.51000000536</v>
      </c>
      <c r="H64" s="171">
        <v>48963956.439999998</v>
      </c>
      <c r="I64" s="137"/>
      <c r="J64" s="182"/>
      <c r="K64" s="83"/>
    </row>
    <row r="65" spans="1:16" x14ac:dyDescent="0.2">
      <c r="A65" s="86"/>
      <c r="B65" s="69" t="s">
        <v>77</v>
      </c>
      <c r="F65" s="101">
        <v>0</v>
      </c>
      <c r="G65" s="102">
        <v>0</v>
      </c>
      <c r="H65" s="171">
        <v>0</v>
      </c>
      <c r="I65" s="137"/>
      <c r="J65" s="124"/>
    </row>
    <row r="66" spans="1:16" x14ac:dyDescent="0.2">
      <c r="A66" s="86"/>
      <c r="B66" s="69" t="s">
        <v>78</v>
      </c>
      <c r="F66" s="101">
        <v>452028.79</v>
      </c>
      <c r="G66" s="102">
        <f>(-F66+H66)</f>
        <v>0</v>
      </c>
      <c r="H66" s="171">
        <f>H46+G47</f>
        <v>452028.79</v>
      </c>
      <c r="I66" s="137"/>
    </row>
    <row r="67" spans="1:16" x14ac:dyDescent="0.2">
      <c r="A67" s="86"/>
      <c r="B67" s="69" t="s">
        <v>69</v>
      </c>
      <c r="E67" s="141"/>
      <c r="F67" s="193">
        <v>0</v>
      </c>
      <c r="G67" s="112">
        <v>0</v>
      </c>
      <c r="H67" s="194">
        <v>0</v>
      </c>
      <c r="I67" s="137"/>
    </row>
    <row r="68" spans="1:16" ht="13.5" thickBot="1" x14ac:dyDescent="0.25">
      <c r="A68" s="86"/>
      <c r="B68" s="135" t="s">
        <v>79</v>
      </c>
      <c r="E68" s="141"/>
      <c r="F68" s="176">
        <v>50390340.740000002</v>
      </c>
      <c r="G68" s="195">
        <f>SUM(G64:G67)</f>
        <v>-974355.51000000536</v>
      </c>
      <c r="H68" s="178">
        <f>SUM(H64:H67)</f>
        <v>49415985.229999997</v>
      </c>
      <c r="I68" s="137"/>
      <c r="J68" s="137"/>
    </row>
    <row r="69" spans="1:16" ht="15.75" x14ac:dyDescent="0.25">
      <c r="A69" s="86"/>
      <c r="E69" s="141"/>
      <c r="F69" s="101"/>
      <c r="G69" s="102"/>
      <c r="H69" s="178"/>
      <c r="I69" s="137"/>
      <c r="J69" s="84" t="s">
        <v>80</v>
      </c>
      <c r="K69" s="72"/>
      <c r="L69" s="72"/>
      <c r="M69" s="72"/>
      <c r="N69" s="72"/>
      <c r="O69" s="73"/>
    </row>
    <row r="70" spans="1:16" ht="6.75" customHeight="1" x14ac:dyDescent="0.2">
      <c r="A70" s="86"/>
      <c r="B70" s="135"/>
      <c r="E70" s="141"/>
      <c r="F70" s="101"/>
      <c r="G70" s="102"/>
      <c r="H70" s="171"/>
      <c r="I70" s="137"/>
      <c r="J70" s="86"/>
      <c r="O70" s="76"/>
    </row>
    <row r="71" spans="1:16" x14ac:dyDescent="0.2">
      <c r="A71" s="86"/>
      <c r="B71" s="135" t="s">
        <v>81</v>
      </c>
      <c r="E71" s="141"/>
      <c r="F71" s="101"/>
      <c r="G71" s="102"/>
      <c r="H71" s="171"/>
      <c r="I71" s="137"/>
      <c r="J71" s="87"/>
      <c r="K71" s="196"/>
      <c r="L71" s="88" t="s">
        <v>82</v>
      </c>
      <c r="M71" s="88" t="s">
        <v>83</v>
      </c>
      <c r="N71" s="88" t="s">
        <v>84</v>
      </c>
      <c r="O71" s="168" t="s">
        <v>85</v>
      </c>
    </row>
    <row r="72" spans="1:16" x14ac:dyDescent="0.2">
      <c r="A72" s="86"/>
      <c r="B72" s="69" t="s">
        <v>86</v>
      </c>
      <c r="E72" s="141"/>
      <c r="F72" s="101">
        <v>42397565.270000003</v>
      </c>
      <c r="G72" s="102">
        <f>-K17</f>
        <v>-1091934.3899999999</v>
      </c>
      <c r="H72" s="171">
        <f>ROUND(L17,2)</f>
        <v>41305630.880000003</v>
      </c>
      <c r="I72" s="137"/>
      <c r="J72" s="86" t="s">
        <v>87</v>
      </c>
      <c r="L72" s="26">
        <v>47737874.920000002</v>
      </c>
      <c r="M72" s="27">
        <v>1</v>
      </c>
      <c r="N72" s="28">
        <v>5824</v>
      </c>
      <c r="O72" s="29">
        <v>524303.49</v>
      </c>
    </row>
    <row r="73" spans="1:16" x14ac:dyDescent="0.2">
      <c r="A73" s="86"/>
      <c r="B73" s="69" t="s">
        <v>88</v>
      </c>
      <c r="E73" s="141"/>
      <c r="F73" s="111">
        <v>5800000</v>
      </c>
      <c r="G73" s="112">
        <f>-F73+H73</f>
        <v>0</v>
      </c>
      <c r="H73" s="194">
        <f>L18</f>
        <v>5800000</v>
      </c>
      <c r="I73" s="137"/>
      <c r="J73" s="86" t="s">
        <v>89</v>
      </c>
      <c r="L73" s="26">
        <v>0</v>
      </c>
      <c r="M73" s="27">
        <v>0</v>
      </c>
      <c r="N73" s="28">
        <v>0</v>
      </c>
      <c r="O73" s="29">
        <v>0</v>
      </c>
    </row>
    <row r="74" spans="1:16" x14ac:dyDescent="0.2">
      <c r="A74" s="86"/>
      <c r="B74" s="135" t="s">
        <v>90</v>
      </c>
      <c r="E74" s="141"/>
      <c r="F74" s="176">
        <v>48197565.270000003</v>
      </c>
      <c r="G74" s="195">
        <f>SUM(G72:G73)</f>
        <v>-1091934.3899999999</v>
      </c>
      <c r="H74" s="178">
        <f>SUM(H72:H73)</f>
        <v>47105630.880000003</v>
      </c>
      <c r="I74" s="137"/>
      <c r="J74" s="86" t="s">
        <v>91</v>
      </c>
      <c r="L74" s="26">
        <v>0</v>
      </c>
      <c r="M74" s="27">
        <v>0</v>
      </c>
      <c r="N74" s="28">
        <v>0</v>
      </c>
      <c r="O74" s="29">
        <v>0</v>
      </c>
    </row>
    <row r="75" spans="1:16" x14ac:dyDescent="0.2">
      <c r="A75" s="86"/>
      <c r="E75" s="141"/>
      <c r="F75" s="197"/>
      <c r="G75" s="141"/>
      <c r="H75" s="198"/>
      <c r="I75" s="137"/>
      <c r="J75" s="199" t="s">
        <v>92</v>
      </c>
      <c r="K75" s="162"/>
      <c r="L75" s="37">
        <f>SUM(L72:L74)</f>
        <v>47737874.920000002</v>
      </c>
      <c r="M75" s="30"/>
      <c r="N75" s="200">
        <v>5824</v>
      </c>
      <c r="O75" s="56">
        <v>524303.49</v>
      </c>
      <c r="P75" s="31"/>
    </row>
    <row r="76" spans="1:16" ht="13.5" thickBot="1" x14ac:dyDescent="0.25">
      <c r="A76" s="86"/>
      <c r="C76" s="135"/>
      <c r="D76" s="135"/>
      <c r="E76" s="201"/>
      <c r="F76" s="202"/>
      <c r="G76" s="202"/>
      <c r="H76" s="203"/>
      <c r="I76" s="137"/>
      <c r="J76" s="182"/>
      <c r="K76" s="82"/>
      <c r="L76" s="82"/>
      <c r="M76" s="82"/>
      <c r="N76" s="82"/>
      <c r="O76" s="83"/>
    </row>
    <row r="77" spans="1:16" x14ac:dyDescent="0.2">
      <c r="A77" s="86"/>
      <c r="F77" s="204"/>
      <c r="G77" s="141"/>
      <c r="H77" s="198"/>
      <c r="I77" s="137"/>
      <c r="J77" s="124"/>
    </row>
    <row r="78" spans="1:16" x14ac:dyDescent="0.2">
      <c r="A78" s="86"/>
      <c r="B78" s="69" t="s">
        <v>93</v>
      </c>
      <c r="F78" s="104">
        <v>1.1884999999999999</v>
      </c>
      <c r="G78" s="205"/>
      <c r="H78" s="206">
        <f>+H68/H72</f>
        <v>1.1963498481251134</v>
      </c>
      <c r="I78" s="137"/>
    </row>
    <row r="79" spans="1:16" x14ac:dyDescent="0.2">
      <c r="A79" s="86"/>
      <c r="B79" s="69" t="s">
        <v>94</v>
      </c>
      <c r="F79" s="104">
        <v>1.0455000000000001</v>
      </c>
      <c r="G79" s="205"/>
      <c r="H79" s="206">
        <f>+H68/H74</f>
        <v>1.0490462457850431</v>
      </c>
      <c r="I79" s="137"/>
    </row>
    <row r="80" spans="1:16" x14ac:dyDescent="0.2">
      <c r="A80" s="107"/>
      <c r="B80" s="162"/>
      <c r="C80" s="162"/>
      <c r="D80" s="162"/>
      <c r="E80" s="162"/>
      <c r="F80" s="207"/>
      <c r="G80" s="208"/>
      <c r="H80" s="209"/>
    </row>
    <row r="81" spans="1:15" s="124" customFormat="1" ht="11.25" x14ac:dyDescent="0.2">
      <c r="A81" s="210" t="s">
        <v>95</v>
      </c>
      <c r="B81" s="123"/>
      <c r="C81" s="123"/>
      <c r="D81" s="123"/>
      <c r="E81" s="123"/>
      <c r="F81" s="123"/>
      <c r="G81" s="123"/>
      <c r="H81" s="125"/>
    </row>
    <row r="82" spans="1:15" s="124" customFormat="1" ht="12" thickBot="1" x14ac:dyDescent="0.25">
      <c r="A82" s="126"/>
      <c r="B82" s="127"/>
      <c r="C82" s="127"/>
      <c r="D82" s="127"/>
      <c r="E82" s="127"/>
      <c r="F82" s="127"/>
      <c r="G82" s="127"/>
      <c r="H82" s="128"/>
    </row>
    <row r="83" spans="1:15" ht="12.75" customHeight="1" x14ac:dyDescent="0.2"/>
    <row r="84" spans="1:15" ht="15.75" x14ac:dyDescent="0.25">
      <c r="A84" s="68" t="str">
        <f>+D4&amp;" - "&amp;D5</f>
        <v>ELFI, Inc. - Indenture No. 8, LLC</v>
      </c>
      <c r="E84" s="78"/>
    </row>
    <row r="85" spans="1:15" ht="12.75" customHeight="1" thickBot="1" x14ac:dyDescent="0.25"/>
    <row r="86" spans="1:15" ht="15.75" x14ac:dyDescent="0.25">
      <c r="A86" s="84" t="s">
        <v>96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3"/>
    </row>
    <row r="87" spans="1:15" ht="6.75" customHeight="1" x14ac:dyDescent="0.2">
      <c r="A87" s="86"/>
      <c r="O87" s="76"/>
    </row>
    <row r="88" spans="1:15" s="135" customFormat="1" x14ac:dyDescent="0.2">
      <c r="A88" s="129"/>
      <c r="B88" s="130"/>
      <c r="C88" s="130"/>
      <c r="D88" s="130"/>
      <c r="E88" s="211"/>
      <c r="F88" s="428" t="s">
        <v>84</v>
      </c>
      <c r="G88" s="428"/>
      <c r="H88" s="429" t="s">
        <v>97</v>
      </c>
      <c r="I88" s="430"/>
      <c r="J88" s="429" t="s">
        <v>98</v>
      </c>
      <c r="K88" s="430"/>
      <c r="L88" s="429" t="s">
        <v>99</v>
      </c>
      <c r="M88" s="430"/>
      <c r="N88" s="429" t="s">
        <v>100</v>
      </c>
      <c r="O88" s="432"/>
    </row>
    <row r="89" spans="1:15" s="135" customFormat="1" x14ac:dyDescent="0.2">
      <c r="A89" s="129"/>
      <c r="B89" s="130"/>
      <c r="C89" s="130"/>
      <c r="D89" s="130"/>
      <c r="E89" s="211"/>
      <c r="F89" s="88" t="s">
        <v>101</v>
      </c>
      <c r="G89" s="88" t="s">
        <v>102</v>
      </c>
      <c r="H89" s="212" t="s">
        <v>101</v>
      </c>
      <c r="I89" s="213" t="s">
        <v>102</v>
      </c>
      <c r="J89" s="88" t="s">
        <v>101</v>
      </c>
      <c r="K89" s="88" t="s">
        <v>102</v>
      </c>
      <c r="L89" s="88" t="s">
        <v>101</v>
      </c>
      <c r="M89" s="88" t="s">
        <v>102</v>
      </c>
      <c r="N89" s="88" t="s">
        <v>101</v>
      </c>
      <c r="O89" s="90" t="s">
        <v>102</v>
      </c>
    </row>
    <row r="90" spans="1:15" x14ac:dyDescent="0.2">
      <c r="A90" s="214" t="s">
        <v>45</v>
      </c>
      <c r="B90" s="69" t="s">
        <v>45</v>
      </c>
      <c r="F90" s="153">
        <v>0</v>
      </c>
      <c r="G90" s="153">
        <v>0</v>
      </c>
      <c r="H90" s="145">
        <v>0</v>
      </c>
      <c r="I90" s="145">
        <v>0</v>
      </c>
      <c r="J90" s="215">
        <v>0</v>
      </c>
      <c r="K90" s="32">
        <v>0</v>
      </c>
      <c r="L90" s="216">
        <v>0</v>
      </c>
      <c r="M90" s="216">
        <v>0</v>
      </c>
      <c r="N90" s="216">
        <v>0</v>
      </c>
      <c r="O90" s="217">
        <v>0</v>
      </c>
    </row>
    <row r="91" spans="1:15" x14ac:dyDescent="0.2">
      <c r="A91" s="214" t="s">
        <v>47</v>
      </c>
      <c r="B91" s="69" t="s">
        <v>47</v>
      </c>
      <c r="F91" s="153">
        <v>0</v>
      </c>
      <c r="G91" s="153">
        <v>0</v>
      </c>
      <c r="H91" s="145">
        <v>0</v>
      </c>
      <c r="I91" s="145">
        <v>0</v>
      </c>
      <c r="J91" s="215">
        <v>0</v>
      </c>
      <c r="K91" s="27">
        <v>0</v>
      </c>
      <c r="L91" s="218">
        <v>0</v>
      </c>
      <c r="M91" s="218">
        <v>0</v>
      </c>
      <c r="N91" s="218">
        <v>0</v>
      </c>
      <c r="O91" s="219">
        <v>0</v>
      </c>
    </row>
    <row r="92" spans="1:15" x14ac:dyDescent="0.2">
      <c r="A92" s="214" t="s">
        <v>52</v>
      </c>
      <c r="B92" s="69" t="s">
        <v>52</v>
      </c>
      <c r="F92" s="153"/>
      <c r="G92" s="153"/>
      <c r="H92" s="145"/>
      <c r="I92" s="145"/>
      <c r="J92" s="27"/>
      <c r="K92" s="27"/>
      <c r="L92" s="218"/>
      <c r="M92" s="218"/>
      <c r="N92" s="218"/>
      <c r="O92" s="219"/>
    </row>
    <row r="93" spans="1:15" x14ac:dyDescent="0.2">
      <c r="A93" s="214" t="s">
        <v>103</v>
      </c>
      <c r="B93" s="69" t="s">
        <v>104</v>
      </c>
      <c r="F93" s="153">
        <v>4318</v>
      </c>
      <c r="G93" s="153">
        <v>4189</v>
      </c>
      <c r="H93" s="145">
        <v>32099070.879999999</v>
      </c>
      <c r="I93" s="145">
        <v>31723408.739999998</v>
      </c>
      <c r="J93" s="215">
        <v>0.65939999999999999</v>
      </c>
      <c r="K93" s="27">
        <v>0.66449999999999998</v>
      </c>
      <c r="L93" s="218">
        <v>5.29</v>
      </c>
      <c r="M93" s="218">
        <v>5.25</v>
      </c>
      <c r="N93" s="218">
        <v>182.29</v>
      </c>
      <c r="O93" s="219">
        <v>183.28</v>
      </c>
    </row>
    <row r="94" spans="1:15" x14ac:dyDescent="0.2">
      <c r="A94" s="214" t="s">
        <v>105</v>
      </c>
      <c r="B94" s="220" t="s">
        <v>106</v>
      </c>
      <c r="F94" s="153">
        <v>156</v>
      </c>
      <c r="G94" s="153">
        <v>187</v>
      </c>
      <c r="H94" s="145">
        <v>1583694.86</v>
      </c>
      <c r="I94" s="145">
        <v>1339582.3600000001</v>
      </c>
      <c r="J94" s="215">
        <v>3.2500000000000001E-2</v>
      </c>
      <c r="K94" s="27">
        <v>2.81E-2</v>
      </c>
      <c r="L94" s="218">
        <v>5.2</v>
      </c>
      <c r="M94" s="218">
        <v>4.68</v>
      </c>
      <c r="N94" s="218">
        <v>198.48</v>
      </c>
      <c r="O94" s="219">
        <v>193.19</v>
      </c>
    </row>
    <row r="95" spans="1:15" x14ac:dyDescent="0.2">
      <c r="A95" s="214" t="s">
        <v>107</v>
      </c>
      <c r="B95" s="220" t="s">
        <v>108</v>
      </c>
      <c r="F95" s="153">
        <v>108</v>
      </c>
      <c r="G95" s="153">
        <v>76</v>
      </c>
      <c r="H95" s="145">
        <v>927049.16</v>
      </c>
      <c r="I95" s="145">
        <v>492079.03</v>
      </c>
      <c r="J95" s="215">
        <v>1.9E-2</v>
      </c>
      <c r="K95" s="27">
        <v>1.03E-2</v>
      </c>
      <c r="L95" s="218">
        <v>6.17</v>
      </c>
      <c r="M95" s="218">
        <v>5.47</v>
      </c>
      <c r="N95" s="218">
        <v>169.07</v>
      </c>
      <c r="O95" s="219">
        <v>158.02000000000001</v>
      </c>
    </row>
    <row r="96" spans="1:15" x14ac:dyDescent="0.2">
      <c r="A96" s="214" t="s">
        <v>109</v>
      </c>
      <c r="B96" s="220" t="s">
        <v>110</v>
      </c>
      <c r="F96" s="153">
        <v>80</v>
      </c>
      <c r="G96" s="153">
        <v>89</v>
      </c>
      <c r="H96" s="145">
        <v>379649.34</v>
      </c>
      <c r="I96" s="145">
        <v>870751.84</v>
      </c>
      <c r="J96" s="215">
        <v>7.7999999999999996E-3</v>
      </c>
      <c r="K96" s="27">
        <v>1.8200000000000001E-2</v>
      </c>
      <c r="L96" s="218">
        <v>6.83</v>
      </c>
      <c r="M96" s="218">
        <v>6.14</v>
      </c>
      <c r="N96" s="218">
        <v>154.44</v>
      </c>
      <c r="O96" s="219">
        <v>192.77</v>
      </c>
    </row>
    <row r="97" spans="1:25" x14ac:dyDescent="0.2">
      <c r="A97" s="214" t="s">
        <v>111</v>
      </c>
      <c r="B97" s="220" t="s">
        <v>112</v>
      </c>
      <c r="F97" s="153">
        <v>166</v>
      </c>
      <c r="G97" s="153">
        <v>162</v>
      </c>
      <c r="H97" s="145">
        <v>1700706.07</v>
      </c>
      <c r="I97" s="145">
        <v>861884.84</v>
      </c>
      <c r="J97" s="215">
        <v>3.49E-2</v>
      </c>
      <c r="K97" s="27">
        <v>1.8100000000000002E-2</v>
      </c>
      <c r="L97" s="218">
        <v>5.29</v>
      </c>
      <c r="M97" s="218">
        <v>6.23</v>
      </c>
      <c r="N97" s="218">
        <v>161.72</v>
      </c>
      <c r="O97" s="219">
        <v>159.33000000000001</v>
      </c>
    </row>
    <row r="98" spans="1:25" x14ac:dyDescent="0.2">
      <c r="A98" s="214" t="s">
        <v>113</v>
      </c>
      <c r="B98" s="220" t="s">
        <v>114</v>
      </c>
      <c r="F98" s="153">
        <v>172</v>
      </c>
      <c r="G98" s="153">
        <v>150</v>
      </c>
      <c r="H98" s="145">
        <v>1430317.71</v>
      </c>
      <c r="I98" s="145">
        <v>2032874.69</v>
      </c>
      <c r="J98" s="215">
        <v>2.9399999999999999E-2</v>
      </c>
      <c r="K98" s="27">
        <v>4.2599999999999999E-2</v>
      </c>
      <c r="L98" s="218">
        <v>5.37</v>
      </c>
      <c r="M98" s="218">
        <v>4.8</v>
      </c>
      <c r="N98" s="218">
        <v>202.17</v>
      </c>
      <c r="O98" s="219">
        <v>174.86</v>
      </c>
    </row>
    <row r="99" spans="1:25" x14ac:dyDescent="0.2">
      <c r="A99" s="214" t="s">
        <v>115</v>
      </c>
      <c r="B99" s="220" t="s">
        <v>116</v>
      </c>
      <c r="F99" s="153">
        <v>35</v>
      </c>
      <c r="G99" s="153">
        <v>71</v>
      </c>
      <c r="H99" s="145">
        <v>537875.03</v>
      </c>
      <c r="I99" s="145">
        <v>670281.18000000005</v>
      </c>
      <c r="J99" s="215">
        <v>1.0999999999999999E-2</v>
      </c>
      <c r="K99" s="27">
        <v>1.4E-2</v>
      </c>
      <c r="L99" s="218">
        <v>4.75</v>
      </c>
      <c r="M99" s="218">
        <v>6.14</v>
      </c>
      <c r="N99" s="218">
        <v>231.06</v>
      </c>
      <c r="O99" s="219">
        <v>253.89</v>
      </c>
    </row>
    <row r="100" spans="1:25" x14ac:dyDescent="0.2">
      <c r="A100" s="221" t="s">
        <v>117</v>
      </c>
      <c r="B100" s="222" t="s">
        <v>117</v>
      </c>
      <c r="C100" s="222"/>
      <c r="D100" s="222"/>
      <c r="E100" s="222"/>
      <c r="F100" s="223">
        <v>5035</v>
      </c>
      <c r="G100" s="223">
        <v>4924</v>
      </c>
      <c r="H100" s="224">
        <v>38658363.049999997</v>
      </c>
      <c r="I100" s="224">
        <v>37990862.68</v>
      </c>
      <c r="J100" s="225">
        <v>0.79420000000000002</v>
      </c>
      <c r="K100" s="33">
        <v>0.79579999999999995</v>
      </c>
      <c r="L100" s="226">
        <v>5.31</v>
      </c>
      <c r="M100" s="226">
        <v>5.27</v>
      </c>
      <c r="N100" s="226">
        <v>182.87</v>
      </c>
      <c r="O100" s="227">
        <v>183.77</v>
      </c>
    </row>
    <row r="101" spans="1:25" x14ac:dyDescent="0.2">
      <c r="A101" s="214" t="s">
        <v>49</v>
      </c>
      <c r="B101" s="69" t="s">
        <v>49</v>
      </c>
      <c r="F101" s="153">
        <v>579</v>
      </c>
      <c r="G101" s="153">
        <v>548</v>
      </c>
      <c r="H101" s="145">
        <v>6791088.6900000004</v>
      </c>
      <c r="I101" s="145">
        <v>6307871.2400000002</v>
      </c>
      <c r="J101" s="215">
        <v>0.13950000000000001</v>
      </c>
      <c r="K101" s="27">
        <v>0.1321</v>
      </c>
      <c r="L101" s="218">
        <v>5.2</v>
      </c>
      <c r="M101" s="218">
        <v>5.55</v>
      </c>
      <c r="N101" s="218">
        <v>209.49</v>
      </c>
      <c r="O101" s="219">
        <v>205.12</v>
      </c>
    </row>
    <row r="102" spans="1:25" x14ac:dyDescent="0.2">
      <c r="A102" s="214" t="s">
        <v>48</v>
      </c>
      <c r="B102" s="69" t="s">
        <v>48</v>
      </c>
      <c r="F102" s="153">
        <v>305</v>
      </c>
      <c r="G102" s="153">
        <v>300</v>
      </c>
      <c r="H102" s="145">
        <v>2441532.16</v>
      </c>
      <c r="I102" s="145">
        <v>2644289.7799999998</v>
      </c>
      <c r="J102" s="215">
        <v>5.0200000000000002E-2</v>
      </c>
      <c r="K102" s="27">
        <v>5.5399999999999998E-2</v>
      </c>
      <c r="L102" s="218">
        <v>5.4</v>
      </c>
      <c r="M102" s="218">
        <v>5.21</v>
      </c>
      <c r="N102" s="218">
        <v>185.72</v>
      </c>
      <c r="O102" s="219">
        <v>211.78</v>
      </c>
    </row>
    <row r="103" spans="1:25" x14ac:dyDescent="0.2">
      <c r="A103" s="214" t="s">
        <v>54</v>
      </c>
      <c r="B103" s="69" t="s">
        <v>54</v>
      </c>
      <c r="F103" s="153">
        <v>89</v>
      </c>
      <c r="G103" s="153">
        <v>51</v>
      </c>
      <c r="H103" s="145">
        <v>516531.49</v>
      </c>
      <c r="I103" s="145">
        <v>524303.49</v>
      </c>
      <c r="J103" s="34">
        <v>1.06E-2</v>
      </c>
      <c r="K103" s="27">
        <v>1.0999999999999999E-2</v>
      </c>
      <c r="L103" s="218">
        <v>6.4</v>
      </c>
      <c r="M103" s="218">
        <v>5.59</v>
      </c>
      <c r="N103" s="218">
        <v>114.86</v>
      </c>
      <c r="O103" s="219">
        <v>157.79</v>
      </c>
      <c r="Q103" s="228"/>
      <c r="R103" s="228"/>
      <c r="S103" s="228"/>
      <c r="T103" s="35"/>
      <c r="U103" s="35"/>
      <c r="V103" s="31"/>
      <c r="W103" s="31"/>
      <c r="X103" s="31"/>
      <c r="Y103" s="31"/>
    </row>
    <row r="104" spans="1:25" x14ac:dyDescent="0.2">
      <c r="A104" s="214" t="s">
        <v>56</v>
      </c>
      <c r="B104" s="69" t="s">
        <v>56</v>
      </c>
      <c r="F104" s="153">
        <v>1</v>
      </c>
      <c r="G104" s="153">
        <v>1</v>
      </c>
      <c r="H104" s="145">
        <v>269044.67</v>
      </c>
      <c r="I104" s="145">
        <v>270547.73</v>
      </c>
      <c r="J104" s="34">
        <v>5.4999999999999997E-3</v>
      </c>
      <c r="K104" s="27">
        <v>5.7000000000000002E-3</v>
      </c>
      <c r="L104" s="218">
        <v>8.25</v>
      </c>
      <c r="M104" s="218">
        <v>8.25</v>
      </c>
      <c r="N104" s="218">
        <v>119</v>
      </c>
      <c r="O104" s="219">
        <v>118</v>
      </c>
    </row>
    <row r="105" spans="1:25" x14ac:dyDescent="0.2">
      <c r="A105" s="107"/>
      <c r="B105" s="115" t="s">
        <v>92</v>
      </c>
      <c r="C105" s="162"/>
      <c r="D105" s="162"/>
      <c r="E105" s="138"/>
      <c r="F105" s="36">
        <v>6009</v>
      </c>
      <c r="G105" s="36">
        <v>5824</v>
      </c>
      <c r="H105" s="37">
        <v>48676560.060000002</v>
      </c>
      <c r="I105" s="37">
        <v>47737874.920000002</v>
      </c>
      <c r="J105" s="38"/>
      <c r="K105" s="38"/>
      <c r="L105" s="229">
        <v>5.33</v>
      </c>
      <c r="M105" s="229">
        <v>5.32</v>
      </c>
      <c r="N105" s="229">
        <v>185.65</v>
      </c>
      <c r="O105" s="230">
        <v>187.49</v>
      </c>
    </row>
    <row r="106" spans="1:25" s="124" customFormat="1" ht="11.25" x14ac:dyDescent="0.2">
      <c r="A106" s="210"/>
      <c r="B106" s="123"/>
      <c r="C106" s="123"/>
      <c r="D106" s="123"/>
      <c r="E106" s="123"/>
      <c r="F106" s="123"/>
      <c r="G106" s="123"/>
      <c r="H106" s="123"/>
      <c r="I106" s="123"/>
      <c r="J106" s="39"/>
      <c r="K106" s="39"/>
      <c r="L106" s="123"/>
      <c r="M106" s="123"/>
      <c r="N106" s="123"/>
      <c r="O106" s="40"/>
    </row>
    <row r="107" spans="1:25" s="124" customFormat="1" ht="12" thickBot="1" x14ac:dyDescent="0.25">
      <c r="A107" s="126"/>
      <c r="B107" s="127"/>
      <c r="C107" s="127"/>
      <c r="D107" s="127"/>
      <c r="E107" s="127"/>
      <c r="F107" s="127"/>
      <c r="G107" s="127"/>
      <c r="H107" s="127"/>
      <c r="I107" s="127"/>
      <c r="J107" s="41"/>
      <c r="K107" s="41"/>
      <c r="L107" s="127"/>
      <c r="M107" s="127"/>
      <c r="N107" s="127"/>
      <c r="O107" s="42"/>
    </row>
    <row r="108" spans="1:25" ht="12.75" customHeight="1" thickBot="1" x14ac:dyDescent="0.25">
      <c r="A108" s="82"/>
    </row>
    <row r="109" spans="1:25" ht="15.75" x14ac:dyDescent="0.25">
      <c r="A109" s="84" t="s">
        <v>118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3"/>
    </row>
    <row r="110" spans="1:25" ht="6.75" customHeight="1" x14ac:dyDescent="0.2">
      <c r="A110" s="86"/>
      <c r="O110" s="76"/>
    </row>
    <row r="111" spans="1:25" s="135" customFormat="1" x14ac:dyDescent="0.2">
      <c r="A111" s="129"/>
      <c r="B111" s="130"/>
      <c r="C111" s="130"/>
      <c r="D111" s="130"/>
      <c r="E111" s="211"/>
      <c r="F111" s="428" t="s">
        <v>84</v>
      </c>
      <c r="G111" s="428"/>
      <c r="H111" s="429" t="s">
        <v>97</v>
      </c>
      <c r="I111" s="430"/>
      <c r="J111" s="428" t="s">
        <v>98</v>
      </c>
      <c r="K111" s="428"/>
      <c r="L111" s="428" t="s">
        <v>99</v>
      </c>
      <c r="M111" s="428"/>
      <c r="N111" s="428" t="s">
        <v>100</v>
      </c>
      <c r="O111" s="431"/>
    </row>
    <row r="112" spans="1:25" s="135" customFormat="1" x14ac:dyDescent="0.2">
      <c r="A112" s="129"/>
      <c r="B112" s="130"/>
      <c r="C112" s="130"/>
      <c r="D112" s="130"/>
      <c r="E112" s="211"/>
      <c r="F112" s="88" t="s">
        <v>101</v>
      </c>
      <c r="G112" s="88" t="s">
        <v>102</v>
      </c>
      <c r="H112" s="43" t="s">
        <v>101</v>
      </c>
      <c r="I112" s="44" t="s">
        <v>102</v>
      </c>
      <c r="J112" s="88" t="s">
        <v>101</v>
      </c>
      <c r="K112" s="88" t="s">
        <v>102</v>
      </c>
      <c r="L112" s="88" t="s">
        <v>101</v>
      </c>
      <c r="M112" s="88" t="s">
        <v>102</v>
      </c>
      <c r="N112" s="88" t="s">
        <v>101</v>
      </c>
      <c r="O112" s="90" t="s">
        <v>102</v>
      </c>
    </row>
    <row r="113" spans="1:15" x14ac:dyDescent="0.2">
      <c r="A113" s="86"/>
      <c r="B113" s="69" t="s">
        <v>119</v>
      </c>
      <c r="F113" s="45">
        <v>4318</v>
      </c>
      <c r="G113" s="45">
        <v>4189</v>
      </c>
      <c r="H113" s="46">
        <v>32099070.879999999</v>
      </c>
      <c r="I113" s="47">
        <v>31723408.739999998</v>
      </c>
      <c r="J113" s="27">
        <v>0.83030000000000004</v>
      </c>
      <c r="K113" s="27">
        <v>0.83499999999999996</v>
      </c>
      <c r="L113" s="48">
        <v>5.29</v>
      </c>
      <c r="M113" s="48">
        <v>5.25</v>
      </c>
      <c r="N113" s="46">
        <v>182.29</v>
      </c>
      <c r="O113" s="49">
        <v>183.28</v>
      </c>
    </row>
    <row r="114" spans="1:15" x14ac:dyDescent="0.2">
      <c r="A114" s="86"/>
      <c r="B114" s="69" t="s">
        <v>120</v>
      </c>
      <c r="F114" s="45">
        <v>156</v>
      </c>
      <c r="G114" s="45">
        <v>187</v>
      </c>
      <c r="H114" s="46">
        <v>1583694.86</v>
      </c>
      <c r="I114" s="50">
        <v>1339582.3600000001</v>
      </c>
      <c r="J114" s="27">
        <v>4.1000000000000002E-2</v>
      </c>
      <c r="K114" s="27">
        <v>3.5299999999999998E-2</v>
      </c>
      <c r="L114" s="48">
        <v>5.2</v>
      </c>
      <c r="M114" s="48">
        <v>4.68</v>
      </c>
      <c r="N114" s="46">
        <v>198.48</v>
      </c>
      <c r="O114" s="51">
        <v>193.19</v>
      </c>
    </row>
    <row r="115" spans="1:15" x14ac:dyDescent="0.2">
      <c r="A115" s="86"/>
      <c r="B115" s="69" t="s">
        <v>121</v>
      </c>
      <c r="F115" s="45">
        <v>108</v>
      </c>
      <c r="G115" s="45">
        <v>76</v>
      </c>
      <c r="H115" s="46">
        <v>927049.16</v>
      </c>
      <c r="I115" s="50">
        <v>492079.03</v>
      </c>
      <c r="J115" s="27">
        <v>2.4E-2</v>
      </c>
      <c r="K115" s="27">
        <v>1.2999999999999999E-2</v>
      </c>
      <c r="L115" s="48">
        <v>6.17</v>
      </c>
      <c r="M115" s="48">
        <v>5.47</v>
      </c>
      <c r="N115" s="46">
        <v>169.07</v>
      </c>
      <c r="O115" s="51">
        <v>158.02000000000001</v>
      </c>
    </row>
    <row r="116" spans="1:15" x14ac:dyDescent="0.2">
      <c r="A116" s="86"/>
      <c r="B116" s="69" t="s">
        <v>122</v>
      </c>
      <c r="F116" s="45">
        <v>80</v>
      </c>
      <c r="G116" s="45">
        <v>89</v>
      </c>
      <c r="H116" s="46">
        <v>379649.34</v>
      </c>
      <c r="I116" s="50">
        <v>870751.84</v>
      </c>
      <c r="J116" s="27">
        <v>9.7999999999999997E-3</v>
      </c>
      <c r="K116" s="27">
        <v>2.29E-2</v>
      </c>
      <c r="L116" s="48">
        <v>6.83</v>
      </c>
      <c r="M116" s="48">
        <v>6.14</v>
      </c>
      <c r="N116" s="46">
        <v>154.44</v>
      </c>
      <c r="O116" s="51">
        <v>192.77</v>
      </c>
    </row>
    <row r="117" spans="1:15" x14ac:dyDescent="0.2">
      <c r="A117" s="86"/>
      <c r="B117" s="69" t="s">
        <v>123</v>
      </c>
      <c r="F117" s="45">
        <v>166</v>
      </c>
      <c r="G117" s="45">
        <v>162</v>
      </c>
      <c r="H117" s="46">
        <v>1700706.07</v>
      </c>
      <c r="I117" s="50">
        <v>861884.84</v>
      </c>
      <c r="J117" s="27">
        <v>4.3999999999999997E-2</v>
      </c>
      <c r="K117" s="27">
        <v>2.2700000000000001E-2</v>
      </c>
      <c r="L117" s="48">
        <v>5.29</v>
      </c>
      <c r="M117" s="48">
        <v>6.23</v>
      </c>
      <c r="N117" s="46">
        <v>161.72</v>
      </c>
      <c r="O117" s="51">
        <v>159.33000000000001</v>
      </c>
    </row>
    <row r="118" spans="1:15" x14ac:dyDescent="0.2">
      <c r="A118" s="86"/>
      <c r="B118" s="69" t="s">
        <v>124</v>
      </c>
      <c r="F118" s="45">
        <v>172</v>
      </c>
      <c r="G118" s="45">
        <v>150</v>
      </c>
      <c r="H118" s="46">
        <v>1430317.71</v>
      </c>
      <c r="I118" s="50">
        <v>2032874.69</v>
      </c>
      <c r="J118" s="27">
        <v>3.6999999999999998E-2</v>
      </c>
      <c r="K118" s="27">
        <v>5.3499999999999999E-2</v>
      </c>
      <c r="L118" s="48">
        <v>5.37</v>
      </c>
      <c r="M118" s="52">
        <v>4.8</v>
      </c>
      <c r="N118" s="46">
        <v>202.17</v>
      </c>
      <c r="O118" s="51">
        <v>174.86</v>
      </c>
    </row>
    <row r="119" spans="1:15" x14ac:dyDescent="0.2">
      <c r="A119" s="86"/>
      <c r="B119" s="69" t="s">
        <v>125</v>
      </c>
      <c r="F119" s="45">
        <v>35</v>
      </c>
      <c r="G119" s="45">
        <v>71</v>
      </c>
      <c r="H119" s="46">
        <v>537875.03</v>
      </c>
      <c r="I119" s="50">
        <v>670281.18000000005</v>
      </c>
      <c r="J119" s="27">
        <v>1.3899999999999999E-2</v>
      </c>
      <c r="K119" s="27">
        <v>1.7600000000000001E-2</v>
      </c>
      <c r="L119" s="48">
        <v>4.75</v>
      </c>
      <c r="M119" s="48">
        <v>6.14</v>
      </c>
      <c r="N119" s="46">
        <v>231.06</v>
      </c>
      <c r="O119" s="51">
        <v>253.89</v>
      </c>
    </row>
    <row r="120" spans="1:15" x14ac:dyDescent="0.2">
      <c r="A120" s="107"/>
      <c r="B120" s="115" t="s">
        <v>126</v>
      </c>
      <c r="C120" s="162"/>
      <c r="D120" s="162"/>
      <c r="E120" s="138"/>
      <c r="F120" s="53">
        <v>5035</v>
      </c>
      <c r="G120" s="53">
        <v>4924</v>
      </c>
      <c r="H120" s="37">
        <v>38658363.049999997</v>
      </c>
      <c r="I120" s="37">
        <v>37990862.68</v>
      </c>
      <c r="J120" s="38"/>
      <c r="K120" s="38"/>
      <c r="L120" s="54">
        <v>5.31</v>
      </c>
      <c r="M120" s="55">
        <v>5.27</v>
      </c>
      <c r="N120" s="37">
        <v>182.87</v>
      </c>
      <c r="O120" s="56">
        <v>183.77</v>
      </c>
    </row>
    <row r="121" spans="1:15" s="124" customFormat="1" ht="11.25" x14ac:dyDescent="0.2">
      <c r="A121" s="122"/>
      <c r="J121" s="57"/>
      <c r="K121" s="57"/>
      <c r="O121" s="58"/>
    </row>
    <row r="122" spans="1:15" s="124" customFormat="1" ht="12" thickBot="1" x14ac:dyDescent="0.25">
      <c r="A122" s="126"/>
      <c r="B122" s="127"/>
      <c r="C122" s="127"/>
      <c r="D122" s="127"/>
      <c r="E122" s="127"/>
      <c r="F122" s="127"/>
      <c r="G122" s="127"/>
      <c r="H122" s="127"/>
      <c r="I122" s="127"/>
      <c r="J122" s="41"/>
      <c r="K122" s="41"/>
      <c r="L122" s="127"/>
      <c r="M122" s="127"/>
      <c r="N122" s="127"/>
      <c r="O122" s="42"/>
    </row>
    <row r="123" spans="1:15" ht="12.75" customHeight="1" thickBot="1" x14ac:dyDescent="0.25"/>
    <row r="124" spans="1:15" ht="15.75" x14ac:dyDescent="0.25">
      <c r="A124" s="84" t="s">
        <v>127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3"/>
    </row>
    <row r="125" spans="1:15" ht="6.75" customHeight="1" x14ac:dyDescent="0.2">
      <c r="A125" s="107"/>
      <c r="O125" s="76"/>
    </row>
    <row r="126" spans="1:15" ht="12.75" customHeight="1" x14ac:dyDescent="0.2">
      <c r="A126" s="107"/>
      <c r="B126" s="196"/>
      <c r="C126" s="196"/>
      <c r="D126" s="196"/>
      <c r="E126" s="196"/>
      <c r="F126" s="429" t="s">
        <v>84</v>
      </c>
      <c r="G126" s="430"/>
      <c r="H126" s="429" t="s">
        <v>97</v>
      </c>
      <c r="I126" s="430"/>
      <c r="J126" s="429" t="s">
        <v>98</v>
      </c>
      <c r="K126" s="430"/>
      <c r="L126" s="429" t="s">
        <v>99</v>
      </c>
      <c r="M126" s="430"/>
      <c r="N126" s="429" t="s">
        <v>100</v>
      </c>
      <c r="O126" s="432"/>
    </row>
    <row r="127" spans="1:15" x14ac:dyDescent="0.2">
      <c r="A127" s="107"/>
      <c r="B127" s="196"/>
      <c r="C127" s="196"/>
      <c r="D127" s="196"/>
      <c r="E127" s="196"/>
      <c r="F127" s="88" t="s">
        <v>101</v>
      </c>
      <c r="G127" s="88" t="s">
        <v>102</v>
      </c>
      <c r="H127" s="88" t="s">
        <v>101</v>
      </c>
      <c r="I127" s="167" t="s">
        <v>102</v>
      </c>
      <c r="J127" s="88" t="s">
        <v>101</v>
      </c>
      <c r="K127" s="88" t="s">
        <v>102</v>
      </c>
      <c r="L127" s="88" t="s">
        <v>101</v>
      </c>
      <c r="M127" s="88" t="s">
        <v>102</v>
      </c>
      <c r="N127" s="88" t="s">
        <v>101</v>
      </c>
      <c r="O127" s="90" t="s">
        <v>102</v>
      </c>
    </row>
    <row r="128" spans="1:15" x14ac:dyDescent="0.2">
      <c r="A128" s="86"/>
      <c r="B128" s="69" t="s">
        <v>128</v>
      </c>
      <c r="F128" s="153">
        <v>974</v>
      </c>
      <c r="G128" s="153">
        <v>960</v>
      </c>
      <c r="H128" s="218">
        <v>17102226.25</v>
      </c>
      <c r="I128" s="218">
        <v>16828694.199999999</v>
      </c>
      <c r="J128" s="27">
        <v>0.3513</v>
      </c>
      <c r="K128" s="27">
        <v>0.35249999999999998</v>
      </c>
      <c r="L128" s="218">
        <v>4.66</v>
      </c>
      <c r="M128" s="218">
        <v>4.66</v>
      </c>
      <c r="N128" s="218">
        <v>187.25</v>
      </c>
      <c r="O128" s="219">
        <v>187.45</v>
      </c>
    </row>
    <row r="129" spans="1:15" x14ac:dyDescent="0.2">
      <c r="A129" s="86"/>
      <c r="B129" s="69" t="s">
        <v>129</v>
      </c>
      <c r="F129" s="153">
        <v>979</v>
      </c>
      <c r="G129" s="153">
        <v>967</v>
      </c>
      <c r="H129" s="218">
        <v>20064708.210000001</v>
      </c>
      <c r="I129" s="218">
        <v>19806818.620000001</v>
      </c>
      <c r="J129" s="27">
        <v>0.41220000000000001</v>
      </c>
      <c r="K129" s="27">
        <v>0.41489999999999999</v>
      </c>
      <c r="L129" s="218">
        <v>4.7699999999999996</v>
      </c>
      <c r="M129" s="218">
        <v>4.7699999999999996</v>
      </c>
      <c r="N129" s="218">
        <v>202.38</v>
      </c>
      <c r="O129" s="219">
        <v>202.87</v>
      </c>
    </row>
    <row r="130" spans="1:15" x14ac:dyDescent="0.2">
      <c r="A130" s="86"/>
      <c r="B130" s="69" t="s">
        <v>130</v>
      </c>
      <c r="F130" s="153">
        <v>2252</v>
      </c>
      <c r="G130" s="153">
        <v>2161</v>
      </c>
      <c r="H130" s="218">
        <v>5419140.0300000003</v>
      </c>
      <c r="I130" s="218">
        <v>5224504.88</v>
      </c>
      <c r="J130" s="27">
        <v>0.1113</v>
      </c>
      <c r="K130" s="27">
        <v>0.1094</v>
      </c>
      <c r="L130" s="218">
        <v>7.25</v>
      </c>
      <c r="M130" s="218">
        <v>7.25</v>
      </c>
      <c r="N130" s="218">
        <v>140.87</v>
      </c>
      <c r="O130" s="219">
        <v>146.91</v>
      </c>
    </row>
    <row r="131" spans="1:15" x14ac:dyDescent="0.2">
      <c r="A131" s="86"/>
      <c r="B131" s="69" t="s">
        <v>131</v>
      </c>
      <c r="F131" s="153">
        <v>1721</v>
      </c>
      <c r="G131" s="153">
        <v>1659</v>
      </c>
      <c r="H131" s="218">
        <v>5538038.9400000004</v>
      </c>
      <c r="I131" s="218">
        <v>5350231.33</v>
      </c>
      <c r="J131" s="27">
        <v>0.1138</v>
      </c>
      <c r="K131" s="27">
        <v>0.11210000000000001</v>
      </c>
      <c r="L131" s="218">
        <v>7.25</v>
      </c>
      <c r="M131" s="218">
        <v>7.25</v>
      </c>
      <c r="N131" s="218">
        <v>163.05000000000001</v>
      </c>
      <c r="O131" s="219">
        <v>169.08</v>
      </c>
    </row>
    <row r="132" spans="1:15" x14ac:dyDescent="0.2">
      <c r="A132" s="86"/>
      <c r="B132" s="69" t="s">
        <v>132</v>
      </c>
      <c r="F132" s="153">
        <v>77</v>
      </c>
      <c r="G132" s="153">
        <v>71</v>
      </c>
      <c r="H132" s="218">
        <v>528444.31000000006</v>
      </c>
      <c r="I132" s="218">
        <v>521190.03</v>
      </c>
      <c r="J132" s="27">
        <v>1.09E-2</v>
      </c>
      <c r="K132" s="27">
        <v>1.09E-2</v>
      </c>
      <c r="L132" s="218">
        <v>8.51</v>
      </c>
      <c r="M132" s="218">
        <v>8.51</v>
      </c>
      <c r="N132" s="218">
        <v>199.61</v>
      </c>
      <c r="O132" s="219">
        <v>201.02</v>
      </c>
    </row>
    <row r="133" spans="1:15" x14ac:dyDescent="0.2">
      <c r="A133" s="86"/>
      <c r="B133" s="69" t="s">
        <v>133</v>
      </c>
      <c r="F133" s="153">
        <v>6</v>
      </c>
      <c r="G133" s="153">
        <v>6</v>
      </c>
      <c r="H133" s="218">
        <v>24002.32</v>
      </c>
      <c r="I133" s="218">
        <v>6435.86</v>
      </c>
      <c r="J133" s="27">
        <v>5.0000000000000001E-4</v>
      </c>
      <c r="K133" s="27">
        <v>1E-4</v>
      </c>
      <c r="L133" s="218">
        <v>8.4700000000000006</v>
      </c>
      <c r="M133" s="218">
        <v>8.51</v>
      </c>
      <c r="N133" s="218">
        <v>85.32</v>
      </c>
      <c r="O133" s="219">
        <v>91.55</v>
      </c>
    </row>
    <row r="134" spans="1:15" x14ac:dyDescent="0.2">
      <c r="A134" s="107"/>
      <c r="B134" s="115" t="s">
        <v>134</v>
      </c>
      <c r="C134" s="162"/>
      <c r="D134" s="162"/>
      <c r="E134" s="162"/>
      <c r="F134" s="53">
        <v>6009</v>
      </c>
      <c r="G134" s="53">
        <v>5824</v>
      </c>
      <c r="H134" s="37">
        <v>48676560.060000002</v>
      </c>
      <c r="I134" s="37">
        <v>47737874.920000002</v>
      </c>
      <c r="J134" s="38"/>
      <c r="K134" s="38"/>
      <c r="L134" s="54">
        <v>5.33</v>
      </c>
      <c r="M134" s="55">
        <v>5.32</v>
      </c>
      <c r="N134" s="37">
        <v>185.65</v>
      </c>
      <c r="O134" s="56">
        <v>187.49</v>
      </c>
    </row>
    <row r="135" spans="1:15" s="124" customFormat="1" ht="11.25" x14ac:dyDescent="0.2">
      <c r="A135" s="122"/>
      <c r="F135" s="123"/>
      <c r="G135" s="123"/>
      <c r="H135" s="123"/>
      <c r="I135" s="123"/>
      <c r="J135" s="123"/>
      <c r="K135" s="123"/>
      <c r="L135" s="123"/>
      <c r="M135" s="123"/>
      <c r="N135" s="39"/>
      <c r="O135" s="181"/>
    </row>
    <row r="136" spans="1:15" s="124" customFormat="1" ht="12" thickBot="1" x14ac:dyDescent="0.25">
      <c r="A136" s="126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8"/>
    </row>
    <row r="137" spans="1:15" ht="13.5" thickBot="1" x14ac:dyDescent="0.25">
      <c r="D137" s="82"/>
      <c r="E137" s="82"/>
    </row>
    <row r="138" spans="1:15" ht="15.75" x14ac:dyDescent="0.25">
      <c r="A138" s="84" t="s">
        <v>135</v>
      </c>
      <c r="B138" s="72"/>
      <c r="C138" s="72"/>
      <c r="D138" s="231"/>
      <c r="F138" s="72"/>
      <c r="G138" s="72"/>
      <c r="H138" s="72"/>
      <c r="I138" s="72"/>
      <c r="J138" s="72"/>
      <c r="K138" s="72"/>
      <c r="L138" s="72"/>
      <c r="M138" s="72"/>
      <c r="N138" s="72"/>
      <c r="O138" s="73"/>
    </row>
    <row r="139" spans="1:15" ht="6.75" customHeight="1" x14ac:dyDescent="0.2">
      <c r="A139" s="86"/>
      <c r="O139" s="76"/>
    </row>
    <row r="140" spans="1:15" ht="12.75" customHeight="1" x14ac:dyDescent="0.2">
      <c r="A140" s="87"/>
      <c r="B140" s="196"/>
      <c r="C140" s="196"/>
      <c r="D140" s="196"/>
      <c r="E140" s="196"/>
      <c r="F140" s="429" t="s">
        <v>84</v>
      </c>
      <c r="G140" s="430"/>
      <c r="H140" s="429" t="s">
        <v>97</v>
      </c>
      <c r="I140" s="430"/>
      <c r="J140" s="429" t="s">
        <v>136</v>
      </c>
      <c r="K140" s="430"/>
      <c r="L140" s="429" t="s">
        <v>99</v>
      </c>
      <c r="M140" s="430"/>
      <c r="N140" s="429" t="s">
        <v>100</v>
      </c>
      <c r="O140" s="432"/>
    </row>
    <row r="141" spans="1:15" x14ac:dyDescent="0.2">
      <c r="A141" s="87"/>
      <c r="B141" s="196"/>
      <c r="C141" s="196"/>
      <c r="D141" s="196"/>
      <c r="E141" s="196"/>
      <c r="F141" s="88" t="s">
        <v>101</v>
      </c>
      <c r="G141" s="88" t="s">
        <v>102</v>
      </c>
      <c r="H141" s="88" t="s">
        <v>101</v>
      </c>
      <c r="I141" s="167" t="s">
        <v>102</v>
      </c>
      <c r="J141" s="88" t="s">
        <v>101</v>
      </c>
      <c r="K141" s="88" t="s">
        <v>102</v>
      </c>
      <c r="L141" s="88" t="s">
        <v>101</v>
      </c>
      <c r="M141" s="88" t="s">
        <v>102</v>
      </c>
      <c r="N141" s="88" t="s">
        <v>101</v>
      </c>
      <c r="O141" s="90" t="s">
        <v>102</v>
      </c>
    </row>
    <row r="142" spans="1:15" x14ac:dyDescent="0.2">
      <c r="A142" s="86"/>
      <c r="B142" s="69" t="s">
        <v>137</v>
      </c>
      <c r="F142" s="153">
        <v>2543</v>
      </c>
      <c r="G142" s="153">
        <v>2459</v>
      </c>
      <c r="H142" s="218">
        <v>10633510.880000001</v>
      </c>
      <c r="I142" s="218">
        <v>10394787.939999999</v>
      </c>
      <c r="J142" s="27">
        <v>0.2185</v>
      </c>
      <c r="K142" s="27">
        <v>0.2177</v>
      </c>
      <c r="L142" s="218">
        <v>6.62</v>
      </c>
      <c r="M142" s="218">
        <v>6.61</v>
      </c>
      <c r="N142" s="46">
        <v>167.6</v>
      </c>
      <c r="O142" s="49">
        <v>172.41</v>
      </c>
    </row>
    <row r="143" spans="1:15" x14ac:dyDescent="0.2">
      <c r="A143" s="86"/>
      <c r="B143" s="69" t="s">
        <v>138</v>
      </c>
      <c r="F143" s="153">
        <v>987</v>
      </c>
      <c r="G143" s="153">
        <v>933</v>
      </c>
      <c r="H143" s="218">
        <v>2901763.08</v>
      </c>
      <c r="I143" s="218">
        <v>2792814.86</v>
      </c>
      <c r="J143" s="27">
        <v>5.96E-2</v>
      </c>
      <c r="K143" s="27">
        <v>5.8500000000000003E-2</v>
      </c>
      <c r="L143" s="218">
        <v>7.08</v>
      </c>
      <c r="M143" s="218">
        <v>7.08</v>
      </c>
      <c r="N143" s="46">
        <v>158.07</v>
      </c>
      <c r="O143" s="51">
        <v>161.69</v>
      </c>
    </row>
    <row r="144" spans="1:15" x14ac:dyDescent="0.2">
      <c r="A144" s="86"/>
      <c r="B144" s="69" t="s">
        <v>139</v>
      </c>
      <c r="F144" s="153">
        <v>735</v>
      </c>
      <c r="G144" s="153">
        <v>712</v>
      </c>
      <c r="H144" s="218">
        <v>1924141.76</v>
      </c>
      <c r="I144" s="218">
        <v>1834469.06</v>
      </c>
      <c r="J144" s="27">
        <v>3.95E-2</v>
      </c>
      <c r="K144" s="27">
        <v>3.8399999999999997E-2</v>
      </c>
      <c r="L144" s="218">
        <v>6.91</v>
      </c>
      <c r="M144" s="218">
        <v>6.89</v>
      </c>
      <c r="N144" s="46">
        <v>145.9</v>
      </c>
      <c r="O144" s="51">
        <v>150.27000000000001</v>
      </c>
    </row>
    <row r="145" spans="1:15" x14ac:dyDescent="0.2">
      <c r="A145" s="86"/>
      <c r="B145" s="69" t="s">
        <v>140</v>
      </c>
      <c r="F145" s="153">
        <v>1727</v>
      </c>
      <c r="G145" s="153">
        <v>1703</v>
      </c>
      <c r="H145" s="218">
        <v>33204498.43</v>
      </c>
      <c r="I145" s="218">
        <v>32703404.920000002</v>
      </c>
      <c r="J145" s="27">
        <v>0.68210000000000004</v>
      </c>
      <c r="K145" s="27">
        <v>0.68510000000000004</v>
      </c>
      <c r="L145" s="218">
        <v>4.67</v>
      </c>
      <c r="M145" s="218">
        <v>4.68</v>
      </c>
      <c r="N145" s="46">
        <v>196.18</v>
      </c>
      <c r="O145" s="51">
        <v>196.61</v>
      </c>
    </row>
    <row r="146" spans="1:15" x14ac:dyDescent="0.2">
      <c r="A146" s="86"/>
      <c r="B146" s="69" t="s">
        <v>141</v>
      </c>
      <c r="F146" s="153">
        <v>17</v>
      </c>
      <c r="G146" s="153">
        <v>17</v>
      </c>
      <c r="H146" s="218">
        <v>12645.91</v>
      </c>
      <c r="I146" s="218">
        <v>12398.14</v>
      </c>
      <c r="J146" s="27">
        <v>2.9999999999999997E-4</v>
      </c>
      <c r="K146" s="27">
        <v>2.9999999999999997E-4</v>
      </c>
      <c r="L146" s="218">
        <v>7.68</v>
      </c>
      <c r="M146" s="218">
        <v>7.68</v>
      </c>
      <c r="N146" s="46">
        <v>98.09</v>
      </c>
      <c r="O146" s="51">
        <v>98.83</v>
      </c>
    </row>
    <row r="147" spans="1:15" x14ac:dyDescent="0.2">
      <c r="A147" s="107"/>
      <c r="B147" s="115" t="s">
        <v>92</v>
      </c>
      <c r="C147" s="162"/>
      <c r="D147" s="162"/>
      <c r="E147" s="162"/>
      <c r="F147" s="53">
        <v>6009</v>
      </c>
      <c r="G147" s="53">
        <v>5824</v>
      </c>
      <c r="H147" s="37">
        <v>48676560.060000002</v>
      </c>
      <c r="I147" s="37">
        <v>47737874.920000002</v>
      </c>
      <c r="J147" s="38"/>
      <c r="K147" s="38"/>
      <c r="L147" s="54">
        <v>5.33</v>
      </c>
      <c r="M147" s="54">
        <v>5.32</v>
      </c>
      <c r="N147" s="37">
        <v>185.65</v>
      </c>
      <c r="O147" s="56">
        <v>187.49</v>
      </c>
    </row>
    <row r="148" spans="1:15" s="124" customFormat="1" ht="11.25" x14ac:dyDescent="0.2">
      <c r="A148" s="210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39"/>
      <c r="O148" s="125"/>
    </row>
    <row r="149" spans="1:15" s="124" customFormat="1" ht="12" thickBot="1" x14ac:dyDescent="0.25">
      <c r="A149" s="126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8"/>
    </row>
    <row r="150" spans="1:15" ht="13.5" thickBot="1" x14ac:dyDescent="0.25"/>
    <row r="151" spans="1:15" ht="15.75" x14ac:dyDescent="0.25">
      <c r="A151" s="84" t="s">
        <v>142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3"/>
    </row>
    <row r="152" spans="1:15" ht="6.75" customHeight="1" x14ac:dyDescent="0.2">
      <c r="A152" s="86"/>
      <c r="L152" s="76"/>
    </row>
    <row r="153" spans="1:15" x14ac:dyDescent="0.2">
      <c r="A153" s="87"/>
      <c r="B153" s="196"/>
      <c r="C153" s="196"/>
      <c r="D153" s="196"/>
      <c r="E153" s="151"/>
      <c r="F153" s="429" t="s">
        <v>84</v>
      </c>
      <c r="G153" s="430"/>
      <c r="H153" s="429" t="s">
        <v>97</v>
      </c>
      <c r="I153" s="430"/>
      <c r="J153" s="428" t="s">
        <v>143</v>
      </c>
      <c r="K153" s="428"/>
      <c r="L153" s="90" t="s">
        <v>22</v>
      </c>
    </row>
    <row r="154" spans="1:15" x14ac:dyDescent="0.2">
      <c r="A154" s="87"/>
      <c r="B154" s="196"/>
      <c r="C154" s="196"/>
      <c r="D154" s="196"/>
      <c r="E154" s="151"/>
      <c r="F154" s="167" t="s">
        <v>101</v>
      </c>
      <c r="G154" s="167" t="s">
        <v>102</v>
      </c>
      <c r="H154" s="88" t="s">
        <v>101</v>
      </c>
      <c r="I154" s="88" t="s">
        <v>102</v>
      </c>
      <c r="J154" s="88" t="s">
        <v>101</v>
      </c>
      <c r="K154" s="88" t="s">
        <v>102</v>
      </c>
      <c r="L154" s="232"/>
    </row>
    <row r="155" spans="1:15" x14ac:dyDescent="0.2">
      <c r="A155" s="132"/>
      <c r="B155" s="136" t="s">
        <v>144</v>
      </c>
      <c r="C155" s="136"/>
      <c r="D155" s="136"/>
      <c r="E155" s="136"/>
      <c r="F155" s="153">
        <v>392</v>
      </c>
      <c r="G155" s="153">
        <v>374</v>
      </c>
      <c r="H155" s="218">
        <v>1112035.3899999999</v>
      </c>
      <c r="I155" s="46">
        <v>1060920.96</v>
      </c>
      <c r="J155" s="27">
        <v>2.2800000000000001E-2</v>
      </c>
      <c r="K155" s="59">
        <v>2.2200000000000001E-2</v>
      </c>
      <c r="L155" s="233">
        <v>3.0434000000000001</v>
      </c>
    </row>
    <row r="156" spans="1:15" x14ac:dyDescent="0.2">
      <c r="A156" s="86"/>
      <c r="B156" s="69" t="s">
        <v>145</v>
      </c>
      <c r="F156" s="153">
        <v>5617</v>
      </c>
      <c r="G156" s="153">
        <v>5450</v>
      </c>
      <c r="H156" s="218">
        <v>47564524.670000002</v>
      </c>
      <c r="I156" s="46">
        <v>46676953.960000001</v>
      </c>
      <c r="J156" s="27">
        <v>0.97719999999999996</v>
      </c>
      <c r="K156" s="34">
        <v>0.9778</v>
      </c>
      <c r="L156" s="234">
        <v>2.5434999999999999</v>
      </c>
    </row>
    <row r="157" spans="1:15" x14ac:dyDescent="0.2">
      <c r="A157" s="86"/>
      <c r="B157" s="69" t="s">
        <v>146</v>
      </c>
      <c r="F157" s="153">
        <v>0</v>
      </c>
      <c r="G157" s="153">
        <v>0</v>
      </c>
      <c r="H157" s="218">
        <v>0</v>
      </c>
      <c r="I157" s="218">
        <v>0</v>
      </c>
      <c r="J157" s="27">
        <v>0</v>
      </c>
      <c r="K157" s="34">
        <v>0</v>
      </c>
      <c r="L157" s="234">
        <v>0</v>
      </c>
    </row>
    <row r="158" spans="1:15" ht="13.5" thickBot="1" x14ac:dyDescent="0.25">
      <c r="A158" s="182"/>
      <c r="B158" s="235" t="s">
        <v>46</v>
      </c>
      <c r="C158" s="82"/>
      <c r="D158" s="82"/>
      <c r="E158" s="82"/>
      <c r="F158" s="60">
        <v>6009</v>
      </c>
      <c r="G158" s="60">
        <v>5824</v>
      </c>
      <c r="H158" s="61">
        <v>48676560.060000002</v>
      </c>
      <c r="I158" s="61">
        <v>47737874.920000002</v>
      </c>
      <c r="J158" s="62"/>
      <c r="K158" s="63"/>
      <c r="L158" s="236">
        <v>2.5546000000000002</v>
      </c>
    </row>
    <row r="159" spans="1:15" s="237" customFormat="1" ht="11.25" x14ac:dyDescent="0.2">
      <c r="A159" s="124"/>
    </row>
    <row r="160" spans="1:15" s="237" customFormat="1" ht="11.25" x14ac:dyDescent="0.2">
      <c r="A160" s="124"/>
    </row>
    <row r="161" spans="1:16" ht="13.5" thickBot="1" x14ac:dyDescent="0.25"/>
    <row r="162" spans="1:16" ht="15.75" x14ac:dyDescent="0.25">
      <c r="A162" s="84" t="s">
        <v>147</v>
      </c>
      <c r="B162" s="238"/>
      <c r="C162" s="239"/>
      <c r="D162" s="85"/>
      <c r="E162" s="85"/>
      <c r="F162" s="188" t="s">
        <v>148</v>
      </c>
    </row>
    <row r="163" spans="1:16" ht="13.5" thickBot="1" x14ac:dyDescent="0.25">
      <c r="A163" s="182" t="s">
        <v>149</v>
      </c>
      <c r="B163" s="182"/>
      <c r="C163" s="240"/>
      <c r="D163" s="240"/>
      <c r="E163" s="240"/>
      <c r="F163" s="241">
        <v>301461612.00999999</v>
      </c>
    </row>
    <row r="164" spans="1:16" x14ac:dyDescent="0.2">
      <c r="C164" s="242"/>
      <c r="D164" s="242"/>
      <c r="E164" s="242"/>
      <c r="F164" s="243"/>
    </row>
    <row r="165" spans="1:16" x14ac:dyDescent="0.2">
      <c r="C165" s="244"/>
      <c r="D165" s="245"/>
      <c r="E165" s="245"/>
      <c r="F165" s="243"/>
    </row>
    <row r="166" spans="1:16" ht="12.75" customHeight="1" x14ac:dyDescent="0.2">
      <c r="A166" s="433"/>
      <c r="B166" s="433"/>
      <c r="C166" s="433"/>
      <c r="D166" s="433"/>
      <c r="E166" s="433"/>
      <c r="F166" s="433"/>
    </row>
    <row r="167" spans="1:16" x14ac:dyDescent="0.2">
      <c r="A167" s="433"/>
      <c r="B167" s="433"/>
      <c r="C167" s="433"/>
      <c r="D167" s="433"/>
      <c r="E167" s="433"/>
      <c r="F167" s="433"/>
    </row>
    <row r="168" spans="1:16" x14ac:dyDescent="0.2">
      <c r="A168" s="433"/>
      <c r="B168" s="433"/>
      <c r="C168" s="433"/>
      <c r="D168" s="433"/>
      <c r="E168" s="433"/>
      <c r="F168" s="433"/>
    </row>
    <row r="169" spans="1:16" x14ac:dyDescent="0.2">
      <c r="C169" s="244"/>
      <c r="D169" s="245"/>
      <c r="E169" s="245"/>
      <c r="F169" s="243"/>
    </row>
    <row r="170" spans="1:16" x14ac:dyDescent="0.2">
      <c r="A170" s="433"/>
      <c r="B170" s="433"/>
      <c r="C170" s="433"/>
      <c r="D170" s="433"/>
      <c r="E170" s="433"/>
      <c r="F170" s="433"/>
    </row>
    <row r="171" spans="1:16" x14ac:dyDescent="0.2">
      <c r="A171" s="433"/>
      <c r="B171" s="433"/>
      <c r="C171" s="433"/>
      <c r="D171" s="433"/>
      <c r="E171" s="433"/>
      <c r="F171" s="433"/>
    </row>
    <row r="172" spans="1:16" x14ac:dyDescent="0.2">
      <c r="A172" s="433"/>
      <c r="B172" s="433"/>
      <c r="C172" s="433"/>
      <c r="D172" s="433"/>
      <c r="E172" s="433"/>
      <c r="F172" s="433"/>
    </row>
    <row r="173" spans="1:16" x14ac:dyDescent="0.2">
      <c r="F173" s="173"/>
      <c r="G173" s="173"/>
      <c r="H173" s="246"/>
      <c r="I173" s="246"/>
      <c r="J173" s="173"/>
      <c r="K173" s="173"/>
      <c r="L173" s="137"/>
      <c r="M173" s="137"/>
      <c r="N173" s="137"/>
      <c r="O173" s="137"/>
      <c r="P173" s="173"/>
    </row>
    <row r="174" spans="1:16" x14ac:dyDescent="0.2">
      <c r="F174" s="173"/>
      <c r="G174" s="173"/>
      <c r="H174" s="246"/>
      <c r="I174" s="246"/>
      <c r="J174" s="173"/>
      <c r="K174" s="173"/>
      <c r="L174" s="137"/>
      <c r="M174" s="137"/>
      <c r="N174" s="137"/>
      <c r="O174" s="137"/>
      <c r="P174" s="173"/>
    </row>
    <row r="178" spans="6:6" x14ac:dyDescent="0.2">
      <c r="F178" s="137"/>
    </row>
    <row r="180" spans="6:6" x14ac:dyDescent="0.2">
      <c r="F180" s="137"/>
    </row>
  </sheetData>
  <mergeCells count="37">
    <mergeCell ref="F153:G153"/>
    <mergeCell ref="H153:I153"/>
    <mergeCell ref="J153:K153"/>
    <mergeCell ref="A166:F168"/>
    <mergeCell ref="A170:F172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5:P175">
    <cfRule type="cellIs" dxfId="0" priority="1" operator="equal">
      <formula>TRUE</formula>
    </cfRule>
  </conditionalFormatting>
  <hyperlinks>
    <hyperlink ref="D10" r:id="rId1" xr:uid="{A4509337-49C5-437A-812D-8DAF847BC7DC}"/>
    <hyperlink ref="D11" r:id="rId2" xr:uid="{5D99A71F-01ED-4FCD-B60D-1B6258AA6165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D757-555D-40E4-829D-F6B5BF112E69}">
  <sheetPr>
    <pageSetUpPr fitToPage="1"/>
  </sheetPr>
  <dimension ref="A1:AD242"/>
  <sheetViews>
    <sheetView zoomScale="80" zoomScaleNormal="80" zoomScalePageLayoutView="55" workbookViewId="0">
      <selection activeCell="N15" sqref="N15"/>
    </sheetView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15.5703125" style="247" customWidth="1"/>
    <col min="16" max="16" width="18.7109375" style="247" customWidth="1"/>
    <col min="17" max="17" width="17.5703125" customWidth="1"/>
    <col min="18" max="18" width="23.42578125" customWidth="1"/>
    <col min="19" max="19" width="8.5703125" customWidth="1"/>
    <col min="20" max="20" width="5.28515625" customWidth="1"/>
    <col min="21" max="21" width="15.5703125" customWidth="1"/>
    <col min="22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68" t="s">
        <v>0</v>
      </c>
    </row>
    <row r="2" spans="1:27" ht="15.75" customHeight="1" x14ac:dyDescent="0.25">
      <c r="A2" s="68" t="s">
        <v>150</v>
      </c>
      <c r="Y2" s="248"/>
      <c r="Z2" s="248"/>
      <c r="AA2" s="248"/>
    </row>
    <row r="3" spans="1:27" ht="15.75" x14ac:dyDescent="0.25">
      <c r="A3" s="68" t="str">
        <f>+FFELP!D5</f>
        <v>Indenture No. 8, LLC</v>
      </c>
      <c r="X3" s="248"/>
      <c r="Y3" s="248"/>
      <c r="Z3" s="248"/>
      <c r="AA3" s="248"/>
    </row>
    <row r="4" spans="1:27" ht="13.5" thickBot="1" x14ac:dyDescent="0.25">
      <c r="X4" s="248"/>
      <c r="Y4" s="248"/>
      <c r="Z4" s="248"/>
      <c r="AA4" s="248"/>
    </row>
    <row r="5" spans="1:27" x14ac:dyDescent="0.2">
      <c r="B5" s="416" t="s">
        <v>6</v>
      </c>
      <c r="C5" s="417"/>
      <c r="D5" s="417"/>
      <c r="E5" s="249">
        <v>45257</v>
      </c>
      <c r="F5" s="249"/>
      <c r="G5" s="250"/>
      <c r="X5" s="248"/>
      <c r="Y5" s="248"/>
      <c r="Z5" s="248"/>
      <c r="AA5" s="248"/>
    </row>
    <row r="6" spans="1:27" ht="13.5" thickBot="1" x14ac:dyDescent="0.25">
      <c r="B6" s="422" t="s">
        <v>151</v>
      </c>
      <c r="C6" s="423"/>
      <c r="D6" s="423"/>
      <c r="E6" s="251">
        <v>45230</v>
      </c>
      <c r="F6" s="251"/>
      <c r="G6" s="252"/>
      <c r="X6" s="248"/>
      <c r="Y6" s="248"/>
      <c r="Z6" s="248"/>
      <c r="AA6" s="248"/>
    </row>
    <row r="9" spans="1:27" ht="15.75" thickBot="1" x14ac:dyDescent="0.3">
      <c r="A9" s="253"/>
      <c r="Y9" s="135"/>
    </row>
    <row r="10" spans="1:27" ht="6" customHeight="1" thickBot="1" x14ac:dyDescent="0.25">
      <c r="J10" s="187"/>
      <c r="K10" s="254"/>
      <c r="L10" s="254"/>
      <c r="M10" s="254"/>
      <c r="N10" s="255"/>
    </row>
    <row r="11" spans="1:27" ht="18" thickBot="1" x14ac:dyDescent="0.3">
      <c r="A11" s="256" t="s">
        <v>152</v>
      </c>
      <c r="B11" s="257"/>
      <c r="C11" s="257"/>
      <c r="D11" s="257"/>
      <c r="E11" s="257"/>
      <c r="F11" s="257"/>
      <c r="G11" s="257"/>
      <c r="H11" s="258"/>
      <c r="J11" s="155" t="s">
        <v>153</v>
      </c>
      <c r="N11" s="259">
        <f>E6</f>
        <v>45230</v>
      </c>
      <c r="O11" s="260"/>
      <c r="P11" s="260"/>
      <c r="Q11" s="261"/>
    </row>
    <row r="12" spans="1:27" x14ac:dyDescent="0.2">
      <c r="A12" s="155"/>
      <c r="H12" s="262"/>
      <c r="J12" s="263" t="s">
        <v>154</v>
      </c>
      <c r="N12" s="171">
        <v>0</v>
      </c>
      <c r="O12" s="264"/>
      <c r="P12" s="264"/>
      <c r="Q12" s="265"/>
      <c r="R12" s="266"/>
    </row>
    <row r="13" spans="1:27" x14ac:dyDescent="0.2">
      <c r="A13" s="263"/>
      <c r="B13" t="s">
        <v>155</v>
      </c>
      <c r="H13" s="171">
        <v>1223930.7999999998</v>
      </c>
      <c r="J13" s="86" t="s">
        <v>156</v>
      </c>
      <c r="N13" s="171">
        <v>8496.7999999999993</v>
      </c>
      <c r="O13" s="264"/>
      <c r="P13" s="264"/>
      <c r="Q13" s="267"/>
      <c r="R13" s="268"/>
    </row>
    <row r="14" spans="1:27" x14ac:dyDescent="0.2">
      <c r="A14" s="263"/>
      <c r="B14" t="s">
        <v>157</v>
      </c>
      <c r="F14" s="269"/>
      <c r="H14" s="270"/>
      <c r="J14" s="86" t="s">
        <v>158</v>
      </c>
      <c r="N14" s="171">
        <v>1962.24</v>
      </c>
      <c r="O14" s="264"/>
      <c r="P14" s="271"/>
      <c r="Q14" s="272"/>
      <c r="R14" s="137"/>
    </row>
    <row r="15" spans="1:27" x14ac:dyDescent="0.2">
      <c r="A15" s="263"/>
      <c r="B15" t="s">
        <v>159</v>
      </c>
      <c r="H15" s="270"/>
      <c r="J15" s="86" t="s">
        <v>160</v>
      </c>
      <c r="N15" s="171">
        <v>32528.17</v>
      </c>
      <c r="O15"/>
      <c r="P15" s="273"/>
      <c r="Q15" s="274"/>
      <c r="R15" s="243"/>
    </row>
    <row r="16" spans="1:27" x14ac:dyDescent="0.2">
      <c r="A16" s="263"/>
      <c r="C16" t="s">
        <v>161</v>
      </c>
      <c r="H16" s="171">
        <v>0</v>
      </c>
      <c r="J16" s="86" t="s">
        <v>162</v>
      </c>
      <c r="N16" s="194">
        <v>17962.810000000001</v>
      </c>
      <c r="O16" s="264"/>
      <c r="P16" s="275"/>
      <c r="Q16" s="78"/>
      <c r="R16" s="137"/>
    </row>
    <row r="17" spans="1:27" ht="13.5" thickBot="1" x14ac:dyDescent="0.25">
      <c r="A17" s="263"/>
      <c r="B17" t="s">
        <v>163</v>
      </c>
      <c r="H17" s="270">
        <v>6497.31</v>
      </c>
      <c r="J17" s="276"/>
      <c r="K17" s="235" t="s">
        <v>164</v>
      </c>
      <c r="L17" s="277"/>
      <c r="M17" s="277"/>
      <c r="N17" s="278">
        <f>SUM(N12:N16)</f>
        <v>60950.020000000004</v>
      </c>
      <c r="O17" s="279"/>
      <c r="P17" s="280"/>
      <c r="Q17" s="281"/>
      <c r="R17" s="282"/>
    </row>
    <row r="18" spans="1:27" x14ac:dyDescent="0.2">
      <c r="A18" s="263"/>
      <c r="B18" t="s">
        <v>165</v>
      </c>
      <c r="H18" s="270"/>
      <c r="P18" s="283"/>
      <c r="Q18" s="281"/>
      <c r="R18" s="282"/>
    </row>
    <row r="19" spans="1:27" x14ac:dyDescent="0.2">
      <c r="A19" s="263"/>
      <c r="B19" s="69" t="s">
        <v>166</v>
      </c>
      <c r="H19" s="270"/>
      <c r="P19" s="271"/>
      <c r="Q19" s="281"/>
      <c r="R19" s="282"/>
    </row>
    <row r="20" spans="1:27" x14ac:dyDescent="0.2">
      <c r="A20" s="263"/>
      <c r="B20" t="s">
        <v>167</v>
      </c>
      <c r="H20" s="171">
        <f>N30</f>
        <v>314065.31</v>
      </c>
      <c r="P20" s="64"/>
      <c r="Q20" s="65"/>
    </row>
    <row r="21" spans="1:27" x14ac:dyDescent="0.2">
      <c r="A21" s="263"/>
      <c r="B21" s="69" t="s">
        <v>168</v>
      </c>
      <c r="H21" s="270"/>
      <c r="N21" s="284"/>
      <c r="P21" s="285"/>
      <c r="X21" s="172"/>
    </row>
    <row r="22" spans="1:27" ht="13.5" thickBot="1" x14ac:dyDescent="0.25">
      <c r="A22" s="263"/>
      <c r="B22" t="s">
        <v>169</v>
      </c>
      <c r="H22" s="270"/>
      <c r="N22" s="284"/>
    </row>
    <row r="23" spans="1:27" x14ac:dyDescent="0.2">
      <c r="A23" s="263"/>
      <c r="B23" t="s">
        <v>170</v>
      </c>
      <c r="H23" s="270"/>
      <c r="I23" s="286"/>
      <c r="J23" s="187" t="s">
        <v>171</v>
      </c>
      <c r="K23" s="254"/>
      <c r="L23" s="254"/>
      <c r="M23" s="254"/>
      <c r="N23" s="287">
        <v>45230</v>
      </c>
      <c r="O23" s="260"/>
      <c r="P23" s="288"/>
      <c r="Q23" s="261"/>
      <c r="R23" s="69"/>
      <c r="AA23" s="135"/>
    </row>
    <row r="24" spans="1:27" x14ac:dyDescent="0.2">
      <c r="A24" s="263"/>
      <c r="B24" t="s">
        <v>172</v>
      </c>
      <c r="H24" s="270"/>
      <c r="J24" s="263"/>
      <c r="N24" s="270"/>
      <c r="O24" s="260"/>
      <c r="P24" s="260"/>
      <c r="Q24" s="261"/>
    </row>
    <row r="25" spans="1:27" x14ac:dyDescent="0.2">
      <c r="A25" s="263"/>
      <c r="B25" t="s">
        <v>173</v>
      </c>
      <c r="H25" s="171"/>
      <c r="I25" s="289"/>
      <c r="J25" s="290" t="s">
        <v>174</v>
      </c>
      <c r="N25" s="291">
        <v>393508.87</v>
      </c>
      <c r="O25" s="264"/>
      <c r="P25" s="264"/>
      <c r="Q25" s="292"/>
      <c r="W25" s="69"/>
    </row>
    <row r="26" spans="1:27" x14ac:dyDescent="0.2">
      <c r="A26" s="263"/>
      <c r="B26" t="s">
        <v>175</v>
      </c>
      <c r="H26" s="171"/>
      <c r="I26" s="289"/>
      <c r="J26" s="290" t="s">
        <v>176</v>
      </c>
      <c r="N26" s="291">
        <v>114307573.65000001</v>
      </c>
      <c r="O26" s="264"/>
      <c r="P26" s="264"/>
      <c r="Q26" s="264"/>
      <c r="W26" s="69"/>
    </row>
    <row r="27" spans="1:27" x14ac:dyDescent="0.2">
      <c r="A27" s="263"/>
      <c r="B27" t="s">
        <v>177</v>
      </c>
      <c r="H27" s="270"/>
      <c r="I27" s="293"/>
      <c r="J27" s="290" t="s">
        <v>178</v>
      </c>
      <c r="N27" s="294">
        <v>0.37919999999999998</v>
      </c>
      <c r="O27" s="295"/>
      <c r="P27" s="295"/>
      <c r="Q27" s="292"/>
      <c r="R27" s="296"/>
      <c r="W27" s="69"/>
    </row>
    <row r="28" spans="1:27" x14ac:dyDescent="0.2">
      <c r="A28" s="263"/>
      <c r="H28" s="297"/>
      <c r="I28" s="293"/>
      <c r="J28" s="290" t="s">
        <v>179</v>
      </c>
      <c r="N28" s="298">
        <v>2.3944999999999999</v>
      </c>
      <c r="O28" s="295"/>
      <c r="P28" s="295"/>
      <c r="Q28" s="299"/>
      <c r="W28" s="69"/>
      <c r="X28" s="300"/>
    </row>
    <row r="29" spans="1:27" x14ac:dyDescent="0.2">
      <c r="A29" s="263"/>
      <c r="C29" s="135" t="s">
        <v>180</v>
      </c>
      <c r="H29" s="301">
        <f>SUM(H13:H28)</f>
        <v>1544493.42</v>
      </c>
      <c r="I29" s="302"/>
      <c r="J29" s="303"/>
      <c r="N29" s="291"/>
      <c r="O29" s="304"/>
      <c r="P29" s="304"/>
      <c r="Q29" s="305"/>
      <c r="R29" s="69"/>
      <c r="S29" s="69"/>
      <c r="T29" s="69"/>
      <c r="U29" s="69"/>
      <c r="V29" s="69"/>
    </row>
    <row r="30" spans="1:27" ht="13.5" thickBot="1" x14ac:dyDescent="0.25">
      <c r="A30" s="263"/>
      <c r="C30" s="135"/>
      <c r="H30" s="297"/>
      <c r="I30" s="289"/>
      <c r="J30" s="290" t="s">
        <v>181</v>
      </c>
      <c r="N30" s="306">
        <v>314065.31</v>
      </c>
      <c r="O30" s="304"/>
      <c r="P30" s="304"/>
      <c r="Q30" s="307"/>
      <c r="R30" s="69"/>
      <c r="S30" s="69"/>
      <c r="T30" s="69"/>
      <c r="U30" s="69"/>
      <c r="V30" s="69"/>
    </row>
    <row r="31" spans="1:27" x14ac:dyDescent="0.2">
      <c r="A31" s="308" t="s">
        <v>182</v>
      </c>
      <c r="B31" s="309"/>
      <c r="C31" s="310"/>
      <c r="D31" s="309"/>
      <c r="E31" s="309"/>
      <c r="F31" s="309"/>
      <c r="G31" s="309"/>
      <c r="H31" s="311"/>
      <c r="I31" s="312"/>
      <c r="J31" s="290" t="s">
        <v>183</v>
      </c>
      <c r="N31" s="291">
        <v>0</v>
      </c>
      <c r="O31" s="304"/>
      <c r="P31" s="304"/>
      <c r="Q31" s="305"/>
      <c r="R31" s="69"/>
      <c r="S31" s="69"/>
      <c r="T31" s="69"/>
      <c r="U31" s="69"/>
      <c r="V31" s="69"/>
    </row>
    <row r="32" spans="1:27" ht="14.25" x14ac:dyDescent="0.2">
      <c r="A32" s="122"/>
      <c r="B32" s="237"/>
      <c r="C32" s="237"/>
      <c r="D32" s="237"/>
      <c r="E32" s="237"/>
      <c r="F32" s="237"/>
      <c r="G32" s="237"/>
      <c r="H32" s="313"/>
      <c r="I32" s="289"/>
      <c r="J32" s="86" t="s">
        <v>184</v>
      </c>
      <c r="N32" s="291">
        <v>105635305.25</v>
      </c>
      <c r="O32" s="295"/>
      <c r="P32" s="365"/>
      <c r="Q32" s="305"/>
      <c r="R32" s="314"/>
      <c r="S32" s="314"/>
      <c r="T32" s="314"/>
      <c r="U32" s="314"/>
      <c r="V32" s="314"/>
      <c r="W32" s="69"/>
    </row>
    <row r="33" spans="1:25" ht="15" thickBot="1" x14ac:dyDescent="0.25">
      <c r="A33" s="126"/>
      <c r="B33" s="315"/>
      <c r="C33" s="315"/>
      <c r="D33" s="315"/>
      <c r="E33" s="315"/>
      <c r="F33" s="315"/>
      <c r="G33" s="316"/>
      <c r="H33" s="317"/>
      <c r="I33" s="293"/>
      <c r="J33" s="86" t="s">
        <v>185</v>
      </c>
      <c r="K33" s="69"/>
      <c r="L33" s="69"/>
      <c r="M33" s="69"/>
      <c r="N33" s="298">
        <v>0.92410000000000003</v>
      </c>
      <c r="O33" s="295"/>
      <c r="P33" s="295"/>
      <c r="Q33" s="137"/>
      <c r="R33" s="314"/>
      <c r="S33" s="314"/>
      <c r="T33" s="314"/>
      <c r="U33" s="314"/>
      <c r="V33" s="314"/>
      <c r="W33" s="69"/>
    </row>
    <row r="34" spans="1:25" s="237" customFormat="1" x14ac:dyDescent="0.2">
      <c r="A34" s="124"/>
      <c r="I34" s="245"/>
      <c r="J34" s="86" t="s">
        <v>186</v>
      </c>
      <c r="K34" s="69"/>
      <c r="L34" s="69"/>
      <c r="M34" s="69"/>
      <c r="N34" s="298">
        <v>2.8799999999999999E-2</v>
      </c>
      <c r="O34" s="295"/>
      <c r="P34" s="295"/>
      <c r="Q34" s="137"/>
      <c r="R34" s="318"/>
      <c r="S34" s="318"/>
      <c r="T34" s="318"/>
      <c r="U34" s="318"/>
      <c r="V34" s="318"/>
      <c r="W34" s="69"/>
    </row>
    <row r="35" spans="1:25" s="237" customFormat="1" ht="13.5" thickBot="1" x14ac:dyDescent="0.25">
      <c r="G35" s="319"/>
      <c r="J35" s="320" t="s">
        <v>187</v>
      </c>
      <c r="K35" s="321"/>
      <c r="L35" s="321"/>
      <c r="M35" s="321"/>
      <c r="N35" s="322">
        <v>0</v>
      </c>
      <c r="O35" s="295"/>
      <c r="P35" s="295"/>
      <c r="Q35" s="137"/>
      <c r="R35" s="314"/>
      <c r="S35" s="366"/>
      <c r="T35" s="314"/>
      <c r="U35" s="314"/>
      <c r="V35" s="314"/>
      <c r="W35" s="69"/>
    </row>
    <row r="36" spans="1:25" s="237" customFormat="1" x14ac:dyDescent="0.2">
      <c r="H36" s="323"/>
      <c r="J36" s="324" t="s">
        <v>188</v>
      </c>
      <c r="K36" s="254"/>
      <c r="L36" s="254"/>
      <c r="M36" s="254"/>
      <c r="N36" s="325"/>
      <c r="O36" s="326"/>
      <c r="P36" s="326"/>
      <c r="Q36" s="137"/>
      <c r="R36" s="69"/>
      <c r="S36" s="69"/>
      <c r="T36" s="69"/>
      <c r="U36" s="69"/>
      <c r="V36" s="69"/>
      <c r="W36" s="70"/>
      <c r="Y36" s="319"/>
    </row>
    <row r="37" spans="1:25" s="237" customFormat="1" ht="13.5" thickBot="1" x14ac:dyDescent="0.25">
      <c r="H37" s="319"/>
      <c r="J37" s="413" t="s">
        <v>189</v>
      </c>
      <c r="K37" s="414"/>
      <c r="L37" s="414"/>
      <c r="M37" s="414"/>
      <c r="N37" s="415"/>
      <c r="O37" s="163"/>
      <c r="P37" s="367"/>
      <c r="Q37" s="137"/>
      <c r="R37" s="163"/>
      <c r="S37" s="163"/>
      <c r="T37" s="163"/>
      <c r="U37" s="163"/>
      <c r="V37" s="163"/>
      <c r="W37" s="70"/>
      <c r="Y37" s="319"/>
    </row>
    <row r="38" spans="1:25" s="237" customFormat="1" x14ac:dyDescent="0.2">
      <c r="J38" s="124"/>
      <c r="K38" s="135"/>
      <c r="L38"/>
      <c r="M38"/>
      <c r="N38"/>
      <c r="O38" s="247"/>
      <c r="P38" s="247"/>
      <c r="Q38"/>
      <c r="R38" s="327"/>
      <c r="S38" s="327"/>
      <c r="T38" s="327"/>
      <c r="U38" s="327"/>
      <c r="V38" s="327"/>
      <c r="W38" s="69"/>
      <c r="X38" s="319"/>
      <c r="Y38" s="319"/>
    </row>
    <row r="39" spans="1:25" ht="13.5" thickBot="1" x14ac:dyDescent="0.25">
      <c r="G39" s="284"/>
      <c r="R39" s="327"/>
      <c r="S39" s="327"/>
      <c r="T39" s="327"/>
      <c r="U39" s="327"/>
      <c r="V39" s="327"/>
      <c r="W39" s="69"/>
    </row>
    <row r="40" spans="1:25" ht="15.75" thickBot="1" x14ac:dyDescent="0.3">
      <c r="A40" s="256" t="s">
        <v>190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  <c r="P40" s="328"/>
      <c r="Q40" s="329"/>
      <c r="R40" s="327"/>
      <c r="S40" s="327"/>
      <c r="T40" s="327"/>
      <c r="U40" s="327"/>
      <c r="V40" s="327"/>
      <c r="W40" s="69"/>
      <c r="X40" s="284"/>
    </row>
    <row r="41" spans="1:25" ht="15.75" thickBot="1" x14ac:dyDescent="0.3">
      <c r="A41" s="330"/>
      <c r="N41" s="297"/>
      <c r="P41" s="331"/>
      <c r="Q41" s="329"/>
      <c r="R41" s="327"/>
      <c r="S41" s="327"/>
      <c r="T41" s="327"/>
      <c r="U41" s="327"/>
      <c r="V41" s="327"/>
      <c r="W41" s="237"/>
      <c r="X41" s="284"/>
    </row>
    <row r="42" spans="1:25" x14ac:dyDescent="0.2">
      <c r="A42" s="332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333"/>
      <c r="P42" s="331"/>
      <c r="Q42" s="329"/>
      <c r="R42" s="327"/>
      <c r="S42" s="137"/>
      <c r="T42" s="137"/>
      <c r="U42" s="137"/>
      <c r="V42" s="137"/>
      <c r="Y42" s="284"/>
    </row>
    <row r="43" spans="1:25" x14ac:dyDescent="0.2">
      <c r="A43" s="155" t="s">
        <v>191</v>
      </c>
      <c r="L43" s="334" t="s">
        <v>192</v>
      </c>
      <c r="M43" s="335"/>
      <c r="N43" s="336" t="s">
        <v>193</v>
      </c>
      <c r="P43" s="331"/>
      <c r="Q43" s="337"/>
      <c r="R43" s="327"/>
      <c r="S43" s="137"/>
      <c r="T43" s="137"/>
      <c r="U43" s="137"/>
      <c r="V43" s="137"/>
      <c r="X43" s="284"/>
    </row>
    <row r="44" spans="1:25" x14ac:dyDescent="0.2">
      <c r="A44" s="263"/>
      <c r="N44" s="297"/>
      <c r="O44" s="264"/>
      <c r="P44" s="331"/>
      <c r="Q44" s="329"/>
      <c r="R44" s="327"/>
      <c r="S44" s="137"/>
      <c r="T44" s="137"/>
      <c r="U44" s="137"/>
      <c r="V44" s="137"/>
    </row>
    <row r="45" spans="1:25" x14ac:dyDescent="0.2">
      <c r="A45" s="263"/>
      <c r="B45" s="135" t="s">
        <v>180</v>
      </c>
      <c r="L45" s="284"/>
      <c r="M45" s="284"/>
      <c r="N45" s="270">
        <v>1544493.42</v>
      </c>
      <c r="O45" s="264"/>
      <c r="P45" s="331"/>
      <c r="Q45" s="329"/>
      <c r="R45" s="327"/>
      <c r="S45" s="137"/>
      <c r="T45" s="137"/>
      <c r="U45" s="137"/>
      <c r="V45" s="137"/>
      <c r="W45" s="137"/>
    </row>
    <row r="46" spans="1:25" x14ac:dyDescent="0.2">
      <c r="A46" s="263"/>
      <c r="L46" s="284"/>
      <c r="M46" s="284"/>
      <c r="N46" s="270"/>
      <c r="O46" s="264"/>
      <c r="P46" s="331"/>
      <c r="Q46" s="329"/>
      <c r="R46" s="327"/>
      <c r="S46" s="137"/>
      <c r="T46" s="137"/>
      <c r="U46" s="137"/>
      <c r="V46" s="137"/>
    </row>
    <row r="47" spans="1:25" x14ac:dyDescent="0.2">
      <c r="A47" s="263"/>
      <c r="B47" s="135" t="s">
        <v>194</v>
      </c>
      <c r="L47" s="137">
        <v>32528.17</v>
      </c>
      <c r="M47" s="284"/>
      <c r="N47" s="270">
        <f>N45-L47</f>
        <v>1511965.25</v>
      </c>
      <c r="O47" s="264"/>
      <c r="P47" s="331"/>
      <c r="Q47" s="329"/>
      <c r="R47" s="327"/>
      <c r="S47" s="137"/>
      <c r="T47" s="137"/>
      <c r="U47" s="137"/>
      <c r="V47" s="137"/>
      <c r="W47" s="69"/>
    </row>
    <row r="48" spans="1:25" x14ac:dyDescent="0.2">
      <c r="A48" s="263"/>
      <c r="L48" s="137"/>
      <c r="M48" s="284"/>
      <c r="N48" s="270"/>
      <c r="O48" s="264"/>
      <c r="P48" s="331"/>
      <c r="Q48" s="329"/>
      <c r="R48" s="327"/>
      <c r="S48" s="137"/>
      <c r="T48" s="137"/>
      <c r="U48" s="137"/>
      <c r="V48" s="137"/>
    </row>
    <row r="49" spans="1:30" x14ac:dyDescent="0.2">
      <c r="A49" s="263"/>
      <c r="B49" s="135" t="s">
        <v>195</v>
      </c>
      <c r="L49" s="137">
        <v>0</v>
      </c>
      <c r="M49" s="284"/>
      <c r="N49" s="270">
        <f>N47-L49</f>
        <v>1511965.25</v>
      </c>
      <c r="O49" s="264"/>
      <c r="P49" s="327"/>
      <c r="Q49" s="137"/>
      <c r="R49" s="69"/>
      <c r="S49" s="69"/>
      <c r="T49" s="69"/>
      <c r="U49" s="69"/>
      <c r="V49" s="69"/>
    </row>
    <row r="50" spans="1:30" x14ac:dyDescent="0.2">
      <c r="A50" s="263"/>
      <c r="L50" s="137"/>
      <c r="M50" s="284"/>
      <c r="N50" s="270"/>
      <c r="O50" s="264"/>
      <c r="P50" s="299"/>
      <c r="Q50" s="165"/>
      <c r="R50" s="70"/>
      <c r="S50" s="69"/>
      <c r="T50" s="69"/>
      <c r="U50" s="69"/>
      <c r="V50" s="69"/>
    </row>
    <row r="51" spans="1:30" x14ac:dyDescent="0.2">
      <c r="A51" s="263"/>
      <c r="B51" s="135" t="s">
        <v>196</v>
      </c>
      <c r="L51" s="137">
        <f>N13</f>
        <v>8496.7999999999993</v>
      </c>
      <c r="M51" s="284"/>
      <c r="N51" s="270">
        <f>N49-L51</f>
        <v>1503468.45</v>
      </c>
      <c r="O51" s="264"/>
      <c r="P51" s="338"/>
      <c r="Q51" s="165"/>
      <c r="R51" s="339"/>
      <c r="S51" s="69"/>
      <c r="T51" s="69"/>
      <c r="U51" s="69"/>
      <c r="V51" s="69"/>
    </row>
    <row r="52" spans="1:30" x14ac:dyDescent="0.2">
      <c r="A52" s="263"/>
      <c r="L52" s="137"/>
      <c r="M52" s="284"/>
      <c r="N52" s="270"/>
      <c r="O52" s="264"/>
      <c r="P52" s="338"/>
      <c r="Q52" s="340"/>
      <c r="R52" s="341"/>
    </row>
    <row r="53" spans="1:30" x14ac:dyDescent="0.2">
      <c r="A53" s="263"/>
      <c r="B53" s="135" t="s">
        <v>197</v>
      </c>
      <c r="L53" s="137">
        <v>1962.24</v>
      </c>
      <c r="M53" s="284"/>
      <c r="N53" s="270">
        <f>N51-L53</f>
        <v>1501506.21</v>
      </c>
      <c r="O53" s="264"/>
      <c r="P53" s="338"/>
      <c r="Q53" s="340"/>
      <c r="R53" s="341"/>
    </row>
    <row r="54" spans="1:30" x14ac:dyDescent="0.2">
      <c r="A54" s="263"/>
      <c r="L54" s="137" t="s">
        <v>8</v>
      </c>
      <c r="M54" s="284"/>
      <c r="N54" s="270"/>
      <c r="O54" s="264"/>
      <c r="P54" s="338"/>
      <c r="Q54" s="340"/>
      <c r="R54" s="341"/>
    </row>
    <row r="55" spans="1:30" x14ac:dyDescent="0.2">
      <c r="A55" s="263"/>
      <c r="B55" s="135" t="s">
        <v>198</v>
      </c>
      <c r="L55" s="137">
        <v>242332.45</v>
      </c>
      <c r="M55" s="284"/>
      <c r="N55" s="270">
        <f>N53-L55</f>
        <v>1259173.76</v>
      </c>
      <c r="O55" s="264"/>
      <c r="P55" s="338"/>
      <c r="Q55" s="340"/>
      <c r="R55" s="341"/>
    </row>
    <row r="56" spans="1:30" x14ac:dyDescent="0.2">
      <c r="A56" s="263"/>
      <c r="L56" s="137"/>
      <c r="M56" s="284"/>
      <c r="N56" s="270"/>
      <c r="O56" s="264"/>
      <c r="P56" s="338"/>
      <c r="Q56" s="340"/>
      <c r="R56" s="341"/>
    </row>
    <row r="57" spans="1:30" x14ac:dyDescent="0.2">
      <c r="A57" s="263"/>
      <c r="B57" s="135" t="s">
        <v>199</v>
      </c>
      <c r="L57" s="284">
        <v>36872.959999999999</v>
      </c>
      <c r="M57" s="284"/>
      <c r="N57" s="270">
        <f>N55-L57</f>
        <v>1222300.8</v>
      </c>
      <c r="O57" s="264"/>
      <c r="P57" s="338"/>
      <c r="Q57" s="340"/>
      <c r="R57" s="341"/>
    </row>
    <row r="58" spans="1:30" x14ac:dyDescent="0.2">
      <c r="A58" s="263"/>
      <c r="L58" s="284"/>
      <c r="M58" s="284"/>
      <c r="N58" s="270"/>
      <c r="O58" s="264"/>
      <c r="P58" s="338"/>
      <c r="Q58" s="340"/>
      <c r="R58" s="341"/>
      <c r="W58" s="342"/>
      <c r="Y58" s="434"/>
      <c r="Z58" s="434"/>
    </row>
    <row r="59" spans="1:30" x14ac:dyDescent="0.2">
      <c r="A59" s="263"/>
      <c r="B59" s="135" t="s">
        <v>200</v>
      </c>
      <c r="L59" s="284">
        <v>0</v>
      </c>
      <c r="M59" s="284"/>
      <c r="N59" s="270">
        <f>N57-L59</f>
        <v>1222300.8</v>
      </c>
      <c r="O59" s="264"/>
      <c r="P59" s="343"/>
      <c r="Q59" s="344"/>
      <c r="Y59" s="69"/>
    </row>
    <row r="60" spans="1:30" x14ac:dyDescent="0.2">
      <c r="A60" s="263"/>
      <c r="B60" s="135"/>
      <c r="L60" s="284"/>
      <c r="M60" s="284"/>
      <c r="N60" s="270"/>
      <c r="O60" s="264"/>
      <c r="P60" s="343"/>
      <c r="Q60" s="344"/>
      <c r="R60" s="345"/>
      <c r="S60" s="345"/>
      <c r="T60" s="345"/>
      <c r="U60" s="345"/>
      <c r="V60" s="345"/>
      <c r="W60" s="69"/>
      <c r="X60" s="69"/>
      <c r="Y60" s="346"/>
      <c r="Z60" s="284"/>
      <c r="AB60" s="284"/>
      <c r="AC60" s="284"/>
      <c r="AD60" s="284"/>
    </row>
    <row r="61" spans="1:30" x14ac:dyDescent="0.2">
      <c r="A61" s="263"/>
      <c r="B61" s="135" t="s">
        <v>201</v>
      </c>
      <c r="L61" s="284">
        <v>1091934.3899999999</v>
      </c>
      <c r="M61" s="284"/>
      <c r="N61" s="270">
        <f>N59-L61</f>
        <v>130366.41000000015</v>
      </c>
      <c r="O61" s="264"/>
      <c r="P61" s="343"/>
      <c r="Q61" s="344"/>
      <c r="R61" s="345"/>
      <c r="S61" s="345"/>
      <c r="T61" s="345"/>
      <c r="U61" s="345"/>
      <c r="V61" s="345"/>
      <c r="W61" s="69"/>
      <c r="X61" s="69"/>
      <c r="Y61" s="346"/>
      <c r="Z61" s="284"/>
      <c r="AB61" s="284"/>
      <c r="AC61" s="284"/>
      <c r="AD61" s="284"/>
    </row>
    <row r="62" spans="1:30" x14ac:dyDescent="0.2">
      <c r="A62" s="263"/>
      <c r="B62" s="135"/>
      <c r="L62" s="284"/>
      <c r="M62" s="284"/>
      <c r="N62" s="270"/>
      <c r="O62" s="264"/>
      <c r="P62" s="347"/>
      <c r="Q62" s="344"/>
      <c r="R62" s="345"/>
      <c r="S62" s="345"/>
      <c r="T62" s="345"/>
      <c r="U62" s="345"/>
      <c r="V62" s="345"/>
      <c r="W62" s="69"/>
      <c r="X62" s="69"/>
      <c r="Y62" s="346"/>
      <c r="Z62" s="284"/>
      <c r="AB62" s="284"/>
      <c r="AC62" s="284"/>
      <c r="AD62" s="284"/>
    </row>
    <row r="63" spans="1:30" x14ac:dyDescent="0.2">
      <c r="A63" s="263"/>
      <c r="B63" s="135" t="s">
        <v>202</v>
      </c>
      <c r="L63" s="284">
        <v>17962.810000000001</v>
      </c>
      <c r="M63" s="284"/>
      <c r="N63" s="270">
        <f t="shared" ref="N63:N65" si="0">N61-L63</f>
        <v>112403.60000000015</v>
      </c>
      <c r="O63" s="264"/>
      <c r="P63" s="348"/>
      <c r="Q63" s="349"/>
      <c r="R63" s="345"/>
      <c r="S63" s="345"/>
      <c r="T63" s="345"/>
      <c r="U63" s="345"/>
      <c r="V63" s="345"/>
      <c r="W63" s="69"/>
      <c r="X63" s="69"/>
      <c r="Y63" s="346"/>
      <c r="Z63" s="284"/>
      <c r="AB63" s="284"/>
      <c r="AC63" s="284"/>
      <c r="AD63" s="284"/>
    </row>
    <row r="64" spans="1:30" x14ac:dyDescent="0.2">
      <c r="A64" s="263"/>
      <c r="B64" s="135"/>
      <c r="G64" t="s">
        <v>8</v>
      </c>
      <c r="L64" s="284"/>
      <c r="M64" s="284"/>
      <c r="N64" s="270"/>
      <c r="O64" s="264"/>
      <c r="P64" s="348"/>
      <c r="Q64" s="349"/>
      <c r="R64" s="345"/>
      <c r="S64" s="345"/>
      <c r="T64" s="345"/>
      <c r="U64" s="345"/>
      <c r="V64" s="345"/>
      <c r="W64" s="69"/>
      <c r="X64" s="69"/>
      <c r="Y64" s="346"/>
      <c r="Z64" s="284"/>
      <c r="AB64" s="284"/>
      <c r="AC64" s="284"/>
      <c r="AD64" s="284"/>
    </row>
    <row r="65" spans="1:30" x14ac:dyDescent="0.2">
      <c r="A65" s="263"/>
      <c r="B65" s="135" t="s">
        <v>203</v>
      </c>
      <c r="G65" t="s">
        <v>8</v>
      </c>
      <c r="L65" s="284">
        <v>0</v>
      </c>
      <c r="M65" s="284"/>
      <c r="N65" s="270">
        <f t="shared" si="0"/>
        <v>112403.60000000015</v>
      </c>
      <c r="P65" s="348"/>
      <c r="Q65" s="284"/>
      <c r="R65" s="345"/>
      <c r="S65" s="345"/>
      <c r="T65" s="345"/>
      <c r="U65" s="345"/>
      <c r="V65" s="345"/>
      <c r="W65" s="69"/>
      <c r="X65" s="69"/>
      <c r="Y65" s="346"/>
      <c r="Z65" s="284"/>
      <c r="AB65" s="284"/>
      <c r="AC65" s="284"/>
      <c r="AD65" s="284"/>
    </row>
    <row r="66" spans="1:30" x14ac:dyDescent="0.2">
      <c r="A66" s="263"/>
      <c r="B66" s="135"/>
      <c r="G66" t="s">
        <v>8</v>
      </c>
      <c r="N66" s="297"/>
      <c r="P66" s="348"/>
      <c r="R66" s="345"/>
      <c r="S66" s="345"/>
      <c r="T66" s="345"/>
      <c r="U66" s="345"/>
      <c r="V66" s="345"/>
      <c r="W66" s="69"/>
      <c r="X66" s="69"/>
      <c r="Y66" s="346"/>
      <c r="Z66" s="284"/>
      <c r="AB66" s="284"/>
      <c r="AC66" s="284"/>
      <c r="AD66" s="284"/>
    </row>
    <row r="67" spans="1:30" x14ac:dyDescent="0.2">
      <c r="A67" s="263"/>
      <c r="B67" s="135" t="s">
        <v>204</v>
      </c>
      <c r="L67" s="284">
        <v>0</v>
      </c>
      <c r="M67" s="284"/>
      <c r="N67" s="270">
        <f t="shared" ref="N67:N69" si="1">N65-L67</f>
        <v>112403.60000000015</v>
      </c>
      <c r="P67" s="348"/>
      <c r="R67" s="345"/>
      <c r="S67" s="345"/>
      <c r="T67" s="345"/>
      <c r="U67" s="345"/>
      <c r="V67" s="345"/>
      <c r="W67" s="69"/>
      <c r="X67" s="69"/>
      <c r="Y67" s="346"/>
      <c r="Z67" s="284"/>
      <c r="AB67" s="284"/>
      <c r="AC67" s="284"/>
      <c r="AD67" s="284"/>
    </row>
    <row r="68" spans="1:30" x14ac:dyDescent="0.2">
      <c r="A68" s="263"/>
      <c r="B68" s="135"/>
      <c r="N68" s="297"/>
      <c r="P68" s="348"/>
      <c r="R68" s="345"/>
      <c r="S68" s="345"/>
      <c r="T68" s="345"/>
      <c r="U68" s="350"/>
      <c r="V68" s="345"/>
      <c r="W68" s="69"/>
      <c r="X68" s="69"/>
      <c r="Y68" s="346"/>
      <c r="Z68" s="284"/>
      <c r="AB68" s="284"/>
      <c r="AC68" s="284"/>
      <c r="AD68" s="284"/>
    </row>
    <row r="69" spans="1:30" x14ac:dyDescent="0.2">
      <c r="A69" s="263"/>
      <c r="B69" s="135" t="s">
        <v>205</v>
      </c>
      <c r="L69" s="284">
        <v>112403.6</v>
      </c>
      <c r="N69" s="270">
        <f t="shared" si="1"/>
        <v>1.4551915228366852E-10</v>
      </c>
      <c r="P69" s="348"/>
      <c r="R69" s="345"/>
      <c r="S69" s="345"/>
      <c r="T69" s="345"/>
      <c r="U69" s="350"/>
      <c r="V69" s="345"/>
      <c r="W69" s="69"/>
      <c r="X69" s="69"/>
      <c r="Y69" s="346"/>
      <c r="Z69" s="284"/>
      <c r="AB69" s="284"/>
      <c r="AC69" s="284"/>
      <c r="AD69" s="284"/>
    </row>
    <row r="70" spans="1:30" x14ac:dyDescent="0.2">
      <c r="A70" s="263"/>
      <c r="B70" s="237"/>
      <c r="C70" s="351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97"/>
      <c r="R70" s="352"/>
      <c r="S70" s="352"/>
      <c r="T70" s="352"/>
      <c r="U70" s="353"/>
      <c r="V70" s="352"/>
      <c r="W70" s="69"/>
      <c r="X70" s="69"/>
      <c r="Y70" s="346"/>
      <c r="Z70" s="284"/>
      <c r="AB70" s="284"/>
    </row>
    <row r="71" spans="1:30" x14ac:dyDescent="0.2">
      <c r="A71" s="122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97"/>
      <c r="R71" s="345"/>
      <c r="S71" s="345"/>
      <c r="T71" s="345"/>
      <c r="U71" s="350"/>
      <c r="V71" s="345"/>
      <c r="W71" s="69"/>
      <c r="X71" s="69"/>
      <c r="Y71" s="346"/>
      <c r="Z71" s="284"/>
      <c r="AB71" s="284"/>
    </row>
    <row r="72" spans="1:30" ht="13.5" thickBot="1" x14ac:dyDescent="0.25">
      <c r="A72" s="12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354"/>
      <c r="R72" s="352"/>
      <c r="S72" s="352"/>
      <c r="T72" s="352"/>
      <c r="U72" s="353"/>
      <c r="V72" s="352"/>
      <c r="W72" s="69"/>
      <c r="X72" s="69"/>
      <c r="Y72" s="355"/>
      <c r="Z72" s="284"/>
      <c r="AB72" s="284"/>
    </row>
    <row r="73" spans="1:30" ht="13.5" thickBot="1" x14ac:dyDescent="0.25">
      <c r="A73" s="263"/>
      <c r="B73" s="135"/>
      <c r="R73" s="69"/>
      <c r="S73" s="69"/>
      <c r="T73" s="69"/>
      <c r="U73" s="267"/>
      <c r="V73" s="69"/>
      <c r="W73" s="135"/>
      <c r="X73" s="135"/>
      <c r="Y73" s="243"/>
      <c r="Z73" s="243"/>
    </row>
    <row r="74" spans="1:30" x14ac:dyDescent="0.2">
      <c r="A74" s="187" t="s">
        <v>206</v>
      </c>
      <c r="B74" s="254"/>
      <c r="C74" s="254"/>
      <c r="D74" s="254"/>
      <c r="E74" s="254"/>
      <c r="F74" s="254"/>
      <c r="G74" s="356" t="s">
        <v>207</v>
      </c>
      <c r="H74" s="356" t="s">
        <v>208</v>
      </c>
      <c r="I74" s="357" t="s">
        <v>209</v>
      </c>
      <c r="R74" s="345"/>
      <c r="S74" s="345"/>
      <c r="T74" s="345"/>
      <c r="U74" s="350"/>
      <c r="V74" s="345"/>
      <c r="W74" s="69"/>
      <c r="X74" s="69"/>
      <c r="Y74" s="355"/>
      <c r="Z74" s="284"/>
    </row>
    <row r="75" spans="1:30" x14ac:dyDescent="0.2">
      <c r="A75" s="263"/>
      <c r="G75" s="358"/>
      <c r="H75" s="358"/>
      <c r="I75" s="297"/>
      <c r="R75" s="352"/>
      <c r="S75" s="352"/>
      <c r="T75" s="352"/>
      <c r="U75" s="353"/>
      <c r="V75" s="352"/>
      <c r="W75" s="69"/>
      <c r="X75" s="69"/>
      <c r="Y75" s="355"/>
      <c r="Z75" s="284"/>
    </row>
    <row r="76" spans="1:30" x14ac:dyDescent="0.2">
      <c r="A76" s="263"/>
      <c r="B76" t="s">
        <v>210</v>
      </c>
      <c r="G76" s="359">
        <f>L55</f>
        <v>242332.45</v>
      </c>
      <c r="H76" s="359">
        <f>L57</f>
        <v>36872.959999999999</v>
      </c>
      <c r="I76" s="270">
        <f>SUM(G76:H76)</f>
        <v>279205.41000000003</v>
      </c>
      <c r="R76" s="352"/>
      <c r="S76" s="352"/>
      <c r="T76" s="352"/>
      <c r="U76" s="353"/>
      <c r="V76" s="352"/>
      <c r="W76" s="69"/>
      <c r="X76" s="69"/>
      <c r="Y76" s="355"/>
      <c r="Z76" s="284"/>
    </row>
    <row r="77" spans="1:30" x14ac:dyDescent="0.2">
      <c r="A77" s="263"/>
      <c r="B77" t="s">
        <v>211</v>
      </c>
      <c r="G77" s="360">
        <f>+G76</f>
        <v>242332.45</v>
      </c>
      <c r="H77" s="360">
        <f>+H76</f>
        <v>36872.959999999999</v>
      </c>
      <c r="I77" s="361">
        <f>SUM(G77:H77)</f>
        <v>279205.41000000003</v>
      </c>
      <c r="U77" s="362"/>
      <c r="W77" s="135"/>
      <c r="X77" s="135"/>
      <c r="Y77" s="243"/>
      <c r="Z77" s="243"/>
    </row>
    <row r="78" spans="1:30" x14ac:dyDescent="0.2">
      <c r="A78" s="263"/>
      <c r="C78" s="69" t="s">
        <v>212</v>
      </c>
      <c r="G78" s="359">
        <v>0</v>
      </c>
      <c r="H78" s="359">
        <v>0</v>
      </c>
      <c r="I78" s="270">
        <f>+I77-I76</f>
        <v>0</v>
      </c>
      <c r="U78" s="362"/>
      <c r="W78" s="69"/>
      <c r="Y78" s="284"/>
      <c r="Z78" s="284"/>
    </row>
    <row r="79" spans="1:30" x14ac:dyDescent="0.2">
      <c r="A79" s="263"/>
      <c r="G79" s="358"/>
      <c r="H79" s="358"/>
      <c r="I79" s="297"/>
      <c r="U79" s="362"/>
      <c r="W79" s="135"/>
      <c r="X79" s="135"/>
      <c r="Y79" s="243"/>
      <c r="Z79" s="243"/>
      <c r="AA79" s="69"/>
    </row>
    <row r="80" spans="1:30" x14ac:dyDescent="0.2">
      <c r="A80" s="263"/>
      <c r="B80" t="s">
        <v>213</v>
      </c>
      <c r="G80" s="359">
        <v>0</v>
      </c>
      <c r="H80" s="359">
        <v>0</v>
      </c>
      <c r="I80" s="270">
        <f>SUM(G80:H80)</f>
        <v>0</v>
      </c>
      <c r="Z80" s="284"/>
    </row>
    <row r="81" spans="1:27" x14ac:dyDescent="0.2">
      <c r="A81" s="263"/>
      <c r="B81" t="s">
        <v>214</v>
      </c>
      <c r="G81" s="360">
        <f>G80</f>
        <v>0</v>
      </c>
      <c r="H81" s="360">
        <f>H80</f>
        <v>0</v>
      </c>
      <c r="I81" s="361">
        <f>SUM(G81:H81)</f>
        <v>0</v>
      </c>
      <c r="Z81" s="284"/>
    </row>
    <row r="82" spans="1:27" x14ac:dyDescent="0.2">
      <c r="A82" s="263"/>
      <c r="C82" t="s">
        <v>215</v>
      </c>
      <c r="G82" s="359">
        <v>0</v>
      </c>
      <c r="H82" s="359"/>
      <c r="I82" s="270">
        <f>+I81-I80</f>
        <v>0</v>
      </c>
    </row>
    <row r="83" spans="1:27" x14ac:dyDescent="0.2">
      <c r="A83" s="263"/>
      <c r="G83" s="358"/>
      <c r="H83" s="358"/>
      <c r="I83" s="297"/>
    </row>
    <row r="84" spans="1:27" x14ac:dyDescent="0.2">
      <c r="A84" s="263"/>
      <c r="B84" t="s">
        <v>216</v>
      </c>
      <c r="G84" s="359">
        <f>L61</f>
        <v>1091934.3899999999</v>
      </c>
      <c r="H84" s="359">
        <v>0</v>
      </c>
      <c r="I84" s="270">
        <f>SUM(G84:H84)</f>
        <v>1091934.3899999999</v>
      </c>
    </row>
    <row r="85" spans="1:27" x14ac:dyDescent="0.2">
      <c r="A85" s="263"/>
      <c r="B85" t="s">
        <v>217</v>
      </c>
      <c r="G85" s="360">
        <f>G84</f>
        <v>1091934.3899999999</v>
      </c>
      <c r="H85" s="360">
        <f>H84</f>
        <v>0</v>
      </c>
      <c r="I85" s="361">
        <f>SUM(G85:H85)</f>
        <v>1091934.3899999999</v>
      </c>
      <c r="R85" s="69"/>
      <c r="S85" s="69"/>
      <c r="T85" s="69"/>
      <c r="U85" s="69"/>
      <c r="V85" s="69"/>
    </row>
    <row r="86" spans="1:27" x14ac:dyDescent="0.2">
      <c r="A86" s="263"/>
      <c r="C86" s="69" t="s">
        <v>218</v>
      </c>
      <c r="G86" s="359">
        <f>+G85-G84</f>
        <v>0</v>
      </c>
      <c r="H86" s="359">
        <f>+H85-H84</f>
        <v>0</v>
      </c>
      <c r="I86" s="270">
        <f>+I85-I84</f>
        <v>0</v>
      </c>
      <c r="O86" s="363"/>
      <c r="P86" s="363"/>
    </row>
    <row r="87" spans="1:27" s="237" customFormat="1" x14ac:dyDescent="0.2">
      <c r="A87" s="263"/>
      <c r="B87"/>
      <c r="C87"/>
      <c r="D87"/>
      <c r="E87"/>
      <c r="F87"/>
      <c r="G87" s="358"/>
      <c r="H87" s="358"/>
      <c r="I87" s="297"/>
      <c r="O87" s="247"/>
      <c r="P87" s="247"/>
      <c r="W87"/>
      <c r="X87"/>
      <c r="Y87"/>
      <c r="Z87"/>
      <c r="AA87"/>
    </row>
    <row r="88" spans="1:27" x14ac:dyDescent="0.2">
      <c r="A88" s="263"/>
      <c r="C88" s="135" t="s">
        <v>219</v>
      </c>
      <c r="G88" s="359">
        <f>+G77+G85</f>
        <v>1334266.8399999999</v>
      </c>
      <c r="H88" s="359">
        <f>+H77+H85</f>
        <v>36872.959999999999</v>
      </c>
      <c r="I88" s="270">
        <f>+I85+I77</f>
        <v>1371139.7999999998</v>
      </c>
      <c r="W88" s="237"/>
      <c r="X88" s="237"/>
      <c r="Y88" s="237"/>
      <c r="Z88" s="237"/>
      <c r="AA88" s="237"/>
    </row>
    <row r="89" spans="1:27" x14ac:dyDescent="0.2">
      <c r="A89" s="263"/>
      <c r="G89" s="358"/>
      <c r="H89" s="358"/>
      <c r="I89" s="297"/>
    </row>
    <row r="90" spans="1:27" ht="13.5" thickBot="1" x14ac:dyDescent="0.25">
      <c r="A90" s="276"/>
      <c r="B90" s="277"/>
      <c r="C90" s="277"/>
      <c r="D90" s="277"/>
      <c r="E90" s="277"/>
      <c r="F90" s="277"/>
      <c r="G90" s="364"/>
      <c r="H90" s="364"/>
      <c r="I90" s="354"/>
    </row>
    <row r="91" spans="1:27" x14ac:dyDescent="0.2">
      <c r="W91" s="169"/>
    </row>
    <row r="92" spans="1:27" x14ac:dyDescent="0.2">
      <c r="R92" s="318"/>
      <c r="S92" s="318"/>
      <c r="T92" s="318"/>
      <c r="U92" s="318"/>
      <c r="V92" s="318"/>
      <c r="W92" s="318"/>
    </row>
    <row r="93" spans="1:27" x14ac:dyDescent="0.2">
      <c r="R93" s="318"/>
      <c r="S93" s="318"/>
      <c r="T93" s="318"/>
      <c r="U93" s="318"/>
      <c r="V93" s="318"/>
      <c r="W93" s="318"/>
    </row>
    <row r="94" spans="1:27" x14ac:dyDescent="0.2">
      <c r="R94" s="318"/>
      <c r="S94" s="318"/>
      <c r="T94" s="318"/>
      <c r="U94" s="318"/>
      <c r="V94" s="318"/>
      <c r="W94" s="318"/>
    </row>
    <row r="95" spans="1:27" x14ac:dyDescent="0.2">
      <c r="R95" s="284"/>
      <c r="S95" s="284"/>
      <c r="T95" s="284"/>
      <c r="U95" s="284"/>
      <c r="V95" s="284"/>
      <c r="W95" s="284"/>
    </row>
    <row r="96" spans="1:27" x14ac:dyDescent="0.2">
      <c r="R96" s="284"/>
      <c r="S96" s="284"/>
      <c r="T96" s="284"/>
      <c r="U96" s="284"/>
      <c r="V96" s="284"/>
      <c r="W96" s="284"/>
      <c r="X96" s="284"/>
    </row>
    <row r="97" customFormat="1" x14ac:dyDescent="0.2"/>
    <row r="98" customFormat="1" x14ac:dyDescent="0.2"/>
    <row r="123" spans="1:14" s="247" customForma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247" customForma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247" customForma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247" customForma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247" customForma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247" customForma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247" customForma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247" customForma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247" customForma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247" customForma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247" customForma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247" customForma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247" customForma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247" customForma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6F05-6292-4FF3-A82D-2111B581B124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368" t="s">
        <v>220</v>
      </c>
      <c r="B1" s="369"/>
    </row>
    <row r="2" spans="1:4" x14ac:dyDescent="0.2">
      <c r="A2" s="368" t="s">
        <v>221</v>
      </c>
      <c r="B2" s="369"/>
    </row>
    <row r="3" spans="1:4" x14ac:dyDescent="0.2">
      <c r="A3" s="370">
        <f>'Collection and Waterfall'!E6</f>
        <v>45230</v>
      </c>
      <c r="B3" s="369"/>
    </row>
    <row r="4" spans="1:4" x14ac:dyDescent="0.2">
      <c r="A4" s="368" t="s">
        <v>222</v>
      </c>
      <c r="B4" s="369"/>
    </row>
    <row r="6" spans="1:4" x14ac:dyDescent="0.2">
      <c r="C6" s="341"/>
      <c r="D6" s="284"/>
    </row>
    <row r="7" spans="1:4" x14ac:dyDescent="0.2">
      <c r="A7" s="371"/>
      <c r="C7" s="341"/>
      <c r="D7" s="372"/>
    </row>
    <row r="8" spans="1:4" x14ac:dyDescent="0.2">
      <c r="C8" s="341"/>
      <c r="D8" s="372"/>
    </row>
    <row r="9" spans="1:4" x14ac:dyDescent="0.2">
      <c r="A9" s="373" t="s">
        <v>223</v>
      </c>
      <c r="B9" s="374"/>
      <c r="C9" s="341"/>
      <c r="D9" s="372"/>
    </row>
    <row r="10" spans="1:4" x14ac:dyDescent="0.2">
      <c r="A10" s="373" t="s">
        <v>224</v>
      </c>
      <c r="B10" s="173">
        <v>1990024.9000000001</v>
      </c>
      <c r="C10" s="69"/>
      <c r="D10" s="372"/>
    </row>
    <row r="11" spans="1:4" x14ac:dyDescent="0.2">
      <c r="A11" s="373" t="s">
        <v>225</v>
      </c>
      <c r="B11" s="375"/>
      <c r="C11" s="341"/>
      <c r="D11" s="376"/>
    </row>
    <row r="12" spans="1:4" ht="15" x14ac:dyDescent="0.2">
      <c r="A12" s="373" t="s">
        <v>226</v>
      </c>
      <c r="B12" s="375">
        <v>47093878.119999997</v>
      </c>
      <c r="C12" s="377"/>
      <c r="D12" s="378"/>
    </row>
    <row r="13" spans="1:4" x14ac:dyDescent="0.2">
      <c r="A13" s="373" t="s">
        <v>227</v>
      </c>
      <c r="B13" s="379">
        <v>-2546763.88</v>
      </c>
      <c r="C13" s="380"/>
      <c r="D13" s="381"/>
    </row>
    <row r="14" spans="1:4" ht="15" x14ac:dyDescent="0.2">
      <c r="A14" s="373" t="s">
        <v>228</v>
      </c>
      <c r="B14" s="382">
        <f>SUM(B12:B13)</f>
        <v>44547114.239999995</v>
      </c>
      <c r="C14" s="69"/>
      <c r="D14" s="378"/>
    </row>
    <row r="15" spans="1:4" x14ac:dyDescent="0.2">
      <c r="A15" s="373"/>
      <c r="B15" s="375"/>
      <c r="C15" s="341"/>
      <c r="D15" s="284"/>
    </row>
    <row r="16" spans="1:4" x14ac:dyDescent="0.2">
      <c r="A16" s="373" t="s">
        <v>229</v>
      </c>
      <c r="B16" s="375">
        <v>1870078.32</v>
      </c>
      <c r="C16" s="69"/>
      <c r="D16" s="383"/>
    </row>
    <row r="17" spans="1:5" x14ac:dyDescent="0.2">
      <c r="A17" s="373" t="s">
        <v>230</v>
      </c>
      <c r="B17" s="375">
        <v>4688.01</v>
      </c>
      <c r="C17" s="69"/>
      <c r="D17" s="383"/>
    </row>
    <row r="18" spans="1:5" x14ac:dyDescent="0.2">
      <c r="A18" s="373" t="s">
        <v>231</v>
      </c>
      <c r="B18" s="375">
        <v>17546</v>
      </c>
      <c r="C18" s="70"/>
      <c r="D18" s="284"/>
    </row>
    <row r="19" spans="1:5" ht="15" x14ac:dyDescent="0.2">
      <c r="A19" s="373" t="s">
        <v>232</v>
      </c>
      <c r="B19" s="375">
        <v>0</v>
      </c>
      <c r="C19" s="377"/>
      <c r="D19" s="378"/>
    </row>
    <row r="20" spans="1:5" x14ac:dyDescent="0.2">
      <c r="A20" s="373" t="s">
        <v>233</v>
      </c>
      <c r="B20" s="375"/>
      <c r="C20" s="380"/>
      <c r="D20" s="381"/>
    </row>
    <row r="21" spans="1:5" ht="15" x14ac:dyDescent="0.2">
      <c r="A21" s="69"/>
      <c r="B21" s="384"/>
      <c r="C21" s="377"/>
      <c r="D21" s="378"/>
    </row>
    <row r="22" spans="1:5" ht="13.5" thickBot="1" x14ac:dyDescent="0.25">
      <c r="A22" s="371" t="s">
        <v>79</v>
      </c>
      <c r="B22" s="385">
        <f>B10+B14+B16+B18+B19+B17</f>
        <v>48429451.469999991</v>
      </c>
      <c r="C22" s="70"/>
      <c r="D22" s="376"/>
    </row>
    <row r="23" spans="1:5" ht="13.5" thickTop="1" x14ac:dyDescent="0.2">
      <c r="A23" s="69"/>
      <c r="B23" s="173"/>
      <c r="C23" s="341"/>
      <c r="D23" s="372"/>
    </row>
    <row r="24" spans="1:5" x14ac:dyDescent="0.2">
      <c r="A24" s="69"/>
      <c r="B24" s="173"/>
      <c r="C24" s="341"/>
      <c r="D24" s="372"/>
    </row>
    <row r="25" spans="1:5" x14ac:dyDescent="0.2">
      <c r="A25" s="371" t="s">
        <v>234</v>
      </c>
      <c r="B25" s="173"/>
      <c r="C25" s="341"/>
      <c r="D25" s="372"/>
    </row>
    <row r="26" spans="1:5" x14ac:dyDescent="0.2">
      <c r="A26" s="69"/>
      <c r="B26" s="173"/>
      <c r="D26" s="383"/>
    </row>
    <row r="27" spans="1:5" x14ac:dyDescent="0.2">
      <c r="A27" s="373" t="s">
        <v>235</v>
      </c>
      <c r="B27" s="386"/>
      <c r="C27" s="341"/>
      <c r="D27" s="376"/>
      <c r="E27" s="386"/>
    </row>
    <row r="28" spans="1:5" x14ac:dyDescent="0.2">
      <c r="A28" s="373" t="s">
        <v>236</v>
      </c>
      <c r="B28" s="374">
        <v>46176395.93</v>
      </c>
      <c r="D28" s="383"/>
      <c r="E28" s="374"/>
    </row>
    <row r="29" spans="1:5" x14ac:dyDescent="0.2">
      <c r="A29" s="373" t="s">
        <v>237</v>
      </c>
      <c r="B29" s="387">
        <v>-52342.09</v>
      </c>
      <c r="C29" s="69"/>
      <c r="D29" s="372"/>
      <c r="E29" s="375"/>
    </row>
    <row r="30" spans="1:5" x14ac:dyDescent="0.2">
      <c r="A30" s="373" t="s">
        <v>238</v>
      </c>
      <c r="B30" s="375"/>
      <c r="C30" s="380"/>
      <c r="D30" s="381"/>
      <c r="E30" s="375"/>
    </row>
    <row r="31" spans="1:5" ht="15" x14ac:dyDescent="0.2">
      <c r="A31" s="373" t="s">
        <v>239</v>
      </c>
      <c r="B31" s="375"/>
      <c r="C31" s="377"/>
      <c r="D31" s="378"/>
      <c r="E31" s="375"/>
    </row>
    <row r="32" spans="1:5" x14ac:dyDescent="0.2">
      <c r="A32" s="69"/>
      <c r="B32" s="384"/>
      <c r="C32" s="341"/>
      <c r="D32" s="284"/>
      <c r="E32" s="375"/>
    </row>
    <row r="33" spans="1:7" ht="13.5" thickBot="1" x14ac:dyDescent="0.25">
      <c r="A33" s="373" t="s">
        <v>240</v>
      </c>
      <c r="B33" s="388">
        <f>SUM(B27:B32)</f>
        <v>46124053.839999996</v>
      </c>
      <c r="C33" s="70"/>
      <c r="D33" s="284"/>
      <c r="E33" s="375"/>
    </row>
    <row r="34" spans="1:7" ht="13.5" thickTop="1" x14ac:dyDescent="0.2">
      <c r="A34" s="69"/>
      <c r="B34" s="389"/>
      <c r="C34" s="341"/>
      <c r="D34" s="372"/>
      <c r="E34" s="375"/>
    </row>
    <row r="35" spans="1:7" x14ac:dyDescent="0.2">
      <c r="A35" s="371" t="s">
        <v>241</v>
      </c>
      <c r="B35" s="390">
        <f>B22-B33</f>
        <v>2305397.6299999952</v>
      </c>
      <c r="C35" s="70"/>
      <c r="D35" s="372"/>
      <c r="E35" s="375"/>
    </row>
    <row r="36" spans="1:7" x14ac:dyDescent="0.2">
      <c r="A36" s="69"/>
      <c r="B36" s="173"/>
      <c r="C36" s="69"/>
      <c r="D36" s="69"/>
      <c r="E36" s="375"/>
    </row>
    <row r="37" spans="1:7" ht="13.5" thickBot="1" x14ac:dyDescent="0.25">
      <c r="A37" s="371" t="s">
        <v>242</v>
      </c>
      <c r="B37" s="385">
        <f>+B33+B35</f>
        <v>48429451.469999991</v>
      </c>
      <c r="C37" s="70"/>
      <c r="D37" s="66"/>
      <c r="E37" s="375"/>
    </row>
    <row r="38" spans="1:7" ht="13.5" thickTop="1" x14ac:dyDescent="0.2">
      <c r="A38" s="69"/>
      <c r="B38" s="173"/>
      <c r="C38" s="69"/>
      <c r="E38" s="375"/>
    </row>
    <row r="39" spans="1:7" x14ac:dyDescent="0.2">
      <c r="A39" s="69"/>
      <c r="B39" s="173">
        <f>B22-B37</f>
        <v>0</v>
      </c>
      <c r="C39" s="69"/>
      <c r="E39" s="375"/>
      <c r="G39" s="284"/>
    </row>
    <row r="40" spans="1:7" x14ac:dyDescent="0.2">
      <c r="B40" s="173"/>
      <c r="E40" s="375"/>
    </row>
    <row r="41" spans="1:7" x14ac:dyDescent="0.2">
      <c r="A41" s="69" t="s">
        <v>243</v>
      </c>
      <c r="B41" s="173"/>
      <c r="C41" s="69"/>
    </row>
    <row r="42" spans="1:7" x14ac:dyDescent="0.2">
      <c r="A42" s="69" t="s">
        <v>244</v>
      </c>
      <c r="B42" s="173"/>
      <c r="C42" s="69"/>
    </row>
    <row r="43" spans="1:7" x14ac:dyDescent="0.2">
      <c r="A43" s="69"/>
      <c r="B43" s="173"/>
      <c r="C43" s="69"/>
    </row>
    <row r="44" spans="1:7" x14ac:dyDescent="0.2">
      <c r="B44" s="173"/>
    </row>
    <row r="45" spans="1:7" x14ac:dyDescent="0.2">
      <c r="B45" s="173"/>
    </row>
    <row r="46" spans="1:7" x14ac:dyDescent="0.2">
      <c r="B46" s="173"/>
    </row>
    <row r="47" spans="1:7" x14ac:dyDescent="0.2">
      <c r="B47" s="17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ED8F-8C55-4673-B957-4E478A32F765}">
  <sheetPr>
    <pageSetUpPr fitToPage="1"/>
  </sheetPr>
  <dimension ref="A1:G40"/>
  <sheetViews>
    <sheetView zoomScale="90" zoomScaleNormal="90" workbookViewId="0"/>
  </sheetViews>
  <sheetFormatPr defaultColWidth="9.140625" defaultRowHeight="12.75" x14ac:dyDescent="0.2"/>
  <cols>
    <col min="3" max="3" width="93.28515625" style="391" customWidth="1"/>
    <col min="4" max="4" width="2.42578125" customWidth="1"/>
    <col min="5" max="5" width="19.5703125" bestFit="1" customWidth="1"/>
    <col min="7" max="7" width="13.28515625" bestFit="1" customWidth="1"/>
  </cols>
  <sheetData>
    <row r="1" spans="1:6" x14ac:dyDescent="0.2">
      <c r="A1" s="135" t="s">
        <v>245</v>
      </c>
      <c r="D1" s="392"/>
    </row>
    <row r="2" spans="1:6" x14ac:dyDescent="0.2">
      <c r="A2" s="135" t="s">
        <v>246</v>
      </c>
      <c r="E2" s="69"/>
    </row>
    <row r="4" spans="1:6" x14ac:dyDescent="0.2">
      <c r="B4" s="135" t="s">
        <v>247</v>
      </c>
      <c r="E4" s="69"/>
    </row>
    <row r="5" spans="1:6" x14ac:dyDescent="0.2">
      <c r="C5" s="391" t="s">
        <v>248</v>
      </c>
      <c r="E5" s="393" t="s">
        <v>278</v>
      </c>
    </row>
    <row r="6" spans="1:6" x14ac:dyDescent="0.2">
      <c r="C6" s="391" t="s">
        <v>6</v>
      </c>
      <c r="E6" s="393">
        <v>45257</v>
      </c>
    </row>
    <row r="7" spans="1:6" x14ac:dyDescent="0.2">
      <c r="C7" s="391" t="s">
        <v>249</v>
      </c>
      <c r="E7" s="394">
        <v>33</v>
      </c>
    </row>
    <row r="8" spans="1:6" x14ac:dyDescent="0.2">
      <c r="C8" s="391" t="s">
        <v>250</v>
      </c>
      <c r="E8" s="71">
        <v>360</v>
      </c>
    </row>
    <row r="9" spans="1:6" ht="15" x14ac:dyDescent="0.25">
      <c r="C9" s="391" t="s">
        <v>251</v>
      </c>
      <c r="E9" s="395">
        <v>5800000</v>
      </c>
    </row>
    <row r="10" spans="1:6" ht="15" x14ac:dyDescent="0.25">
      <c r="C10" s="391" t="s">
        <v>252</v>
      </c>
      <c r="E10" s="396">
        <v>6.9350999999999996E-2</v>
      </c>
    </row>
    <row r="11" spans="1:6" ht="15" x14ac:dyDescent="0.25">
      <c r="C11" s="391" t="s">
        <v>253</v>
      </c>
      <c r="E11" s="396">
        <v>5.4350999999999997E-2</v>
      </c>
    </row>
    <row r="12" spans="1:6" x14ac:dyDescent="0.2">
      <c r="C12" s="391" t="s">
        <v>254</v>
      </c>
      <c r="E12" s="393">
        <v>45252</v>
      </c>
      <c r="F12" s="69"/>
    </row>
    <row r="13" spans="1:6" x14ac:dyDescent="0.2">
      <c r="E13" s="162"/>
    </row>
    <row r="14" spans="1:6" x14ac:dyDescent="0.2">
      <c r="B14" s="135" t="s">
        <v>255</v>
      </c>
      <c r="E14" s="397">
        <f>E9*(E10)*(ROUND((E7)/E8,5))</f>
        <v>36872.955785999999</v>
      </c>
    </row>
    <row r="16" spans="1:6" x14ac:dyDescent="0.2">
      <c r="B16" s="135" t="s">
        <v>256</v>
      </c>
      <c r="E16" s="398"/>
    </row>
    <row r="17" spans="2:7" x14ac:dyDescent="0.2">
      <c r="C17" s="391" t="s">
        <v>257</v>
      </c>
      <c r="E17" s="398">
        <v>332147.69</v>
      </c>
      <c r="G17" s="399"/>
    </row>
    <row r="18" spans="2:7" x14ac:dyDescent="0.2">
      <c r="C18" s="391" t="s">
        <v>258</v>
      </c>
      <c r="E18" s="398">
        <v>32979.949999999997</v>
      </c>
    </row>
    <row r="19" spans="2:7" x14ac:dyDescent="0.2">
      <c r="C19" s="391" t="s">
        <v>259</v>
      </c>
      <c r="E19" s="398">
        <v>10459.040000000001</v>
      </c>
    </row>
    <row r="20" spans="2:7" x14ac:dyDescent="0.2">
      <c r="C20" s="391" t="s">
        <v>260</v>
      </c>
      <c r="E20" s="398">
        <v>242332.45</v>
      </c>
    </row>
    <row r="21" spans="2:7" x14ac:dyDescent="0.2">
      <c r="C21" s="400" t="s">
        <v>261</v>
      </c>
      <c r="E21" s="401">
        <v>833.33</v>
      </c>
    </row>
    <row r="22" spans="2:7" x14ac:dyDescent="0.2">
      <c r="E22" s="402"/>
    </row>
    <row r="23" spans="2:7" x14ac:dyDescent="0.2">
      <c r="B23" s="135" t="s">
        <v>262</v>
      </c>
      <c r="E23" s="397">
        <f>SUM(E17-E18-E19-E20-E21)</f>
        <v>45542.92</v>
      </c>
      <c r="G23" s="399"/>
    </row>
    <row r="24" spans="2:7" x14ac:dyDescent="0.2">
      <c r="E24" s="69"/>
    </row>
    <row r="25" spans="2:7" ht="15" x14ac:dyDescent="0.25">
      <c r="B25" s="135" t="s">
        <v>263</v>
      </c>
      <c r="E25" s="403"/>
    </row>
    <row r="26" spans="2:7" x14ac:dyDescent="0.2">
      <c r="C26" s="391" t="s">
        <v>264</v>
      </c>
      <c r="E26" s="67">
        <v>0</v>
      </c>
    </row>
    <row r="27" spans="2:7" ht="15" x14ac:dyDescent="0.25">
      <c r="C27" s="391" t="s">
        <v>265</v>
      </c>
      <c r="E27" s="403">
        <v>0</v>
      </c>
    </row>
    <row r="28" spans="2:7" ht="15" x14ac:dyDescent="0.25">
      <c r="C28" s="391" t="s">
        <v>266</v>
      </c>
      <c r="E28" s="404">
        <v>0</v>
      </c>
    </row>
    <row r="29" spans="2:7" x14ac:dyDescent="0.2">
      <c r="B29" s="135" t="s">
        <v>267</v>
      </c>
      <c r="E29" s="397">
        <v>0</v>
      </c>
    </row>
    <row r="30" spans="2:7" x14ac:dyDescent="0.2">
      <c r="E30" s="69"/>
    </row>
    <row r="31" spans="2:7" ht="15" x14ac:dyDescent="0.25">
      <c r="B31" s="135" t="s">
        <v>268</v>
      </c>
      <c r="E31" s="403"/>
    </row>
    <row r="32" spans="2:7" ht="26.25" x14ac:dyDescent="0.25">
      <c r="C32" s="391" t="s">
        <v>269</v>
      </c>
      <c r="E32" s="403">
        <f>+E14</f>
        <v>36872.955785999999</v>
      </c>
    </row>
    <row r="33" spans="2:7" x14ac:dyDescent="0.2">
      <c r="E33" s="162"/>
    </row>
    <row r="34" spans="2:7" x14ac:dyDescent="0.2">
      <c r="B34" s="135" t="s">
        <v>270</v>
      </c>
      <c r="E34" s="397">
        <f>E32</f>
        <v>36872.955785999999</v>
      </c>
    </row>
    <row r="36" spans="2:7" x14ac:dyDescent="0.2">
      <c r="B36" s="135" t="s">
        <v>271</v>
      </c>
      <c r="E36" s="69"/>
    </row>
    <row r="37" spans="2:7" ht="15" x14ac:dyDescent="0.25">
      <c r="C37" s="391" t="s">
        <v>272</v>
      </c>
      <c r="E37" s="405">
        <v>0</v>
      </c>
    </row>
    <row r="38" spans="2:7" x14ac:dyDescent="0.2">
      <c r="C38" s="391" t="s">
        <v>273</v>
      </c>
      <c r="E38" s="307">
        <v>0</v>
      </c>
    </row>
    <row r="39" spans="2:7" x14ac:dyDescent="0.2">
      <c r="C39" s="391" t="s">
        <v>274</v>
      </c>
      <c r="E39" s="406">
        <v>0</v>
      </c>
      <c r="G39" s="284"/>
    </row>
    <row r="40" spans="2:7" x14ac:dyDescent="0.2">
      <c r="B40" s="135" t="s">
        <v>275</v>
      </c>
      <c r="E40" s="397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2023-11-24T15:31:53Z</dcterms:created>
  <dcterms:modified xsi:type="dcterms:W3CDTF">2023-11-29T13:53:14Z</dcterms:modified>
</cp:coreProperties>
</file>