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3\"/>
    </mc:Choice>
  </mc:AlternateContent>
  <xr:revisionPtr revIDLastSave="0" documentId="13_ncr:1_{871E2FEA-2DC5-48F1-B5B2-028B6E7F73FE}" xr6:coauthVersionLast="47" xr6:coauthVersionMax="47" xr10:uidLastSave="{00000000-0000-0000-0000-000000000000}"/>
  <bookViews>
    <workbookView xWindow="-120" yWindow="-120" windowWidth="29040" windowHeight="15840" xr2:uid="{3FF068B3-F614-4AAE-B81E-756853673651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B22" i="3"/>
  <c r="A84" i="1"/>
  <c r="G67" i="1"/>
  <c r="H65" i="1"/>
  <c r="G65" i="1"/>
  <c r="G64" i="1"/>
  <c r="G51" i="1"/>
  <c r="G50" i="1"/>
  <c r="G49" i="1"/>
  <c r="G48" i="1"/>
  <c r="G47" i="1"/>
  <c r="G53" i="1" s="1"/>
  <c r="G46" i="1"/>
  <c r="H21" i="1"/>
  <c r="E18" i="1"/>
  <c r="J21" i="1"/>
  <c r="E17" i="1"/>
  <c r="D7" i="1"/>
  <c r="D6" i="1"/>
  <c r="I21" i="1" l="1"/>
  <c r="L17" i="1"/>
  <c r="G72" i="1"/>
  <c r="K21" i="1"/>
  <c r="H73" i="1"/>
  <c r="L18" i="1"/>
  <c r="H66" i="1"/>
  <c r="H53" i="1"/>
  <c r="H68" i="1"/>
  <c r="A3" i="3"/>
  <c r="B35" i="3"/>
  <c r="B37" i="3"/>
  <c r="B39" i="3" s="1"/>
  <c r="G66" i="1" l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<sst xmlns="http://schemas.openxmlformats.org/spreadsheetml/2006/main" count="343" uniqueCount="249">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</sst>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 applyFill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1" fillId="0" borderId="4" xfId="0" applyFont="1" applyBorder="1"/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4" fillId="0" borderId="0" xfId="0" applyFont="1"/>
    <xf numFmtId="43" fontId="1" fillId="0" borderId="12" xfId="3" applyNumberFormat="1" applyFont="1" applyFill="1" applyBorder="1" applyAlignment="1">
      <alignment horizontal="right"/>
    </xf>
    <xf numFmtId="43" fontId="1" fillId="0" borderId="24" xfId="3" applyNumberFormat="1" applyFont="1" applyFill="1" applyBorder="1" applyAlignment="1">
      <alignment horizontal="right"/>
    </xf>
    <xf numFmtId="43" fontId="1" fillId="0" borderId="25" xfId="3" applyNumberFormat="1" applyFont="1" applyFill="1" applyBorder="1" applyAlignment="1">
      <alignment horizontal="right"/>
    </xf>
    <xf numFmtId="43" fontId="1" fillId="0" borderId="0" xfId="0" applyNumberFormat="1" applyFont="1"/>
    <xf numFmtId="43" fontId="1" fillId="0" borderId="13" xfId="3" applyNumberFormat="1" applyFont="1" applyFill="1" applyBorder="1" applyAlignment="1">
      <alignment horizontal="right"/>
    </xf>
    <xf numFmtId="43" fontId="1" fillId="0" borderId="15" xfId="3" applyNumberFormat="1" applyFont="1" applyFill="1" applyBorder="1" applyAlignment="1">
      <alignment horizontal="right"/>
    </xf>
    <xf numFmtId="43" fontId="1" fillId="0" borderId="26" xfId="3" applyNumberFormat="1" applyFont="1" applyFill="1" applyBorder="1" applyAlignment="1">
      <alignment horizontal="right"/>
    </xf>
    <xf numFmtId="10" fontId="1" fillId="0" borderId="27" xfId="4" applyNumberFormat="1" applyFont="1" applyFill="1" applyBorder="1" applyAlignment="1">
      <alignment horizontal="center"/>
    </xf>
    <xf numFmtId="2" fontId="1" fillId="0" borderId="28" xfId="5" applyNumberFormat="1" applyFont="1" applyFill="1" applyBorder="1" applyAlignment="1"/>
    <xf numFmtId="2" fontId="1" fillId="0" borderId="21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1" fillId="0" borderId="27" xfId="5" applyNumberFormat="1" applyFont="1" applyFill="1" applyBorder="1" applyAlignment="1"/>
    <xf numFmtId="2" fontId="1" fillId="0" borderId="0" xfId="5" applyNumberFormat="1" applyFont="1" applyFill="1" applyBorder="1" applyAlignment="1">
      <alignment horizontal="center"/>
    </xf>
    <xf numFmtId="43" fontId="1" fillId="0" borderId="0" xfId="6" applyFont="1" applyFill="1" applyBorder="1" applyAlignment="1">
      <alignment horizontal="right"/>
    </xf>
    <xf numFmtId="2" fontId="1" fillId="0" borderId="29" xfId="5" applyNumberFormat="1" applyFont="1" applyFill="1" applyBorder="1" applyAlignment="1"/>
    <xf numFmtId="2" fontId="1" fillId="0" borderId="20" xfId="5" applyNumberFormat="1" applyFont="1" applyFill="1" applyBorder="1" applyAlignment="1">
      <alignment horizontal="center"/>
    </xf>
    <xf numFmtId="43" fontId="1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43" fontId="1" fillId="0" borderId="5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3" fontId="1" fillId="0" borderId="13" xfId="4" applyFont="1" applyFill="1" applyBorder="1" applyAlignment="1">
      <alignment horizontal="right"/>
    </xf>
    <xf numFmtId="43" fontId="1" fillId="0" borderId="5" xfId="4" applyFont="1" applyFill="1" applyBorder="1" applyAlignment="1">
      <alignment horizontal="right"/>
    </xf>
    <xf numFmtId="0" fontId="4" fillId="0" borderId="34" xfId="0" applyFont="1" applyBorder="1"/>
    <xf numFmtId="43" fontId="1" fillId="0" borderId="17" xfId="3" applyNumberFormat="1" applyFont="1" applyFill="1" applyBorder="1" applyAlignment="1">
      <alignment horizontal="right"/>
    </xf>
    <xf numFmtId="43" fontId="1" fillId="0" borderId="17" xfId="4" applyFont="1" applyFill="1" applyBorder="1" applyAlignment="1">
      <alignment horizontal="right"/>
    </xf>
    <xf numFmtId="43" fontId="1" fillId="0" borderId="37" xfId="4" applyFont="1" applyFill="1" applyBorder="1" applyAlignment="1">
      <alignment horizontal="right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3" fontId="1" fillId="0" borderId="5" xfId="0" applyNumberFormat="1" applyFont="1" applyBorder="1"/>
    <xf numFmtId="166" fontId="1" fillId="0" borderId="0" xfId="0" applyNumberFormat="1" applyFont="1"/>
    <xf numFmtId="0" fontId="4" fillId="0" borderId="1" xfId="0" applyFont="1" applyBorder="1"/>
    <xf numFmtId="43" fontId="1" fillId="0" borderId="19" xfId="0" applyNumberFormat="1" applyFont="1" applyBorder="1"/>
    <xf numFmtId="43" fontId="1" fillId="0" borderId="13" xfId="4" quotePrefix="1" applyFont="1" applyFill="1" applyBorder="1" applyAlignment="1">
      <alignment horizontal="right"/>
    </xf>
    <xf numFmtId="10" fontId="1" fillId="0" borderId="13" xfId="5" applyNumberFormat="1" applyFont="1" applyFill="1" applyBorder="1" applyAlignment="1">
      <alignment horizontal="right"/>
    </xf>
    <xf numFmtId="166" fontId="1" fillId="0" borderId="13" xfId="4" quotePrefix="1" applyNumberFormat="1" applyFont="1" applyFill="1" applyBorder="1" applyAlignment="1">
      <alignment horizontal="right"/>
    </xf>
    <xf numFmtId="43" fontId="1" fillId="0" borderId="26" xfId="4" quotePrefix="1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10" fontId="1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" fillId="0" borderId="12" xfId="5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0" fontId="1" fillId="0" borderId="13" xfId="4" applyNumberFormat="1" applyFont="1" applyFill="1" applyBorder="1" applyAlignment="1">
      <alignment horizontal="right"/>
    </xf>
    <xf numFmtId="10" fontId="1" fillId="0" borderId="0" xfId="8" applyNumberFormat="1" applyFont="1" applyFill="1"/>
    <xf numFmtId="43" fontId="1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1" fillId="0" borderId="13" xfId="4" applyNumberFormat="1" applyFont="1" applyFill="1" applyBorder="1" applyAlignment="1">
      <alignment horizontal="right"/>
    </xf>
    <xf numFmtId="43" fontId="1" fillId="0" borderId="24" xfId="4" applyFont="1" applyFill="1" applyBorder="1" applyAlignment="1">
      <alignment horizontal="right"/>
    </xf>
    <xf numFmtId="43" fontId="1" fillId="0" borderId="13" xfId="5" applyNumberFormat="1" applyFont="1" applyFill="1" applyBorder="1" applyAlignment="1">
      <alignment horizontal="right"/>
    </xf>
    <xf numFmtId="43" fontId="1" fillId="0" borderId="25" xfId="4" applyFont="1" applyFill="1" applyBorder="1" applyAlignment="1">
      <alignment horizontal="right"/>
    </xf>
    <xf numFmtId="43" fontId="1" fillId="0" borderId="15" xfId="4" applyFont="1" applyFill="1" applyBorder="1" applyAlignment="1">
      <alignment horizontal="right"/>
    </xf>
    <xf numFmtId="43" fontId="1" fillId="0" borderId="26" xfId="4" applyFont="1" applyFill="1" applyBorder="1" applyAlignment="1">
      <alignment horizontal="right"/>
    </xf>
    <xf numFmtId="43" fontId="1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10" fontId="1" fillId="0" borderId="12" xfId="4" applyNumberFormat="1" applyFont="1" applyFill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left"/>
    </xf>
    <xf numFmtId="14" fontId="1" fillId="0" borderId="2" xfId="0" applyNumberFormat="1" applyFont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1" fillId="0" borderId="7" xfId="0" applyNumberFormat="1" applyFont="1" applyBorder="1"/>
    <xf numFmtId="14" fontId="0" fillId="0" borderId="8" xfId="0" applyNumberFormat="1" applyBorder="1"/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19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5" fillId="0" borderId="0" xfId="0" applyNumberFormat="1" applyFont="1" applyAlignment="1">
      <alignment horizontal="left"/>
    </xf>
    <xf numFmtId="0" fontId="19" fillId="0" borderId="0" xfId="0" applyFont="1"/>
    <xf numFmtId="43" fontId="0" fillId="0" borderId="5" xfId="0" applyNumberFormat="1" applyBorder="1"/>
    <xf numFmtId="43" fontId="20" fillId="0" borderId="0" xfId="0" applyNumberFormat="1" applyFont="1"/>
    <xf numFmtId="0" fontId="21" fillId="0" borderId="0" xfId="0" applyFont="1"/>
    <xf numFmtId="43" fontId="22" fillId="0" borderId="0" xfId="0" applyNumberFormat="1" applyFont="1"/>
    <xf numFmtId="14" fontId="22" fillId="0" borderId="0" xfId="0" applyNumberFormat="1" applyFont="1" applyAlignment="1">
      <alignment horizontal="center"/>
    </xf>
    <xf numFmtId="14" fontId="22" fillId="0" borderId="0" xfId="0" applyNumberFormat="1" applyFont="1"/>
    <xf numFmtId="14" fontId="20" fillId="0" borderId="0" xfId="0" applyNumberFormat="1" applyFon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5" fillId="0" borderId="0" xfId="0" applyNumberFormat="1" applyFont="1" applyAlignment="1">
      <alignment horizontal="left"/>
    </xf>
    <xf numFmtId="44" fontId="0" fillId="0" borderId="0" xfId="0" applyNumberFormat="1"/>
    <xf numFmtId="43" fontId="0" fillId="0" borderId="0" xfId="0" applyNumberFormat="1"/>
    <xf numFmtId="14" fontId="4" fillId="0" borderId="42" xfId="0" applyNumberFormat="1" applyFont="1" applyBorder="1" applyAlignment="1">
      <alignment horizontal="center"/>
    </xf>
    <xf numFmtId="43" fontId="13" fillId="0" borderId="0" xfId="0" applyNumberFormat="1" applyFont="1" applyAlignment="1">
      <alignment horizontal="left"/>
    </xf>
    <xf numFmtId="49" fontId="1" fillId="0" borderId="4" xfId="0" applyNumberFormat="1" applyFont="1" applyBorder="1"/>
    <xf numFmtId="10" fontId="23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left"/>
    </xf>
    <xf numFmtId="43" fontId="0" fillId="0" borderId="5" xfId="0" applyNumberFormat="1" applyBorder="1" applyAlignment="1">
      <alignment horizontal="right"/>
    </xf>
    <xf numFmtId="43" fontId="23" fillId="0" borderId="0" xfId="0" applyNumberFormat="1" applyFont="1" applyAlignment="1">
      <alignment horizontal="right"/>
    </xf>
    <xf numFmtId="10" fontId="0" fillId="0" borderId="5" xfId="0" applyNumberFormat="1" applyBorder="1" applyAlignment="1">
      <alignment horizontal="right"/>
    </xf>
    <xf numFmtId="10" fontId="23" fillId="0" borderId="0" xfId="0" applyNumberFormat="1" applyFont="1" applyAlignment="1">
      <alignment horizontal="left"/>
    </xf>
    <xf numFmtId="0" fontId="23" fillId="0" borderId="0" xfId="0" applyFont="1"/>
    <xf numFmtId="0" fontId="0" fillId="0" borderId="5" xfId="0" applyBorder="1"/>
    <xf numFmtId="10" fontId="1" fillId="0" borderId="5" xfId="0" applyNumberFormat="1" applyFont="1" applyBorder="1" applyAlignment="1">
      <alignment horizontal="right"/>
    </xf>
    <xf numFmtId="44" fontId="0" fillId="0" borderId="5" xfId="0" applyNumberFormat="1" applyBorder="1"/>
    <xf numFmtId="49" fontId="0" fillId="0" borderId="4" xfId="0" applyNumberFormat="1" applyBorder="1"/>
    <xf numFmtId="43" fontId="24" fillId="0" borderId="0" xfId="0" applyNumberFormat="1" applyFont="1" applyAlignment="1">
      <alignment horizontal="right"/>
    </xf>
    <xf numFmtId="0" fontId="9" fillId="0" borderId="1" xfId="0" applyFont="1" applyBorder="1"/>
    <xf numFmtId="0" fontId="5" fillId="0" borderId="2" xfId="0" applyFont="1" applyBorder="1"/>
    <xf numFmtId="0" fontId="2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1" fillId="0" borderId="6" xfId="0" applyNumberFormat="1" applyFont="1" applyBorder="1"/>
    <xf numFmtId="10" fontId="1" fillId="0" borderId="7" xfId="0" applyNumberFormat="1" applyFont="1" applyBorder="1"/>
    <xf numFmtId="10" fontId="1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9" fillId="0" borderId="0" xfId="0" applyFont="1" applyAlignment="1">
      <alignment horizontal="left" vertical="top" wrapText="1"/>
    </xf>
    <xf numFmtId="43" fontId="1" fillId="0" borderId="0" xfId="0" applyNumberFormat="1" applyFont="1" applyAlignment="1">
      <alignment horizontal="left"/>
    </xf>
    <xf numFmtId="0" fontId="16" fillId="0" borderId="4" xfId="0" applyFont="1" applyBorder="1"/>
    <xf numFmtId="0" fontId="0" fillId="0" borderId="1" xfId="0" applyBorder="1"/>
    <xf numFmtId="0" fontId="18" fillId="0" borderId="0" xfId="0" applyFont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0" xfId="0" applyBorder="1"/>
    <xf numFmtId="0" fontId="4" fillId="0" borderId="19" xfId="0" applyFont="1" applyBorder="1" applyAlignment="1">
      <alignment horizontal="right"/>
    </xf>
    <xf numFmtId="8" fontId="1" fillId="0" borderId="0" xfId="0" applyNumberFormat="1" applyFont="1"/>
    <xf numFmtId="9" fontId="1" fillId="0" borderId="0" xfId="0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9" fontId="15" fillId="0" borderId="0" xfId="0" applyNumberFormat="1" applyFont="1" applyAlignment="1">
      <alignment horizontal="left"/>
    </xf>
    <xf numFmtId="9" fontId="0" fillId="0" borderId="0" xfId="0" applyNumberFormat="1"/>
    <xf numFmtId="0" fontId="1" fillId="0" borderId="0" xfId="0" applyFont="1" applyAlignment="1">
      <alignment vertical="center"/>
    </xf>
    <xf numFmtId="2" fontId="0" fillId="0" borderId="5" xfId="0" applyNumberFormat="1" applyBorder="1"/>
    <xf numFmtId="0" fontId="25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/>
    <xf numFmtId="8" fontId="0" fillId="0" borderId="13" xfId="0" applyNumberFormat="1" applyBorder="1"/>
    <xf numFmtId="8" fontId="0" fillId="0" borderId="5" xfId="0" applyNumberFormat="1" applyBorder="1"/>
    <xf numFmtId="43" fontId="0" fillId="0" borderId="13" xfId="0" applyNumberFormat="1" applyBorder="1"/>
    <xf numFmtId="8" fontId="0" fillId="0" borderId="19" xfId="0" applyNumberFormat="1" applyBorder="1"/>
    <xf numFmtId="43" fontId="0" fillId="0" borderId="12" xfId="0" applyNumberFormat="1" applyBorder="1"/>
    <xf numFmtId="0" fontId="0" fillId="0" borderId="13" xfId="0" applyBorder="1"/>
    <xf numFmtId="43" fontId="0" fillId="0" borderId="17" xfId="0" applyNumberFormat="1" applyBorder="1"/>
    <xf numFmtId="43" fontId="0" fillId="0" borderId="19" xfId="0" applyNumberFormat="1" applyBorder="1"/>
    <xf numFmtId="0" fontId="0" fillId="0" borderId="15" xfId="0" applyBorder="1"/>
    <xf numFmtId="43" fontId="0" fillId="0" borderId="15" xfId="0" applyNumberFormat="1" applyBorder="1"/>
    <xf numFmtId="0" fontId="26" fillId="0" borderId="0" xfId="0" applyFont="1" applyAlignment="1">
      <alignment horizontal="left"/>
    </xf>
    <xf numFmtId="8" fontId="0" fillId="0" borderId="15" xfId="0" applyNumberFormat="1" applyBorder="1"/>
    <xf numFmtId="8" fontId="0" fillId="0" borderId="26" xfId="0" applyNumberFormat="1" applyBorder="1"/>
    <xf numFmtId="0" fontId="0" fillId="0" borderId="39" xfId="0" applyBorder="1"/>
    <xf numFmtId="0" fontId="0" fillId="0" borderId="38" xfId="0" applyBorder="1"/>
    <xf numFmtId="43" fontId="15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3" fontId="27" fillId="0" borderId="0" xfId="0" applyNumberFormat="1" applyFont="1"/>
    <xf numFmtId="0" fontId="1" fillId="0" borderId="0" xfId="0" applyFont="1" applyAlignment="1" applyProtection="1">
      <alignment horizontal="left"/>
      <protection locked="0"/>
    </xf>
    <xf numFmtId="174" fontId="1" fillId="0" borderId="0" xfId="0" applyNumberFormat="1" applyFont="1" applyAlignment="1">
      <alignment horizontal="right"/>
    </xf>
    <xf numFmtId="166" fontId="1" fillId="0" borderId="0" xfId="4" applyNumberFormat="1" applyFont="1" applyFill="1" applyBorder="1" applyAlignment="1" applyProtection="1"/>
    <xf numFmtId="49" fontId="27" fillId="0" borderId="0" xfId="0" applyNumberFormat="1" applyFont="1" applyAlignment="1">
      <alignment horizontal="fill"/>
    </xf>
    <xf numFmtId="166" fontId="1" fillId="0" borderId="0" xfId="0" applyNumberFormat="1" applyFont="1" applyAlignment="1">
      <alignment horizontal="right"/>
    </xf>
    <xf numFmtId="175" fontId="27" fillId="0" borderId="0" xfId="0" applyNumberFormat="1" applyFont="1"/>
    <xf numFmtId="173" fontId="28" fillId="0" borderId="0" xfId="0" applyNumberFormat="1" applyFont="1"/>
    <xf numFmtId="38" fontId="1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176" fontId="30" fillId="0" borderId="0" xfId="0" applyNumberFormat="1" applyFont="1"/>
    <xf numFmtId="166" fontId="1" fillId="0" borderId="21" xfId="0" applyNumberFormat="1" applyFont="1" applyBorder="1" applyAlignment="1">
      <alignment horizontal="right"/>
    </xf>
    <xf numFmtId="0" fontId="29" fillId="0" borderId="0" xfId="0" applyFont="1"/>
    <xf numFmtId="176" fontId="29" fillId="0" borderId="0" xfId="0" applyNumberFormat="1" applyFont="1"/>
    <xf numFmtId="166" fontId="0" fillId="0" borderId="0" xfId="0" applyNumberFormat="1"/>
    <xf numFmtId="0" fontId="28" fillId="0" borderId="0" xfId="0" applyFont="1"/>
    <xf numFmtId="0" fontId="31" fillId="0" borderId="0" xfId="0" applyFont="1" applyAlignment="1">
      <alignment horizontal="left"/>
    </xf>
    <xf numFmtId="173" fontId="31" fillId="0" borderId="0" xfId="0" applyNumberFormat="1" applyFont="1"/>
    <xf numFmtId="166" fontId="1" fillId="0" borderId="21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177" fontId="29" fillId="0" borderId="0" xfId="0" applyNumberFormat="1" applyFont="1"/>
    <xf numFmtId="4" fontId="27" fillId="0" borderId="0" xfId="0" applyNumberFormat="1" applyFont="1"/>
    <xf numFmtId="4" fontId="27" fillId="0" borderId="0" xfId="0" applyNumberFormat="1" applyFont="1" applyAlignment="1">
      <alignment horizontal="fill"/>
    </xf>
    <xf numFmtId="4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28" fillId="0" borderId="0" xfId="0" applyNumberFormat="1" applyFont="1"/>
    <xf numFmtId="174" fontId="1" fillId="0" borderId="44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 horizontal="fill"/>
      <protection locked="0"/>
    </xf>
    <xf numFmtId="174" fontId="4" fillId="0" borderId="20" xfId="0" applyNumberFormat="1" applyFont="1" applyBorder="1" applyAlignment="1">
      <alignment horizontal="right"/>
    </xf>
    <xf numFmtId="176" fontId="27" fillId="0" borderId="0" xfId="0" applyNumberFormat="1" applyFont="1"/>
    <xf numFmtId="166" fontId="29" fillId="0" borderId="0" xfId="4" applyNumberFormat="1" applyFont="1" applyFill="1" applyBorder="1" applyAlignment="1" applyProtection="1">
      <alignment horizontal="left"/>
      <protection locked="0"/>
    </xf>
    <xf numFmtId="10" fontId="23" fillId="0" borderId="0" xfId="0" applyNumberFormat="1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  <xf numFmtId="0" fontId="0" fillId="0" borderId="0" xfId="0" applyBorder="1"/>
    <xf numFmtId="43" fontId="24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1" fillId="0" borderId="0" xfId="0" applyFont="1" applyBorder="1"/>
    <xf numFmtId="43" fontId="23" fillId="0" borderId="0" xfId="0" applyNumberFormat="1" applyFont="1" applyBorder="1" applyAlignment="1">
      <alignment horizontal="left"/>
    </xf>
    <xf numFmtId="0" fontId="15" fillId="0" borderId="0" xfId="0" applyFont="1" applyBorder="1"/>
    <xf numFmtId="43" fontId="1" fillId="0" borderId="0" xfId="0" applyNumberFormat="1" applyFont="1" applyBorder="1"/>
    <xf numFmtId="43" fontId="15" fillId="0" borderId="0" xfId="0" applyNumberFormat="1" applyFon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10" fontId="23" fillId="0" borderId="0" xfId="0" applyNumberFormat="1" applyFont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14" fontId="1" fillId="0" borderId="5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1" fillId="0" borderId="4" xfId="0" applyFont="1" applyFill="1" applyBorder="1"/>
    <xf numFmtId="0" fontId="1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/>
    <xf numFmtId="10" fontId="1" fillId="0" borderId="12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43" fontId="1" fillId="0" borderId="13" xfId="0" applyNumberFormat="1" applyFont="1" applyFill="1" applyBorder="1"/>
    <xf numFmtId="43" fontId="1" fillId="0" borderId="15" xfId="0" applyNumberFormat="1" applyFont="1" applyFill="1" applyBorder="1"/>
    <xf numFmtId="10" fontId="1" fillId="0" borderId="13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43" fontId="1" fillId="0" borderId="17" xfId="0" applyNumberFormat="1" applyFont="1" applyFill="1" applyBorder="1"/>
    <xf numFmtId="43" fontId="1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1" fillId="0" borderId="19" xfId="0" applyNumberFormat="1" applyFont="1" applyFill="1" applyBorder="1"/>
    <xf numFmtId="0" fontId="4" fillId="0" borderId="20" xfId="0" applyFont="1" applyFill="1" applyBorder="1"/>
    <xf numFmtId="0" fontId="1" fillId="0" borderId="17" xfId="0" applyFont="1" applyFill="1" applyBorder="1"/>
    <xf numFmtId="10" fontId="1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/>
    <xf numFmtId="0" fontId="9" fillId="0" borderId="14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1" fillId="0" borderId="21" xfId="0" applyFont="1" applyFill="1" applyBorder="1"/>
    <xf numFmtId="43" fontId="1" fillId="0" borderId="0" xfId="0" applyNumberFormat="1" applyFont="1" applyFill="1"/>
    <xf numFmtId="0" fontId="1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indent="3"/>
    </xf>
    <xf numFmtId="0" fontId="1" fillId="0" borderId="15" xfId="0" applyFont="1" applyFill="1" applyBorder="1"/>
    <xf numFmtId="2" fontId="1" fillId="0" borderId="14" xfId="0" applyNumberFormat="1" applyFont="1" applyFill="1" applyBorder="1"/>
    <xf numFmtId="2" fontId="1" fillId="0" borderId="5" xfId="0" applyNumberFormat="1" applyFont="1" applyFill="1" applyBorder="1"/>
    <xf numFmtId="43" fontId="1" fillId="0" borderId="13" xfId="0" applyNumberFormat="1" applyFont="1" applyFill="1" applyBorder="1" applyAlignment="1">
      <alignment horizontal="right"/>
    </xf>
    <xf numFmtId="43" fontId="1" fillId="0" borderId="26" xfId="0" applyNumberFormat="1" applyFont="1" applyFill="1" applyBorder="1" applyAlignment="1">
      <alignment horizontal="right"/>
    </xf>
    <xf numFmtId="2" fontId="1" fillId="0" borderId="19" xfId="0" applyNumberFormat="1" applyFont="1" applyFill="1" applyBorder="1"/>
    <xf numFmtId="0" fontId="1" fillId="0" borderId="13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indent="3"/>
    </xf>
    <xf numFmtId="0" fontId="1" fillId="0" borderId="30" xfId="0" applyFont="1" applyFill="1" applyBorder="1"/>
    <xf numFmtId="10" fontId="4" fillId="0" borderId="32" xfId="0" applyNumberFormat="1" applyFont="1" applyFill="1" applyBorder="1"/>
    <xf numFmtId="43" fontId="1" fillId="0" borderId="15" xfId="0" applyNumberFormat="1" applyFont="1" applyFill="1" applyBorder="1" applyAlignment="1">
      <alignment horizontal="right"/>
    </xf>
    <xf numFmtId="43" fontId="1" fillId="0" borderId="5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horizontal="right"/>
    </xf>
    <xf numFmtId="37" fontId="1" fillId="0" borderId="15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2" fontId="1" fillId="0" borderId="0" xfId="0" applyNumberFormat="1" applyFont="1" applyFill="1"/>
    <xf numFmtId="0" fontId="4" fillId="0" borderId="34" xfId="0" applyFont="1" applyFill="1" applyBorder="1"/>
    <xf numFmtId="0" fontId="1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1" fillId="0" borderId="5" xfId="0" applyNumberFormat="1" applyFont="1" applyFill="1" applyBorder="1"/>
    <xf numFmtId="44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1" fillId="0" borderId="6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43" fontId="1" fillId="0" borderId="0" xfId="0" applyNumberFormat="1" applyFont="1" applyFill="1" applyAlignment="1">
      <alignment horizontal="right"/>
    </xf>
    <xf numFmtId="43" fontId="1" fillId="0" borderId="3" xfId="0" applyNumberFormat="1" applyFont="1" applyFill="1" applyBorder="1"/>
    <xf numFmtId="0" fontId="2" fillId="0" borderId="34" xfId="0" applyFont="1" applyFill="1" applyBorder="1"/>
    <xf numFmtId="0" fontId="1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1" fillId="0" borderId="12" xfId="0" applyFont="1" applyFill="1" applyBorder="1"/>
    <xf numFmtId="0" fontId="1" fillId="0" borderId="25" xfId="0" applyFont="1" applyFill="1" applyBorder="1"/>
    <xf numFmtId="10" fontId="1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1" fillId="0" borderId="19" xfId="0" applyNumberFormat="1" applyFont="1" applyFill="1" applyBorder="1"/>
    <xf numFmtId="43" fontId="4" fillId="0" borderId="15" xfId="0" applyNumberFormat="1" applyFont="1" applyFill="1" applyBorder="1"/>
    <xf numFmtId="0" fontId="1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4" fillId="0" borderId="12" xfId="0" applyNumberFormat="1" applyFont="1" applyFill="1" applyBorder="1"/>
    <xf numFmtId="166" fontId="1" fillId="0" borderId="13" xfId="0" applyNumberFormat="1" applyFont="1" applyFill="1" applyBorder="1"/>
    <xf numFmtId="166" fontId="1" fillId="0" borderId="5" xfId="0" applyNumberFormat="1" applyFont="1" applyFill="1" applyBorder="1"/>
    <xf numFmtId="0" fontId="4" fillId="0" borderId="16" xfId="0" applyFont="1" applyFill="1" applyBorder="1"/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1" fillId="0" borderId="13" xfId="0" applyNumberFormat="1" applyFont="1" applyFill="1" applyBorder="1"/>
    <xf numFmtId="9" fontId="1" fillId="0" borderId="17" xfId="0" applyNumberFormat="1" applyFont="1" applyFill="1" applyBorder="1"/>
    <xf numFmtId="9" fontId="1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41" fontId="1" fillId="0" borderId="0" xfId="0" applyNumberFormat="1" applyFont="1" applyFill="1"/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0" fillId="0" borderId="0" xfId="0" applyFill="1"/>
    <xf numFmtId="0" fontId="4" fillId="0" borderId="30" xfId="0" applyFont="1" applyFill="1" applyBorder="1"/>
    <xf numFmtId="0" fontId="4" fillId="0" borderId="32" xfId="0" applyFont="1" applyFill="1" applyBorder="1" applyAlignment="1">
      <alignment horizontal="center"/>
    </xf>
    <xf numFmtId="0" fontId="1" fillId="0" borderId="11" xfId="0" applyFont="1" applyFill="1" applyBorder="1"/>
    <xf numFmtId="169" fontId="1" fillId="0" borderId="5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1" fillId="0" borderId="8" xfId="0" applyNumberFormat="1" applyFont="1" applyFill="1" applyBorder="1"/>
    <xf numFmtId="43" fontId="4" fillId="0" borderId="0" xfId="0" applyNumberFormat="1" applyFont="1" applyFill="1"/>
    <xf numFmtId="4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39" fontId="1" fillId="0" borderId="0" xfId="0" applyNumberFormat="1" applyFont="1" applyFill="1"/>
    <xf numFmtId="171" fontId="1" fillId="0" borderId="0" xfId="0" applyNumberFormat="1" applyFont="1" applyFill="1"/>
  </cellXfs>
  <cellStyles count="9">
    <cellStyle name="Comma 10" xfId="4" xr:uid="{620148C2-CB39-4078-80D7-71DBD6FD3C91}"/>
    <cellStyle name="Comma 4" xfId="6" xr:uid="{51BD5F3C-E972-41F0-A634-AD3793C579D0}"/>
    <cellStyle name="Currency 10" xfId="3" xr:uid="{9F9CEF42-45F2-47C5-9825-338B3FC50F1F}"/>
    <cellStyle name="Hyperlink" xfId="1" builtinId="8"/>
    <cellStyle name="Hyperlink 4 3 2" xfId="2" xr:uid="{30C27BA0-B2A4-4C9C-9564-CAFA885135DD}"/>
    <cellStyle name="Normal" xfId="0" builtinId="0"/>
    <cellStyle name="Percent 10 2" xfId="5" xr:uid="{F002127D-173D-4852-83D3-CA04ACA24A21}"/>
    <cellStyle name="Percent 12" xfId="8" xr:uid="{6D8524FB-7113-478E-8B3C-9D50EF0A78CA}"/>
    <cellStyle name="Percent 2" xfId="7" xr:uid="{A63C6B62-E2DE-49F9-988C-A3674A2CFF4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D292963-8296-4CD1-956B-5DDBED410F27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8F3E403-E04B-4A7D-AF04-7E3AD8E1E0F1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15876EE7-EAC8-42CA-AE11-51C9C77F08B7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DD7460B-05FD-4A01-B889-3206546AA45F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F4D7835-F24C-4153-BA6D-8963F5149DDE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239F2F22-4B02-42C9-8568-1F01AC37F9DC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A5A7-CECE-4759-81BE-7DC8BD704B17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50" customWidth="1"/>
    <col min="2" max="2" width="15" style="250" customWidth="1"/>
    <col min="3" max="5" width="16" style="250" customWidth="1"/>
    <col min="6" max="6" width="23.42578125" style="250" customWidth="1"/>
    <col min="7" max="7" width="19.42578125" style="250" customWidth="1"/>
    <col min="8" max="8" width="21.85546875" style="250" customWidth="1"/>
    <col min="9" max="9" width="28.42578125" style="250" bestFit="1" customWidth="1"/>
    <col min="10" max="10" width="16" style="250" customWidth="1"/>
    <col min="11" max="11" width="17.140625" style="250" bestFit="1" customWidth="1"/>
    <col min="12" max="12" width="21.85546875" style="250" bestFit="1" customWidth="1"/>
    <col min="13" max="13" width="18.42578125" style="250" customWidth="1"/>
    <col min="14" max="14" width="20.85546875" style="250" customWidth="1"/>
    <col min="15" max="15" width="18.42578125" style="250" customWidth="1"/>
    <col min="16" max="20" width="15.85546875" style="250" customWidth="1"/>
    <col min="21" max="16384" width="9.140625" style="250"/>
  </cols>
  <sheetData>
    <row r="1" spans="1:15" ht="15.75" x14ac:dyDescent="0.25">
      <c r="A1" s="249" t="s">
        <v>0</v>
      </c>
    </row>
    <row r="2" spans="1:15" ht="15.75" x14ac:dyDescent="0.25">
      <c r="A2" s="249" t="s">
        <v>1</v>
      </c>
    </row>
    <row r="3" spans="1:15" ht="13.5" thickBot="1" x14ac:dyDescent="0.25">
      <c r="K3" s="3"/>
    </row>
    <row r="4" spans="1:15" x14ac:dyDescent="0.2">
      <c r="B4" s="251" t="s">
        <v>2</v>
      </c>
      <c r="C4" s="252"/>
      <c r="D4" s="253" t="s">
        <v>3</v>
      </c>
      <c r="E4" s="253"/>
      <c r="F4" s="253"/>
      <c r="G4" s="254"/>
      <c r="I4" s="255" t="s">
        <v>4</v>
      </c>
      <c r="J4" s="255"/>
    </row>
    <row r="5" spans="1:15" x14ac:dyDescent="0.2">
      <c r="B5" s="256" t="s">
        <v>5</v>
      </c>
      <c r="C5" s="257"/>
      <c r="D5" s="250" t="s">
        <v>6</v>
      </c>
      <c r="G5" s="258"/>
      <c r="I5" s="255"/>
      <c r="J5" s="255"/>
      <c r="L5" s="259"/>
      <c r="M5" s="259"/>
    </row>
    <row r="6" spans="1:15" x14ac:dyDescent="0.2">
      <c r="B6" s="256" t="s">
        <v>7</v>
      </c>
      <c r="C6" s="257"/>
      <c r="D6" s="260">
        <f>'Collection and Waterfall'!E5</f>
        <v>45194</v>
      </c>
      <c r="G6" s="258"/>
      <c r="I6" s="255"/>
      <c r="J6" s="255"/>
      <c r="L6" s="259"/>
      <c r="M6" s="259"/>
    </row>
    <row r="7" spans="1:15" x14ac:dyDescent="0.2">
      <c r="B7" s="256" t="s">
        <v>8</v>
      </c>
      <c r="C7" s="257"/>
      <c r="D7" s="260">
        <f>'Collection and Waterfall'!E6</f>
        <v>45169</v>
      </c>
      <c r="E7" s="261"/>
      <c r="F7" s="261"/>
      <c r="G7" s="262"/>
      <c r="H7" s="263"/>
      <c r="I7" s="263"/>
      <c r="J7" s="263"/>
      <c r="L7" s="259"/>
      <c r="M7" s="259"/>
    </row>
    <row r="8" spans="1:15" x14ac:dyDescent="0.2">
      <c r="B8" s="256" t="s">
        <v>9</v>
      </c>
      <c r="C8" s="257"/>
      <c r="D8" s="250" t="s">
        <v>10</v>
      </c>
      <c r="G8" s="258"/>
      <c r="H8" s="263"/>
      <c r="I8" s="263"/>
      <c r="J8" s="263"/>
    </row>
    <row r="9" spans="1:15" x14ac:dyDescent="0.2">
      <c r="B9" s="256" t="s">
        <v>11</v>
      </c>
      <c r="C9" s="257"/>
      <c r="D9" s="250" t="s">
        <v>12</v>
      </c>
      <c r="G9" s="258"/>
      <c r="H9" s="263"/>
      <c r="I9" s="263"/>
      <c r="J9" s="263"/>
    </row>
    <row r="10" spans="1:15" x14ac:dyDescent="0.2">
      <c r="B10" s="264" t="s">
        <v>13</v>
      </c>
      <c r="C10" s="265"/>
      <c r="D10" s="6" t="s">
        <v>14</v>
      </c>
      <c r="E10" s="266"/>
      <c r="F10" s="266"/>
      <c r="G10" s="267"/>
    </row>
    <row r="11" spans="1:15" ht="13.5" thickBot="1" x14ac:dyDescent="0.25">
      <c r="B11" s="268" t="s">
        <v>15</v>
      </c>
      <c r="C11" s="269"/>
      <c r="D11" s="10" t="s">
        <v>16</v>
      </c>
      <c r="E11" s="270"/>
      <c r="F11" s="270"/>
      <c r="G11" s="271"/>
    </row>
    <row r="13" spans="1:15" ht="13.5" thickBot="1" x14ac:dyDescent="0.25"/>
    <row r="14" spans="1:15" ht="15.75" x14ac:dyDescent="0.25">
      <c r="A14" s="272" t="s">
        <v>17</v>
      </c>
      <c r="B14" s="27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4"/>
    </row>
    <row r="15" spans="1:15" ht="6.75" customHeight="1" x14ac:dyDescent="0.2">
      <c r="A15" s="274"/>
      <c r="O15" s="258"/>
    </row>
    <row r="16" spans="1:15" x14ac:dyDescent="0.2">
      <c r="A16" s="275"/>
      <c r="B16" s="276" t="s">
        <v>18</v>
      </c>
      <c r="C16" s="276" t="s">
        <v>19</v>
      </c>
      <c r="D16" s="277" t="s">
        <v>20</v>
      </c>
      <c r="E16" s="276" t="s">
        <v>21</v>
      </c>
      <c r="F16" s="276" t="s">
        <v>22</v>
      </c>
      <c r="G16" s="276" t="s">
        <v>23</v>
      </c>
      <c r="H16" s="276" t="s">
        <v>24</v>
      </c>
      <c r="I16" s="276" t="s">
        <v>25</v>
      </c>
      <c r="J16" s="276" t="s">
        <v>26</v>
      </c>
      <c r="K16" s="276" t="s">
        <v>27</v>
      </c>
      <c r="L16" s="276" t="s">
        <v>28</v>
      </c>
      <c r="M16" s="276" t="s">
        <v>29</v>
      </c>
      <c r="N16" s="276" t="s">
        <v>30</v>
      </c>
      <c r="O16" s="278" t="s">
        <v>31</v>
      </c>
    </row>
    <row r="17" spans="1:17" x14ac:dyDescent="0.2">
      <c r="A17" s="274"/>
      <c r="B17" s="279" t="s">
        <v>32</v>
      </c>
      <c r="C17" s="280" t="s">
        <v>33</v>
      </c>
      <c r="D17" s="281">
        <v>6.1020600000000001E-2</v>
      </c>
      <c r="E17" s="281">
        <f>+D17-F17</f>
        <v>5.4020600000000002E-2</v>
      </c>
      <c r="F17" s="281">
        <v>7.0000000000000001E-3</v>
      </c>
      <c r="G17" s="279"/>
      <c r="H17" s="282">
        <v>197000000</v>
      </c>
      <c r="I17" s="282">
        <v>18297574.620000001</v>
      </c>
      <c r="J17" s="283">
        <v>96144.31</v>
      </c>
      <c r="K17" s="283">
        <v>441676.04</v>
      </c>
      <c r="L17" s="283">
        <f>I17-K17</f>
        <v>17855898.580000002</v>
      </c>
      <c r="M17" s="284">
        <f>L17/L21</f>
        <v>0.81698304531572363</v>
      </c>
      <c r="N17" s="284" t="s">
        <v>34</v>
      </c>
      <c r="O17" s="285">
        <v>50826</v>
      </c>
      <c r="Q17" s="261"/>
    </row>
    <row r="18" spans="1:17" x14ac:dyDescent="0.2">
      <c r="A18" s="274"/>
      <c r="B18" s="280" t="s">
        <v>35</v>
      </c>
      <c r="C18" s="280" t="s">
        <v>36</v>
      </c>
      <c r="D18" s="286">
        <v>6.4020599999999997E-2</v>
      </c>
      <c r="E18" s="286">
        <f>+D18-F18</f>
        <v>5.4020599999999995E-2</v>
      </c>
      <c r="F18" s="286">
        <v>0.01</v>
      </c>
      <c r="G18" s="280"/>
      <c r="H18" s="287">
        <v>4000000</v>
      </c>
      <c r="I18" s="287">
        <v>4000000</v>
      </c>
      <c r="J18" s="288">
        <v>22051.26</v>
      </c>
      <c r="K18" s="289"/>
      <c r="L18" s="288">
        <f>I18-K18</f>
        <v>4000000</v>
      </c>
      <c r="M18" s="290">
        <f>L18/L21</f>
        <v>0.18301695468427634</v>
      </c>
      <c r="N18" s="290" t="s">
        <v>34</v>
      </c>
      <c r="O18" s="291">
        <v>51769</v>
      </c>
      <c r="Q18" s="261"/>
    </row>
    <row r="19" spans="1:17" x14ac:dyDescent="0.2">
      <c r="A19" s="274"/>
      <c r="B19" s="280"/>
      <c r="C19" s="280"/>
      <c r="D19" s="286"/>
      <c r="E19" s="286"/>
      <c r="F19" s="286"/>
      <c r="G19" s="280"/>
      <c r="H19" s="287"/>
      <c r="I19" s="287"/>
      <c r="J19" s="288"/>
      <c r="K19" s="289"/>
      <c r="L19" s="288"/>
      <c r="M19" s="290"/>
      <c r="N19" s="290"/>
      <c r="O19" s="291"/>
      <c r="Q19" s="261"/>
    </row>
    <row r="20" spans="1:17" x14ac:dyDescent="0.2">
      <c r="A20" s="292"/>
      <c r="B20" s="293"/>
      <c r="C20" s="293"/>
      <c r="D20" s="294"/>
      <c r="E20" s="293"/>
      <c r="F20" s="293"/>
      <c r="G20" s="293"/>
      <c r="H20" s="295"/>
      <c r="I20" s="295"/>
      <c r="J20" s="295"/>
      <c r="K20" s="296"/>
      <c r="L20" s="295"/>
      <c r="M20" s="297"/>
      <c r="N20" s="297"/>
      <c r="O20" s="298"/>
    </row>
    <row r="21" spans="1:17" x14ac:dyDescent="0.2">
      <c r="A21" s="292"/>
      <c r="B21" s="299" t="s">
        <v>37</v>
      </c>
      <c r="C21" s="300"/>
      <c r="D21" s="301"/>
      <c r="E21" s="293"/>
      <c r="F21" s="293"/>
      <c r="G21" s="293"/>
      <c r="H21" s="302">
        <f>SUM(H17:H20)</f>
        <v>201000000</v>
      </c>
      <c r="I21" s="302">
        <f>SUM(I17:I20)</f>
        <v>22297574.620000001</v>
      </c>
      <c r="J21" s="302">
        <f>SUM(J17:J19)</f>
        <v>118195.56999999999</v>
      </c>
      <c r="K21" s="302">
        <f>SUM(K17:K19)</f>
        <v>441676.04</v>
      </c>
      <c r="L21" s="302">
        <f>SUM(L17:L19)</f>
        <v>21855898.580000002</v>
      </c>
      <c r="M21" s="303">
        <f>SUM(M17:M19)</f>
        <v>1</v>
      </c>
      <c r="N21" s="304"/>
      <c r="O21" s="305"/>
    </row>
    <row r="22" spans="1:17" s="308" customFormat="1" ht="11.25" x14ac:dyDescent="0.2">
      <c r="A22" s="306" t="s">
        <v>38</v>
      </c>
      <c r="B22" s="307"/>
      <c r="C22" s="307"/>
      <c r="D22" s="307"/>
      <c r="E22" s="307"/>
      <c r="F22" s="307"/>
      <c r="G22" s="307"/>
      <c r="H22" s="307"/>
      <c r="I22" s="307"/>
      <c r="J22" s="307"/>
      <c r="O22" s="309"/>
    </row>
    <row r="23" spans="1:17" s="308" customFormat="1" ht="13.5" thickBot="1" x14ac:dyDescent="0.25">
      <c r="A23" s="310"/>
      <c r="B23" s="311"/>
      <c r="C23" s="311"/>
      <c r="D23" s="311"/>
      <c r="E23" s="311"/>
      <c r="F23" s="311"/>
      <c r="G23" s="311"/>
      <c r="H23" s="311"/>
      <c r="I23" s="311"/>
      <c r="J23" s="311"/>
      <c r="K23" s="270"/>
      <c r="L23" s="270"/>
      <c r="M23" s="270"/>
      <c r="N23" s="270"/>
      <c r="O23" s="312"/>
    </row>
    <row r="24" spans="1:17" ht="13.5" thickBot="1" x14ac:dyDescent="0.25"/>
    <row r="25" spans="1:17" ht="15.75" x14ac:dyDescent="0.25">
      <c r="A25" s="272" t="s">
        <v>39</v>
      </c>
      <c r="B25" s="273"/>
      <c r="C25" s="253"/>
      <c r="D25" s="253"/>
      <c r="E25" s="253"/>
      <c r="F25" s="253"/>
      <c r="G25" s="253"/>
      <c r="H25" s="254"/>
      <c r="J25" s="272" t="s">
        <v>40</v>
      </c>
      <c r="K25" s="253"/>
      <c r="L25" s="253"/>
      <c r="M25" s="253"/>
      <c r="N25" s="253"/>
      <c r="O25" s="254"/>
    </row>
    <row r="26" spans="1:17" x14ac:dyDescent="0.2">
      <c r="A26" s="274"/>
      <c r="H26" s="258"/>
      <c r="J26" s="274"/>
      <c r="O26" s="258"/>
    </row>
    <row r="27" spans="1:17" s="322" customFormat="1" x14ac:dyDescent="0.2">
      <c r="A27" s="313"/>
      <c r="B27" s="314"/>
      <c r="C27" s="314"/>
      <c r="D27" s="314"/>
      <c r="E27" s="314"/>
      <c r="F27" s="276" t="s">
        <v>41</v>
      </c>
      <c r="G27" s="315" t="s">
        <v>42</v>
      </c>
      <c r="H27" s="278" t="s">
        <v>43</v>
      </c>
      <c r="I27" s="316"/>
      <c r="J27" s="317"/>
      <c r="K27" s="318"/>
      <c r="L27" s="319" t="s">
        <v>44</v>
      </c>
      <c r="M27" s="320" t="s">
        <v>45</v>
      </c>
      <c r="N27" s="320"/>
      <c r="O27" s="321"/>
    </row>
    <row r="28" spans="1:17" x14ac:dyDescent="0.2">
      <c r="A28" s="317"/>
      <c r="B28" s="323" t="s">
        <v>46</v>
      </c>
      <c r="C28" s="323"/>
      <c r="D28" s="323"/>
      <c r="E28" s="323"/>
      <c r="F28" s="16">
        <v>25298839.109999999</v>
      </c>
      <c r="G28" s="17">
        <v>-450860.91</v>
      </c>
      <c r="H28" s="18">
        <v>24847978.199999999</v>
      </c>
      <c r="I28" s="324"/>
      <c r="J28" s="292"/>
      <c r="K28" s="325"/>
      <c r="L28" s="326"/>
      <c r="M28" s="327" t="s">
        <v>47</v>
      </c>
      <c r="N28" s="327"/>
      <c r="O28" s="328"/>
    </row>
    <row r="29" spans="1:17" x14ac:dyDescent="0.2">
      <c r="A29" s="274"/>
      <c r="B29" s="250" t="s">
        <v>48</v>
      </c>
      <c r="F29" s="20">
        <v>297735.51</v>
      </c>
      <c r="G29" s="21">
        <v>-28893.68</v>
      </c>
      <c r="H29" s="22">
        <v>268841.83</v>
      </c>
      <c r="I29" s="324"/>
      <c r="J29" s="329" t="s">
        <v>49</v>
      </c>
      <c r="K29" s="330"/>
      <c r="L29" s="23">
        <v>0</v>
      </c>
      <c r="M29" s="24"/>
      <c r="N29" s="25">
        <v>0</v>
      </c>
      <c r="O29" s="331"/>
    </row>
    <row r="30" spans="1:17" x14ac:dyDescent="0.2">
      <c r="A30" s="274"/>
      <c r="B30" s="322" t="s">
        <v>50</v>
      </c>
      <c r="C30" s="322"/>
      <c r="D30" s="322"/>
      <c r="E30" s="322"/>
      <c r="F30" s="26">
        <v>25596574.620000001</v>
      </c>
      <c r="G30" s="27">
        <v>-479754.59</v>
      </c>
      <c r="H30" s="28">
        <v>25116820.030000001</v>
      </c>
      <c r="I30" s="324"/>
      <c r="J30" s="329" t="s">
        <v>51</v>
      </c>
      <c r="K30" s="330"/>
      <c r="L30" s="23">
        <v>0</v>
      </c>
      <c r="M30" s="29"/>
      <c r="N30" s="30">
        <v>0</v>
      </c>
      <c r="O30" s="332"/>
    </row>
    <row r="31" spans="1:17" x14ac:dyDescent="0.2">
      <c r="A31" s="274"/>
      <c r="F31" s="333"/>
      <c r="G31" s="31"/>
      <c r="H31" s="334"/>
      <c r="I31" s="324"/>
      <c r="J31" s="329" t="s">
        <v>52</v>
      </c>
      <c r="K31" s="330"/>
      <c r="L31" s="23">
        <v>5.4399999999999997E-2</v>
      </c>
      <c r="M31" s="29"/>
      <c r="N31" s="30">
        <v>-18.72</v>
      </c>
      <c r="O31" s="332"/>
    </row>
    <row r="32" spans="1:17" x14ac:dyDescent="0.2">
      <c r="A32" s="274"/>
      <c r="F32" s="333"/>
      <c r="G32" s="31"/>
      <c r="H32" s="334"/>
      <c r="I32" s="324"/>
      <c r="J32" s="329" t="s">
        <v>53</v>
      </c>
      <c r="K32" s="330"/>
      <c r="L32" s="23">
        <v>0.1128</v>
      </c>
      <c r="M32" s="32"/>
      <c r="N32" s="33">
        <v>-5.8</v>
      </c>
      <c r="O32" s="335"/>
    </row>
    <row r="33" spans="1:16" ht="15.75" customHeight="1" x14ac:dyDescent="0.2">
      <c r="A33" s="274"/>
      <c r="F33" s="336"/>
      <c r="G33" s="337"/>
      <c r="H33" s="338"/>
      <c r="I33" s="324"/>
      <c r="J33" s="339"/>
      <c r="K33" s="340"/>
      <c r="L33" s="34"/>
      <c r="M33" s="35"/>
      <c r="N33" s="36" t="s">
        <v>54</v>
      </c>
      <c r="O33" s="341"/>
    </row>
    <row r="34" spans="1:16" x14ac:dyDescent="0.2">
      <c r="A34" s="274"/>
      <c r="B34" s="250" t="s">
        <v>55</v>
      </c>
      <c r="F34" s="333">
        <v>6.25</v>
      </c>
      <c r="G34" s="342">
        <v>-0.01</v>
      </c>
      <c r="H34" s="343">
        <v>6.24</v>
      </c>
      <c r="I34" s="324"/>
      <c r="J34" s="329" t="s">
        <v>56</v>
      </c>
      <c r="K34" s="330"/>
      <c r="L34" s="23">
        <v>0.82499999999999996</v>
      </c>
      <c r="M34" s="24"/>
      <c r="N34" s="25">
        <v>215.01</v>
      </c>
      <c r="O34" s="331"/>
    </row>
    <row r="35" spans="1:16" x14ac:dyDescent="0.2">
      <c r="A35" s="274"/>
      <c r="B35" s="250" t="s">
        <v>57</v>
      </c>
      <c r="F35" s="333">
        <v>172.02</v>
      </c>
      <c r="G35" s="342">
        <v>2.64</v>
      </c>
      <c r="H35" s="343">
        <v>174.66</v>
      </c>
      <c r="I35" s="324"/>
      <c r="J35" s="329" t="s">
        <v>58</v>
      </c>
      <c r="K35" s="330"/>
      <c r="L35" s="23">
        <v>7.7999999999999996E-3</v>
      </c>
      <c r="M35" s="29"/>
      <c r="N35" s="30">
        <v>226.94</v>
      </c>
      <c r="O35" s="332"/>
    </row>
    <row r="36" spans="1:16" ht="12.75" customHeight="1" x14ac:dyDescent="0.2">
      <c r="A36" s="274"/>
      <c r="B36" s="250" t="s">
        <v>59</v>
      </c>
      <c r="F36" s="344">
        <v>5373</v>
      </c>
      <c r="G36" s="345">
        <v>-202</v>
      </c>
      <c r="H36" s="346">
        <v>5171</v>
      </c>
      <c r="I36" s="324"/>
      <c r="J36" s="329" t="s">
        <v>60</v>
      </c>
      <c r="K36" s="330"/>
      <c r="L36" s="23">
        <v>0</v>
      </c>
      <c r="M36" s="29"/>
      <c r="N36" s="30">
        <v>0</v>
      </c>
      <c r="O36" s="332"/>
    </row>
    <row r="37" spans="1:16" ht="13.5" thickBot="1" x14ac:dyDescent="0.25">
      <c r="A37" s="274"/>
      <c r="B37" s="250" t="s">
        <v>61</v>
      </c>
      <c r="F37" s="344">
        <v>1795</v>
      </c>
      <c r="G37" s="345">
        <v>-62</v>
      </c>
      <c r="H37" s="346">
        <v>1733</v>
      </c>
      <c r="I37" s="324"/>
      <c r="J37" s="347" t="s">
        <v>62</v>
      </c>
      <c r="K37" s="330"/>
      <c r="L37" s="39"/>
      <c r="M37" s="40"/>
      <c r="N37" s="41">
        <v>177.49</v>
      </c>
      <c r="O37" s="348"/>
      <c r="P37" s="349"/>
    </row>
    <row r="38" spans="1:16" ht="13.5" thickBot="1" x14ac:dyDescent="0.25">
      <c r="A38" s="274"/>
      <c r="B38" s="250" t="s">
        <v>63</v>
      </c>
      <c r="F38" s="20">
        <v>4763.93</v>
      </c>
      <c r="G38" s="42">
        <v>93.32</v>
      </c>
      <c r="H38" s="43">
        <v>4857.25</v>
      </c>
      <c r="I38" s="324"/>
      <c r="J38" s="350"/>
      <c r="K38" s="351"/>
      <c r="L38" s="352"/>
      <c r="M38" s="353"/>
      <c r="N38" s="353"/>
      <c r="O38" s="354"/>
    </row>
    <row r="39" spans="1:16" x14ac:dyDescent="0.2">
      <c r="A39" s="292"/>
      <c r="B39" s="355" t="s">
        <v>64</v>
      </c>
      <c r="C39" s="355"/>
      <c r="D39" s="355"/>
      <c r="E39" s="355"/>
      <c r="F39" s="45">
        <v>14259.93</v>
      </c>
      <c r="G39" s="46">
        <v>233.33</v>
      </c>
      <c r="H39" s="47">
        <v>14493.26</v>
      </c>
      <c r="I39" s="324"/>
      <c r="J39" s="356" t="s">
        <v>65</v>
      </c>
      <c r="K39" s="357"/>
      <c r="L39" s="357"/>
      <c r="M39" s="357"/>
      <c r="N39" s="357"/>
      <c r="O39" s="358"/>
    </row>
    <row r="40" spans="1:16" s="308" customFormat="1" x14ac:dyDescent="0.2">
      <c r="A40" s="306"/>
      <c r="B40" s="307"/>
      <c r="C40" s="307"/>
      <c r="D40" s="307"/>
      <c r="E40" s="307"/>
      <c r="F40" s="307"/>
      <c r="G40" s="307"/>
      <c r="H40" s="332"/>
      <c r="I40" s="324"/>
      <c r="J40" s="359"/>
      <c r="K40" s="360"/>
      <c r="L40" s="360"/>
      <c r="M40" s="360"/>
      <c r="N40" s="360"/>
      <c r="O40" s="361"/>
    </row>
    <row r="41" spans="1:16" s="308" customFormat="1" ht="13.5" thickBot="1" x14ac:dyDescent="0.25">
      <c r="A41" s="310"/>
      <c r="B41" s="311"/>
      <c r="C41" s="311"/>
      <c r="D41" s="311"/>
      <c r="E41" s="311"/>
      <c r="F41" s="311"/>
      <c r="G41" s="311"/>
      <c r="H41" s="362"/>
      <c r="I41" s="324"/>
      <c r="J41" s="363"/>
      <c r="K41" s="364"/>
      <c r="L41" s="364"/>
      <c r="M41" s="364"/>
      <c r="N41" s="364"/>
      <c r="O41" s="365"/>
    </row>
    <row r="42" spans="1:16" ht="13.5" thickBot="1" x14ac:dyDescent="0.25">
      <c r="I42" s="324"/>
    </row>
    <row r="43" spans="1:16" ht="15.75" x14ac:dyDescent="0.25">
      <c r="A43" s="272" t="s">
        <v>66</v>
      </c>
      <c r="B43" s="253"/>
      <c r="C43" s="253"/>
      <c r="D43" s="253"/>
      <c r="E43" s="253"/>
      <c r="F43" s="253"/>
      <c r="G43" s="253"/>
      <c r="H43" s="254"/>
      <c r="I43" s="324"/>
    </row>
    <row r="44" spans="1:16" x14ac:dyDescent="0.2">
      <c r="A44" s="274"/>
      <c r="H44" s="258"/>
      <c r="I44" s="324"/>
      <c r="L44" s="366"/>
    </row>
    <row r="45" spans="1:16" x14ac:dyDescent="0.2">
      <c r="A45" s="313"/>
      <c r="B45" s="314"/>
      <c r="C45" s="314"/>
      <c r="D45" s="314"/>
      <c r="E45" s="314"/>
      <c r="F45" s="276" t="s">
        <v>41</v>
      </c>
      <c r="G45" s="276" t="s">
        <v>42</v>
      </c>
      <c r="H45" s="278" t="s">
        <v>43</v>
      </c>
      <c r="I45" s="324"/>
      <c r="J45" s="367"/>
      <c r="L45" s="368"/>
    </row>
    <row r="46" spans="1:16" x14ac:dyDescent="0.2">
      <c r="A46" s="274"/>
      <c r="B46" s="250" t="s">
        <v>67</v>
      </c>
      <c r="E46" s="323"/>
      <c r="F46" s="288">
        <v>201000</v>
      </c>
      <c r="G46" s="342">
        <f>ROUND(+H46-F46,2)</f>
        <v>0</v>
      </c>
      <c r="H46" s="369">
        <v>201000</v>
      </c>
      <c r="I46" s="324"/>
      <c r="J46" s="370"/>
      <c r="L46" s="368"/>
    </row>
    <row r="47" spans="1:16" x14ac:dyDescent="0.2">
      <c r="A47" s="274"/>
      <c r="B47" s="250" t="s">
        <v>68</v>
      </c>
      <c r="F47" s="288">
        <v>201000</v>
      </c>
      <c r="G47" s="342">
        <f>ROUND(+H47-F47,2)</f>
        <v>0</v>
      </c>
      <c r="H47" s="369">
        <v>201000</v>
      </c>
      <c r="I47" s="324"/>
      <c r="J47" s="324"/>
    </row>
    <row r="48" spans="1:16" x14ac:dyDescent="0.2">
      <c r="A48" s="274"/>
      <c r="B48" s="250" t="s">
        <v>69</v>
      </c>
      <c r="F48" s="288">
        <v>0</v>
      </c>
      <c r="G48" s="342">
        <f>+H48-F48</f>
        <v>0</v>
      </c>
      <c r="H48" s="369">
        <v>0</v>
      </c>
      <c r="I48" s="324"/>
      <c r="J48" s="371"/>
      <c r="L48" s="370"/>
    </row>
    <row r="49" spans="1:14" x14ac:dyDescent="0.2">
      <c r="A49" s="274"/>
      <c r="B49" s="250" t="s">
        <v>70</v>
      </c>
      <c r="F49" s="288">
        <v>0</v>
      </c>
      <c r="G49" s="342">
        <f>+H49-F49</f>
        <v>0</v>
      </c>
      <c r="H49" s="369">
        <v>0</v>
      </c>
      <c r="I49" s="324"/>
      <c r="J49" s="324"/>
      <c r="L49" s="370"/>
    </row>
    <row r="50" spans="1:14" x14ac:dyDescent="0.2">
      <c r="A50" s="274"/>
      <c r="B50" s="250" t="s">
        <v>71</v>
      </c>
      <c r="F50" s="288">
        <v>552948.69999999995</v>
      </c>
      <c r="G50" s="342">
        <f>ROUND(+H50-F50,2)</f>
        <v>25517.3</v>
      </c>
      <c r="H50" s="369">
        <v>578466</v>
      </c>
      <c r="I50" s="324"/>
      <c r="J50" s="370"/>
    </row>
    <row r="51" spans="1:14" x14ac:dyDescent="0.2">
      <c r="A51" s="274"/>
      <c r="B51" s="250" t="s">
        <v>72</v>
      </c>
      <c r="F51" s="287">
        <v>0</v>
      </c>
      <c r="G51" s="342">
        <f>+H51-F51</f>
        <v>0</v>
      </c>
      <c r="H51" s="369">
        <v>0</v>
      </c>
      <c r="I51" s="324"/>
      <c r="J51" s="370"/>
      <c r="K51" s="370"/>
      <c r="L51" s="370"/>
      <c r="M51" s="372"/>
    </row>
    <row r="52" spans="1:14" x14ac:dyDescent="0.2">
      <c r="A52" s="274"/>
      <c r="B52" s="250" t="s">
        <v>73</v>
      </c>
      <c r="F52" s="288"/>
      <c r="G52" s="342"/>
      <c r="H52" s="369"/>
      <c r="I52" s="324"/>
    </row>
    <row r="53" spans="1:14" x14ac:dyDescent="0.2">
      <c r="A53" s="274"/>
      <c r="B53" s="322" t="s">
        <v>74</v>
      </c>
      <c r="F53" s="373">
        <v>753948.7</v>
      </c>
      <c r="G53" s="374">
        <f>ROUND(G47+G48+G51+G50,2)</f>
        <v>25517.3</v>
      </c>
      <c r="H53" s="375">
        <f>ROUND(H47+H48+H50+H51,2)</f>
        <v>779466</v>
      </c>
      <c r="I53" s="324"/>
      <c r="J53" s="370"/>
      <c r="K53" s="371"/>
      <c r="L53" s="370"/>
    </row>
    <row r="54" spans="1:14" x14ac:dyDescent="0.2">
      <c r="A54" s="274"/>
      <c r="F54" s="376"/>
      <c r="G54" s="330"/>
      <c r="H54" s="258"/>
      <c r="I54" s="324"/>
    </row>
    <row r="55" spans="1:14" x14ac:dyDescent="0.2">
      <c r="A55" s="306"/>
      <c r="B55" s="308"/>
      <c r="C55" s="308"/>
      <c r="D55" s="308"/>
      <c r="E55" s="308"/>
      <c r="F55" s="377"/>
      <c r="G55" s="378"/>
      <c r="H55" s="379"/>
      <c r="I55" s="324"/>
    </row>
    <row r="56" spans="1:14" x14ac:dyDescent="0.2">
      <c r="A56" s="306"/>
      <c r="B56" s="308"/>
      <c r="C56" s="308"/>
      <c r="D56" s="308"/>
      <c r="E56" s="308"/>
      <c r="F56" s="377"/>
      <c r="G56" s="378"/>
      <c r="H56" s="379"/>
      <c r="I56" s="324"/>
      <c r="L56" s="324"/>
      <c r="M56" s="324"/>
    </row>
    <row r="57" spans="1:14" ht="13.5" thickBot="1" x14ac:dyDescent="0.25">
      <c r="A57" s="380"/>
      <c r="B57" s="270"/>
      <c r="C57" s="270"/>
      <c r="D57" s="270"/>
      <c r="E57" s="270"/>
      <c r="F57" s="381"/>
      <c r="G57" s="382"/>
      <c r="H57" s="271"/>
      <c r="I57" s="324"/>
    </row>
    <row r="58" spans="1:14" x14ac:dyDescent="0.2">
      <c r="F58" s="324"/>
      <c r="G58" s="383"/>
      <c r="H58" s="324"/>
      <c r="I58" s="324"/>
    </row>
    <row r="59" spans="1:14" ht="13.5" thickBot="1" x14ac:dyDescent="0.25">
      <c r="I59" s="324"/>
    </row>
    <row r="60" spans="1:14" ht="16.5" thickBot="1" x14ac:dyDescent="0.3">
      <c r="A60" s="272" t="s">
        <v>75</v>
      </c>
      <c r="B60" s="253"/>
      <c r="C60" s="253"/>
      <c r="D60" s="253"/>
      <c r="E60" s="253"/>
      <c r="F60" s="253"/>
      <c r="G60" s="253"/>
      <c r="H60" s="384"/>
      <c r="I60" s="324"/>
      <c r="J60" s="385" t="s">
        <v>76</v>
      </c>
      <c r="K60" s="386"/>
      <c r="N60" s="372"/>
    </row>
    <row r="61" spans="1:14" ht="6.75" customHeight="1" thickBot="1" x14ac:dyDescent="0.25">
      <c r="A61" s="274"/>
      <c r="H61" s="369"/>
      <c r="I61" s="324"/>
      <c r="J61" s="274"/>
      <c r="K61" s="258"/>
    </row>
    <row r="62" spans="1:14" s="322" customFormat="1" x14ac:dyDescent="0.2">
      <c r="A62" s="313"/>
      <c r="B62" s="314"/>
      <c r="C62" s="314"/>
      <c r="D62" s="314"/>
      <c r="E62" s="314"/>
      <c r="F62" s="276" t="s">
        <v>43</v>
      </c>
      <c r="G62" s="276" t="s">
        <v>42</v>
      </c>
      <c r="H62" s="278" t="s">
        <v>43</v>
      </c>
      <c r="I62" s="324"/>
      <c r="J62" s="387"/>
      <c r="K62" s="388"/>
    </row>
    <row r="63" spans="1:14" x14ac:dyDescent="0.2">
      <c r="A63" s="317"/>
      <c r="B63" s="389" t="s">
        <v>77</v>
      </c>
      <c r="C63" s="323"/>
      <c r="D63" s="323"/>
      <c r="E63" s="323"/>
      <c r="F63" s="390"/>
      <c r="G63" s="318"/>
      <c r="H63" s="391"/>
      <c r="I63" s="324"/>
      <c r="J63" s="274" t="s">
        <v>78</v>
      </c>
      <c r="K63" s="392">
        <v>7.3499999999999996E-2</v>
      </c>
      <c r="L63" s="393"/>
    </row>
    <row r="64" spans="1:14" ht="15" thickBot="1" x14ac:dyDescent="0.25">
      <c r="A64" s="274"/>
      <c r="B64" s="250" t="s">
        <v>79</v>
      </c>
      <c r="E64" s="330"/>
      <c r="F64" s="289">
        <v>26246889.23</v>
      </c>
      <c r="G64" s="289">
        <f>-F64+H64</f>
        <v>-454675.51999999955</v>
      </c>
      <c r="H64" s="369">
        <v>25792213.710000001</v>
      </c>
      <c r="I64" s="324"/>
      <c r="J64" s="380"/>
      <c r="K64" s="271"/>
    </row>
    <row r="65" spans="1:16" x14ac:dyDescent="0.2">
      <c r="A65" s="274"/>
      <c r="B65" s="250" t="s">
        <v>80</v>
      </c>
      <c r="E65" s="330"/>
      <c r="F65" s="289">
        <v>0</v>
      </c>
      <c r="G65" s="289">
        <f>-F65+H65</f>
        <v>0</v>
      </c>
      <c r="H65" s="369">
        <f>H48</f>
        <v>0</v>
      </c>
      <c r="I65" s="324"/>
      <c r="J65" s="308"/>
    </row>
    <row r="66" spans="1:16" x14ac:dyDescent="0.2">
      <c r="A66" s="274"/>
      <c r="B66" s="250" t="s">
        <v>81</v>
      </c>
      <c r="E66" s="330"/>
      <c r="F66" s="289">
        <v>201000</v>
      </c>
      <c r="G66" s="289">
        <f>(-F66+H66)</f>
        <v>0</v>
      </c>
      <c r="H66" s="369">
        <f>H46+G47</f>
        <v>201000</v>
      </c>
      <c r="I66" s="324"/>
    </row>
    <row r="67" spans="1:16" x14ac:dyDescent="0.2">
      <c r="A67" s="274"/>
      <c r="B67" s="250" t="s">
        <v>72</v>
      </c>
      <c r="E67" s="330"/>
      <c r="F67" s="296">
        <v>0</v>
      </c>
      <c r="G67" s="296">
        <f>-F67+H67</f>
        <v>0</v>
      </c>
      <c r="H67" s="394">
        <v>0</v>
      </c>
      <c r="I67" s="324"/>
    </row>
    <row r="68" spans="1:16" ht="13.5" thickBot="1" x14ac:dyDescent="0.25">
      <c r="A68" s="274"/>
      <c r="B68" s="322" t="s">
        <v>82</v>
      </c>
      <c r="E68" s="330"/>
      <c r="F68" s="395">
        <v>26447889.23</v>
      </c>
      <c r="G68" s="395">
        <f>SUM(G64:G67)</f>
        <v>-454675.51999999955</v>
      </c>
      <c r="H68" s="375">
        <f>SUM(H64:H67)</f>
        <v>25993213.710000001</v>
      </c>
      <c r="I68" s="324"/>
      <c r="J68" s="324"/>
    </row>
    <row r="69" spans="1:16" ht="15.75" x14ac:dyDescent="0.25">
      <c r="A69" s="274"/>
      <c r="E69" s="330"/>
      <c r="F69" s="395"/>
      <c r="G69" s="289"/>
      <c r="H69" s="375"/>
      <c r="I69" s="324"/>
      <c r="J69" s="272" t="s">
        <v>83</v>
      </c>
      <c r="K69" s="253"/>
      <c r="L69" s="253"/>
      <c r="M69" s="253"/>
      <c r="N69" s="253"/>
      <c r="O69" s="254"/>
    </row>
    <row r="70" spans="1:16" ht="6.75" customHeight="1" x14ac:dyDescent="0.2">
      <c r="A70" s="274"/>
      <c r="B70" s="322"/>
      <c r="E70" s="330"/>
      <c r="F70" s="289"/>
      <c r="G70" s="289"/>
      <c r="H70" s="369"/>
      <c r="I70" s="324"/>
      <c r="J70" s="274"/>
      <c r="O70" s="258"/>
    </row>
    <row r="71" spans="1:16" x14ac:dyDescent="0.2">
      <c r="A71" s="274"/>
      <c r="B71" s="322" t="s">
        <v>84</v>
      </c>
      <c r="E71" s="330"/>
      <c r="F71" s="289"/>
      <c r="G71" s="289"/>
      <c r="H71" s="369"/>
      <c r="I71" s="324"/>
      <c r="J71" s="275"/>
      <c r="K71" s="396"/>
      <c r="L71" s="276" t="s">
        <v>85</v>
      </c>
      <c r="M71" s="276" t="s">
        <v>86</v>
      </c>
      <c r="N71" s="276" t="s">
        <v>87</v>
      </c>
      <c r="O71" s="397" t="s">
        <v>88</v>
      </c>
    </row>
    <row r="72" spans="1:16" x14ac:dyDescent="0.2">
      <c r="A72" s="274"/>
      <c r="B72" s="250" t="s">
        <v>89</v>
      </c>
      <c r="E72" s="330"/>
      <c r="F72" s="289">
        <v>18297574.620000001</v>
      </c>
      <c r="G72" s="289">
        <f>-K17</f>
        <v>-441676.04</v>
      </c>
      <c r="H72" s="369">
        <f>L17</f>
        <v>17855898.580000002</v>
      </c>
      <c r="I72" s="324"/>
      <c r="J72" s="274" t="s">
        <v>90</v>
      </c>
      <c r="L72" s="55">
        <v>25116820.030000001</v>
      </c>
      <c r="M72" s="56">
        <v>1</v>
      </c>
      <c r="N72" s="57">
        <v>5171</v>
      </c>
      <c r="O72" s="58">
        <v>196554.23</v>
      </c>
    </row>
    <row r="73" spans="1:16" x14ac:dyDescent="0.2">
      <c r="A73" s="274"/>
      <c r="B73" s="250" t="s">
        <v>91</v>
      </c>
      <c r="E73" s="330"/>
      <c r="F73" s="296">
        <v>4000000</v>
      </c>
      <c r="G73" s="296">
        <f>-F73+H73</f>
        <v>0</v>
      </c>
      <c r="H73" s="394">
        <f>I18</f>
        <v>4000000</v>
      </c>
      <c r="I73" s="324"/>
      <c r="J73" s="274" t="s">
        <v>92</v>
      </c>
      <c r="L73" s="55">
        <v>0</v>
      </c>
      <c r="M73" s="56">
        <v>0</v>
      </c>
      <c r="N73" s="57">
        <v>0</v>
      </c>
      <c r="O73" s="58">
        <v>0</v>
      </c>
    </row>
    <row r="74" spans="1:16" x14ac:dyDescent="0.2">
      <c r="A74" s="274"/>
      <c r="B74" s="322" t="s">
        <v>93</v>
      </c>
      <c r="F74" s="398">
        <v>22297574.620000001</v>
      </c>
      <c r="G74" s="398">
        <f>SUM(G72:G73)</f>
        <v>-441676.04</v>
      </c>
      <c r="H74" s="375">
        <f>SUM(H72:H73)</f>
        <v>21855898.580000002</v>
      </c>
      <c r="I74" s="324"/>
      <c r="J74" s="274" t="s">
        <v>94</v>
      </c>
      <c r="L74" s="55">
        <v>0</v>
      </c>
      <c r="M74" s="56">
        <v>0</v>
      </c>
      <c r="N74" s="57">
        <v>0</v>
      </c>
      <c r="O74" s="58">
        <v>0</v>
      </c>
    </row>
    <row r="75" spans="1:16" x14ac:dyDescent="0.2">
      <c r="A75" s="274"/>
      <c r="F75" s="399"/>
      <c r="G75" s="376"/>
      <c r="H75" s="400"/>
      <c r="I75" s="324"/>
      <c r="J75" s="401" t="s">
        <v>95</v>
      </c>
      <c r="K75" s="355"/>
      <c r="L75" s="59">
        <v>25116820.030000001</v>
      </c>
      <c r="M75" s="60"/>
      <c r="N75" s="61">
        <v>5171</v>
      </c>
      <c r="O75" s="62">
        <v>196554.23</v>
      </c>
      <c r="P75" s="324"/>
    </row>
    <row r="76" spans="1:16" ht="13.5" thickBot="1" x14ac:dyDescent="0.25">
      <c r="A76" s="274"/>
      <c r="C76" s="322"/>
      <c r="D76" s="322"/>
      <c r="F76" s="402"/>
      <c r="G76" s="402"/>
      <c r="H76" s="403"/>
      <c r="I76" s="324"/>
      <c r="J76" s="380"/>
      <c r="K76" s="270"/>
      <c r="L76" s="270"/>
      <c r="M76" s="270"/>
      <c r="N76" s="270"/>
      <c r="O76" s="271"/>
    </row>
    <row r="77" spans="1:16" x14ac:dyDescent="0.2">
      <c r="A77" s="274"/>
      <c r="F77" s="399"/>
      <c r="G77" s="376"/>
      <c r="H77" s="400"/>
      <c r="I77" s="324"/>
      <c r="J77" s="308"/>
    </row>
    <row r="78" spans="1:16" x14ac:dyDescent="0.2">
      <c r="A78" s="274"/>
      <c r="B78" s="250" t="s">
        <v>96</v>
      </c>
      <c r="F78" s="290">
        <v>1.4454</v>
      </c>
      <c r="G78" s="404"/>
      <c r="H78" s="392">
        <f>+H68/H72</f>
        <v>1.455721401728526</v>
      </c>
      <c r="I78" s="324"/>
    </row>
    <row r="79" spans="1:16" x14ac:dyDescent="0.2">
      <c r="A79" s="274"/>
      <c r="B79" s="250" t="s">
        <v>97</v>
      </c>
      <c r="F79" s="290">
        <v>1.1860999999999999</v>
      </c>
      <c r="G79" s="404"/>
      <c r="H79" s="392">
        <f>+H68/H74</f>
        <v>1.1892997039154451</v>
      </c>
      <c r="I79" s="324"/>
    </row>
    <row r="80" spans="1:16" x14ac:dyDescent="0.2">
      <c r="A80" s="292"/>
      <c r="B80" s="355"/>
      <c r="C80" s="355"/>
      <c r="D80" s="355"/>
      <c r="E80" s="355"/>
      <c r="F80" s="405"/>
      <c r="G80" s="405"/>
      <c r="H80" s="406"/>
      <c r="I80" s="324"/>
    </row>
    <row r="81" spans="1:15" s="308" customFormat="1" ht="11.25" x14ac:dyDescent="0.2">
      <c r="A81" s="407" t="s">
        <v>98</v>
      </c>
      <c r="B81" s="307"/>
      <c r="C81" s="307"/>
      <c r="D81" s="307"/>
      <c r="E81" s="307"/>
      <c r="H81" s="408"/>
    </row>
    <row r="82" spans="1:15" s="308" customFormat="1" ht="12" thickBot="1" x14ac:dyDescent="0.25">
      <c r="A82" s="310" t="s">
        <v>99</v>
      </c>
      <c r="B82" s="311"/>
      <c r="C82" s="311"/>
      <c r="D82" s="311"/>
      <c r="E82" s="311"/>
      <c r="F82" s="311"/>
      <c r="G82" s="311"/>
      <c r="H82" s="362"/>
    </row>
    <row r="83" spans="1:15" ht="12.75" customHeight="1" x14ac:dyDescent="0.2"/>
    <row r="84" spans="1:15" ht="15.75" x14ac:dyDescent="0.25">
      <c r="A84" s="249" t="str">
        <f>+D4&amp;" - "&amp;D5</f>
        <v>ELFI, Inc. - Indenture No. 5, LLC</v>
      </c>
      <c r="E84" s="261"/>
    </row>
    <row r="85" spans="1:15" ht="12.75" customHeight="1" thickBot="1" x14ac:dyDescent="0.25"/>
    <row r="86" spans="1:15" ht="15.75" x14ac:dyDescent="0.25">
      <c r="A86" s="272" t="s">
        <v>100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4"/>
    </row>
    <row r="87" spans="1:15" ht="6.75" customHeight="1" x14ac:dyDescent="0.2">
      <c r="A87" s="274"/>
      <c r="O87" s="258"/>
    </row>
    <row r="88" spans="1:15" s="322" customFormat="1" x14ac:dyDescent="0.2">
      <c r="A88" s="313"/>
      <c r="B88" s="314"/>
      <c r="C88" s="314"/>
      <c r="D88" s="314"/>
      <c r="E88" s="314"/>
      <c r="F88" s="409" t="s">
        <v>87</v>
      </c>
      <c r="G88" s="410"/>
      <c r="H88" s="411" t="s">
        <v>101</v>
      </c>
      <c r="I88" s="412"/>
      <c r="J88" s="410" t="s">
        <v>102</v>
      </c>
      <c r="K88" s="413"/>
      <c r="L88" s="413" t="s">
        <v>103</v>
      </c>
      <c r="M88" s="413"/>
      <c r="N88" s="413" t="s">
        <v>104</v>
      </c>
      <c r="O88" s="414"/>
    </row>
    <row r="89" spans="1:15" s="322" customFormat="1" x14ac:dyDescent="0.2">
      <c r="A89" s="313"/>
      <c r="B89" s="314"/>
      <c r="C89" s="314"/>
      <c r="D89" s="314"/>
      <c r="E89" s="314"/>
      <c r="F89" s="276" t="s">
        <v>105</v>
      </c>
      <c r="G89" s="415" t="s">
        <v>106</v>
      </c>
      <c r="H89" s="416" t="s">
        <v>105</v>
      </c>
      <c r="I89" s="417" t="s">
        <v>106</v>
      </c>
      <c r="J89" s="415" t="s">
        <v>105</v>
      </c>
      <c r="K89" s="276" t="s">
        <v>106</v>
      </c>
      <c r="L89" s="276" t="s">
        <v>105</v>
      </c>
      <c r="M89" s="276" t="s">
        <v>106</v>
      </c>
      <c r="N89" s="276" t="s">
        <v>105</v>
      </c>
      <c r="O89" s="278" t="s">
        <v>106</v>
      </c>
    </row>
    <row r="90" spans="1:15" x14ac:dyDescent="0.2">
      <c r="A90" s="418" t="s">
        <v>49</v>
      </c>
      <c r="B90" s="250" t="s">
        <v>49</v>
      </c>
      <c r="F90" s="419">
        <v>0</v>
      </c>
      <c r="G90" s="419">
        <v>0</v>
      </c>
      <c r="H90" s="333">
        <v>0</v>
      </c>
      <c r="I90" s="333">
        <v>0</v>
      </c>
      <c r="J90" s="420">
        <v>0</v>
      </c>
      <c r="K90" s="63">
        <v>0</v>
      </c>
      <c r="L90" s="421">
        <v>0</v>
      </c>
      <c r="M90" s="421">
        <v>0</v>
      </c>
      <c r="N90" s="421">
        <v>0</v>
      </c>
      <c r="O90" s="422">
        <v>0</v>
      </c>
    </row>
    <row r="91" spans="1:15" x14ac:dyDescent="0.2">
      <c r="A91" s="418" t="s">
        <v>51</v>
      </c>
      <c r="B91" s="250" t="s">
        <v>51</v>
      </c>
      <c r="F91" s="419">
        <v>0</v>
      </c>
      <c r="G91" s="419">
        <v>0</v>
      </c>
      <c r="H91" s="333">
        <v>0</v>
      </c>
      <c r="I91" s="333">
        <v>0</v>
      </c>
      <c r="J91" s="420">
        <v>0</v>
      </c>
      <c r="K91" s="56">
        <v>0</v>
      </c>
      <c r="L91" s="423">
        <v>0</v>
      </c>
      <c r="M91" s="423">
        <v>0</v>
      </c>
      <c r="N91" s="423">
        <v>0</v>
      </c>
      <c r="O91" s="424">
        <v>0</v>
      </c>
    </row>
    <row r="92" spans="1:15" x14ac:dyDescent="0.2">
      <c r="A92" s="418" t="s">
        <v>56</v>
      </c>
      <c r="B92" s="250" t="s">
        <v>56</v>
      </c>
      <c r="F92" s="419"/>
      <c r="G92" s="419"/>
      <c r="H92" s="333"/>
      <c r="I92" s="333"/>
      <c r="J92" s="56"/>
      <c r="K92" s="56"/>
      <c r="L92" s="423"/>
      <c r="M92" s="423"/>
      <c r="N92" s="423"/>
      <c r="O92" s="424"/>
    </row>
    <row r="93" spans="1:15" x14ac:dyDescent="0.2">
      <c r="A93" s="418" t="s">
        <v>107</v>
      </c>
      <c r="B93" s="250" t="s">
        <v>108</v>
      </c>
      <c r="F93" s="419">
        <v>3792</v>
      </c>
      <c r="G93" s="419">
        <v>3550</v>
      </c>
      <c r="H93" s="333">
        <v>17707631.620000001</v>
      </c>
      <c r="I93" s="333">
        <v>17566484.640000001</v>
      </c>
      <c r="J93" s="420">
        <v>0.69179999999999997</v>
      </c>
      <c r="K93" s="56">
        <v>0.69940000000000002</v>
      </c>
      <c r="L93" s="423">
        <v>6.13</v>
      </c>
      <c r="M93" s="423">
        <v>6.15</v>
      </c>
      <c r="N93" s="423">
        <v>173.29</v>
      </c>
      <c r="O93" s="424">
        <v>175.31</v>
      </c>
    </row>
    <row r="94" spans="1:15" x14ac:dyDescent="0.2">
      <c r="A94" s="418" t="s">
        <v>109</v>
      </c>
      <c r="B94" s="425" t="s">
        <v>110</v>
      </c>
      <c r="F94" s="419">
        <v>161</v>
      </c>
      <c r="G94" s="419">
        <v>156</v>
      </c>
      <c r="H94" s="333">
        <v>787707.51</v>
      </c>
      <c r="I94" s="333">
        <v>820085.23</v>
      </c>
      <c r="J94" s="420">
        <v>3.0800000000000001E-2</v>
      </c>
      <c r="K94" s="56">
        <v>3.27E-2</v>
      </c>
      <c r="L94" s="423">
        <v>6.26</v>
      </c>
      <c r="M94" s="423">
        <v>6</v>
      </c>
      <c r="N94" s="423">
        <v>164.33</v>
      </c>
      <c r="O94" s="424">
        <v>174.62</v>
      </c>
    </row>
    <row r="95" spans="1:15" x14ac:dyDescent="0.2">
      <c r="A95" s="418" t="s">
        <v>111</v>
      </c>
      <c r="B95" s="425" t="s">
        <v>112</v>
      </c>
      <c r="F95" s="419">
        <v>63</v>
      </c>
      <c r="G95" s="419">
        <v>126</v>
      </c>
      <c r="H95" s="333">
        <v>382667.39</v>
      </c>
      <c r="I95" s="333">
        <v>580785.19999999995</v>
      </c>
      <c r="J95" s="420">
        <v>1.49E-2</v>
      </c>
      <c r="K95" s="56">
        <v>2.3099999999999999E-2</v>
      </c>
      <c r="L95" s="423">
        <v>6.39</v>
      </c>
      <c r="M95" s="423">
        <v>6.5</v>
      </c>
      <c r="N95" s="423">
        <v>165.8</v>
      </c>
      <c r="O95" s="424">
        <v>168.05</v>
      </c>
    </row>
    <row r="96" spans="1:15" x14ac:dyDescent="0.2">
      <c r="A96" s="418" t="s">
        <v>113</v>
      </c>
      <c r="B96" s="425" t="s">
        <v>114</v>
      </c>
      <c r="F96" s="419">
        <v>70</v>
      </c>
      <c r="G96" s="419">
        <v>48</v>
      </c>
      <c r="H96" s="333">
        <v>334246.43</v>
      </c>
      <c r="I96" s="333">
        <v>276187.95</v>
      </c>
      <c r="J96" s="420">
        <v>1.3100000000000001E-2</v>
      </c>
      <c r="K96" s="56">
        <v>1.0999999999999999E-2</v>
      </c>
      <c r="L96" s="423">
        <v>6.56</v>
      </c>
      <c r="M96" s="423">
        <v>7.29</v>
      </c>
      <c r="N96" s="423">
        <v>130.84</v>
      </c>
      <c r="O96" s="424">
        <v>166.22</v>
      </c>
    </row>
    <row r="97" spans="1:25" x14ac:dyDescent="0.2">
      <c r="A97" s="418" t="s">
        <v>115</v>
      </c>
      <c r="B97" s="425" t="s">
        <v>116</v>
      </c>
      <c r="F97" s="419">
        <v>133</v>
      </c>
      <c r="G97" s="419">
        <v>111</v>
      </c>
      <c r="H97" s="333">
        <v>621223.97</v>
      </c>
      <c r="I97" s="333">
        <v>528687.99</v>
      </c>
      <c r="J97" s="420">
        <v>2.4299999999999999E-2</v>
      </c>
      <c r="K97" s="56">
        <v>2.1000000000000001E-2</v>
      </c>
      <c r="L97" s="423">
        <v>6.58</v>
      </c>
      <c r="M97" s="423">
        <v>6.65</v>
      </c>
      <c r="N97" s="423">
        <v>172.72</v>
      </c>
      <c r="O97" s="424">
        <v>146.38999999999999</v>
      </c>
    </row>
    <row r="98" spans="1:25" x14ac:dyDescent="0.2">
      <c r="A98" s="418" t="s">
        <v>117</v>
      </c>
      <c r="B98" s="425" t="s">
        <v>118</v>
      </c>
      <c r="F98" s="419">
        <v>116</v>
      </c>
      <c r="G98" s="419">
        <v>134</v>
      </c>
      <c r="H98" s="333">
        <v>513987.56</v>
      </c>
      <c r="I98" s="333">
        <v>613896.01</v>
      </c>
      <c r="J98" s="420">
        <v>2.01E-2</v>
      </c>
      <c r="K98" s="56">
        <v>2.4400000000000002E-2</v>
      </c>
      <c r="L98" s="423">
        <v>6.54</v>
      </c>
      <c r="M98" s="423">
        <v>6.41</v>
      </c>
      <c r="N98" s="423">
        <v>155.49</v>
      </c>
      <c r="O98" s="424">
        <v>166.99</v>
      </c>
    </row>
    <row r="99" spans="1:25" x14ac:dyDescent="0.2">
      <c r="A99" s="418" t="s">
        <v>119</v>
      </c>
      <c r="B99" s="425" t="s">
        <v>120</v>
      </c>
      <c r="F99" s="419">
        <v>45</v>
      </c>
      <c r="G99" s="419">
        <v>61</v>
      </c>
      <c r="H99" s="333">
        <v>284214.90000000002</v>
      </c>
      <c r="I99" s="333">
        <v>335731.15</v>
      </c>
      <c r="J99" s="420">
        <v>1.11E-2</v>
      </c>
      <c r="K99" s="56">
        <v>1.34E-2</v>
      </c>
      <c r="L99" s="423">
        <v>5.0999999999999996</v>
      </c>
      <c r="M99" s="423">
        <v>6.42</v>
      </c>
      <c r="N99" s="423">
        <v>161.84</v>
      </c>
      <c r="O99" s="424">
        <v>179.69</v>
      </c>
    </row>
    <row r="100" spans="1:25" x14ac:dyDescent="0.2">
      <c r="A100" s="426" t="s">
        <v>121</v>
      </c>
      <c r="B100" s="427" t="s">
        <v>121</v>
      </c>
      <c r="C100" s="427"/>
      <c r="D100" s="427"/>
      <c r="E100" s="427"/>
      <c r="F100" s="428">
        <v>4380</v>
      </c>
      <c r="G100" s="428">
        <v>4186</v>
      </c>
      <c r="H100" s="429">
        <v>20631679.379999999</v>
      </c>
      <c r="I100" s="429">
        <v>20721858.170000002</v>
      </c>
      <c r="J100" s="430">
        <v>0.80600000000000005</v>
      </c>
      <c r="K100" s="64">
        <v>0.82499999999999996</v>
      </c>
      <c r="L100" s="431">
        <v>6.16</v>
      </c>
      <c r="M100" s="431">
        <v>6.19</v>
      </c>
      <c r="N100" s="431">
        <v>171.51</v>
      </c>
      <c r="O100" s="432">
        <v>174.04</v>
      </c>
    </row>
    <row r="101" spans="1:25" x14ac:dyDescent="0.2">
      <c r="A101" s="418" t="s">
        <v>53</v>
      </c>
      <c r="B101" s="250" t="s">
        <v>53</v>
      </c>
      <c r="F101" s="419">
        <v>566</v>
      </c>
      <c r="G101" s="419">
        <v>569</v>
      </c>
      <c r="H101" s="333">
        <v>3134957.81</v>
      </c>
      <c r="I101" s="333">
        <v>2832509.4</v>
      </c>
      <c r="J101" s="420">
        <v>0.1225</v>
      </c>
      <c r="K101" s="56">
        <v>0.1128</v>
      </c>
      <c r="L101" s="423">
        <v>6.61</v>
      </c>
      <c r="M101" s="423">
        <v>6.4</v>
      </c>
      <c r="N101" s="423">
        <v>186.97</v>
      </c>
      <c r="O101" s="424">
        <v>188.92</v>
      </c>
    </row>
    <row r="102" spans="1:25" x14ac:dyDescent="0.2">
      <c r="A102" s="418" t="s">
        <v>52</v>
      </c>
      <c r="B102" s="250" t="s">
        <v>52</v>
      </c>
      <c r="F102" s="419">
        <v>358</v>
      </c>
      <c r="G102" s="419">
        <v>360</v>
      </c>
      <c r="H102" s="333">
        <v>1355093.13</v>
      </c>
      <c r="I102" s="333">
        <v>1365898.23</v>
      </c>
      <c r="J102" s="420">
        <v>5.2900000000000003E-2</v>
      </c>
      <c r="K102" s="56">
        <v>5.4399999999999997E-2</v>
      </c>
      <c r="L102" s="423">
        <v>6.58</v>
      </c>
      <c r="M102" s="423">
        <v>6.51</v>
      </c>
      <c r="N102" s="423">
        <v>158.46</v>
      </c>
      <c r="O102" s="424">
        <v>162.22</v>
      </c>
    </row>
    <row r="103" spans="1:25" x14ac:dyDescent="0.2">
      <c r="A103" s="418" t="s">
        <v>58</v>
      </c>
      <c r="B103" s="250" t="s">
        <v>58</v>
      </c>
      <c r="F103" s="419">
        <v>69</v>
      </c>
      <c r="G103" s="419">
        <v>56</v>
      </c>
      <c r="H103" s="333">
        <v>474844.3</v>
      </c>
      <c r="I103" s="333">
        <v>196554.23</v>
      </c>
      <c r="J103" s="65">
        <v>1.8599999999999998E-2</v>
      </c>
      <c r="K103" s="56">
        <v>7.7999999999999996E-3</v>
      </c>
      <c r="L103" s="423">
        <v>7.21</v>
      </c>
      <c r="M103" s="423">
        <v>6.92</v>
      </c>
      <c r="N103" s="423">
        <v>134.16</v>
      </c>
      <c r="O103" s="424">
        <v>120.5</v>
      </c>
      <c r="Q103" s="433"/>
      <c r="R103" s="433"/>
      <c r="S103" s="433"/>
      <c r="T103" s="66"/>
      <c r="U103" s="66"/>
      <c r="V103" s="67"/>
      <c r="W103" s="67"/>
      <c r="X103" s="67"/>
      <c r="Y103" s="67"/>
    </row>
    <row r="104" spans="1:25" x14ac:dyDescent="0.2">
      <c r="A104" s="418" t="s">
        <v>60</v>
      </c>
      <c r="B104" s="250" t="s">
        <v>60</v>
      </c>
      <c r="F104" s="419">
        <v>0</v>
      </c>
      <c r="G104" s="419">
        <v>0</v>
      </c>
      <c r="H104" s="333">
        <v>0</v>
      </c>
      <c r="I104" s="333">
        <v>0</v>
      </c>
      <c r="J104" s="65">
        <v>0</v>
      </c>
      <c r="K104" s="56">
        <v>0</v>
      </c>
      <c r="L104" s="423">
        <v>0</v>
      </c>
      <c r="M104" s="423">
        <v>0</v>
      </c>
      <c r="N104" s="423">
        <v>0</v>
      </c>
      <c r="O104" s="424">
        <v>0</v>
      </c>
    </row>
    <row r="105" spans="1:25" x14ac:dyDescent="0.2">
      <c r="A105" s="292"/>
      <c r="B105" s="299" t="s">
        <v>95</v>
      </c>
      <c r="C105" s="355"/>
      <c r="D105" s="355"/>
      <c r="E105" s="325"/>
      <c r="F105" s="68">
        <v>5373</v>
      </c>
      <c r="G105" s="68">
        <v>5171</v>
      </c>
      <c r="H105" s="59">
        <v>25596574.620000001</v>
      </c>
      <c r="I105" s="59">
        <v>25116820.030000001</v>
      </c>
      <c r="J105" s="69"/>
      <c r="K105" s="69"/>
      <c r="L105" s="434">
        <v>6.25</v>
      </c>
      <c r="M105" s="434">
        <v>6.24</v>
      </c>
      <c r="N105" s="434">
        <v>172.02</v>
      </c>
      <c r="O105" s="435">
        <v>174.66</v>
      </c>
    </row>
    <row r="106" spans="1:25" s="308" customFormat="1" ht="11.25" x14ac:dyDescent="0.2">
      <c r="A106" s="407"/>
      <c r="B106" s="307"/>
      <c r="C106" s="307"/>
      <c r="D106" s="307"/>
      <c r="E106" s="307"/>
      <c r="F106" s="307"/>
      <c r="G106" s="307"/>
      <c r="H106" s="307"/>
      <c r="I106" s="307"/>
      <c r="J106" s="70"/>
      <c r="K106" s="70"/>
      <c r="L106" s="307"/>
      <c r="M106" s="307"/>
      <c r="N106" s="307"/>
      <c r="O106" s="71"/>
    </row>
    <row r="107" spans="1:25" s="308" customFormat="1" ht="12" thickBot="1" x14ac:dyDescent="0.25">
      <c r="A107" s="310"/>
      <c r="B107" s="311"/>
      <c r="C107" s="311"/>
      <c r="D107" s="311"/>
      <c r="E107" s="311"/>
      <c r="F107" s="311"/>
      <c r="G107" s="311"/>
      <c r="H107" s="311"/>
      <c r="I107" s="311"/>
      <c r="J107" s="72"/>
      <c r="K107" s="72"/>
      <c r="L107" s="311"/>
      <c r="M107" s="311"/>
      <c r="N107" s="311"/>
      <c r="O107" s="73"/>
    </row>
    <row r="108" spans="1:25" ht="12.75" customHeight="1" thickBot="1" x14ac:dyDescent="0.25">
      <c r="A108" s="270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</row>
    <row r="109" spans="1:25" ht="15.75" x14ac:dyDescent="0.25">
      <c r="A109" s="272" t="s">
        <v>122</v>
      </c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4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</row>
    <row r="110" spans="1:25" ht="6.75" customHeight="1" x14ac:dyDescent="0.2">
      <c r="A110" s="274"/>
      <c r="O110" s="258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</row>
    <row r="111" spans="1:25" s="322" customFormat="1" x14ac:dyDescent="0.2">
      <c r="A111" s="313"/>
      <c r="B111" s="314"/>
      <c r="C111" s="314"/>
      <c r="D111" s="314"/>
      <c r="E111" s="437"/>
      <c r="F111" s="413" t="s">
        <v>87</v>
      </c>
      <c r="G111" s="413"/>
      <c r="H111" s="411" t="s">
        <v>101</v>
      </c>
      <c r="I111" s="412"/>
      <c r="J111" s="413" t="s">
        <v>102</v>
      </c>
      <c r="K111" s="413"/>
      <c r="L111" s="413" t="s">
        <v>103</v>
      </c>
      <c r="M111" s="413"/>
      <c r="N111" s="413" t="s">
        <v>104</v>
      </c>
      <c r="O111" s="414"/>
    </row>
    <row r="112" spans="1:25" s="322" customFormat="1" x14ac:dyDescent="0.2">
      <c r="A112" s="313"/>
      <c r="B112" s="314"/>
      <c r="C112" s="314"/>
      <c r="D112" s="314"/>
      <c r="E112" s="437"/>
      <c r="F112" s="276" t="s">
        <v>105</v>
      </c>
      <c r="G112" s="276" t="s">
        <v>106</v>
      </c>
      <c r="H112" s="74" t="s">
        <v>105</v>
      </c>
      <c r="I112" s="75" t="s">
        <v>106</v>
      </c>
      <c r="J112" s="276" t="s">
        <v>105</v>
      </c>
      <c r="K112" s="276" t="s">
        <v>106</v>
      </c>
      <c r="L112" s="276" t="s">
        <v>105</v>
      </c>
      <c r="M112" s="276" t="s">
        <v>106</v>
      </c>
      <c r="N112" s="276" t="s">
        <v>105</v>
      </c>
      <c r="O112" s="278" t="s">
        <v>106</v>
      </c>
    </row>
    <row r="113" spans="1:15" x14ac:dyDescent="0.2">
      <c r="A113" s="274"/>
      <c r="B113" s="250" t="s">
        <v>123</v>
      </c>
      <c r="F113" s="76">
        <v>3792</v>
      </c>
      <c r="G113" s="76">
        <v>3550</v>
      </c>
      <c r="H113" s="42">
        <v>17707631.620000001</v>
      </c>
      <c r="I113" s="77">
        <v>17566484.640000001</v>
      </c>
      <c r="J113" s="56">
        <v>0.85829999999999995</v>
      </c>
      <c r="K113" s="56">
        <v>0.84770000000000001</v>
      </c>
      <c r="L113" s="78">
        <v>6.13</v>
      </c>
      <c r="M113" s="78">
        <v>6.15</v>
      </c>
      <c r="N113" s="42">
        <v>173.29</v>
      </c>
      <c r="O113" s="79">
        <v>175.31</v>
      </c>
    </row>
    <row r="114" spans="1:15" x14ac:dyDescent="0.2">
      <c r="A114" s="274"/>
      <c r="B114" s="250" t="s">
        <v>124</v>
      </c>
      <c r="F114" s="76">
        <v>161</v>
      </c>
      <c r="G114" s="76">
        <v>156</v>
      </c>
      <c r="H114" s="42">
        <v>787707.51</v>
      </c>
      <c r="I114" s="80">
        <v>820085.23</v>
      </c>
      <c r="J114" s="56">
        <v>3.8199999999999998E-2</v>
      </c>
      <c r="K114" s="56">
        <v>3.9600000000000003E-2</v>
      </c>
      <c r="L114" s="78">
        <v>6.26</v>
      </c>
      <c r="M114" s="78">
        <v>6</v>
      </c>
      <c r="N114" s="42">
        <v>164.33</v>
      </c>
      <c r="O114" s="81">
        <v>174.62</v>
      </c>
    </row>
    <row r="115" spans="1:15" x14ac:dyDescent="0.2">
      <c r="A115" s="274"/>
      <c r="B115" s="250" t="s">
        <v>125</v>
      </c>
      <c r="F115" s="76">
        <v>63</v>
      </c>
      <c r="G115" s="76">
        <v>126</v>
      </c>
      <c r="H115" s="42">
        <v>382667.39</v>
      </c>
      <c r="I115" s="80">
        <v>580785.19999999995</v>
      </c>
      <c r="J115" s="56">
        <v>1.8499999999999999E-2</v>
      </c>
      <c r="K115" s="56">
        <v>2.8000000000000001E-2</v>
      </c>
      <c r="L115" s="78">
        <v>6.39</v>
      </c>
      <c r="M115" s="78">
        <v>6.5</v>
      </c>
      <c r="N115" s="42">
        <v>165.8</v>
      </c>
      <c r="O115" s="81">
        <v>168.05</v>
      </c>
    </row>
    <row r="116" spans="1:15" x14ac:dyDescent="0.2">
      <c r="A116" s="274"/>
      <c r="B116" s="250" t="s">
        <v>126</v>
      </c>
      <c r="F116" s="76">
        <v>70</v>
      </c>
      <c r="G116" s="76">
        <v>48</v>
      </c>
      <c r="H116" s="42">
        <v>334246.43</v>
      </c>
      <c r="I116" s="80">
        <v>276187.95</v>
      </c>
      <c r="J116" s="56">
        <v>1.6199999999999999E-2</v>
      </c>
      <c r="K116" s="56">
        <v>1.3299999999999999E-2</v>
      </c>
      <c r="L116" s="78">
        <v>6.56</v>
      </c>
      <c r="M116" s="78">
        <v>7.29</v>
      </c>
      <c r="N116" s="42">
        <v>130.84</v>
      </c>
      <c r="O116" s="81">
        <v>166.22</v>
      </c>
    </row>
    <row r="117" spans="1:15" x14ac:dyDescent="0.2">
      <c r="A117" s="274"/>
      <c r="B117" s="250" t="s">
        <v>127</v>
      </c>
      <c r="F117" s="76">
        <v>133</v>
      </c>
      <c r="G117" s="76">
        <v>111</v>
      </c>
      <c r="H117" s="42">
        <v>621223.97</v>
      </c>
      <c r="I117" s="80">
        <v>528687.99</v>
      </c>
      <c r="J117" s="56">
        <v>3.0099999999999998E-2</v>
      </c>
      <c r="K117" s="56">
        <v>2.5499999999999998E-2</v>
      </c>
      <c r="L117" s="78">
        <v>6.58</v>
      </c>
      <c r="M117" s="78">
        <v>6.65</v>
      </c>
      <c r="N117" s="42">
        <v>172.72</v>
      </c>
      <c r="O117" s="81">
        <v>146.38999999999999</v>
      </c>
    </row>
    <row r="118" spans="1:15" x14ac:dyDescent="0.2">
      <c r="A118" s="274"/>
      <c r="B118" s="250" t="s">
        <v>128</v>
      </c>
      <c r="F118" s="76">
        <v>116</v>
      </c>
      <c r="G118" s="76">
        <v>134</v>
      </c>
      <c r="H118" s="42">
        <v>513987.56</v>
      </c>
      <c r="I118" s="80">
        <v>613896.01</v>
      </c>
      <c r="J118" s="56">
        <v>2.4899999999999999E-2</v>
      </c>
      <c r="K118" s="56">
        <v>2.9600000000000001E-2</v>
      </c>
      <c r="L118" s="78">
        <v>6.54</v>
      </c>
      <c r="M118" s="82">
        <v>6.41</v>
      </c>
      <c r="N118" s="42">
        <v>155.49</v>
      </c>
      <c r="O118" s="81">
        <v>166.99</v>
      </c>
    </row>
    <row r="119" spans="1:15" x14ac:dyDescent="0.2">
      <c r="A119" s="274"/>
      <c r="B119" s="250" t="s">
        <v>129</v>
      </c>
      <c r="F119" s="76">
        <v>45</v>
      </c>
      <c r="G119" s="76">
        <v>61</v>
      </c>
      <c r="H119" s="42">
        <v>284214.90000000002</v>
      </c>
      <c r="I119" s="80">
        <v>335731.15</v>
      </c>
      <c r="J119" s="56">
        <v>1.38E-2</v>
      </c>
      <c r="K119" s="56">
        <v>1.6199999999999999E-2</v>
      </c>
      <c r="L119" s="78">
        <v>5.0999999999999996</v>
      </c>
      <c r="M119" s="78">
        <v>6.42</v>
      </c>
      <c r="N119" s="42">
        <v>161.84</v>
      </c>
      <c r="O119" s="81">
        <v>179.69</v>
      </c>
    </row>
    <row r="120" spans="1:15" x14ac:dyDescent="0.2">
      <c r="A120" s="292"/>
      <c r="B120" s="299" t="s">
        <v>130</v>
      </c>
      <c r="C120" s="355"/>
      <c r="D120" s="355"/>
      <c r="E120" s="325"/>
      <c r="F120" s="83">
        <v>4380</v>
      </c>
      <c r="G120" s="83">
        <v>4186</v>
      </c>
      <c r="H120" s="59">
        <v>20631679.379999999</v>
      </c>
      <c r="I120" s="59">
        <v>20721858.170000002</v>
      </c>
      <c r="J120" s="69"/>
      <c r="K120" s="69"/>
      <c r="L120" s="84">
        <v>6.16</v>
      </c>
      <c r="M120" s="85">
        <v>6.19</v>
      </c>
      <c r="N120" s="59">
        <v>171.51</v>
      </c>
      <c r="O120" s="62">
        <v>174.04</v>
      </c>
    </row>
    <row r="121" spans="1:15" s="308" customFormat="1" ht="11.25" x14ac:dyDescent="0.2">
      <c r="A121" s="306"/>
      <c r="J121" s="86"/>
      <c r="K121" s="86"/>
      <c r="O121" s="87"/>
    </row>
    <row r="122" spans="1:15" s="308" customFormat="1" ht="12" thickBot="1" x14ac:dyDescent="0.25">
      <c r="A122" s="310"/>
      <c r="B122" s="311"/>
      <c r="C122" s="311"/>
      <c r="D122" s="311"/>
      <c r="E122" s="311"/>
      <c r="F122" s="311"/>
      <c r="G122" s="311"/>
      <c r="H122" s="311"/>
      <c r="I122" s="311"/>
      <c r="J122" s="72"/>
      <c r="K122" s="72"/>
      <c r="L122" s="311"/>
      <c r="M122" s="311"/>
      <c r="N122" s="311"/>
      <c r="O122" s="73"/>
    </row>
    <row r="123" spans="1:15" ht="12.75" customHeight="1" thickBot="1" x14ac:dyDescent="0.25">
      <c r="A123" s="270"/>
    </row>
    <row r="124" spans="1:15" ht="15.75" x14ac:dyDescent="0.25">
      <c r="A124" s="272" t="s">
        <v>131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4"/>
    </row>
    <row r="125" spans="1:15" ht="6.75" customHeight="1" x14ac:dyDescent="0.2">
      <c r="A125" s="274"/>
      <c r="O125" s="258"/>
    </row>
    <row r="126" spans="1:15" ht="12.75" customHeight="1" x14ac:dyDescent="0.2">
      <c r="A126" s="275"/>
      <c r="B126" s="396"/>
      <c r="C126" s="396"/>
      <c r="D126" s="396"/>
      <c r="E126" s="396"/>
      <c r="F126" s="409" t="s">
        <v>87</v>
      </c>
      <c r="G126" s="410"/>
      <c r="H126" s="411" t="s">
        <v>101</v>
      </c>
      <c r="I126" s="412"/>
      <c r="J126" s="409" t="s">
        <v>102</v>
      </c>
      <c r="K126" s="410"/>
      <c r="L126" s="409" t="s">
        <v>103</v>
      </c>
      <c r="M126" s="410"/>
      <c r="N126" s="409" t="s">
        <v>104</v>
      </c>
      <c r="O126" s="438"/>
    </row>
    <row r="127" spans="1:15" x14ac:dyDescent="0.2">
      <c r="A127" s="275"/>
      <c r="B127" s="396"/>
      <c r="C127" s="396"/>
      <c r="D127" s="396"/>
      <c r="E127" s="396"/>
      <c r="F127" s="276" t="s">
        <v>105</v>
      </c>
      <c r="G127" s="276" t="s">
        <v>106</v>
      </c>
      <c r="H127" s="276" t="s">
        <v>105</v>
      </c>
      <c r="I127" s="415" t="s">
        <v>106</v>
      </c>
      <c r="J127" s="276" t="s">
        <v>105</v>
      </c>
      <c r="K127" s="276" t="s">
        <v>106</v>
      </c>
      <c r="L127" s="276" t="s">
        <v>105</v>
      </c>
      <c r="M127" s="276" t="s">
        <v>106</v>
      </c>
      <c r="N127" s="276" t="s">
        <v>105</v>
      </c>
      <c r="O127" s="278" t="s">
        <v>106</v>
      </c>
    </row>
    <row r="128" spans="1:15" x14ac:dyDescent="0.2">
      <c r="A128" s="274"/>
      <c r="B128" s="250" t="s">
        <v>132</v>
      </c>
      <c r="F128" s="419">
        <v>418</v>
      </c>
      <c r="G128" s="419">
        <v>414</v>
      </c>
      <c r="H128" s="423">
        <v>6249233.3399999999</v>
      </c>
      <c r="I128" s="423">
        <v>6150167.2699999996</v>
      </c>
      <c r="J128" s="56">
        <v>0.24410000000000001</v>
      </c>
      <c r="K128" s="56">
        <v>0.24490000000000001</v>
      </c>
      <c r="L128" s="423">
        <v>4.95</v>
      </c>
      <c r="M128" s="423">
        <v>4.93</v>
      </c>
      <c r="N128" s="423">
        <v>190.62</v>
      </c>
      <c r="O128" s="424">
        <v>191.08</v>
      </c>
    </row>
    <row r="129" spans="1:15" x14ac:dyDescent="0.2">
      <c r="A129" s="274"/>
      <c r="B129" s="250" t="s">
        <v>133</v>
      </c>
      <c r="F129" s="419">
        <v>417</v>
      </c>
      <c r="G129" s="419">
        <v>413</v>
      </c>
      <c r="H129" s="423">
        <v>6585153.75</v>
      </c>
      <c r="I129" s="423">
        <v>6377710.1399999997</v>
      </c>
      <c r="J129" s="56">
        <v>0.25729999999999997</v>
      </c>
      <c r="K129" s="56">
        <v>0.25390000000000001</v>
      </c>
      <c r="L129" s="423">
        <v>5.25</v>
      </c>
      <c r="M129" s="423">
        <v>5.19</v>
      </c>
      <c r="N129" s="423">
        <v>196.19</v>
      </c>
      <c r="O129" s="424">
        <v>196.69</v>
      </c>
    </row>
    <row r="130" spans="1:15" x14ac:dyDescent="0.2">
      <c r="A130" s="274"/>
      <c r="B130" s="250" t="s">
        <v>134</v>
      </c>
      <c r="F130" s="419">
        <v>2649</v>
      </c>
      <c r="G130" s="419">
        <v>2527</v>
      </c>
      <c r="H130" s="423">
        <v>6287288.6600000001</v>
      </c>
      <c r="I130" s="423">
        <v>6184695.0099999998</v>
      </c>
      <c r="J130" s="56">
        <v>0.24560000000000001</v>
      </c>
      <c r="K130" s="56">
        <v>0.2462</v>
      </c>
      <c r="L130" s="423">
        <v>7.36</v>
      </c>
      <c r="M130" s="423">
        <v>7.36</v>
      </c>
      <c r="N130" s="423">
        <v>139.09</v>
      </c>
      <c r="O130" s="424">
        <v>144.24</v>
      </c>
    </row>
    <row r="131" spans="1:15" x14ac:dyDescent="0.2">
      <c r="A131" s="274"/>
      <c r="B131" s="250" t="s">
        <v>135</v>
      </c>
      <c r="F131" s="419">
        <v>1805</v>
      </c>
      <c r="G131" s="419">
        <v>1735</v>
      </c>
      <c r="H131" s="423">
        <v>5675257.7599999998</v>
      </c>
      <c r="I131" s="423">
        <v>5614668.8799999999</v>
      </c>
      <c r="J131" s="56">
        <v>0.22170000000000001</v>
      </c>
      <c r="K131" s="56">
        <v>0.2235</v>
      </c>
      <c r="L131" s="423">
        <v>7.32</v>
      </c>
      <c r="M131" s="423">
        <v>7.32</v>
      </c>
      <c r="N131" s="423">
        <v>162.16</v>
      </c>
      <c r="O131" s="424">
        <v>167.59</v>
      </c>
    </row>
    <row r="132" spans="1:15" x14ac:dyDescent="0.2">
      <c r="A132" s="274"/>
      <c r="B132" s="250" t="s">
        <v>136</v>
      </c>
      <c r="F132" s="419">
        <v>78</v>
      </c>
      <c r="G132" s="419">
        <v>76</v>
      </c>
      <c r="H132" s="423">
        <v>784614.51</v>
      </c>
      <c r="I132" s="423">
        <v>774709.62</v>
      </c>
      <c r="J132" s="56">
        <v>3.0700000000000002E-2</v>
      </c>
      <c r="K132" s="56">
        <v>3.0800000000000001E-2</v>
      </c>
      <c r="L132" s="423">
        <v>8.51</v>
      </c>
      <c r="M132" s="423">
        <v>8.5</v>
      </c>
      <c r="N132" s="423">
        <v>155.85</v>
      </c>
      <c r="O132" s="424">
        <v>156.78</v>
      </c>
    </row>
    <row r="133" spans="1:15" x14ac:dyDescent="0.2">
      <c r="A133" s="274"/>
      <c r="B133" s="250" t="s">
        <v>137</v>
      </c>
      <c r="F133" s="419">
        <v>6</v>
      </c>
      <c r="G133" s="419">
        <v>6</v>
      </c>
      <c r="H133" s="423">
        <v>15026.6</v>
      </c>
      <c r="I133" s="423">
        <v>14869.11</v>
      </c>
      <c r="J133" s="56">
        <v>5.9999999999999995E-4</v>
      </c>
      <c r="K133" s="56">
        <v>5.9999999999999995E-4</v>
      </c>
      <c r="L133" s="423">
        <v>8.4</v>
      </c>
      <c r="M133" s="423">
        <v>8.4</v>
      </c>
      <c r="N133" s="423">
        <v>184.34</v>
      </c>
      <c r="O133" s="424">
        <v>185.02</v>
      </c>
    </row>
    <row r="134" spans="1:15" x14ac:dyDescent="0.2">
      <c r="A134" s="292"/>
      <c r="B134" s="299" t="s">
        <v>138</v>
      </c>
      <c r="C134" s="355"/>
      <c r="D134" s="355"/>
      <c r="E134" s="355"/>
      <c r="F134" s="83">
        <v>5373</v>
      </c>
      <c r="G134" s="83">
        <v>5171</v>
      </c>
      <c r="H134" s="59">
        <v>25596574.620000001</v>
      </c>
      <c r="I134" s="59">
        <v>25116820.030000001</v>
      </c>
      <c r="J134" s="69"/>
      <c r="K134" s="69"/>
      <c r="L134" s="84">
        <v>6.25</v>
      </c>
      <c r="M134" s="85">
        <v>6.24</v>
      </c>
      <c r="N134" s="59">
        <v>172.02</v>
      </c>
      <c r="O134" s="62">
        <v>174.66</v>
      </c>
    </row>
    <row r="135" spans="1:15" s="308" customFormat="1" ht="11.25" x14ac:dyDescent="0.2">
      <c r="A135" s="306"/>
      <c r="F135" s="307"/>
      <c r="G135" s="307"/>
      <c r="H135" s="307"/>
      <c r="I135" s="307"/>
      <c r="J135" s="307"/>
      <c r="K135" s="307"/>
      <c r="L135" s="307"/>
      <c r="M135" s="307"/>
      <c r="N135" s="70"/>
      <c r="O135" s="379"/>
    </row>
    <row r="136" spans="1:15" s="308" customFormat="1" ht="12" thickBot="1" x14ac:dyDescent="0.25">
      <c r="A136" s="310"/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2"/>
    </row>
    <row r="137" spans="1:15" ht="13.5" thickBot="1" x14ac:dyDescent="0.25">
      <c r="A137" s="436"/>
      <c r="B137" s="436"/>
      <c r="C137" s="436"/>
      <c r="D137" s="436"/>
      <c r="E137" s="436"/>
    </row>
    <row r="138" spans="1:15" ht="15.75" x14ac:dyDescent="0.25">
      <c r="A138" s="272" t="s">
        <v>139</v>
      </c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4"/>
    </row>
    <row r="139" spans="1:15" ht="6.75" customHeight="1" x14ac:dyDescent="0.2">
      <c r="A139" s="274"/>
      <c r="O139" s="258"/>
    </row>
    <row r="140" spans="1:15" ht="12.75" customHeight="1" x14ac:dyDescent="0.2">
      <c r="A140" s="275"/>
      <c r="B140" s="396"/>
      <c r="C140" s="396"/>
      <c r="D140" s="396"/>
      <c r="E140" s="396"/>
      <c r="F140" s="409" t="s">
        <v>87</v>
      </c>
      <c r="G140" s="410"/>
      <c r="H140" s="411" t="s">
        <v>101</v>
      </c>
      <c r="I140" s="412"/>
      <c r="J140" s="409" t="s">
        <v>140</v>
      </c>
      <c r="K140" s="410"/>
      <c r="L140" s="409" t="s">
        <v>103</v>
      </c>
      <c r="M140" s="410"/>
      <c r="N140" s="409" t="s">
        <v>104</v>
      </c>
      <c r="O140" s="438"/>
    </row>
    <row r="141" spans="1:15" x14ac:dyDescent="0.2">
      <c r="A141" s="275"/>
      <c r="B141" s="396"/>
      <c r="C141" s="396"/>
      <c r="D141" s="396"/>
      <c r="E141" s="396"/>
      <c r="F141" s="276" t="s">
        <v>105</v>
      </c>
      <c r="G141" s="276" t="s">
        <v>106</v>
      </c>
      <c r="H141" s="276" t="s">
        <v>105</v>
      </c>
      <c r="I141" s="415" t="s">
        <v>106</v>
      </c>
      <c r="J141" s="276" t="s">
        <v>105</v>
      </c>
      <c r="K141" s="276" t="s">
        <v>106</v>
      </c>
      <c r="L141" s="276" t="s">
        <v>105</v>
      </c>
      <c r="M141" s="276" t="s">
        <v>106</v>
      </c>
      <c r="N141" s="276" t="s">
        <v>105</v>
      </c>
      <c r="O141" s="278" t="s">
        <v>106</v>
      </c>
    </row>
    <row r="142" spans="1:15" x14ac:dyDescent="0.2">
      <c r="A142" s="274"/>
      <c r="B142" s="250" t="s">
        <v>141</v>
      </c>
      <c r="F142" s="419">
        <v>2701</v>
      </c>
      <c r="G142" s="419">
        <v>2554</v>
      </c>
      <c r="H142" s="423">
        <v>9431141.5899999999</v>
      </c>
      <c r="I142" s="423">
        <v>9048874.1799999997</v>
      </c>
      <c r="J142" s="56">
        <v>0.36849999999999999</v>
      </c>
      <c r="K142" s="56">
        <v>0.36030000000000001</v>
      </c>
      <c r="L142" s="423">
        <v>7.34</v>
      </c>
      <c r="M142" s="423">
        <v>7.34</v>
      </c>
      <c r="N142" s="42">
        <v>161.30000000000001</v>
      </c>
      <c r="O142" s="79">
        <v>166.72</v>
      </c>
    </row>
    <row r="143" spans="1:15" x14ac:dyDescent="0.2">
      <c r="A143" s="274"/>
      <c r="B143" s="250" t="s">
        <v>142</v>
      </c>
      <c r="F143" s="419">
        <v>976</v>
      </c>
      <c r="G143" s="419">
        <v>944</v>
      </c>
      <c r="H143" s="423">
        <v>2188012.94</v>
      </c>
      <c r="I143" s="423">
        <v>2157556.7400000002</v>
      </c>
      <c r="J143" s="56">
        <v>8.5500000000000007E-2</v>
      </c>
      <c r="K143" s="56">
        <v>8.5900000000000004E-2</v>
      </c>
      <c r="L143" s="423">
        <v>7.24</v>
      </c>
      <c r="M143" s="423">
        <v>7.24</v>
      </c>
      <c r="N143" s="42">
        <v>135.26</v>
      </c>
      <c r="O143" s="81">
        <v>140.69999999999999</v>
      </c>
    </row>
    <row r="144" spans="1:15" x14ac:dyDescent="0.2">
      <c r="A144" s="274"/>
      <c r="B144" s="250" t="s">
        <v>143</v>
      </c>
      <c r="F144" s="419">
        <v>919</v>
      </c>
      <c r="G144" s="419">
        <v>902</v>
      </c>
      <c r="H144" s="423">
        <v>2413140.09</v>
      </c>
      <c r="I144" s="423">
        <v>2422496.16</v>
      </c>
      <c r="J144" s="56">
        <v>9.4299999999999995E-2</v>
      </c>
      <c r="K144" s="56">
        <v>9.64E-2</v>
      </c>
      <c r="L144" s="423">
        <v>7.39</v>
      </c>
      <c r="M144" s="423">
        <v>7.4</v>
      </c>
      <c r="N144" s="42">
        <v>140.76</v>
      </c>
      <c r="O144" s="81">
        <v>141.61000000000001</v>
      </c>
    </row>
    <row r="145" spans="1:15" x14ac:dyDescent="0.2">
      <c r="A145" s="274"/>
      <c r="B145" s="250" t="s">
        <v>144</v>
      </c>
      <c r="F145" s="419">
        <v>772</v>
      </c>
      <c r="G145" s="419">
        <v>766</v>
      </c>
      <c r="H145" s="423">
        <v>11560461.83</v>
      </c>
      <c r="I145" s="423">
        <v>11484113.85</v>
      </c>
      <c r="J145" s="56">
        <v>0.4516</v>
      </c>
      <c r="K145" s="56">
        <v>0.4572</v>
      </c>
      <c r="L145" s="423">
        <v>4.9400000000000004</v>
      </c>
      <c r="M145" s="423">
        <v>4.9400000000000004</v>
      </c>
      <c r="N145" s="42">
        <v>194.27</v>
      </c>
      <c r="O145" s="81">
        <v>194.3</v>
      </c>
    </row>
    <row r="146" spans="1:15" x14ac:dyDescent="0.2">
      <c r="A146" s="274"/>
      <c r="B146" s="250" t="s">
        <v>145</v>
      </c>
      <c r="F146" s="419">
        <v>5</v>
      </c>
      <c r="G146" s="419">
        <v>5</v>
      </c>
      <c r="H146" s="423">
        <v>3818.17</v>
      </c>
      <c r="I146" s="423">
        <v>3779.1</v>
      </c>
      <c r="J146" s="56">
        <v>1E-4</v>
      </c>
      <c r="K146" s="56">
        <v>2.0000000000000001E-4</v>
      </c>
      <c r="L146" s="423">
        <v>7.76</v>
      </c>
      <c r="M146" s="423">
        <v>7.76</v>
      </c>
      <c r="N146" s="42">
        <v>69.42</v>
      </c>
      <c r="O146" s="81">
        <v>68.42</v>
      </c>
    </row>
    <row r="147" spans="1:15" x14ac:dyDescent="0.2">
      <c r="A147" s="292"/>
      <c r="B147" s="299" t="s">
        <v>95</v>
      </c>
      <c r="C147" s="355"/>
      <c r="D147" s="355"/>
      <c r="E147" s="355"/>
      <c r="F147" s="83">
        <v>5373</v>
      </c>
      <c r="G147" s="83">
        <v>5171</v>
      </c>
      <c r="H147" s="59">
        <v>25596574.620000001</v>
      </c>
      <c r="I147" s="59">
        <v>25116820.030000001</v>
      </c>
      <c r="J147" s="69"/>
      <c r="K147" s="69"/>
      <c r="L147" s="84">
        <v>6.25</v>
      </c>
      <c r="M147" s="84">
        <v>6.24</v>
      </c>
      <c r="N147" s="59">
        <v>172.02</v>
      </c>
      <c r="O147" s="62">
        <v>174.66</v>
      </c>
    </row>
    <row r="148" spans="1:15" s="308" customFormat="1" ht="11.25" x14ac:dyDescent="0.2">
      <c r="A148" s="407"/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70"/>
      <c r="O148" s="309"/>
    </row>
    <row r="149" spans="1:15" s="308" customFormat="1" ht="12" thickBot="1" x14ac:dyDescent="0.25">
      <c r="A149" s="310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2"/>
    </row>
    <row r="150" spans="1:15" ht="13.5" thickBot="1" x14ac:dyDescent="0.25">
      <c r="A150" s="436"/>
      <c r="B150" s="436"/>
      <c r="C150" s="436"/>
      <c r="D150" s="436"/>
      <c r="E150" s="436"/>
    </row>
    <row r="151" spans="1:15" ht="15.75" x14ac:dyDescent="0.25">
      <c r="A151" s="272" t="s">
        <v>146</v>
      </c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4"/>
    </row>
    <row r="152" spans="1:15" ht="6.75" customHeight="1" x14ac:dyDescent="0.2">
      <c r="A152" s="274"/>
      <c r="L152" s="258"/>
    </row>
    <row r="153" spans="1:15" x14ac:dyDescent="0.2">
      <c r="A153" s="275"/>
      <c r="B153" s="396"/>
      <c r="C153" s="396"/>
      <c r="D153" s="396"/>
      <c r="E153" s="340"/>
      <c r="F153" s="409" t="s">
        <v>87</v>
      </c>
      <c r="G153" s="410"/>
      <c r="H153" s="411" t="s">
        <v>101</v>
      </c>
      <c r="I153" s="412"/>
      <c r="J153" s="413" t="s">
        <v>147</v>
      </c>
      <c r="K153" s="413"/>
      <c r="L153" s="278" t="s">
        <v>22</v>
      </c>
    </row>
    <row r="154" spans="1:15" x14ac:dyDescent="0.2">
      <c r="A154" s="275"/>
      <c r="B154" s="396"/>
      <c r="C154" s="396"/>
      <c r="D154" s="396"/>
      <c r="E154" s="340"/>
      <c r="F154" s="415" t="s">
        <v>105</v>
      </c>
      <c r="G154" s="415" t="s">
        <v>106</v>
      </c>
      <c r="H154" s="276" t="s">
        <v>105</v>
      </c>
      <c r="I154" s="276" t="s">
        <v>106</v>
      </c>
      <c r="J154" s="276" t="s">
        <v>105</v>
      </c>
      <c r="K154" s="276" t="s">
        <v>106</v>
      </c>
      <c r="L154" s="439"/>
    </row>
    <row r="155" spans="1:15" x14ac:dyDescent="0.2">
      <c r="A155" s="317"/>
      <c r="B155" s="323" t="s">
        <v>148</v>
      </c>
      <c r="C155" s="323"/>
      <c r="D155" s="323"/>
      <c r="E155" s="323"/>
      <c r="F155" s="419">
        <v>659</v>
      </c>
      <c r="G155" s="419">
        <v>622</v>
      </c>
      <c r="H155" s="423">
        <v>2502462.84</v>
      </c>
      <c r="I155" s="42">
        <v>2430981.36</v>
      </c>
      <c r="J155" s="56">
        <v>9.7799999999999998E-2</v>
      </c>
      <c r="K155" s="88">
        <v>9.6799999999999997E-2</v>
      </c>
      <c r="L155" s="440">
        <v>3.0577999999999999</v>
      </c>
    </row>
    <row r="156" spans="1:15" x14ac:dyDescent="0.2">
      <c r="A156" s="274"/>
      <c r="B156" s="250" t="s">
        <v>149</v>
      </c>
      <c r="F156" s="419">
        <v>4714</v>
      </c>
      <c r="G156" s="419">
        <v>4549</v>
      </c>
      <c r="H156" s="423">
        <v>23094111.780000001</v>
      </c>
      <c r="I156" s="42">
        <v>22685838.670000002</v>
      </c>
      <c r="J156" s="56">
        <v>0.9022</v>
      </c>
      <c r="K156" s="65">
        <v>0.9032</v>
      </c>
      <c r="L156" s="441">
        <v>2.4401000000000002</v>
      </c>
    </row>
    <row r="157" spans="1:15" x14ac:dyDescent="0.2">
      <c r="A157" s="274"/>
      <c r="B157" s="250" t="s">
        <v>150</v>
      </c>
      <c r="F157" s="419">
        <v>0</v>
      </c>
      <c r="G157" s="419">
        <v>0</v>
      </c>
      <c r="H157" s="423">
        <v>0</v>
      </c>
      <c r="I157" s="423">
        <v>0</v>
      </c>
      <c r="J157" s="56">
        <v>0</v>
      </c>
      <c r="K157" s="65">
        <v>0</v>
      </c>
      <c r="L157" s="441">
        <v>0</v>
      </c>
    </row>
    <row r="158" spans="1:15" ht="13.5" thickBot="1" x14ac:dyDescent="0.25">
      <c r="A158" s="380"/>
      <c r="B158" s="442" t="s">
        <v>50</v>
      </c>
      <c r="C158" s="270"/>
      <c r="D158" s="270"/>
      <c r="E158" s="270"/>
      <c r="F158" s="90">
        <v>5373</v>
      </c>
      <c r="G158" s="90">
        <v>5171</v>
      </c>
      <c r="H158" s="91">
        <v>25596574.620000001</v>
      </c>
      <c r="I158" s="91">
        <v>25116820.030000001</v>
      </c>
      <c r="J158" s="92"/>
      <c r="K158" s="93"/>
      <c r="L158" s="443">
        <v>2.4998999999999998</v>
      </c>
    </row>
    <row r="159" spans="1:15" s="444" customFormat="1" ht="11.25" x14ac:dyDescent="0.2">
      <c r="A159" s="308"/>
    </row>
    <row r="160" spans="1:15" s="444" customFormat="1" ht="11.25" x14ac:dyDescent="0.2">
      <c r="A160" s="308"/>
    </row>
    <row r="161" spans="1:15" ht="13.5" thickBot="1" x14ac:dyDescent="0.25"/>
    <row r="162" spans="1:15" ht="15.75" x14ac:dyDescent="0.25">
      <c r="A162" s="272" t="s">
        <v>151</v>
      </c>
      <c r="B162" s="445"/>
      <c r="C162" s="446"/>
      <c r="D162" s="273"/>
      <c r="E162" s="273"/>
      <c r="F162" s="388" t="s">
        <v>152</v>
      </c>
    </row>
    <row r="163" spans="1:15" ht="13.5" thickBot="1" x14ac:dyDescent="0.25">
      <c r="A163" s="380" t="s">
        <v>153</v>
      </c>
      <c r="B163" s="380"/>
      <c r="C163" s="447"/>
      <c r="D163" s="447"/>
      <c r="E163" s="447"/>
      <c r="F163" s="448">
        <v>199561886.91999999</v>
      </c>
    </row>
    <row r="164" spans="1:15" x14ac:dyDescent="0.2">
      <c r="C164" s="316"/>
      <c r="D164" s="316"/>
      <c r="E164" s="316"/>
      <c r="F164" s="449"/>
    </row>
    <row r="165" spans="1:15" x14ac:dyDescent="0.2">
      <c r="C165" s="450"/>
      <c r="D165" s="451"/>
      <c r="E165" s="451"/>
      <c r="F165" s="449"/>
    </row>
    <row r="166" spans="1:15" ht="12.75" customHeight="1" x14ac:dyDescent="0.2">
      <c r="A166" s="452"/>
      <c r="B166" s="452"/>
      <c r="C166" s="452"/>
      <c r="D166" s="452"/>
      <c r="E166" s="452"/>
      <c r="F166" s="452"/>
    </row>
    <row r="167" spans="1:15" x14ac:dyDescent="0.2">
      <c r="A167" s="452"/>
      <c r="B167" s="452"/>
      <c r="C167" s="452"/>
      <c r="D167" s="452"/>
      <c r="E167" s="452"/>
      <c r="F167" s="452"/>
    </row>
    <row r="168" spans="1:15" x14ac:dyDescent="0.2">
      <c r="A168" s="452"/>
      <c r="B168" s="452"/>
      <c r="C168" s="452"/>
      <c r="D168" s="452"/>
      <c r="E168" s="452"/>
      <c r="F168" s="452"/>
    </row>
    <row r="169" spans="1:15" x14ac:dyDescent="0.2">
      <c r="C169" s="450"/>
      <c r="D169" s="451"/>
      <c r="E169" s="451"/>
      <c r="F169" s="449"/>
    </row>
    <row r="170" spans="1:15" x14ac:dyDescent="0.2">
      <c r="A170" s="452"/>
      <c r="B170" s="452"/>
      <c r="C170" s="452"/>
      <c r="D170" s="452"/>
      <c r="E170" s="452"/>
      <c r="F170" s="452"/>
      <c r="H170" s="324"/>
      <c r="I170" s="324"/>
    </row>
    <row r="171" spans="1:15" x14ac:dyDescent="0.2">
      <c r="A171" s="452"/>
      <c r="B171" s="452"/>
      <c r="C171" s="452"/>
      <c r="D171" s="452"/>
      <c r="E171" s="452"/>
      <c r="F171" s="452"/>
    </row>
    <row r="172" spans="1:15" x14ac:dyDescent="0.2">
      <c r="A172" s="452"/>
      <c r="B172" s="452"/>
      <c r="C172" s="452"/>
      <c r="D172" s="452"/>
      <c r="E172" s="452"/>
      <c r="F172" s="452"/>
    </row>
    <row r="173" spans="1:15" x14ac:dyDescent="0.2">
      <c r="F173" s="371"/>
      <c r="G173" s="371"/>
      <c r="H173" s="453"/>
      <c r="I173" s="453"/>
      <c r="J173" s="371"/>
      <c r="K173" s="371"/>
      <c r="L173" s="324"/>
      <c r="M173" s="324"/>
      <c r="N173" s="324"/>
      <c r="O173" s="324"/>
    </row>
    <row r="174" spans="1:15" x14ac:dyDescent="0.2">
      <c r="F174" s="371"/>
      <c r="G174" s="371"/>
      <c r="H174" s="454"/>
      <c r="I174" s="454"/>
      <c r="J174" s="371"/>
      <c r="K174" s="371"/>
      <c r="L174" s="324"/>
      <c r="M174" s="324"/>
      <c r="N174" s="324"/>
      <c r="O174" s="324"/>
    </row>
    <row r="175" spans="1:15" x14ac:dyDescent="0.2">
      <c r="F175" s="324"/>
      <c r="G175" s="324"/>
      <c r="H175" s="324"/>
      <c r="I175" s="324"/>
      <c r="J175" s="324"/>
      <c r="K175" s="324"/>
      <c r="L175" s="324"/>
      <c r="M175" s="324"/>
      <c r="N175" s="324"/>
      <c r="O175" s="324"/>
    </row>
    <row r="176" spans="1:15" x14ac:dyDescent="0.2">
      <c r="F176" s="324"/>
      <c r="G176" s="324"/>
      <c r="H176" s="324"/>
      <c r="I176" s="324"/>
      <c r="J176" s="324"/>
      <c r="K176" s="324"/>
      <c r="L176" s="324"/>
      <c r="M176" s="324"/>
      <c r="N176" s="324"/>
      <c r="O176" s="324"/>
    </row>
    <row r="178" spans="6:6" x14ac:dyDescent="0.2">
      <c r="F178" s="324"/>
    </row>
    <row r="180" spans="6:6" x14ac:dyDescent="0.2">
      <c r="F180" s="324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F957C569-BAD1-4D6A-8D4E-43FC955B0505}"/>
    <hyperlink ref="D11" r:id="rId2" xr:uid="{CDC6F073-F3A2-4FDB-B0AB-8E26398524AD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CE8C-E453-4293-8B9C-B1DA372D8F87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95" customWidth="1"/>
    <col min="17" max="17" width="21.28515625" customWidth="1"/>
    <col min="18" max="18" width="46.5703125" customWidth="1"/>
    <col min="19" max="19" width="13.5703125" bestFit="1" customWidth="1"/>
    <col min="20" max="20" width="14.140625" bestFit="1" customWidth="1"/>
    <col min="21" max="21" width="13.140625" bestFit="1" customWidth="1"/>
    <col min="22" max="35" width="10.85546875" customWidth="1"/>
    <col min="36" max="36" width="2.5703125" customWidth="1"/>
  </cols>
  <sheetData>
    <row r="1" spans="1:25" ht="15.75" x14ac:dyDescent="0.25">
      <c r="A1" s="1" t="s">
        <v>0</v>
      </c>
    </row>
    <row r="2" spans="1:25" ht="15.75" customHeight="1" x14ac:dyDescent="0.25">
      <c r="A2" s="1" t="s">
        <v>154</v>
      </c>
    </row>
    <row r="3" spans="1:25" ht="15.75" x14ac:dyDescent="0.25">
      <c r="A3" s="1" t="s">
        <v>6</v>
      </c>
    </row>
    <row r="4" spans="1:25" ht="13.5" thickBot="1" x14ac:dyDescent="0.25"/>
    <row r="5" spans="1:25" x14ac:dyDescent="0.2">
      <c r="B5" s="4" t="s">
        <v>7</v>
      </c>
      <c r="C5" s="5"/>
      <c r="D5" s="5"/>
      <c r="E5" s="96">
        <v>45194</v>
      </c>
      <c r="F5" s="97"/>
      <c r="G5" s="98"/>
    </row>
    <row r="6" spans="1:25" ht="13.5" thickBot="1" x14ac:dyDescent="0.25">
      <c r="B6" s="8" t="s">
        <v>155</v>
      </c>
      <c r="C6" s="9"/>
      <c r="D6" s="9"/>
      <c r="E6" s="99">
        <v>45169</v>
      </c>
      <c r="F6" s="100"/>
      <c r="G6" s="101"/>
    </row>
    <row r="9" spans="1:25" ht="15.75" thickBot="1" x14ac:dyDescent="0.3">
      <c r="A9" s="102"/>
    </row>
    <row r="10" spans="1:25" ht="13.5" thickBot="1" x14ac:dyDescent="0.25">
      <c r="J10" s="53"/>
      <c r="K10" s="103"/>
      <c r="L10" s="103"/>
      <c r="M10" s="103"/>
      <c r="N10" s="104"/>
    </row>
    <row r="11" spans="1:25" ht="18" thickBot="1" x14ac:dyDescent="0.3">
      <c r="A11" s="105" t="s">
        <v>156</v>
      </c>
      <c r="B11" s="106"/>
      <c r="C11" s="106"/>
      <c r="D11" s="106"/>
      <c r="E11" s="106"/>
      <c r="F11" s="106"/>
      <c r="G11" s="106"/>
      <c r="H11" s="107"/>
      <c r="J11" s="38" t="s">
        <v>157</v>
      </c>
      <c r="N11" s="108">
        <v>45169</v>
      </c>
      <c r="O11" s="109"/>
      <c r="P11" s="109"/>
      <c r="Q11" s="110"/>
    </row>
    <row r="12" spans="1:25" x14ac:dyDescent="0.2">
      <c r="A12" s="38"/>
      <c r="H12" s="111"/>
      <c r="J12" s="112" t="s">
        <v>158</v>
      </c>
      <c r="N12" s="51">
        <v>0</v>
      </c>
      <c r="O12" s="113"/>
      <c r="P12" s="113"/>
      <c r="Q12" s="19"/>
    </row>
    <row r="13" spans="1:25" x14ac:dyDescent="0.2">
      <c r="A13" s="112"/>
      <c r="B13" t="s">
        <v>159</v>
      </c>
      <c r="H13" s="51">
        <v>212878.65000000002</v>
      </c>
      <c r="J13" s="11" t="s">
        <v>160</v>
      </c>
      <c r="N13" s="51">
        <v>6502.5</v>
      </c>
      <c r="O13" s="113"/>
      <c r="P13" s="113"/>
      <c r="Q13" s="19"/>
    </row>
    <row r="14" spans="1:25" x14ac:dyDescent="0.2">
      <c r="A14" s="112"/>
      <c r="B14" t="s">
        <v>161</v>
      </c>
      <c r="F14" s="114"/>
      <c r="H14" s="115">
        <v>0</v>
      </c>
      <c r="J14" s="11" t="s">
        <v>162</v>
      </c>
      <c r="N14" s="51">
        <v>1035.33</v>
      </c>
      <c r="O14" s="113"/>
      <c r="P14"/>
      <c r="Q14" s="2"/>
      <c r="R14" s="116"/>
      <c r="S14" s="117"/>
      <c r="T14" s="118"/>
      <c r="U14" s="119"/>
      <c r="V14" s="120"/>
      <c r="W14" s="118"/>
      <c r="X14" s="118"/>
      <c r="Y14" s="121"/>
    </row>
    <row r="15" spans="1:25" x14ac:dyDescent="0.2">
      <c r="A15" s="112"/>
      <c r="B15" t="s">
        <v>67</v>
      </c>
      <c r="H15" s="115"/>
      <c r="J15" s="11" t="s">
        <v>163</v>
      </c>
      <c r="N15" s="51">
        <v>11056.56</v>
      </c>
      <c r="O15" s="113"/>
      <c r="P15" s="113"/>
      <c r="Q15" s="19"/>
    </row>
    <row r="16" spans="1:25" x14ac:dyDescent="0.2">
      <c r="A16" s="112"/>
      <c r="C16" t="s">
        <v>164</v>
      </c>
      <c r="H16" s="51">
        <v>0</v>
      </c>
      <c r="J16" s="11" t="s">
        <v>165</v>
      </c>
      <c r="N16" s="54">
        <v>0</v>
      </c>
      <c r="O16" s="113"/>
      <c r="P16" s="113"/>
      <c r="Q16" s="19"/>
    </row>
    <row r="17" spans="1:21" ht="13.5" thickBot="1" x14ac:dyDescent="0.25">
      <c r="A17" s="112"/>
      <c r="B17" t="s">
        <v>166</v>
      </c>
      <c r="H17" s="115">
        <v>3761.95</v>
      </c>
      <c r="J17" s="122"/>
      <c r="K17" s="89" t="s">
        <v>167</v>
      </c>
      <c r="L17" s="123"/>
      <c r="M17" s="123"/>
      <c r="N17" s="124">
        <v>18594.39</v>
      </c>
      <c r="O17" s="125"/>
      <c r="P17" s="125"/>
      <c r="Q17" s="126"/>
    </row>
    <row r="18" spans="1:21" x14ac:dyDescent="0.2">
      <c r="A18" s="112"/>
      <c r="B18" t="s">
        <v>168</v>
      </c>
      <c r="H18" s="115"/>
    </row>
    <row r="19" spans="1:21" x14ac:dyDescent="0.2">
      <c r="A19" s="112"/>
      <c r="B19" s="2" t="s">
        <v>169</v>
      </c>
      <c r="H19" s="115">
        <v>0</v>
      </c>
    </row>
    <row r="20" spans="1:21" x14ac:dyDescent="0.2">
      <c r="A20" s="112"/>
      <c r="B20" t="s">
        <v>170</v>
      </c>
      <c r="H20" s="51">
        <v>361825.4</v>
      </c>
    </row>
    <row r="21" spans="1:21" x14ac:dyDescent="0.2">
      <c r="A21" s="112"/>
      <c r="B21" s="2" t="s">
        <v>171</v>
      </c>
      <c r="H21" s="115"/>
    </row>
    <row r="22" spans="1:21" ht="13.5" thickBot="1" x14ac:dyDescent="0.25">
      <c r="A22" s="112"/>
      <c r="B22" t="s">
        <v>172</v>
      </c>
      <c r="H22" s="115">
        <v>0</v>
      </c>
      <c r="N22" s="127"/>
    </row>
    <row r="23" spans="1:21" x14ac:dyDescent="0.2">
      <c r="A23" s="112"/>
      <c r="B23" t="s">
        <v>173</v>
      </c>
      <c r="H23" s="115"/>
      <c r="J23" s="53" t="s">
        <v>174</v>
      </c>
      <c r="K23" s="103"/>
      <c r="L23" s="103"/>
      <c r="M23" s="103"/>
      <c r="N23" s="128">
        <v>45169</v>
      </c>
      <c r="O23" s="109"/>
      <c r="Q23" s="110"/>
    </row>
    <row r="24" spans="1:21" x14ac:dyDescent="0.2">
      <c r="A24" s="112"/>
      <c r="B24" t="s">
        <v>175</v>
      </c>
      <c r="H24" s="115"/>
      <c r="J24" s="112"/>
      <c r="K24" s="235"/>
      <c r="L24" s="235"/>
      <c r="M24" s="235"/>
      <c r="N24" s="115"/>
      <c r="Q24" s="129"/>
    </row>
    <row r="25" spans="1:21" x14ac:dyDescent="0.2">
      <c r="A25" s="112"/>
      <c r="B25" t="s">
        <v>176</v>
      </c>
      <c r="H25" s="51"/>
      <c r="J25" s="130" t="s">
        <v>177</v>
      </c>
      <c r="K25" s="235"/>
      <c r="L25" s="235"/>
      <c r="M25" s="235"/>
      <c r="N25" s="51">
        <v>190996.56</v>
      </c>
      <c r="O25" s="131"/>
      <c r="P25" s="132"/>
      <c r="Q25" s="113"/>
    </row>
    <row r="26" spans="1:21" x14ac:dyDescent="0.2">
      <c r="A26" s="112"/>
      <c r="B26" t="s">
        <v>178</v>
      </c>
      <c r="H26" s="51">
        <v>0</v>
      </c>
      <c r="J26" s="130" t="s">
        <v>179</v>
      </c>
      <c r="K26" s="235"/>
      <c r="L26" s="235"/>
      <c r="M26" s="235"/>
      <c r="N26" s="133">
        <v>74026870.579999998</v>
      </c>
      <c r="O26" s="131"/>
      <c r="P26" s="134"/>
      <c r="Q26" s="113"/>
    </row>
    <row r="27" spans="1:21" x14ac:dyDescent="0.2">
      <c r="A27" s="112"/>
      <c r="B27" t="s">
        <v>180</v>
      </c>
      <c r="H27" s="115">
        <v>0</v>
      </c>
      <c r="J27" s="130" t="s">
        <v>181</v>
      </c>
      <c r="K27" s="235"/>
      <c r="L27" s="235"/>
      <c r="M27" s="235"/>
      <c r="N27" s="135">
        <v>0.37094693642416682</v>
      </c>
      <c r="O27" s="131"/>
      <c r="P27" s="136"/>
      <c r="R27" s="137"/>
    </row>
    <row r="28" spans="1:21" x14ac:dyDescent="0.2">
      <c r="A28" s="112"/>
      <c r="H28" s="138"/>
      <c r="J28" s="130" t="s">
        <v>182</v>
      </c>
      <c r="K28" s="235"/>
      <c r="L28" s="235"/>
      <c r="M28" s="235"/>
      <c r="N28" s="139">
        <v>2.9473026637759445</v>
      </c>
      <c r="O28" s="131"/>
      <c r="P28" s="233"/>
      <c r="Q28" s="234"/>
      <c r="R28" s="235"/>
      <c r="S28" s="235"/>
      <c r="T28" s="235"/>
      <c r="U28" s="235"/>
    </row>
    <row r="29" spans="1:21" x14ac:dyDescent="0.2">
      <c r="A29" s="112"/>
      <c r="C29" s="15" t="s">
        <v>183</v>
      </c>
      <c r="H29" s="140">
        <v>578466</v>
      </c>
      <c r="I29" s="127"/>
      <c r="J29" s="141"/>
      <c r="K29" s="235"/>
      <c r="L29" s="235"/>
      <c r="M29" s="235"/>
      <c r="N29" s="133"/>
      <c r="O29" s="142"/>
      <c r="P29" s="236"/>
      <c r="Q29" s="237"/>
      <c r="R29" s="238"/>
      <c r="S29" s="235"/>
      <c r="T29" s="235"/>
      <c r="U29" s="235"/>
    </row>
    <row r="30" spans="1:21" ht="13.5" thickBot="1" x14ac:dyDescent="0.25">
      <c r="A30" s="112"/>
      <c r="C30" s="15"/>
      <c r="H30" s="138"/>
      <c r="J30" s="130" t="s">
        <v>184</v>
      </c>
      <c r="K30" s="235"/>
      <c r="L30" s="235"/>
      <c r="M30" s="235"/>
      <c r="N30" s="37">
        <v>361825.4</v>
      </c>
      <c r="O30" s="142"/>
      <c r="P30" s="236"/>
      <c r="Q30" s="234"/>
      <c r="R30" s="238"/>
      <c r="S30" s="235"/>
      <c r="T30" s="235"/>
      <c r="U30" s="235"/>
    </row>
    <row r="31" spans="1:21" x14ac:dyDescent="0.2">
      <c r="A31" s="143" t="s">
        <v>185</v>
      </c>
      <c r="B31" s="144"/>
      <c r="C31" s="145"/>
      <c r="D31" s="144"/>
      <c r="E31" s="144"/>
      <c r="F31" s="144"/>
      <c r="G31" s="144"/>
      <c r="H31" s="146"/>
      <c r="J31" s="130" t="s">
        <v>186</v>
      </c>
      <c r="K31" s="235"/>
      <c r="L31" s="235"/>
      <c r="M31" s="235"/>
      <c r="N31" s="133">
        <v>0</v>
      </c>
      <c r="O31" s="142"/>
      <c r="P31" s="236"/>
      <c r="Q31" s="237"/>
      <c r="R31" s="238"/>
      <c r="S31" s="235"/>
      <c r="T31" s="235"/>
      <c r="U31" s="235"/>
    </row>
    <row r="32" spans="1:21" ht="14.25" x14ac:dyDescent="0.2">
      <c r="A32" s="12"/>
      <c r="B32" s="94"/>
      <c r="C32" s="94"/>
      <c r="D32" s="94"/>
      <c r="E32" s="94"/>
      <c r="F32" s="94"/>
      <c r="G32" s="94"/>
      <c r="H32" s="147"/>
      <c r="J32" s="11" t="s">
        <v>187</v>
      </c>
      <c r="K32" s="235"/>
      <c r="L32" s="235"/>
      <c r="M32" s="235"/>
      <c r="N32" s="133">
        <v>65479314.762099996</v>
      </c>
      <c r="O32" s="131"/>
      <c r="P32" s="239"/>
      <c r="Q32" s="237"/>
      <c r="R32" s="240"/>
      <c r="S32" s="235"/>
      <c r="T32" s="235"/>
      <c r="U32" s="235"/>
    </row>
    <row r="33" spans="1:21" ht="15" thickBot="1" x14ac:dyDescent="0.25">
      <c r="A33" s="14"/>
      <c r="B33" s="148"/>
      <c r="C33" s="148"/>
      <c r="D33" s="148"/>
      <c r="E33" s="148"/>
      <c r="F33" s="148"/>
      <c r="G33" s="149"/>
      <c r="H33" s="150"/>
      <c r="J33" s="11" t="s">
        <v>188</v>
      </c>
      <c r="K33" s="238"/>
      <c r="L33" s="238"/>
      <c r="M33" s="238"/>
      <c r="N33" s="139">
        <v>0.88453441634193142</v>
      </c>
      <c r="O33" s="131"/>
      <c r="P33" s="233"/>
      <c r="Q33" s="241"/>
      <c r="R33" s="240"/>
      <c r="S33" s="235"/>
      <c r="T33" s="235"/>
      <c r="U33" s="235"/>
    </row>
    <row r="34" spans="1:21" s="94" customFormat="1" x14ac:dyDescent="0.2">
      <c r="A34" s="13"/>
      <c r="J34" s="11" t="s">
        <v>189</v>
      </c>
      <c r="K34" s="238"/>
      <c r="L34" s="238"/>
      <c r="M34" s="238"/>
      <c r="N34" s="139">
        <v>4.2831604520388859E-2</v>
      </c>
      <c r="O34" s="131"/>
      <c r="P34" s="233"/>
      <c r="Q34" s="241"/>
      <c r="R34" s="242"/>
      <c r="S34" s="243"/>
      <c r="T34" s="243"/>
      <c r="U34" s="243"/>
    </row>
    <row r="35" spans="1:21" s="94" customFormat="1" ht="13.5" thickBot="1" x14ac:dyDescent="0.25">
      <c r="G35" s="151"/>
      <c r="J35" s="152" t="s">
        <v>190</v>
      </c>
      <c r="K35" s="153"/>
      <c r="L35" s="153"/>
      <c r="M35" s="153"/>
      <c r="N35" s="154">
        <v>0</v>
      </c>
      <c r="O35" s="248"/>
      <c r="P35" s="233"/>
      <c r="Q35" s="241"/>
      <c r="R35" s="240"/>
      <c r="S35" s="243"/>
      <c r="T35" s="243"/>
      <c r="U35" s="243"/>
    </row>
    <row r="36" spans="1:21" s="94" customFormat="1" x14ac:dyDescent="0.2">
      <c r="H36" s="155"/>
      <c r="J36" s="156" t="s">
        <v>191</v>
      </c>
      <c r="K36" s="103"/>
      <c r="L36" s="103"/>
      <c r="M36" s="103"/>
      <c r="N36" s="157"/>
      <c r="O36" s="244"/>
      <c r="P36" s="244"/>
      <c r="Q36" s="241"/>
      <c r="R36" s="238"/>
      <c r="S36" s="243"/>
      <c r="T36" s="243"/>
      <c r="U36" s="243"/>
    </row>
    <row r="37" spans="1:21" s="94" customFormat="1" ht="13.5" customHeight="1" thickBot="1" x14ac:dyDescent="0.25">
      <c r="H37" s="151"/>
      <c r="J37" s="48" t="s">
        <v>192</v>
      </c>
      <c r="K37" s="49"/>
      <c r="L37" s="49"/>
      <c r="M37" s="49"/>
      <c r="N37" s="50"/>
      <c r="O37" s="158"/>
      <c r="P37" s="245"/>
      <c r="Q37" s="241"/>
      <c r="R37" s="245"/>
      <c r="S37" s="243"/>
      <c r="T37" s="243"/>
      <c r="U37" s="243"/>
    </row>
    <row r="38" spans="1:21" s="94" customFormat="1" x14ac:dyDescent="0.2">
      <c r="J38" s="13"/>
      <c r="K38" s="15"/>
      <c r="L38"/>
      <c r="M38"/>
      <c r="N38"/>
      <c r="O38" s="95"/>
      <c r="P38" s="246"/>
      <c r="Q38" s="235"/>
      <c r="R38" s="247"/>
      <c r="S38" s="243"/>
      <c r="T38" s="243"/>
      <c r="U38" s="243"/>
    </row>
    <row r="39" spans="1:21" ht="13.5" thickBot="1" x14ac:dyDescent="0.25">
      <c r="P39" s="246"/>
      <c r="Q39" s="235"/>
      <c r="R39" s="247"/>
      <c r="S39" s="235"/>
      <c r="T39" s="235"/>
      <c r="U39" s="235"/>
    </row>
    <row r="40" spans="1:21" ht="15.75" thickBot="1" x14ac:dyDescent="0.3">
      <c r="A40" s="105" t="s">
        <v>193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P40" s="246"/>
      <c r="Q40" s="235"/>
      <c r="R40" s="247"/>
      <c r="S40" s="235"/>
      <c r="T40" s="235"/>
      <c r="U40" s="235"/>
    </row>
    <row r="41" spans="1:21" ht="15.75" thickBot="1" x14ac:dyDescent="0.3">
      <c r="A41" s="160"/>
      <c r="N41" s="138"/>
      <c r="P41" s="246"/>
      <c r="Q41" s="235"/>
      <c r="R41" s="247"/>
      <c r="S41" s="235"/>
      <c r="T41" s="235"/>
      <c r="U41" s="235"/>
    </row>
    <row r="42" spans="1:21" x14ac:dyDescent="0.2">
      <c r="A42" s="161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62"/>
      <c r="R42" s="159"/>
    </row>
    <row r="43" spans="1:21" x14ac:dyDescent="0.2">
      <c r="A43" s="38" t="s">
        <v>194</v>
      </c>
      <c r="L43" s="163" t="s">
        <v>195</v>
      </c>
      <c r="M43" s="164"/>
      <c r="N43" s="165" t="s">
        <v>196</v>
      </c>
      <c r="R43" s="159"/>
    </row>
    <row r="44" spans="1:21" x14ac:dyDescent="0.2">
      <c r="A44" s="112"/>
      <c r="N44" s="138"/>
      <c r="O44" s="113"/>
      <c r="R44" s="159"/>
    </row>
    <row r="45" spans="1:21" x14ac:dyDescent="0.2">
      <c r="A45" s="112"/>
      <c r="B45" s="15" t="s">
        <v>183</v>
      </c>
      <c r="L45" s="127"/>
      <c r="M45" s="127"/>
      <c r="N45" s="115">
        <v>578466</v>
      </c>
      <c r="O45" s="113"/>
      <c r="R45" s="159"/>
    </row>
    <row r="46" spans="1:21" x14ac:dyDescent="0.2">
      <c r="A46" s="112"/>
      <c r="L46" s="127"/>
      <c r="M46" s="127"/>
      <c r="N46" s="115"/>
      <c r="O46" s="113"/>
      <c r="R46" s="159"/>
    </row>
    <row r="47" spans="1:21" x14ac:dyDescent="0.2">
      <c r="A47" s="112"/>
      <c r="B47" s="15" t="s">
        <v>197</v>
      </c>
      <c r="L47" s="19">
        <v>11056.56</v>
      </c>
      <c r="M47" s="127"/>
      <c r="N47" s="115">
        <v>567409.43999999994</v>
      </c>
      <c r="O47" s="113"/>
      <c r="R47" s="159"/>
    </row>
    <row r="48" spans="1:21" x14ac:dyDescent="0.2">
      <c r="A48" s="112"/>
      <c r="L48" s="19"/>
      <c r="M48" s="127"/>
      <c r="N48" s="115"/>
      <c r="O48" s="113"/>
      <c r="R48" s="159"/>
    </row>
    <row r="49" spans="1:21" x14ac:dyDescent="0.2">
      <c r="A49" s="112"/>
      <c r="B49" s="15" t="s">
        <v>198</v>
      </c>
      <c r="L49" s="19">
        <v>0</v>
      </c>
      <c r="M49" s="127"/>
      <c r="N49" s="115">
        <v>567409.43999999994</v>
      </c>
      <c r="O49" s="113"/>
      <c r="R49" s="159"/>
    </row>
    <row r="50" spans="1:21" x14ac:dyDescent="0.2">
      <c r="A50" s="112"/>
      <c r="L50" s="19"/>
      <c r="M50" s="127"/>
      <c r="N50" s="115"/>
      <c r="O50" s="113"/>
      <c r="R50" s="159"/>
    </row>
    <row r="51" spans="1:21" x14ac:dyDescent="0.2">
      <c r="A51" s="112"/>
      <c r="B51" s="15" t="s">
        <v>199</v>
      </c>
      <c r="L51" s="19">
        <v>6502.5</v>
      </c>
      <c r="M51" s="127"/>
      <c r="N51" s="115">
        <v>560906.93999999994</v>
      </c>
      <c r="O51" s="113"/>
      <c r="R51" s="159"/>
    </row>
    <row r="52" spans="1:21" x14ac:dyDescent="0.2">
      <c r="A52" s="112"/>
      <c r="L52" s="19"/>
      <c r="M52" s="127"/>
      <c r="N52" s="115"/>
      <c r="O52" s="113"/>
      <c r="R52" s="159"/>
    </row>
    <row r="53" spans="1:21" x14ac:dyDescent="0.2">
      <c r="A53" s="112"/>
      <c r="B53" s="15" t="s">
        <v>200</v>
      </c>
      <c r="L53" s="19">
        <v>1035.33</v>
      </c>
      <c r="M53" s="127"/>
      <c r="N53" s="115">
        <v>559871.61</v>
      </c>
      <c r="O53" s="113"/>
      <c r="R53" s="159"/>
    </row>
    <row r="54" spans="1:21" x14ac:dyDescent="0.2">
      <c r="A54" s="112"/>
      <c r="L54" s="19"/>
      <c r="M54" s="127"/>
      <c r="N54" s="115"/>
      <c r="O54" s="113"/>
      <c r="R54" s="159"/>
    </row>
    <row r="55" spans="1:21" x14ac:dyDescent="0.2">
      <c r="A55" s="112"/>
      <c r="B55" s="15" t="s">
        <v>201</v>
      </c>
      <c r="L55" s="166">
        <v>96144.31</v>
      </c>
      <c r="M55" s="127"/>
      <c r="N55" s="115">
        <v>463727.3</v>
      </c>
      <c r="O55" s="113"/>
      <c r="P55" s="167"/>
      <c r="Q55" s="168"/>
      <c r="R55" s="169"/>
    </row>
    <row r="56" spans="1:21" x14ac:dyDescent="0.2">
      <c r="A56" s="112"/>
      <c r="L56" s="19"/>
      <c r="M56" s="127"/>
      <c r="N56" s="115"/>
      <c r="O56" s="113"/>
      <c r="P56" s="167"/>
      <c r="Q56" s="168"/>
      <c r="R56" s="169"/>
    </row>
    <row r="57" spans="1:21" x14ac:dyDescent="0.2">
      <c r="A57" s="112"/>
      <c r="B57" s="15" t="s">
        <v>202</v>
      </c>
      <c r="L57" s="170">
        <v>22051.26</v>
      </c>
      <c r="M57" s="127"/>
      <c r="N57" s="115">
        <v>441676.04</v>
      </c>
      <c r="O57" s="113"/>
      <c r="P57" s="167"/>
      <c r="Q57" s="168"/>
      <c r="R57" s="169"/>
    </row>
    <row r="58" spans="1:21" x14ac:dyDescent="0.2">
      <c r="A58" s="112"/>
      <c r="L58" s="127"/>
      <c r="M58" s="127"/>
      <c r="N58" s="115"/>
      <c r="O58" s="113"/>
      <c r="P58" s="167"/>
      <c r="Q58" s="168"/>
      <c r="R58" s="169"/>
    </row>
    <row r="59" spans="1:21" x14ac:dyDescent="0.2">
      <c r="A59" s="112"/>
      <c r="B59" s="15" t="s">
        <v>203</v>
      </c>
      <c r="L59" s="127">
        <v>0</v>
      </c>
      <c r="M59" s="127"/>
      <c r="N59" s="115">
        <v>441676.04</v>
      </c>
      <c r="O59" s="113"/>
      <c r="P59" s="171"/>
      <c r="Q59" s="172"/>
    </row>
    <row r="60" spans="1:21" x14ac:dyDescent="0.2">
      <c r="A60" s="112"/>
      <c r="B60" s="15"/>
      <c r="L60" s="127"/>
      <c r="M60" s="127"/>
      <c r="N60" s="115"/>
      <c r="O60" s="113"/>
      <c r="P60" s="171"/>
      <c r="Q60" s="172"/>
      <c r="R60" s="173"/>
      <c r="S60" s="127"/>
      <c r="T60" s="127"/>
      <c r="U60" s="127"/>
    </row>
    <row r="61" spans="1:21" x14ac:dyDescent="0.2">
      <c r="A61" s="112"/>
      <c r="B61" s="15" t="s">
        <v>204</v>
      </c>
      <c r="L61" s="127">
        <v>441676.04</v>
      </c>
      <c r="M61" s="127"/>
      <c r="N61" s="115">
        <v>0</v>
      </c>
      <c r="O61" s="113"/>
      <c r="P61" s="171"/>
      <c r="Q61" s="172"/>
      <c r="R61" s="173"/>
      <c r="S61" s="127"/>
      <c r="T61" s="127"/>
      <c r="U61" s="127"/>
    </row>
    <row r="62" spans="1:21" x14ac:dyDescent="0.2">
      <c r="A62" s="112"/>
      <c r="B62" s="15"/>
      <c r="L62" s="127"/>
      <c r="M62" s="127"/>
      <c r="N62" s="115"/>
      <c r="O62" s="113"/>
      <c r="P62" s="171"/>
      <c r="Q62" s="172"/>
      <c r="R62" s="173"/>
      <c r="S62" s="127"/>
      <c r="T62" s="127"/>
      <c r="U62" s="127"/>
    </row>
    <row r="63" spans="1:21" x14ac:dyDescent="0.2">
      <c r="A63" s="112"/>
      <c r="B63" s="15" t="s">
        <v>205</v>
      </c>
      <c r="L63" s="127">
        <v>0</v>
      </c>
      <c r="M63" s="127"/>
      <c r="N63" s="115">
        <v>0</v>
      </c>
      <c r="O63" s="113"/>
      <c r="P63" s="171"/>
      <c r="Q63" s="172"/>
      <c r="R63" s="173"/>
      <c r="S63" s="127"/>
      <c r="T63" s="127"/>
      <c r="U63" s="127"/>
    </row>
    <row r="64" spans="1:21" x14ac:dyDescent="0.2">
      <c r="A64" s="112"/>
      <c r="B64" s="15"/>
      <c r="G64" t="s">
        <v>206</v>
      </c>
      <c r="L64" s="127"/>
      <c r="M64" s="127"/>
      <c r="N64" s="115"/>
      <c r="O64" s="113"/>
      <c r="P64" s="171"/>
      <c r="Q64" s="172"/>
      <c r="R64" s="173"/>
      <c r="S64" s="127"/>
      <c r="T64" s="127"/>
      <c r="U64" s="127"/>
    </row>
    <row r="65" spans="1:21" x14ac:dyDescent="0.2">
      <c r="A65" s="112"/>
      <c r="B65" s="15" t="s">
        <v>207</v>
      </c>
      <c r="L65" s="127">
        <v>0</v>
      </c>
      <c r="M65" s="127"/>
      <c r="N65" s="115">
        <v>0</v>
      </c>
      <c r="Q65" s="127"/>
      <c r="R65" s="173"/>
      <c r="S65" s="127"/>
      <c r="T65" s="127"/>
      <c r="U65" s="127"/>
    </row>
    <row r="66" spans="1:21" x14ac:dyDescent="0.2">
      <c r="A66" s="112"/>
      <c r="B66" s="15"/>
      <c r="N66" s="138"/>
      <c r="R66" s="173"/>
      <c r="S66" s="127"/>
      <c r="T66" s="127"/>
      <c r="U66" s="127"/>
    </row>
    <row r="67" spans="1:21" x14ac:dyDescent="0.2">
      <c r="A67" s="112"/>
      <c r="B67" s="15" t="s">
        <v>208</v>
      </c>
      <c r="L67" s="127">
        <v>0</v>
      </c>
      <c r="M67" s="127"/>
      <c r="N67" s="174">
        <v>0</v>
      </c>
      <c r="R67" s="173"/>
      <c r="S67" s="127"/>
      <c r="T67" s="127"/>
      <c r="U67" s="127"/>
    </row>
    <row r="68" spans="1:21" x14ac:dyDescent="0.2">
      <c r="A68" s="112"/>
      <c r="B68" s="15"/>
      <c r="N68" s="138"/>
      <c r="R68" s="173"/>
      <c r="S68" s="127"/>
      <c r="T68" s="127"/>
      <c r="U68" s="127"/>
    </row>
    <row r="69" spans="1:21" x14ac:dyDescent="0.2">
      <c r="A69" s="112"/>
      <c r="B69" s="15" t="s">
        <v>209</v>
      </c>
      <c r="N69" s="138"/>
      <c r="R69" s="173"/>
      <c r="S69" s="127"/>
      <c r="T69" s="127"/>
      <c r="U69" s="127"/>
    </row>
    <row r="70" spans="1:21" x14ac:dyDescent="0.2">
      <c r="A70" s="112"/>
      <c r="B70" s="94"/>
      <c r="C70" s="175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138"/>
      <c r="R70" s="176"/>
      <c r="S70" s="127"/>
    </row>
    <row r="71" spans="1:21" x14ac:dyDescent="0.2">
      <c r="A71" s="12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138"/>
      <c r="R71" s="173"/>
      <c r="S71" s="127"/>
    </row>
    <row r="72" spans="1:21" ht="13.5" thickBot="1" x14ac:dyDescent="0.25">
      <c r="A72" s="14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77"/>
      <c r="R72" s="176"/>
      <c r="S72" s="127"/>
    </row>
    <row r="73" spans="1:21" ht="13.5" thickBot="1" x14ac:dyDescent="0.25">
      <c r="B73" s="15"/>
      <c r="R73" s="2"/>
    </row>
    <row r="74" spans="1:21" ht="13.5" thickBot="1" x14ac:dyDescent="0.25">
      <c r="A74" s="44" t="s">
        <v>210</v>
      </c>
      <c r="B74" s="106"/>
      <c r="C74" s="106"/>
      <c r="D74" s="106"/>
      <c r="E74" s="106"/>
      <c r="F74" s="106"/>
      <c r="G74" s="178" t="s">
        <v>211</v>
      </c>
      <c r="H74" s="178" t="s">
        <v>212</v>
      </c>
      <c r="I74" s="179" t="s">
        <v>213</v>
      </c>
      <c r="R74" s="173"/>
    </row>
    <row r="75" spans="1:21" x14ac:dyDescent="0.2">
      <c r="A75" s="161"/>
      <c r="B75" s="103"/>
      <c r="C75" s="103"/>
      <c r="D75" s="103"/>
      <c r="E75" s="103"/>
      <c r="F75" s="103"/>
      <c r="G75" s="180"/>
      <c r="H75" s="180"/>
      <c r="I75" s="104"/>
      <c r="R75" s="176"/>
    </row>
    <row r="76" spans="1:21" x14ac:dyDescent="0.2">
      <c r="A76" s="112"/>
      <c r="B76" t="s">
        <v>214</v>
      </c>
      <c r="G76" s="181">
        <v>96144.31</v>
      </c>
      <c r="H76" s="181">
        <v>22051.26</v>
      </c>
      <c r="I76" s="182">
        <v>118195.56999999999</v>
      </c>
      <c r="R76" s="176"/>
    </row>
    <row r="77" spans="1:21" x14ac:dyDescent="0.2">
      <c r="A77" s="112"/>
      <c r="B77" t="s">
        <v>215</v>
      </c>
      <c r="G77" s="181">
        <v>96144.31</v>
      </c>
      <c r="H77" s="183">
        <v>22051.26</v>
      </c>
      <c r="I77" s="184">
        <v>118195.56999999999</v>
      </c>
    </row>
    <row r="78" spans="1:21" x14ac:dyDescent="0.2">
      <c r="A78" s="112"/>
      <c r="C78" s="2" t="s">
        <v>216</v>
      </c>
      <c r="G78" s="185">
        <v>0</v>
      </c>
      <c r="H78" s="185">
        <v>0</v>
      </c>
      <c r="I78" s="115">
        <v>0</v>
      </c>
    </row>
    <row r="79" spans="1:21" x14ac:dyDescent="0.2">
      <c r="A79" s="112"/>
      <c r="G79" s="186"/>
      <c r="H79" s="186"/>
      <c r="I79" s="138"/>
    </row>
    <row r="80" spans="1:21" x14ac:dyDescent="0.2">
      <c r="A80" s="112"/>
      <c r="B80" t="s">
        <v>217</v>
      </c>
      <c r="G80" s="183">
        <v>0</v>
      </c>
      <c r="H80" s="183">
        <v>0</v>
      </c>
      <c r="I80" s="115">
        <v>0</v>
      </c>
    </row>
    <row r="81" spans="1:18" x14ac:dyDescent="0.2">
      <c r="A81" s="112"/>
      <c r="B81" t="s">
        <v>218</v>
      </c>
      <c r="G81" s="187">
        <v>0</v>
      </c>
      <c r="H81" s="187">
        <v>0</v>
      </c>
      <c r="I81" s="188">
        <v>0</v>
      </c>
    </row>
    <row r="82" spans="1:18" x14ac:dyDescent="0.2">
      <c r="A82" s="112"/>
      <c r="C82" t="s">
        <v>219</v>
      </c>
      <c r="G82" s="183">
        <v>0</v>
      </c>
      <c r="H82" s="183"/>
      <c r="I82" s="115">
        <v>0</v>
      </c>
    </row>
    <row r="83" spans="1:18" x14ac:dyDescent="0.2">
      <c r="A83" s="112"/>
      <c r="G83" s="186"/>
      <c r="H83" s="186"/>
      <c r="I83" s="138"/>
    </row>
    <row r="84" spans="1:18" x14ac:dyDescent="0.2">
      <c r="A84" s="112"/>
      <c r="B84" t="s">
        <v>220</v>
      </c>
      <c r="G84" s="183">
        <v>441676.04</v>
      </c>
      <c r="H84" s="183">
        <v>0</v>
      </c>
      <c r="I84" s="182">
        <v>441676.04</v>
      </c>
    </row>
    <row r="85" spans="1:18" x14ac:dyDescent="0.2">
      <c r="A85" s="112"/>
      <c r="B85" t="s">
        <v>221</v>
      </c>
      <c r="G85" s="187">
        <v>441676.04</v>
      </c>
      <c r="H85" s="187">
        <v>0</v>
      </c>
      <c r="I85" s="184">
        <v>441676.04</v>
      </c>
      <c r="R85" s="2"/>
    </row>
    <row r="86" spans="1:18" x14ac:dyDescent="0.2">
      <c r="A86" s="112"/>
      <c r="C86" s="2" t="s">
        <v>222</v>
      </c>
      <c r="F86" s="189"/>
      <c r="G86" s="190">
        <v>0</v>
      </c>
      <c r="H86" s="183">
        <v>0</v>
      </c>
      <c r="I86" s="115">
        <v>0</v>
      </c>
      <c r="O86" s="191"/>
      <c r="P86" s="191"/>
    </row>
    <row r="87" spans="1:18" s="94" customFormat="1" x14ac:dyDescent="0.2">
      <c r="A87" s="112"/>
      <c r="B87"/>
      <c r="C87"/>
      <c r="D87"/>
      <c r="E87"/>
      <c r="F87" s="189"/>
      <c r="G87" s="189"/>
      <c r="H87" s="186"/>
      <c r="I87" s="138"/>
      <c r="O87" s="95"/>
      <c r="P87" s="95"/>
    </row>
    <row r="88" spans="1:18" x14ac:dyDescent="0.2">
      <c r="A88" s="112"/>
      <c r="C88" s="15" t="s">
        <v>223</v>
      </c>
      <c r="F88" s="189"/>
      <c r="G88" s="192">
        <v>537820.35</v>
      </c>
      <c r="H88" s="181">
        <v>22051.26</v>
      </c>
      <c r="I88" s="193">
        <v>559871.61</v>
      </c>
    </row>
    <row r="89" spans="1:18" x14ac:dyDescent="0.2">
      <c r="A89" s="112"/>
      <c r="F89" s="189"/>
      <c r="G89" s="189"/>
      <c r="H89" s="186"/>
      <c r="I89" s="138"/>
    </row>
    <row r="90" spans="1:18" ht="13.5" thickBot="1" x14ac:dyDescent="0.25">
      <c r="A90" s="122"/>
      <c r="B90" s="123"/>
      <c r="C90" s="123"/>
      <c r="D90" s="123"/>
      <c r="E90" s="123"/>
      <c r="F90" s="194"/>
      <c r="G90" s="194"/>
      <c r="H90" s="195"/>
      <c r="I90" s="177"/>
    </row>
    <row r="92" spans="1:18" x14ac:dyDescent="0.2">
      <c r="R92" s="196"/>
    </row>
    <row r="93" spans="1:18" x14ac:dyDescent="0.2">
      <c r="R93" s="196"/>
    </row>
    <row r="94" spans="1:18" x14ac:dyDescent="0.2">
      <c r="R94" s="196"/>
    </row>
    <row r="95" spans="1:18" x14ac:dyDescent="0.2">
      <c r="R95" s="127"/>
    </row>
    <row r="96" spans="1:18" x14ac:dyDescent="0.2">
      <c r="R96" s="127"/>
    </row>
    <row r="97" spans="15:16" x14ac:dyDescent="0.2">
      <c r="O97"/>
      <c r="P97"/>
    </row>
    <row r="98" spans="15:16" x14ac:dyDescent="0.2">
      <c r="O98"/>
      <c r="P98"/>
    </row>
    <row r="241" spans="15:16" x14ac:dyDescent="0.2">
      <c r="O241"/>
      <c r="P241"/>
    </row>
    <row r="242" spans="15:16" x14ac:dyDescent="0.2">
      <c r="O242"/>
      <c r="P242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D836-D918-49D8-BE54-A939AC515D22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197" t="s">
        <v>224</v>
      </c>
      <c r="B1" s="198"/>
    </row>
    <row r="2" spans="1:4" x14ac:dyDescent="0.2">
      <c r="A2" s="197" t="s">
        <v>225</v>
      </c>
      <c r="B2" s="198"/>
    </row>
    <row r="3" spans="1:4" x14ac:dyDescent="0.2">
      <c r="A3" s="199">
        <f>'Collection and Waterfall'!E6</f>
        <v>45169</v>
      </c>
      <c r="B3" s="198"/>
    </row>
    <row r="4" spans="1:4" x14ac:dyDescent="0.2">
      <c r="A4" s="197" t="s">
        <v>226</v>
      </c>
      <c r="B4" s="198"/>
    </row>
    <row r="6" spans="1:4" x14ac:dyDescent="0.2">
      <c r="C6" s="169"/>
      <c r="D6" s="127"/>
    </row>
    <row r="7" spans="1:4" x14ac:dyDescent="0.2">
      <c r="A7" s="200"/>
      <c r="C7" s="169"/>
      <c r="D7" s="201"/>
    </row>
    <row r="8" spans="1:4" x14ac:dyDescent="0.2">
      <c r="C8" s="169"/>
      <c r="D8" s="127"/>
    </row>
    <row r="9" spans="1:4" x14ac:dyDescent="0.2">
      <c r="A9" s="202" t="s">
        <v>227</v>
      </c>
      <c r="B9" s="203"/>
      <c r="C9" s="169"/>
      <c r="D9" s="127"/>
    </row>
    <row r="10" spans="1:4" x14ac:dyDescent="0.2">
      <c r="A10" s="202" t="s">
        <v>228</v>
      </c>
      <c r="B10" s="204">
        <v>775704.05</v>
      </c>
      <c r="D10" s="205"/>
    </row>
    <row r="11" spans="1:4" x14ac:dyDescent="0.2">
      <c r="A11" s="202" t="s">
        <v>229</v>
      </c>
      <c r="B11" s="206"/>
      <c r="C11" s="169"/>
      <c r="D11" s="207"/>
    </row>
    <row r="12" spans="1:4" ht="15" x14ac:dyDescent="0.2">
      <c r="A12" s="202" t="s">
        <v>230</v>
      </c>
      <c r="B12" s="206">
        <v>24847978.199999999</v>
      </c>
      <c r="C12" s="94"/>
      <c r="D12" s="208"/>
    </row>
    <row r="13" spans="1:4" x14ac:dyDescent="0.2">
      <c r="A13" s="202" t="s">
        <v>231</v>
      </c>
      <c r="B13" s="209">
        <v>-1464662.91</v>
      </c>
      <c r="C13" s="210"/>
      <c r="D13" s="211"/>
    </row>
    <row r="14" spans="1:4" x14ac:dyDescent="0.2">
      <c r="A14" s="202" t="s">
        <v>232</v>
      </c>
      <c r="B14" s="212">
        <f>SUM(B12:B13)</f>
        <v>23383315.289999999</v>
      </c>
      <c r="C14" s="213"/>
      <c r="D14" s="214"/>
    </row>
    <row r="15" spans="1:4" x14ac:dyDescent="0.2">
      <c r="A15" s="202"/>
      <c r="B15" s="206"/>
      <c r="C15" s="169"/>
      <c r="D15" s="127"/>
    </row>
    <row r="16" spans="1:4" x14ac:dyDescent="0.2">
      <c r="A16" s="202" t="s">
        <v>233</v>
      </c>
      <c r="B16" s="206">
        <v>944235.51</v>
      </c>
      <c r="D16" s="205"/>
    </row>
    <row r="17" spans="1:5" x14ac:dyDescent="0.2">
      <c r="A17" s="202" t="s">
        <v>234</v>
      </c>
      <c r="B17" s="206">
        <v>8202.0400000000009</v>
      </c>
      <c r="D17" s="205"/>
    </row>
    <row r="18" spans="1:5" x14ac:dyDescent="0.2">
      <c r="A18" s="202" t="s">
        <v>235</v>
      </c>
      <c r="B18" s="206">
        <v>11114.96</v>
      </c>
      <c r="C18" s="169"/>
      <c r="D18" s="215"/>
    </row>
    <row r="19" spans="1:5" ht="15" x14ac:dyDescent="0.2">
      <c r="A19" s="202" t="s">
        <v>236</v>
      </c>
      <c r="B19" s="206">
        <v>0</v>
      </c>
      <c r="C19" s="216"/>
      <c r="D19" s="208"/>
    </row>
    <row r="20" spans="1:5" x14ac:dyDescent="0.2">
      <c r="A20" s="202" t="s">
        <v>237</v>
      </c>
      <c r="B20" s="206">
        <v>0</v>
      </c>
      <c r="C20" s="217"/>
      <c r="D20" s="218"/>
    </row>
    <row r="21" spans="1:5" ht="15" x14ac:dyDescent="0.2">
      <c r="A21" s="2"/>
      <c r="B21" s="219"/>
      <c r="C21" s="216"/>
      <c r="D21" s="208"/>
    </row>
    <row r="22" spans="1:5" ht="13.5" thickBot="1" x14ac:dyDescent="0.25">
      <c r="A22" s="200" t="s">
        <v>82</v>
      </c>
      <c r="B22" s="220">
        <f>B10+B14+B16+B17+B18+B19</f>
        <v>25122571.850000001</v>
      </c>
      <c r="C22" s="213"/>
      <c r="D22" s="221"/>
    </row>
    <row r="23" spans="1:5" ht="13.5" thickTop="1" x14ac:dyDescent="0.2">
      <c r="A23" s="2"/>
      <c r="B23" s="52"/>
      <c r="C23" s="169"/>
      <c r="D23" s="201"/>
    </row>
    <row r="24" spans="1:5" x14ac:dyDescent="0.2">
      <c r="A24" s="2"/>
      <c r="B24" s="52"/>
      <c r="C24" s="169"/>
      <c r="D24" s="222"/>
    </row>
    <row r="25" spans="1:5" x14ac:dyDescent="0.2">
      <c r="A25" s="200" t="s">
        <v>238</v>
      </c>
      <c r="B25" s="52"/>
      <c r="C25" s="169"/>
      <c r="D25" s="222"/>
    </row>
    <row r="26" spans="1:5" x14ac:dyDescent="0.2">
      <c r="A26" s="2"/>
      <c r="B26" s="52"/>
      <c r="D26" s="223"/>
    </row>
    <row r="27" spans="1:5" x14ac:dyDescent="0.2">
      <c r="A27" s="202" t="s">
        <v>239</v>
      </c>
      <c r="B27" s="224"/>
      <c r="C27" s="169"/>
      <c r="D27" s="222"/>
    </row>
    <row r="28" spans="1:5" x14ac:dyDescent="0.2">
      <c r="A28" s="202" t="s">
        <v>240</v>
      </c>
      <c r="B28" s="203">
        <v>20681386.050000001</v>
      </c>
      <c r="C28" s="2"/>
      <c r="D28" s="223"/>
    </row>
    <row r="29" spans="1:5" x14ac:dyDescent="0.2">
      <c r="A29" s="202" t="s">
        <v>241</v>
      </c>
      <c r="B29" s="206">
        <v>-50646.13</v>
      </c>
      <c r="D29" s="225"/>
    </row>
    <row r="30" spans="1:5" x14ac:dyDescent="0.2">
      <c r="A30" s="202" t="s">
        <v>242</v>
      </c>
      <c r="B30" s="206"/>
      <c r="C30" s="217"/>
      <c r="D30" s="226"/>
    </row>
    <row r="31" spans="1:5" ht="15" x14ac:dyDescent="0.2">
      <c r="A31" s="202" t="s">
        <v>243</v>
      </c>
      <c r="B31" s="206"/>
      <c r="C31" s="216"/>
      <c r="D31" s="227"/>
    </row>
    <row r="32" spans="1:5" x14ac:dyDescent="0.2">
      <c r="A32" s="2"/>
      <c r="B32" s="219"/>
      <c r="C32" s="169"/>
      <c r="D32" s="127"/>
      <c r="E32" s="206"/>
    </row>
    <row r="33" spans="1:5" ht="13.5" thickBot="1" x14ac:dyDescent="0.25">
      <c r="A33" s="202" t="s">
        <v>244</v>
      </c>
      <c r="B33" s="228">
        <f>SUM(B27:B32)</f>
        <v>20630739.920000002</v>
      </c>
      <c r="C33" s="213"/>
      <c r="D33" s="207"/>
      <c r="E33" s="224"/>
    </row>
    <row r="34" spans="1:5" ht="13.5" thickTop="1" x14ac:dyDescent="0.2">
      <c r="A34" s="2"/>
      <c r="B34" s="229"/>
      <c r="C34" s="169"/>
      <c r="D34" s="201"/>
      <c r="E34" s="206"/>
    </row>
    <row r="35" spans="1:5" x14ac:dyDescent="0.2">
      <c r="A35" s="200" t="s">
        <v>245</v>
      </c>
      <c r="B35" s="230">
        <f>B22-B33</f>
        <v>4491831.93</v>
      </c>
      <c r="C35" s="7"/>
      <c r="D35" s="231"/>
      <c r="E35" s="224"/>
    </row>
    <row r="36" spans="1:5" x14ac:dyDescent="0.2">
      <c r="A36" s="2"/>
      <c r="B36" s="52"/>
      <c r="C36" s="2"/>
      <c r="D36" s="2"/>
      <c r="E36" s="206"/>
    </row>
    <row r="37" spans="1:5" ht="13.5" thickBot="1" x14ac:dyDescent="0.25">
      <c r="A37" s="200" t="s">
        <v>246</v>
      </c>
      <c r="B37" s="220">
        <f>+B33+B35</f>
        <v>25122571.850000001</v>
      </c>
      <c r="C37" s="2"/>
      <c r="D37" s="232"/>
      <c r="E37" s="206"/>
    </row>
    <row r="38" spans="1:5" ht="13.5" thickTop="1" x14ac:dyDescent="0.2">
      <c r="A38" s="2"/>
      <c r="B38" s="52"/>
      <c r="C38" s="2"/>
      <c r="E38" s="206"/>
    </row>
    <row r="39" spans="1:5" x14ac:dyDescent="0.2">
      <c r="A39" s="2"/>
      <c r="B39" s="52">
        <f>B22-B37</f>
        <v>0</v>
      </c>
      <c r="C39" s="2"/>
      <c r="E39" s="206"/>
    </row>
    <row r="40" spans="1:5" x14ac:dyDescent="0.2">
      <c r="B40" s="52"/>
      <c r="E40" s="206"/>
    </row>
    <row r="41" spans="1:5" x14ac:dyDescent="0.2">
      <c r="A41" s="2" t="s">
        <v>247</v>
      </c>
      <c r="B41" s="52"/>
      <c r="C41" s="2"/>
    </row>
    <row r="42" spans="1:5" x14ac:dyDescent="0.2">
      <c r="A42" s="2" t="s">
        <v>248</v>
      </c>
      <c r="B42" s="52"/>
      <c r="C42" s="2"/>
    </row>
    <row r="43" spans="1:5" x14ac:dyDescent="0.2">
      <c r="A43" s="2"/>
      <c r="B43" s="52"/>
      <c r="C43" s="2"/>
    </row>
    <row r="44" spans="1:5" x14ac:dyDescent="0.2">
      <c r="B44" s="52"/>
    </row>
    <row r="45" spans="1:5" x14ac:dyDescent="0.2">
      <c r="B45" s="52"/>
    </row>
    <row r="46" spans="1:5" x14ac:dyDescent="0.2">
      <c r="B46" s="52"/>
    </row>
    <row r="47" spans="1:5" x14ac:dyDescent="0.2">
      <c r="B47" s="52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2023-09-20T15:45:11Z</dcterms:created>
  <dcterms:modified xsi:type="dcterms:W3CDTF">2023-09-20T15:48:44Z</dcterms:modified>
</cp:coreProperties>
</file>