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3\"/>
    </mc:Choice>
  </mc:AlternateContent>
  <xr:revisionPtr revIDLastSave="0" documentId="13_ncr:1_{451E9405-5139-4211-B12F-AD8EF3EAD09C}" xr6:coauthVersionLast="47" xr6:coauthVersionMax="47" xr10:uidLastSave="{00000000-0000-0000-0000-000000000000}"/>
  <bookViews>
    <workbookView xWindow="-120" yWindow="-120" windowWidth="29040" windowHeight="15840" xr2:uid="{227CFA18-54D1-45C4-AB43-E8BA4203600C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5" i="3" s="1"/>
  <c r="B14" i="3"/>
  <c r="B20" i="3"/>
  <c r="B37" i="3" s="1"/>
  <c r="A99" i="1"/>
  <c r="A98" i="1"/>
  <c r="A97" i="1"/>
  <c r="A96" i="1"/>
  <c r="A95" i="1"/>
  <c r="A94" i="1"/>
  <c r="A93" i="1"/>
  <c r="A84" i="1"/>
  <c r="H65" i="1"/>
  <c r="G64" i="1"/>
  <c r="G50" i="1"/>
  <c r="G47" i="1"/>
  <c r="G46" i="1"/>
  <c r="G39" i="1"/>
  <c r="G38" i="1"/>
  <c r="G37" i="1"/>
  <c r="G36" i="1"/>
  <c r="G35" i="1"/>
  <c r="G34" i="1"/>
  <c r="G29" i="1"/>
  <c r="H21" i="1"/>
  <c r="L18" i="1"/>
  <c r="J21" i="1"/>
  <c r="A3" i="3" l="1"/>
  <c r="I21" i="1"/>
  <c r="L17" i="1"/>
  <c r="G72" i="1"/>
  <c r="K21" i="1"/>
  <c r="H73" i="1"/>
  <c r="F30" i="1"/>
  <c r="G28" i="1"/>
  <c r="G30" i="1" s="1"/>
  <c r="H30" i="1"/>
  <c r="H66" i="1"/>
  <c r="H53" i="1"/>
  <c r="H68" i="1"/>
  <c r="G53" i="1" l="1"/>
  <c r="G66" i="1"/>
  <c r="G73" i="1"/>
  <c r="G74" i="1"/>
  <c r="H72" i="1"/>
  <c r="L21" i="1"/>
  <c r="M18" i="1" s="1"/>
  <c r="M17" i="1"/>
  <c r="M21" i="1" s="1"/>
  <c r="H74" i="1" l="1"/>
  <c r="H78" i="1"/>
  <c r="G68" i="1"/>
  <c r="H79" i="1" l="1"/>
</calcChain>
</file>

<file path=xl/sharedStrings.xml><?xml version="1.0" encoding="utf-8"?>
<sst xmlns="http://schemas.openxmlformats.org/spreadsheetml/2006/main" count="332" uniqueCount="239">
  <si>
    <t>Student Loan Backed Reporting - FFELP</t>
  </si>
  <si>
    <t>Monthly Distribution Report</t>
  </si>
  <si>
    <t>Issuer</t>
  </si>
  <si>
    <t>ELFI, Inc.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</si>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</sst>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0000%"/>
    <numFmt numFmtId="172" formatCode="mmmm\ d\,\ yyyy"/>
    <numFmt numFmtId="173" formatCode="_(&quot;$&quot;* #,##0_);_(&quot;$&quot;* \(#,##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2">
    <xf numFmtId="0" fontId="0" fillId="0" borderId="0" xfId="0"/>
    <xf numFmtId="0" fontId="3" fillId="0" borderId="0" xfId="3"/>
    <xf numFmtId="0" fontId="2" fillId="0" borderId="0" xfId="3" applyFont="1"/>
    <xf numFmtId="0" fontId="4" fillId="0" borderId="1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3" fillId="0" borderId="2" xfId="3" applyBorder="1"/>
    <xf numFmtId="0" fontId="3" fillId="0" borderId="3" xfId="3" applyBorder="1"/>
    <xf numFmtId="0" fontId="3" fillId="0" borderId="5" xfId="3" applyBorder="1"/>
    <xf numFmtId="0" fontId="7" fillId="0" borderId="0" xfId="2" applyFill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8" fillId="0" borderId="7" xfId="4" applyFill="1" applyBorder="1" applyAlignment="1" applyProtection="1">
      <alignment horizontal="left"/>
    </xf>
    <xf numFmtId="0" fontId="3" fillId="0" borderId="7" xfId="3" applyBorder="1"/>
    <xf numFmtId="0" fontId="3" fillId="0" borderId="8" xfId="3" applyBorder="1"/>
    <xf numFmtId="43" fontId="3" fillId="0" borderId="0" xfId="3" applyNumberFormat="1"/>
    <xf numFmtId="0" fontId="3" fillId="0" borderId="4" xfId="3" applyBorder="1"/>
    <xf numFmtId="43" fontId="3" fillId="0" borderId="13" xfId="3" applyNumberFormat="1" applyBorder="1"/>
    <xf numFmtId="43" fontId="3" fillId="0" borderId="18" xfId="3" applyNumberFormat="1" applyBorder="1"/>
    <xf numFmtId="0" fontId="10" fillId="0" borderId="4" xfId="3" applyFont="1" applyBorder="1"/>
    <xf numFmtId="0" fontId="10" fillId="0" borderId="0" xfId="3" applyFont="1"/>
    <xf numFmtId="0" fontId="10" fillId="0" borderId="6" xfId="3" applyFont="1" applyBorder="1"/>
    <xf numFmtId="0" fontId="4" fillId="0" borderId="0" xfId="3" applyFont="1"/>
    <xf numFmtId="0" fontId="3" fillId="0" borderId="22" xfId="3" applyBorder="1"/>
    <xf numFmtId="10" fontId="3" fillId="0" borderId="27" xfId="5" applyNumberFormat="1" applyFont="1" applyFill="1" applyBorder="1" applyAlignment="1">
      <alignment horizontal="center"/>
    </xf>
    <xf numFmtId="2" fontId="3" fillId="0" borderId="28" xfId="6" applyNumberFormat="1" applyFont="1" applyFill="1" applyBorder="1" applyAlignment="1"/>
    <xf numFmtId="2" fontId="3" fillId="0" borderId="22" xfId="6" applyNumberFormat="1" applyFont="1" applyFill="1" applyBorder="1" applyAlignment="1">
      <alignment horizontal="center"/>
    </xf>
    <xf numFmtId="2" fontId="3" fillId="0" borderId="27" xfId="6" applyNumberFormat="1" applyFont="1" applyFill="1" applyBorder="1" applyAlignment="1"/>
    <xf numFmtId="2" fontId="3" fillId="0" borderId="0" xfId="6" applyNumberFormat="1" applyFont="1" applyFill="1" applyBorder="1" applyAlignment="1">
      <alignment horizontal="center"/>
    </xf>
    <xf numFmtId="2" fontId="3" fillId="0" borderId="29" xfId="6" applyNumberFormat="1" applyFont="1" applyFill="1" applyBorder="1" applyAlignment="1"/>
    <xf numFmtId="2" fontId="3" fillId="0" borderId="21" xfId="6" applyNumberFormat="1" applyFont="1" applyFill="1" applyBorder="1" applyAlignment="1">
      <alignment horizontal="center"/>
    </xf>
    <xf numFmtId="0" fontId="3" fillId="0" borderId="0" xfId="3" applyAlignment="1">
      <alignment horizontal="right"/>
    </xf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3" xfId="8" applyNumberFormat="1" applyFont="1" applyFill="1" applyBorder="1" applyAlignment="1">
      <alignment horizontal="center"/>
    </xf>
    <xf numFmtId="0" fontId="4" fillId="0" borderId="4" xfId="3" applyFont="1" applyBorder="1"/>
    <xf numFmtId="10" fontId="4" fillId="0" borderId="27" xfId="5" applyNumberFormat="1" applyFont="1" applyFill="1" applyBorder="1"/>
    <xf numFmtId="2" fontId="4" fillId="0" borderId="33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0" fontId="3" fillId="0" borderId="21" xfId="3" applyBorder="1"/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43" fontId="3" fillId="0" borderId="0" xfId="1" applyFont="1" applyFill="1" applyBorder="1" applyAlignment="1">
      <alignment horizontal="center"/>
    </xf>
    <xf numFmtId="0" fontId="3" fillId="0" borderId="0" xfId="3" applyAlignment="1">
      <alignment horizontal="center"/>
    </xf>
    <xf numFmtId="43" fontId="3" fillId="0" borderId="5" xfId="3" applyNumberFormat="1" applyBorder="1"/>
    <xf numFmtId="165" fontId="3" fillId="0" borderId="0" xfId="3" applyNumberFormat="1"/>
    <xf numFmtId="0" fontId="3" fillId="0" borderId="13" xfId="3" applyBorder="1"/>
    <xf numFmtId="0" fontId="3" fillId="0" borderId="6" xfId="3" applyBorder="1"/>
    <xf numFmtId="0" fontId="3" fillId="0" borderId="38" xfId="3" applyBorder="1"/>
    <xf numFmtId="0" fontId="3" fillId="0" borderId="39" xfId="3" applyBorder="1"/>
    <xf numFmtId="0" fontId="4" fillId="0" borderId="1" xfId="3" applyFont="1" applyBorder="1"/>
    <xf numFmtId="43" fontId="3" fillId="0" borderId="20" xfId="3" applyNumberFormat="1" applyBorder="1"/>
    <xf numFmtId="10" fontId="3" fillId="0" borderId="12" xfId="6" applyNumberFormat="1" applyFont="1" applyFill="1" applyBorder="1" applyAlignment="1">
      <alignment horizontal="right"/>
    </xf>
    <xf numFmtId="10" fontId="3" fillId="0" borderId="13" xfId="6" applyNumberFormat="1" applyFont="1" applyFill="1" applyBorder="1" applyAlignment="1">
      <alignment horizontal="right"/>
    </xf>
    <xf numFmtId="10" fontId="9" fillId="0" borderId="13" xfId="6" applyNumberFormat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0" fontId="3" fillId="0" borderId="0" xfId="3" applyNumberFormat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0" fontId="10" fillId="0" borderId="22" xfId="6" applyNumberFormat="1" applyFont="1" applyFill="1" applyBorder="1"/>
    <xf numFmtId="168" fontId="10" fillId="0" borderId="15" xfId="5" applyNumberFormat="1" applyFont="1" applyFill="1" applyBorder="1"/>
    <xf numFmtId="10" fontId="10" fillId="0" borderId="7" xfId="6" applyNumberFormat="1" applyFont="1" applyFill="1" applyBorder="1"/>
    <xf numFmtId="168" fontId="10" fillId="0" borderId="8" xfId="5" applyNumberFormat="1" applyFont="1" applyFill="1" applyBorder="1"/>
    <xf numFmtId="43" fontId="4" fillId="0" borderId="10" xfId="5" applyFont="1" applyFill="1" applyBorder="1" applyAlignment="1">
      <alignment horizontal="center"/>
    </xf>
    <xf numFmtId="43" fontId="4" fillId="0" borderId="30" xfId="5" applyFont="1" applyFill="1" applyBorder="1" applyAlignment="1">
      <alignment horizontal="center"/>
    </xf>
    <xf numFmtId="41" fontId="3" fillId="0" borderId="13" xfId="5" applyNumberFormat="1" applyFont="1" applyFill="1" applyBorder="1" applyAlignment="1">
      <alignment horizontal="right"/>
    </xf>
    <xf numFmtId="43" fontId="3" fillId="0" borderId="13" xfId="5" applyFont="1" applyFill="1" applyBorder="1" applyAlignment="1">
      <alignment horizontal="right"/>
    </xf>
    <xf numFmtId="43" fontId="3" fillId="0" borderId="14" xfId="5" applyFont="1" applyFill="1" applyBorder="1" applyAlignment="1">
      <alignment horizontal="right"/>
    </xf>
    <xf numFmtId="43" fontId="3" fillId="0" borderId="13" xfId="6" applyNumberFormat="1" applyFont="1" applyFill="1" applyBorder="1" applyAlignment="1">
      <alignment horizontal="right"/>
    </xf>
    <xf numFmtId="43" fontId="3" fillId="0" borderId="25" xfId="5" applyFont="1" applyFill="1" applyBorder="1" applyAlignment="1">
      <alignment horizontal="right"/>
    </xf>
    <xf numFmtId="43" fontId="3" fillId="0" borderId="16" xfId="5" applyFont="1" applyFill="1" applyBorder="1" applyAlignment="1">
      <alignment horizontal="right"/>
    </xf>
    <xf numFmtId="43" fontId="3" fillId="0" borderId="26" xfId="5" applyFont="1" applyFill="1" applyBorder="1" applyAlignment="1">
      <alignment horizontal="right"/>
    </xf>
    <xf numFmtId="43" fontId="3" fillId="0" borderId="27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9" xfId="6" applyNumberFormat="1" applyFont="1" applyFill="1" applyBorder="1" applyAlignment="1">
      <alignment horizontal="right"/>
    </xf>
    <xf numFmtId="43" fontId="4" fillId="0" borderId="37" xfId="5" applyFont="1" applyFill="1" applyBorder="1" applyAlignment="1">
      <alignment horizontal="right"/>
    </xf>
    <xf numFmtId="10" fontId="10" fillId="0" borderId="0" xfId="6" applyNumberFormat="1" applyFont="1" applyFill="1" applyBorder="1"/>
    <xf numFmtId="168" fontId="10" fillId="0" borderId="5" xfId="5" applyNumberFormat="1" applyFont="1" applyFill="1" applyBorder="1"/>
    <xf numFmtId="0" fontId="3" fillId="0" borderId="1" xfId="3" applyBorder="1"/>
    <xf numFmtId="10" fontId="3" fillId="0" borderId="12" xfId="5" applyNumberFormat="1" applyFont="1" applyFill="1" applyBorder="1" applyAlignment="1">
      <alignment horizontal="right"/>
    </xf>
    <xf numFmtId="0" fontId="4" fillId="0" borderId="7" xfId="3" applyFont="1" applyBorder="1"/>
    <xf numFmtId="41" fontId="4" fillId="0" borderId="38" xfId="5" applyNumberFormat="1" applyFont="1" applyFill="1" applyBorder="1" applyAlignment="1">
      <alignment horizontal="right"/>
    </xf>
    <xf numFmtId="43" fontId="4" fillId="0" borderId="38" xfId="5" applyFont="1" applyFill="1" applyBorder="1" applyAlignment="1">
      <alignment horizontal="right"/>
    </xf>
    <xf numFmtId="10" fontId="4" fillId="0" borderId="38" xfId="6" applyNumberFormat="1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0" fontId="5" fillId="0" borderId="0" xfId="3" applyFont="1"/>
    <xf numFmtId="0" fontId="4" fillId="0" borderId="0" xfId="3" applyFont="1" applyAlignment="1">
      <alignment horizontal="center"/>
    </xf>
    <xf numFmtId="43" fontId="4" fillId="0" borderId="0" xfId="3" applyNumberFormat="1" applyFont="1"/>
    <xf numFmtId="3" fontId="3" fillId="0" borderId="0" xfId="3" applyNumberFormat="1"/>
    <xf numFmtId="4" fontId="3" fillId="0" borderId="0" xfId="3" applyNumberFormat="1"/>
    <xf numFmtId="0" fontId="5" fillId="0" borderId="0" xfId="3" applyFont="1" applyAlignment="1">
      <alignment vertical="center" wrapText="1"/>
    </xf>
    <xf numFmtId="14" fontId="3" fillId="0" borderId="2" xfId="3" applyNumberFormat="1" applyBorder="1" applyAlignment="1">
      <alignment horizontal="center"/>
    </xf>
    <xf numFmtId="14" fontId="3" fillId="0" borderId="3" xfId="3" applyNumberFormat="1" applyBorder="1" applyAlignment="1">
      <alignment horizontal="center"/>
    </xf>
    <xf numFmtId="14" fontId="3" fillId="0" borderId="7" xfId="3" applyNumberFormat="1" applyBorder="1" applyAlignment="1">
      <alignment horizontal="center"/>
    </xf>
    <xf numFmtId="14" fontId="3" fillId="0" borderId="8" xfId="3" applyNumberFormat="1" applyBorder="1" applyAlignment="1">
      <alignment horizontal="center"/>
    </xf>
    <xf numFmtId="0" fontId="16" fillId="0" borderId="0" xfId="3" applyFont="1"/>
    <xf numFmtId="0" fontId="16" fillId="0" borderId="34" xfId="3" applyFont="1" applyBorder="1"/>
    <xf numFmtId="0" fontId="3" fillId="0" borderId="40" xfId="3" applyBorder="1"/>
    <xf numFmtId="14" fontId="4" fillId="0" borderId="20" xfId="3" applyNumberFormat="1" applyFont="1" applyBorder="1" applyAlignment="1">
      <alignment horizontal="center"/>
    </xf>
    <xf numFmtId="14" fontId="4" fillId="0" borderId="0" xfId="3" applyNumberFormat="1" applyFont="1" applyAlignment="1">
      <alignment horizontal="center"/>
    </xf>
    <xf numFmtId="0" fontId="4" fillId="0" borderId="5" xfId="3" applyFont="1" applyBorder="1" applyAlignment="1">
      <alignment horizontal="center"/>
    </xf>
    <xf numFmtId="0" fontId="18" fillId="0" borderId="0" xfId="3" applyFont="1"/>
    <xf numFmtId="8" fontId="3" fillId="0" borderId="0" xfId="3" applyNumberFormat="1"/>
    <xf numFmtId="44" fontId="3" fillId="0" borderId="8" xfId="3" applyNumberFormat="1" applyBorder="1"/>
    <xf numFmtId="14" fontId="4" fillId="0" borderId="41" xfId="3" applyNumberFormat="1" applyFont="1" applyBorder="1" applyAlignment="1">
      <alignment horizontal="center"/>
    </xf>
    <xf numFmtId="49" fontId="3" fillId="0" borderId="4" xfId="3" applyNumberFormat="1" applyBorder="1"/>
    <xf numFmtId="43" fontId="3" fillId="0" borderId="5" xfId="3" applyNumberFormat="1" applyBorder="1" applyAlignment="1">
      <alignment horizontal="right"/>
    </xf>
    <xf numFmtId="10" fontId="3" fillId="0" borderId="5" xfId="3" applyNumberFormat="1" applyBorder="1" applyAlignment="1">
      <alignment horizontal="right"/>
    </xf>
    <xf numFmtId="171" fontId="3" fillId="0" borderId="0" xfId="3" applyNumberFormat="1"/>
    <xf numFmtId="44" fontId="3" fillId="0" borderId="5" xfId="3" applyNumberFormat="1" applyBorder="1"/>
    <xf numFmtId="0" fontId="10" fillId="0" borderId="1" xfId="3" applyFont="1" applyBorder="1"/>
    <xf numFmtId="0" fontId="5" fillId="0" borderId="2" xfId="3" applyFont="1" applyBorder="1"/>
    <xf numFmtId="0" fontId="19" fillId="0" borderId="2" xfId="3" applyFont="1" applyBorder="1"/>
    <xf numFmtId="0" fontId="5" fillId="0" borderId="3" xfId="3" applyFont="1" applyBorder="1"/>
    <xf numFmtId="0" fontId="5" fillId="0" borderId="5" xfId="3" applyFont="1" applyBorder="1"/>
    <xf numFmtId="0" fontId="5" fillId="0" borderId="7" xfId="3" applyFont="1" applyBorder="1"/>
    <xf numFmtId="43" fontId="5" fillId="0" borderId="7" xfId="3" applyNumberFormat="1" applyFont="1" applyBorder="1"/>
    <xf numFmtId="0" fontId="5" fillId="0" borderId="8" xfId="3" applyFont="1" applyBorder="1"/>
    <xf numFmtId="43" fontId="5" fillId="0" borderId="0" xfId="3" applyNumberFormat="1" applyFont="1"/>
    <xf numFmtId="10" fontId="3" fillId="0" borderId="6" xfId="3" applyNumberFormat="1" applyBorder="1"/>
    <xf numFmtId="10" fontId="3" fillId="0" borderId="7" xfId="3" applyNumberFormat="1" applyBorder="1"/>
    <xf numFmtId="10" fontId="3" fillId="0" borderId="8" xfId="3" applyNumberFormat="1" applyBorder="1" applyAlignment="1">
      <alignment horizontal="right"/>
    </xf>
    <xf numFmtId="44" fontId="5" fillId="0" borderId="0" xfId="3" applyNumberFormat="1" applyFont="1"/>
    <xf numFmtId="0" fontId="10" fillId="0" borderId="24" xfId="3" applyFont="1" applyBorder="1" applyAlignment="1">
      <alignment vertical="top"/>
    </xf>
    <xf numFmtId="0" fontId="3" fillId="0" borderId="15" xfId="3" applyBorder="1" applyAlignment="1">
      <alignment horizontal="right"/>
    </xf>
    <xf numFmtId="0" fontId="10" fillId="0" borderId="0" xfId="3" applyFont="1" applyAlignment="1">
      <alignment horizontal="left" vertical="top" wrapText="1"/>
    </xf>
    <xf numFmtId="0" fontId="16" fillId="0" borderId="4" xfId="3" applyFont="1" applyBorder="1"/>
    <xf numFmtId="0" fontId="4" fillId="0" borderId="21" xfId="3" applyFont="1" applyBorder="1" applyAlignment="1">
      <alignment horizontal="right"/>
    </xf>
    <xf numFmtId="0" fontId="4" fillId="0" borderId="20" xfId="3" applyFont="1" applyBorder="1" applyAlignment="1">
      <alignment horizontal="right"/>
    </xf>
    <xf numFmtId="0" fontId="4" fillId="0" borderId="0" xfId="3" applyFont="1" applyAlignment="1">
      <alignment horizontal="right"/>
    </xf>
    <xf numFmtId="43" fontId="20" fillId="0" borderId="0" xfId="3" applyNumberFormat="1" applyFont="1"/>
    <xf numFmtId="39" fontId="20" fillId="0" borderId="0" xfId="3" applyNumberFormat="1" applyFont="1"/>
    <xf numFmtId="0" fontId="3" fillId="0" borderId="0" xfId="3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Alignment="1">
      <alignment vertical="center"/>
    </xf>
    <xf numFmtId="43" fontId="21" fillId="0" borderId="0" xfId="3" applyNumberFormat="1" applyFont="1"/>
    <xf numFmtId="0" fontId="19" fillId="0" borderId="0" xfId="3" applyFont="1"/>
    <xf numFmtId="43" fontId="22" fillId="0" borderId="0" xfId="3" applyNumberFormat="1" applyFont="1"/>
    <xf numFmtId="0" fontId="3" fillId="0" borderId="42" xfId="3" applyBorder="1" applyAlignment="1">
      <alignment horizontal="center"/>
    </xf>
    <xf numFmtId="0" fontId="3" fillId="0" borderId="41" xfId="3" applyBorder="1" applyAlignment="1">
      <alignment horizontal="center"/>
    </xf>
    <xf numFmtId="43" fontId="3" fillId="0" borderId="26" xfId="3" applyNumberFormat="1" applyBorder="1"/>
    <xf numFmtId="43" fontId="23" fillId="0" borderId="0" xfId="3" applyNumberFormat="1" applyFont="1"/>
    <xf numFmtId="0" fontId="4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172" fontId="4" fillId="0" borderId="0" xfId="3" applyNumberFormat="1" applyFont="1" applyAlignment="1">
      <alignment horizontal="centerContinuous"/>
    </xf>
    <xf numFmtId="0" fontId="4" fillId="0" borderId="0" xfId="3" applyFont="1" applyAlignment="1" applyProtection="1">
      <alignment horizontal="left"/>
      <protection locked="0"/>
    </xf>
    <xf numFmtId="0" fontId="3" fillId="0" borderId="0" xfId="3" applyAlignment="1" applyProtection="1">
      <alignment horizontal="left"/>
      <protection locked="0"/>
    </xf>
    <xf numFmtId="173" fontId="3" fillId="0" borderId="0" xfId="3" applyNumberFormat="1" applyAlignment="1">
      <alignment horizontal="right"/>
    </xf>
    <xf numFmtId="165" fontId="3" fillId="0" borderId="0" xfId="3" applyNumberFormat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165" fontId="3" fillId="0" borderId="22" xfId="3" applyNumberFormat="1" applyBorder="1" applyAlignment="1">
      <alignment horizontal="right"/>
    </xf>
    <xf numFmtId="165" fontId="3" fillId="0" borderId="0" xfId="1" applyNumberFormat="1" applyFont="1" applyFill="1" applyBorder="1" applyAlignment="1" applyProtection="1"/>
    <xf numFmtId="165" fontId="3" fillId="0" borderId="22" xfId="3" applyNumberFormat="1" applyBorder="1" applyAlignment="1" applyProtection="1">
      <alignment horizontal="fill"/>
      <protection locked="0"/>
    </xf>
    <xf numFmtId="173" fontId="4" fillId="0" borderId="43" xfId="3" applyNumberFormat="1" applyFont="1" applyBorder="1" applyAlignment="1">
      <alignment horizontal="right"/>
    </xf>
    <xf numFmtId="173" fontId="3" fillId="0" borderId="0" xfId="3" applyNumberFormat="1"/>
    <xf numFmtId="44" fontId="3" fillId="0" borderId="0" xfId="3" applyNumberFormat="1" applyAlignment="1">
      <alignment horizontal="right"/>
    </xf>
    <xf numFmtId="173" fontId="3" fillId="0" borderId="43" xfId="3" applyNumberFormat="1" applyBorder="1" applyAlignment="1">
      <alignment horizontal="right"/>
    </xf>
    <xf numFmtId="165" fontId="3" fillId="0" borderId="0" xfId="3" applyNumberFormat="1" applyAlignment="1" applyProtection="1">
      <alignment horizontal="fill"/>
      <protection locked="0"/>
    </xf>
    <xf numFmtId="173" fontId="4" fillId="0" borderId="21" xfId="3" applyNumberFormat="1" applyFont="1" applyBorder="1" applyAlignment="1">
      <alignment horizontal="right"/>
    </xf>
    <xf numFmtId="0" fontId="2" fillId="0" borderId="0" xfId="0" applyFont="1" applyFill="1"/>
    <xf numFmtId="0" fontId="3" fillId="0" borderId="0" xfId="3" applyFill="1"/>
    <xf numFmtId="0" fontId="3" fillId="0" borderId="0" xfId="3" applyFill="1" applyAlignment="1">
      <alignment horizontal="left"/>
    </xf>
    <xf numFmtId="0" fontId="2" fillId="0" borderId="0" xfId="3" applyFont="1" applyFill="1"/>
    <xf numFmtId="0" fontId="4" fillId="0" borderId="1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3" fillId="0" borderId="2" xfId="3" applyFill="1" applyBorder="1"/>
    <xf numFmtId="0" fontId="3" fillId="0" borderId="3" xfId="3" applyFill="1" applyBorder="1"/>
    <xf numFmtId="0" fontId="5" fillId="0" borderId="0" xfId="3" applyFont="1" applyFill="1" applyAlignment="1">
      <alignment horizontal="left" vertical="center" wrapText="1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/>
    <xf numFmtId="0" fontId="6" fillId="0" borderId="0" xfId="3" applyFont="1" applyFill="1" applyAlignment="1">
      <alignment horizontal="center" vertical="center"/>
    </xf>
    <xf numFmtId="14" fontId="3" fillId="0" borderId="0" xfId="3" applyNumberFormat="1" applyFill="1" applyAlignment="1">
      <alignment horizontal="left"/>
    </xf>
    <xf numFmtId="14" fontId="3" fillId="0" borderId="0" xfId="3" applyNumberFormat="1" applyFill="1"/>
    <xf numFmtId="14" fontId="3" fillId="0" borderId="5" xfId="3" applyNumberFormat="1" applyFill="1" applyBorder="1"/>
    <xf numFmtId="164" fontId="3" fillId="0" borderId="0" xfId="3" applyNumberFormat="1" applyFill="1" applyAlignment="1">
      <alignment horizontal="center"/>
    </xf>
    <xf numFmtId="164" fontId="3" fillId="0" borderId="0" xfId="3" applyNumberFormat="1" applyFill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3" fillId="0" borderId="5" xfId="3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3" fillId="0" borderId="7" xfId="3" applyFill="1" applyBorder="1"/>
    <xf numFmtId="0" fontId="3" fillId="0" borderId="8" xfId="3" applyFill="1" applyBorder="1"/>
    <xf numFmtId="43" fontId="3" fillId="0" borderId="0" xfId="3" applyNumberFormat="1" applyFill="1"/>
    <xf numFmtId="0" fontId="2" fillId="0" borderId="1" xfId="3" applyFont="1" applyFill="1" applyBorder="1"/>
    <xf numFmtId="0" fontId="4" fillId="0" borderId="2" xfId="3" applyFont="1" applyFill="1" applyBorder="1"/>
    <xf numFmtId="0" fontId="3" fillId="0" borderId="4" xfId="3" applyFill="1" applyBorder="1"/>
    <xf numFmtId="0" fontId="3" fillId="0" borderId="9" xfId="3" applyFill="1" applyBorder="1"/>
    <xf numFmtId="0" fontId="4" fillId="0" borderId="10" xfId="3" applyFont="1" applyFill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3" fillId="0" borderId="12" xfId="3" applyFill="1" applyBorder="1" applyAlignment="1">
      <alignment horizontal="center"/>
    </xf>
    <xf numFmtId="0" fontId="3" fillId="0" borderId="13" xfId="3" applyFill="1" applyBorder="1" applyAlignment="1">
      <alignment horizontal="center"/>
    </xf>
    <xf numFmtId="164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 applyAlignment="1">
      <alignment horizontal="center"/>
    </xf>
    <xf numFmtId="43" fontId="3" fillId="0" borderId="12" xfId="3" applyNumberFormat="1" applyFill="1" applyBorder="1"/>
    <xf numFmtId="43" fontId="3" fillId="0" borderId="14" xfId="3" applyNumberFormat="1" applyFill="1" applyBorder="1"/>
    <xf numFmtId="10" fontId="3" fillId="0" borderId="12" xfId="3" applyNumberFormat="1" applyFill="1" applyBorder="1" applyAlignment="1">
      <alignment horizontal="center"/>
    </xf>
    <xf numFmtId="14" fontId="3" fillId="0" borderId="15" xfId="3" applyNumberFormat="1" applyFill="1" applyBorder="1" applyAlignment="1">
      <alignment horizontal="center"/>
    </xf>
    <xf numFmtId="164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 applyAlignment="1">
      <alignment horizontal="center"/>
    </xf>
    <xf numFmtId="43" fontId="3" fillId="0" borderId="13" xfId="3" applyNumberFormat="1" applyFill="1" applyBorder="1"/>
    <xf numFmtId="43" fontId="3" fillId="0" borderId="16" xfId="3" applyNumberFormat="1" applyFill="1" applyBorder="1"/>
    <xf numFmtId="10" fontId="3" fillId="0" borderId="13" xfId="3" applyNumberFormat="1" applyFill="1" applyBorder="1" applyAlignment="1">
      <alignment horizontal="center"/>
    </xf>
    <xf numFmtId="14" fontId="3" fillId="0" borderId="5" xfId="3" applyNumberFormat="1" applyFill="1" applyBorder="1" applyAlignment="1">
      <alignment horizontal="center"/>
    </xf>
    <xf numFmtId="0" fontId="3" fillId="0" borderId="17" xfId="3" applyFill="1" applyBorder="1"/>
    <xf numFmtId="0" fontId="3" fillId="0" borderId="18" xfId="3" applyFill="1" applyBorder="1" applyAlignment="1">
      <alignment horizontal="center"/>
    </xf>
    <xf numFmtId="10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 applyAlignment="1">
      <alignment horizontal="center"/>
    </xf>
    <xf numFmtId="43" fontId="3" fillId="0" borderId="18" xfId="3" applyNumberFormat="1" applyFill="1" applyBorder="1"/>
    <xf numFmtId="43" fontId="3" fillId="0" borderId="19" xfId="3" applyNumberFormat="1" applyFill="1" applyBorder="1"/>
    <xf numFmtId="10" fontId="9" fillId="0" borderId="18" xfId="3" applyNumberFormat="1" applyFont="1" applyFill="1" applyBorder="1" applyAlignment="1">
      <alignment horizontal="center"/>
    </xf>
    <xf numFmtId="10" fontId="3" fillId="0" borderId="20" xfId="3" applyNumberFormat="1" applyFill="1" applyBorder="1"/>
    <xf numFmtId="0" fontId="4" fillId="0" borderId="21" xfId="3" applyFont="1" applyFill="1" applyBorder="1"/>
    <xf numFmtId="0" fontId="3" fillId="0" borderId="18" xfId="3" applyFill="1" applyBorder="1"/>
    <xf numFmtId="10" fontId="3" fillId="0" borderId="18" xfId="3" applyNumberFormat="1" applyFill="1" applyBorder="1"/>
    <xf numFmtId="43" fontId="4" fillId="0" borderId="18" xfId="3" applyNumberFormat="1" applyFont="1" applyFill="1" applyBorder="1"/>
    <xf numFmtId="9" fontId="4" fillId="0" borderId="18" xfId="3" applyNumberFormat="1" applyFont="1" applyFill="1" applyBorder="1" applyAlignment="1">
      <alignment horizontal="center"/>
    </xf>
    <xf numFmtId="10" fontId="4" fillId="0" borderId="18" xfId="3" applyNumberFormat="1" applyFont="1" applyFill="1" applyBorder="1" applyAlignment="1">
      <alignment horizontal="center"/>
    </xf>
    <xf numFmtId="10" fontId="4" fillId="0" borderId="20" xfId="3" applyNumberFormat="1" applyFont="1" applyFill="1" applyBorder="1" applyAlignment="1">
      <alignment horizontal="center"/>
    </xf>
    <xf numFmtId="0" fontId="10" fillId="0" borderId="4" xfId="3" applyFont="1" applyFill="1" applyBorder="1"/>
    <xf numFmtId="0" fontId="10" fillId="0" borderId="22" xfId="3" applyFont="1" applyFill="1" applyBorder="1"/>
    <xf numFmtId="0" fontId="10" fillId="0" borderId="0" xfId="3" applyFont="1" applyFill="1"/>
    <xf numFmtId="0" fontId="10" fillId="0" borderId="15" xfId="3" applyFont="1" applyFill="1" applyBorder="1"/>
    <xf numFmtId="0" fontId="10" fillId="0" borderId="6" xfId="3" applyFont="1" applyFill="1" applyBorder="1"/>
    <xf numFmtId="0" fontId="10" fillId="0" borderId="7" xfId="3" applyFont="1" applyFill="1" applyBorder="1"/>
    <xf numFmtId="0" fontId="10" fillId="0" borderId="8" xfId="3" applyFont="1" applyFill="1" applyBorder="1"/>
    <xf numFmtId="0" fontId="4" fillId="0" borderId="9" xfId="3" applyFont="1" applyFill="1" applyBorder="1"/>
    <xf numFmtId="0" fontId="4" fillId="0" borderId="23" xfId="3" applyFont="1" applyFill="1" applyBorder="1"/>
    <xf numFmtId="0" fontId="4" fillId="0" borderId="11" xfId="3" applyFont="1" applyFill="1" applyBorder="1"/>
    <xf numFmtId="0" fontId="3" fillId="0" borderId="24" xfId="3" applyFill="1" applyBorder="1"/>
    <xf numFmtId="0" fontId="3" fillId="0" borderId="14" xfId="3" applyFill="1" applyBorder="1"/>
    <xf numFmtId="0" fontId="4" fillId="0" borderId="12" xfId="3" applyFont="1" applyFill="1" applyBorder="1" applyAlignment="1">
      <alignment horizontal="center"/>
    </xf>
    <xf numFmtId="0" fontId="4" fillId="0" borderId="22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  <xf numFmtId="0" fontId="4" fillId="0" borderId="0" xfId="3" applyFont="1" applyFill="1"/>
    <xf numFmtId="0" fontId="3" fillId="0" borderId="22" xfId="3" applyFill="1" applyBorder="1"/>
    <xf numFmtId="43" fontId="3" fillId="0" borderId="12" xfId="3" applyNumberFormat="1" applyFill="1" applyBorder="1" applyAlignment="1">
      <alignment horizontal="right"/>
    </xf>
    <xf numFmtId="43" fontId="3" fillId="0" borderId="14" xfId="3" applyNumberFormat="1" applyFill="1" applyBorder="1" applyAlignment="1">
      <alignment horizontal="right"/>
    </xf>
    <xf numFmtId="43" fontId="3" fillId="0" borderId="25" xfId="3" applyNumberFormat="1" applyFill="1" applyBorder="1" applyAlignment="1">
      <alignment horizontal="right"/>
    </xf>
    <xf numFmtId="0" fontId="3" fillId="0" borderId="19" xfId="3" applyFill="1" applyBorder="1"/>
    <xf numFmtId="0" fontId="4" fillId="0" borderId="18" xfId="3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43" fontId="3" fillId="0" borderId="13" xfId="3" applyNumberFormat="1" applyFill="1" applyBorder="1" applyAlignment="1">
      <alignment horizontal="right"/>
    </xf>
    <xf numFmtId="43" fontId="3" fillId="0" borderId="16" xfId="3" applyNumberFormat="1" applyFill="1" applyBorder="1" applyAlignment="1">
      <alignment horizontal="right"/>
    </xf>
    <xf numFmtId="43" fontId="3" fillId="0" borderId="26" xfId="3" applyNumberFormat="1" applyFill="1" applyBorder="1" applyAlignment="1">
      <alignment horizontal="right"/>
    </xf>
    <xf numFmtId="0" fontId="3" fillId="0" borderId="4" xfId="3" applyFill="1" applyBorder="1" applyAlignment="1">
      <alignment horizontal="left" indent="3"/>
    </xf>
    <xf numFmtId="0" fontId="3" fillId="0" borderId="16" xfId="3" applyFill="1" applyBorder="1"/>
    <xf numFmtId="2" fontId="3" fillId="0" borderId="15" xfId="3" applyNumberFormat="1" applyFill="1" applyBorder="1"/>
    <xf numFmtId="43" fontId="4" fillId="0" borderId="13" xfId="3" applyNumberFormat="1" applyFont="1" applyFill="1" applyBorder="1" applyAlignment="1">
      <alignment horizontal="right"/>
    </xf>
    <xf numFmtId="43" fontId="4" fillId="0" borderId="16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3" fillId="0" borderId="5" xfId="3" applyNumberFormat="1" applyFill="1" applyBorder="1"/>
    <xf numFmtId="43" fontId="3" fillId="0" borderId="0" xfId="3" applyNumberFormat="1" applyFill="1" applyAlignment="1">
      <alignment horizontal="right"/>
    </xf>
    <xf numFmtId="2" fontId="3" fillId="0" borderId="20" xfId="3" applyNumberFormat="1" applyFill="1" applyBorder="1"/>
    <xf numFmtId="0" fontId="3" fillId="0" borderId="13" xfId="3" applyFill="1" applyBorder="1" applyAlignment="1">
      <alignment horizontal="right"/>
    </xf>
    <xf numFmtId="0" fontId="3" fillId="0" borderId="0" xfId="3" applyFill="1" applyAlignment="1">
      <alignment horizontal="right"/>
    </xf>
    <xf numFmtId="0" fontId="3" fillId="0" borderId="26" xfId="3" applyFill="1" applyBorder="1" applyAlignment="1">
      <alignment horizontal="right"/>
    </xf>
    <xf numFmtId="0" fontId="3" fillId="0" borderId="9" xfId="3" applyFill="1" applyBorder="1" applyAlignment="1">
      <alignment horizontal="left" indent="3"/>
    </xf>
    <xf numFmtId="0" fontId="3" fillId="0" borderId="30" xfId="3" applyFill="1" applyBorder="1"/>
    <xf numFmtId="10" fontId="4" fillId="0" borderId="32" xfId="3" applyNumberFormat="1" applyFont="1" applyFill="1" applyBorder="1"/>
    <xf numFmtId="41" fontId="3" fillId="0" borderId="13" xfId="3" applyNumberFormat="1" applyFill="1" applyBorder="1" applyAlignment="1">
      <alignment horizontal="right"/>
    </xf>
    <xf numFmtId="37" fontId="3" fillId="0" borderId="16" xfId="3" applyNumberFormat="1" applyFill="1" applyBorder="1" applyAlignment="1">
      <alignment horizontal="right"/>
    </xf>
    <xf numFmtId="41" fontId="3" fillId="0" borderId="26" xfId="3" applyNumberFormat="1" applyFill="1" applyBorder="1" applyAlignment="1">
      <alignment horizontal="right"/>
    </xf>
    <xf numFmtId="0" fontId="4" fillId="0" borderId="4" xfId="3" applyFont="1" applyFill="1" applyBorder="1"/>
    <xf numFmtId="2" fontId="4" fillId="0" borderId="8" xfId="3" applyNumberFormat="1" applyFont="1" applyFill="1" applyBorder="1"/>
    <xf numFmtId="44" fontId="3" fillId="0" borderId="13" xfId="3" applyNumberFormat="1" applyFill="1" applyBorder="1" applyAlignment="1">
      <alignment horizontal="right"/>
    </xf>
    <xf numFmtId="44" fontId="3" fillId="0" borderId="26" xfId="3" applyNumberFormat="1" applyFill="1" applyBorder="1" applyAlignment="1">
      <alignment horizontal="right"/>
    </xf>
    <xf numFmtId="0" fontId="4" fillId="0" borderId="34" xfId="3" applyFont="1" applyFill="1" applyBorder="1"/>
    <xf numFmtId="0" fontId="3" fillId="0" borderId="35" xfId="3" applyFill="1" applyBorder="1"/>
    <xf numFmtId="10" fontId="4" fillId="0" borderId="36" xfId="3" applyNumberFormat="1" applyFont="1" applyFill="1" applyBorder="1"/>
    <xf numFmtId="2" fontId="4" fillId="0" borderId="0" xfId="3" applyNumberFormat="1" applyFont="1" applyFill="1" applyAlignment="1">
      <alignment horizontal="center"/>
    </xf>
    <xf numFmtId="2" fontId="4" fillId="0" borderId="5" xfId="3" applyNumberFormat="1" applyFont="1" applyFill="1" applyBorder="1" applyAlignment="1">
      <alignment horizontal="center"/>
    </xf>
    <xf numFmtId="0" fontId="3" fillId="0" borderId="21" xfId="3" applyFill="1" applyBorder="1"/>
    <xf numFmtId="44" fontId="3" fillId="0" borderId="18" xfId="3" applyNumberFormat="1" applyFill="1" applyBorder="1" applyAlignment="1">
      <alignment horizontal="right"/>
    </xf>
    <xf numFmtId="44" fontId="3" fillId="0" borderId="37" xfId="3" applyNumberFormat="1" applyFill="1" applyBorder="1" applyAlignment="1">
      <alignment horizontal="right"/>
    </xf>
    <xf numFmtId="0" fontId="10" fillId="0" borderId="1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left" vertical="top" wrapText="1"/>
    </xf>
    <xf numFmtId="0" fontId="10" fillId="0" borderId="3" xfId="3" applyFont="1" applyFill="1" applyBorder="1" applyAlignment="1">
      <alignment horizontal="left" vertical="top" wrapText="1"/>
    </xf>
    <xf numFmtId="0" fontId="10" fillId="0" borderId="4" xfId="3" applyFont="1" applyFill="1" applyBorder="1" applyAlignment="1">
      <alignment horizontal="left" vertical="top" wrapText="1"/>
    </xf>
    <xf numFmtId="0" fontId="10" fillId="0" borderId="0" xfId="3" applyFont="1" applyFill="1" applyAlignment="1">
      <alignment horizontal="lef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8" xfId="3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3" fillId="0" borderId="0" xfId="3" quotePrefix="1" applyFill="1"/>
    <xf numFmtId="0" fontId="4" fillId="0" borderId="31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0" fontId="3" fillId="0" borderId="0" xfId="3" applyFill="1" applyAlignment="1">
      <alignment horizontal="center"/>
    </xf>
    <xf numFmtId="43" fontId="3" fillId="0" borderId="5" xfId="3" applyNumberFormat="1" applyFill="1" applyBorder="1"/>
    <xf numFmtId="44" fontId="3" fillId="0" borderId="0" xfId="3" applyNumberFormat="1" applyFill="1"/>
    <xf numFmtId="165" fontId="3" fillId="0" borderId="0" xfId="3" applyNumberFormat="1" applyFill="1"/>
    <xf numFmtId="43" fontId="3" fillId="0" borderId="27" xfId="3" applyNumberFormat="1" applyFill="1" applyBorder="1" applyAlignment="1">
      <alignment horizontal="center"/>
    </xf>
    <xf numFmtId="166" fontId="3" fillId="0" borderId="0" xfId="3" applyNumberFormat="1" applyFill="1"/>
    <xf numFmtId="43" fontId="4" fillId="0" borderId="27" xfId="3" applyNumberFormat="1" applyFont="1" applyFill="1" applyBorder="1" applyAlignment="1">
      <alignment horizontal="center"/>
    </xf>
    <xf numFmtId="43" fontId="4" fillId="0" borderId="5" xfId="3" applyNumberFormat="1" applyFont="1" applyFill="1" applyBorder="1"/>
    <xf numFmtId="0" fontId="3" fillId="0" borderId="27" xfId="3" applyFill="1" applyBorder="1"/>
    <xf numFmtId="0" fontId="3" fillId="0" borderId="13" xfId="3" applyFill="1" applyBorder="1"/>
    <xf numFmtId="0" fontId="10" fillId="0" borderId="27" xfId="3" applyFont="1" applyFill="1" applyBorder="1"/>
    <xf numFmtId="0" fontId="10" fillId="0" borderId="13" xfId="3" applyFont="1" applyFill="1" applyBorder="1"/>
    <xf numFmtId="0" fontId="10" fillId="0" borderId="5" xfId="3" applyFont="1" applyFill="1" applyBorder="1"/>
    <xf numFmtId="0" fontId="3" fillId="0" borderId="6" xfId="3" applyFill="1" applyBorder="1"/>
    <xf numFmtId="0" fontId="3" fillId="0" borderId="33" xfId="3" applyFill="1" applyBorder="1"/>
    <xf numFmtId="0" fontId="3" fillId="0" borderId="38" xfId="3" applyFill="1" applyBorder="1"/>
    <xf numFmtId="0" fontId="2" fillId="0" borderId="34" xfId="3" applyFont="1" applyFill="1" applyBorder="1"/>
    <xf numFmtId="0" fontId="3" fillId="0" borderId="39" xfId="3" applyFill="1" applyBorder="1"/>
    <xf numFmtId="0" fontId="4" fillId="0" borderId="1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2" xfId="3" applyFont="1" applyFill="1" applyBorder="1"/>
    <xf numFmtId="0" fontId="3" fillId="0" borderId="12" xfId="3" applyFill="1" applyBorder="1"/>
    <xf numFmtId="165" fontId="3" fillId="0" borderId="15" xfId="3" applyNumberFormat="1" applyFill="1" applyBorder="1"/>
    <xf numFmtId="10" fontId="3" fillId="0" borderId="5" xfId="3" applyNumberFormat="1" applyFill="1" applyBorder="1" applyAlignment="1">
      <alignment horizontal="center"/>
    </xf>
    <xf numFmtId="43" fontId="3" fillId="0" borderId="20" xfId="3" applyNumberFormat="1" applyFill="1" applyBorder="1"/>
    <xf numFmtId="43" fontId="4" fillId="0" borderId="13" xfId="3" applyNumberFormat="1" applyFont="1" applyFill="1" applyBorder="1"/>
    <xf numFmtId="43" fontId="4" fillId="0" borderId="16" xfId="3" applyNumberFormat="1" applyFont="1" applyFill="1" applyBorder="1"/>
    <xf numFmtId="0" fontId="3" fillId="0" borderId="23" xfId="3" applyFill="1" applyBorder="1"/>
    <xf numFmtId="43" fontId="3" fillId="0" borderId="13" xfId="3" quotePrefix="1" applyNumberFormat="1" applyFill="1" applyBorder="1" applyAlignment="1">
      <alignment horizontal="right"/>
    </xf>
    <xf numFmtId="10" fontId="3" fillId="0" borderId="13" xfId="3" applyNumberFormat="1" applyFill="1" applyBorder="1" applyAlignment="1">
      <alignment horizontal="right"/>
    </xf>
    <xf numFmtId="165" fontId="3" fillId="0" borderId="13" xfId="3" quotePrefix="1" applyNumberFormat="1" applyFill="1" applyBorder="1" applyAlignment="1">
      <alignment horizontal="right"/>
    </xf>
    <xf numFmtId="43" fontId="3" fillId="0" borderId="26" xfId="3" quotePrefix="1" applyNumberFormat="1" applyFill="1" applyBorder="1" applyAlignment="1">
      <alignment horizontal="right"/>
    </xf>
    <xf numFmtId="165" fontId="3" fillId="0" borderId="13" xfId="3" applyNumberFormat="1" applyFill="1" applyBorder="1"/>
    <xf numFmtId="165" fontId="3" fillId="0" borderId="5" xfId="3" applyNumberFormat="1" applyFill="1" applyBorder="1"/>
    <xf numFmtId="0" fontId="4" fillId="0" borderId="17" xfId="3" applyFont="1" applyFill="1" applyBorder="1"/>
    <xf numFmtId="43" fontId="4" fillId="0" borderId="18" xfId="3" applyNumberFormat="1" applyFont="1" applyFill="1" applyBorder="1" applyAlignment="1">
      <alignment horizontal="right"/>
    </xf>
    <xf numFmtId="10" fontId="3" fillId="0" borderId="18" xfId="3" applyNumberForma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43" fontId="4" fillId="0" borderId="37" xfId="3" applyNumberFormat="1" applyFont="1" applyFill="1" applyBorder="1" applyAlignment="1">
      <alignment horizontal="right"/>
    </xf>
    <xf numFmtId="0" fontId="4" fillId="0" borderId="16" xfId="3" applyFont="1" applyFill="1" applyBorder="1"/>
    <xf numFmtId="165" fontId="4" fillId="0" borderId="13" xfId="3" applyNumberFormat="1" applyFont="1" applyFill="1" applyBorder="1"/>
    <xf numFmtId="165" fontId="4" fillId="0" borderId="16" xfId="3" applyNumberFormat="1" applyFont="1" applyFill="1" applyBorder="1"/>
    <xf numFmtId="165" fontId="4" fillId="0" borderId="5" xfId="3" applyNumberFormat="1" applyFont="1" applyFill="1" applyBorder="1"/>
    <xf numFmtId="10" fontId="3" fillId="0" borderId="16" xfId="3" applyNumberFormat="1" applyFill="1" applyBorder="1"/>
    <xf numFmtId="10" fontId="3" fillId="0" borderId="26" xfId="3" applyNumberFormat="1" applyFill="1" applyBorder="1" applyAlignment="1">
      <alignment horizontal="center"/>
    </xf>
    <xf numFmtId="10" fontId="3" fillId="0" borderId="19" xfId="3" applyNumberFormat="1" applyFill="1" applyBorder="1"/>
    <xf numFmtId="0" fontId="10" fillId="0" borderId="24" xfId="3" applyFont="1" applyFill="1" applyBorder="1"/>
    <xf numFmtId="0" fontId="4" fillId="0" borderId="30" xfId="3" applyFont="1" applyFill="1" applyBorder="1"/>
    <xf numFmtId="0" fontId="4" fillId="0" borderId="10" xfId="3" applyFont="1" applyFill="1" applyBorder="1" applyAlignment="1">
      <alignment horizontal="center"/>
    </xf>
    <xf numFmtId="0" fontId="4" fillId="0" borderId="31" xfId="3" applyFont="1" applyFill="1" applyBorder="1" applyAlignment="1">
      <alignment horizontal="centerContinuous"/>
    </xf>
    <xf numFmtId="0" fontId="4" fillId="0" borderId="30" xfId="3" applyFont="1" applyFill="1" applyBorder="1" applyAlignment="1">
      <alignment horizontal="centerContinuous"/>
    </xf>
    <xf numFmtId="0" fontId="4" fillId="0" borderId="11" xfId="3" applyFont="1" applyFill="1" applyBorder="1" applyAlignment="1">
      <alignment horizontal="center"/>
    </xf>
    <xf numFmtId="43" fontId="4" fillId="0" borderId="10" xfId="3" applyNumberFormat="1" applyFont="1" applyFill="1" applyBorder="1" applyAlignment="1">
      <alignment horizontal="center"/>
    </xf>
    <xf numFmtId="43" fontId="4" fillId="0" borderId="30" xfId="3" applyNumberFormat="1" applyFont="1" applyFill="1" applyBorder="1" applyAlignment="1">
      <alignment horizontal="center"/>
    </xf>
    <xf numFmtId="0" fontId="13" fillId="0" borderId="4" xfId="3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0" fontId="3" fillId="0" borderId="0" xfId="3" applyFill="1" applyAlignment="1">
      <alignment horizontal="left" indent="2"/>
    </xf>
    <xf numFmtId="0" fontId="14" fillId="0" borderId="4" xfId="3" applyFont="1" applyFill="1" applyBorder="1"/>
    <xf numFmtId="0" fontId="9" fillId="0" borderId="0" xfId="3" applyFont="1" applyFill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6" xfId="0" applyNumberFormat="1" applyFont="1" applyFill="1" applyBorder="1" applyAlignment="1">
      <alignment horizontal="right"/>
    </xf>
    <xf numFmtId="41" fontId="3" fillId="0" borderId="0" xfId="3" applyNumberFormat="1" applyFill="1"/>
    <xf numFmtId="10" fontId="3" fillId="0" borderId="0" xfId="3" applyNumberFormat="1" applyFill="1"/>
    <xf numFmtId="167" fontId="4" fillId="0" borderId="18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10" fillId="0" borderId="22" xfId="0" applyFont="1" applyFill="1" applyBorder="1"/>
    <xf numFmtId="0" fontId="10" fillId="0" borderId="7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0" fillId="0" borderId="0" xfId="0" applyFont="1" applyFill="1"/>
    <xf numFmtId="0" fontId="3" fillId="0" borderId="1" xfId="3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8" xfId="0" applyFont="1" applyFill="1" applyBorder="1"/>
    <xf numFmtId="0" fontId="15" fillId="0" borderId="0" xfId="3" applyFont="1" applyFill="1"/>
    <xf numFmtId="0" fontId="10" fillId="0" borderId="15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7" xfId="3" applyFont="1" applyFill="1" applyBorder="1"/>
    <xf numFmtId="169" fontId="4" fillId="0" borderId="8" xfId="0" applyNumberFormat="1" applyFont="1" applyFill="1" applyBorder="1" applyAlignment="1">
      <alignment horizontal="right"/>
    </xf>
    <xf numFmtId="0" fontId="5" fillId="0" borderId="0" xfId="3" applyFont="1" applyFill="1"/>
    <xf numFmtId="0" fontId="5" fillId="0" borderId="0" xfId="0" applyFont="1" applyFill="1"/>
    <xf numFmtId="0" fontId="4" fillId="0" borderId="2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43" fontId="3" fillId="0" borderId="8" xfId="3" applyNumberFormat="1" applyFill="1" applyBorder="1"/>
    <xf numFmtId="0" fontId="4" fillId="0" borderId="0" xfId="3" applyFont="1" applyFill="1" applyAlignment="1">
      <alignment horizontal="center"/>
    </xf>
    <xf numFmtId="43" fontId="4" fillId="0" borderId="0" xfId="3" applyNumberFormat="1" applyFont="1" applyFill="1"/>
    <xf numFmtId="0" fontId="3" fillId="0" borderId="0" xfId="3" applyFill="1" applyAlignment="1">
      <alignment vertical="top"/>
    </xf>
    <xf numFmtId="41" fontId="3" fillId="0" borderId="0" xfId="3" applyNumberFormat="1" applyFill="1" applyAlignment="1">
      <alignment vertical="top"/>
    </xf>
    <xf numFmtId="3" fontId="3" fillId="0" borderId="0" xfId="3" applyNumberFormat="1" applyFill="1"/>
    <xf numFmtId="4" fontId="3" fillId="0" borderId="0" xfId="3" applyNumberFormat="1" applyFill="1"/>
    <xf numFmtId="37" fontId="3" fillId="0" borderId="0" xfId="3" applyNumberFormat="1" applyFill="1"/>
    <xf numFmtId="43" fontId="3" fillId="0" borderId="0" xfId="3" applyNumberFormat="1" applyFill="1" applyAlignment="1">
      <alignment horizontal="left"/>
    </xf>
    <xf numFmtId="43" fontId="3" fillId="0" borderId="0" xfId="3" applyNumberFormat="1" applyFill="1" applyAlignment="1">
      <alignment horizontal="center"/>
    </xf>
    <xf numFmtId="4" fontId="3" fillId="0" borderId="0" xfId="3" applyNumberFormat="1" applyBorder="1"/>
    <xf numFmtId="0" fontId="3" fillId="0" borderId="0" xfId="3" applyBorder="1"/>
    <xf numFmtId="0" fontId="4" fillId="0" borderId="0" xfId="3" applyFont="1" applyBorder="1"/>
    <xf numFmtId="44" fontId="3" fillId="0" borderId="0" xfId="3" applyNumberFormat="1" applyBorder="1"/>
    <xf numFmtId="0" fontId="3" fillId="0" borderId="0" xfId="3" applyBorder="1" applyAlignment="1">
      <alignment horizontal="center"/>
    </xf>
    <xf numFmtId="10" fontId="3" fillId="0" borderId="0" xfId="3" applyNumberFormat="1" applyBorder="1" applyAlignment="1">
      <alignment horizontal="center"/>
    </xf>
    <xf numFmtId="0" fontId="5" fillId="0" borderId="0" xfId="3" applyFont="1" applyBorder="1"/>
    <xf numFmtId="43" fontId="3" fillId="0" borderId="0" xfId="3" applyNumberFormat="1" applyBorder="1" applyAlignment="1">
      <alignment horizontal="right"/>
    </xf>
    <xf numFmtId="43" fontId="3" fillId="0" borderId="0" xfId="3" applyNumberFormat="1" applyBorder="1"/>
    <xf numFmtId="0" fontId="10" fillId="0" borderId="0" xfId="3" applyFont="1" applyBorder="1"/>
    <xf numFmtId="43" fontId="5" fillId="0" borderId="0" xfId="3" applyNumberFormat="1" applyFont="1" applyBorder="1"/>
    <xf numFmtId="43" fontId="20" fillId="0" borderId="0" xfId="3" applyNumberFormat="1" applyFont="1" applyBorder="1"/>
    <xf numFmtId="39" fontId="20" fillId="0" borderId="0" xfId="3" applyNumberFormat="1" applyFont="1" applyBorder="1"/>
  </cellXfs>
  <cellStyles count="9">
    <cellStyle name="Comma" xfId="1" builtinId="3"/>
    <cellStyle name="Comma 10" xfId="5" xr:uid="{A39EF397-0670-45CD-963C-93BE97253B8A}"/>
    <cellStyle name="Comma 4" xfId="7" xr:uid="{CC62F363-168E-4CA4-86B8-6E5C49668DEA}"/>
    <cellStyle name="Hyperlink" xfId="2" builtinId="8"/>
    <cellStyle name="Hyperlink 4 3 2" xfId="4" xr:uid="{50244A17-FE07-424C-A725-F029659411D8}"/>
    <cellStyle name="Normal" xfId="0" builtinId="0"/>
    <cellStyle name="Normal 10" xfId="3" xr:uid="{8AAACCFD-1163-4528-81E2-FB376AB72B83}"/>
    <cellStyle name="Percent 10 2" xfId="6" xr:uid="{AB0EF1F1-A70C-4AB6-84EA-310BC148F154}"/>
    <cellStyle name="Percent 2 2 2 2" xfId="8" xr:uid="{D9CBB103-2E91-4028-8B3E-EA6B49D3AE7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737DF1D-0900-4487-ABD3-770E5B389F6D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97632</xdr:colOff>
      <xdr:row>28</xdr:row>
      <xdr:rowOff>130969</xdr:rowOff>
    </xdr:from>
    <xdr:to>
      <xdr:col>8</xdr:col>
      <xdr:colOff>478632</xdr:colOff>
      <xdr:row>28</xdr:row>
      <xdr:rowOff>130969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FC0F006-13A8-4EFD-866B-BD5B962ADFEA}"/>
            </a:ext>
          </a:extLst>
        </xdr:cNvPr>
        <xdr:cNvSpPr>
          <a:spLocks noChangeArrowheads="1"/>
        </xdr:cNvSpPr>
      </xdr:nvSpPr>
      <xdr:spPr bwMode="auto">
        <a:xfrm rot="-5400000">
          <a:off x="8870157" y="457914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238C3C3-E01C-4040-A804-FC8BA600F132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2EDD78B-70D7-413F-9856-FF9DD247DC46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B9E62FFB-CB36-43B0-9953-B457136DD727}"/>
            </a:ext>
          </a:extLst>
        </xdr:cNvPr>
        <xdr:cNvSpPr>
          <a:spLocks noChangeArrowheads="1"/>
        </xdr:cNvSpPr>
      </xdr:nvSpPr>
      <xdr:spPr bwMode="auto">
        <a:xfrm rot="-5400000">
          <a:off x="13096875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64AE6BB6-127C-443E-B90B-98039B2D5DF0}"/>
            </a:ext>
          </a:extLst>
        </xdr:cNvPr>
        <xdr:cNvSpPr>
          <a:spLocks noChangeArrowheads="1"/>
        </xdr:cNvSpPr>
      </xdr:nvSpPr>
      <xdr:spPr bwMode="auto">
        <a:xfrm rot="-5400000">
          <a:off x="183927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FB8D-287C-4220-9769-A48116ADBFEA}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63" customWidth="1"/>
    <col min="2" max="2" width="13.85546875" style="163" customWidth="1"/>
    <col min="3" max="5" width="16" style="163" customWidth="1"/>
    <col min="6" max="6" width="23.28515625" style="163" customWidth="1"/>
    <col min="7" max="7" width="18.7109375" style="163" customWidth="1"/>
    <col min="8" max="8" width="21.85546875" style="163" bestFit="1" customWidth="1"/>
    <col min="9" max="9" width="28.42578125" style="163" bestFit="1" customWidth="1"/>
    <col min="10" max="10" width="18.7109375" style="163" customWidth="1"/>
    <col min="11" max="11" width="17.140625" style="163" bestFit="1" customWidth="1"/>
    <col min="12" max="12" width="21.85546875" style="163" bestFit="1" customWidth="1"/>
    <col min="13" max="13" width="18.28515625" style="163" customWidth="1"/>
    <col min="14" max="14" width="20.85546875" style="163" customWidth="1"/>
    <col min="15" max="15" width="18.42578125" style="163" customWidth="1"/>
    <col min="16" max="20" width="15.85546875" style="163" customWidth="1"/>
    <col min="21" max="16384" width="9.140625" style="163"/>
  </cols>
  <sheetData>
    <row r="1" spans="1:15" ht="15.75" x14ac:dyDescent="0.25">
      <c r="A1" s="162" t="s">
        <v>0</v>
      </c>
      <c r="H1" s="164"/>
    </row>
    <row r="2" spans="1:15" ht="15.75" x14ac:dyDescent="0.25">
      <c r="A2" s="165" t="s">
        <v>1</v>
      </c>
    </row>
    <row r="3" spans="1:15" ht="13.5" thickBot="1" x14ac:dyDescent="0.25"/>
    <row r="4" spans="1:15" x14ac:dyDescent="0.2">
      <c r="B4" s="166" t="s">
        <v>2</v>
      </c>
      <c r="C4" s="167"/>
      <c r="D4" s="168" t="s">
        <v>3</v>
      </c>
      <c r="E4" s="168"/>
      <c r="F4" s="168"/>
      <c r="G4" s="169"/>
      <c r="I4" s="170"/>
      <c r="J4" s="170"/>
    </row>
    <row r="5" spans="1:15" x14ac:dyDescent="0.2">
      <c r="B5" s="171" t="s">
        <v>4</v>
      </c>
      <c r="C5" s="172"/>
      <c r="D5" s="163" t="s">
        <v>5</v>
      </c>
      <c r="G5" s="173"/>
      <c r="I5" s="170"/>
      <c r="J5" s="170"/>
      <c r="L5" s="174"/>
      <c r="M5" s="174"/>
    </row>
    <row r="6" spans="1:15" x14ac:dyDescent="0.2">
      <c r="B6" s="171" t="s">
        <v>6</v>
      </c>
      <c r="C6" s="172"/>
      <c r="D6" s="175">
        <v>45194</v>
      </c>
      <c r="G6" s="173"/>
      <c r="I6" s="170"/>
      <c r="J6" s="170"/>
      <c r="L6" s="174"/>
      <c r="M6" s="174"/>
    </row>
    <row r="7" spans="1:15" x14ac:dyDescent="0.2">
      <c r="B7" s="171" t="s">
        <v>7</v>
      </c>
      <c r="C7" s="172"/>
      <c r="D7" s="175">
        <v>45169</v>
      </c>
      <c r="E7" s="176"/>
      <c r="F7" s="176"/>
      <c r="G7" s="177"/>
      <c r="I7" s="178"/>
      <c r="J7" s="178"/>
      <c r="L7" s="174"/>
      <c r="M7" s="174"/>
    </row>
    <row r="8" spans="1:15" x14ac:dyDescent="0.2">
      <c r="B8" s="171" t="s">
        <v>8</v>
      </c>
      <c r="C8" s="172"/>
      <c r="D8" s="163" t="s">
        <v>9</v>
      </c>
      <c r="G8" s="173"/>
      <c r="H8" s="164"/>
      <c r="I8" s="179"/>
      <c r="J8" s="178"/>
    </row>
    <row r="9" spans="1:15" x14ac:dyDescent="0.2">
      <c r="B9" s="171" t="s">
        <v>10</v>
      </c>
      <c r="C9" s="172"/>
      <c r="D9" s="163" t="s">
        <v>11</v>
      </c>
      <c r="G9" s="173"/>
      <c r="I9" s="178"/>
      <c r="J9" s="178"/>
    </row>
    <row r="10" spans="1:15" x14ac:dyDescent="0.2">
      <c r="B10" s="180" t="s">
        <v>12</v>
      </c>
      <c r="C10" s="181"/>
      <c r="D10" s="8" t="s">
        <v>13</v>
      </c>
      <c r="E10" s="164"/>
      <c r="F10" s="164"/>
      <c r="G10" s="182"/>
    </row>
    <row r="11" spans="1:15" ht="13.5" thickBot="1" x14ac:dyDescent="0.25">
      <c r="B11" s="183" t="s">
        <v>14</v>
      </c>
      <c r="C11" s="184"/>
      <c r="D11" s="11" t="s">
        <v>15</v>
      </c>
      <c r="E11" s="185"/>
      <c r="F11" s="185"/>
      <c r="G11" s="186"/>
    </row>
    <row r="13" spans="1:15" ht="13.5" thickBot="1" x14ac:dyDescent="0.25">
      <c r="I13" s="187"/>
    </row>
    <row r="14" spans="1:15" ht="15.75" x14ac:dyDescent="0.25">
      <c r="A14" s="188" t="s">
        <v>16</v>
      </c>
      <c r="B14" s="189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</row>
    <row r="15" spans="1:15" ht="6.75" customHeight="1" x14ac:dyDescent="0.2">
      <c r="A15" s="190"/>
      <c r="O15" s="173"/>
    </row>
    <row r="16" spans="1:15" x14ac:dyDescent="0.2">
      <c r="A16" s="191"/>
      <c r="B16" s="192" t="s">
        <v>17</v>
      </c>
      <c r="C16" s="192" t="s">
        <v>18</v>
      </c>
      <c r="D16" s="193" t="s">
        <v>19</v>
      </c>
      <c r="E16" s="192" t="s">
        <v>20</v>
      </c>
      <c r="F16" s="192" t="s">
        <v>21</v>
      </c>
      <c r="G16" s="192" t="s">
        <v>22</v>
      </c>
      <c r="H16" s="192" t="s">
        <v>23</v>
      </c>
      <c r="I16" s="192" t="s">
        <v>24</v>
      </c>
      <c r="J16" s="192" t="s">
        <v>25</v>
      </c>
      <c r="K16" s="192" t="s">
        <v>26</v>
      </c>
      <c r="L16" s="192" t="s">
        <v>27</v>
      </c>
      <c r="M16" s="192" t="s">
        <v>28</v>
      </c>
      <c r="N16" s="192" t="s">
        <v>29</v>
      </c>
      <c r="O16" s="194" t="s">
        <v>30</v>
      </c>
    </row>
    <row r="17" spans="1:17" x14ac:dyDescent="0.2">
      <c r="A17" s="190"/>
      <c r="B17" s="195" t="s">
        <v>31</v>
      </c>
      <c r="C17" s="196" t="s">
        <v>32</v>
      </c>
      <c r="D17" s="197">
        <v>5.9720599999999999E-2</v>
      </c>
      <c r="E17" s="197">
        <v>5.4020600000000002E-2</v>
      </c>
      <c r="F17" s="197">
        <v>5.7000000000000002E-3</v>
      </c>
      <c r="G17" s="195"/>
      <c r="H17" s="198">
        <v>551600000</v>
      </c>
      <c r="I17" s="198">
        <v>38344718.509999998</v>
      </c>
      <c r="J17" s="199">
        <v>197189.28</v>
      </c>
      <c r="K17" s="200">
        <v>883971.62</v>
      </c>
      <c r="L17" s="199">
        <f>I17-K17</f>
        <v>37460746.890000001</v>
      </c>
      <c r="M17" s="201">
        <f>L17/L21</f>
        <v>0.69422217165311739</v>
      </c>
      <c r="N17" s="201" t="s">
        <v>33</v>
      </c>
      <c r="O17" s="202">
        <v>47175</v>
      </c>
      <c r="Q17" s="176"/>
    </row>
    <row r="18" spans="1:17" x14ac:dyDescent="0.2">
      <c r="A18" s="190"/>
      <c r="B18" s="196" t="s">
        <v>34</v>
      </c>
      <c r="C18" s="196" t="s">
        <v>35</v>
      </c>
      <c r="D18" s="203">
        <v>1.4999999999999999E-2</v>
      </c>
      <c r="E18" s="203"/>
      <c r="F18" s="203"/>
      <c r="G18" s="196"/>
      <c r="H18" s="204">
        <v>16500000</v>
      </c>
      <c r="I18" s="204">
        <v>16500000</v>
      </c>
      <c r="J18" s="205">
        <v>20624.18</v>
      </c>
      <c r="K18" s="206">
        <v>0</v>
      </c>
      <c r="L18" s="205">
        <f>I18-K18</f>
        <v>16500000</v>
      </c>
      <c r="M18" s="207">
        <f>L18/L21</f>
        <v>0.30577782834688261</v>
      </c>
      <c r="N18" s="207" t="s">
        <v>33</v>
      </c>
      <c r="O18" s="208">
        <v>48512</v>
      </c>
      <c r="Q18" s="176"/>
    </row>
    <row r="19" spans="1:17" x14ac:dyDescent="0.2">
      <c r="A19" s="190"/>
      <c r="B19" s="196"/>
      <c r="C19" s="196"/>
      <c r="D19" s="203"/>
      <c r="E19" s="203"/>
      <c r="F19" s="203"/>
      <c r="G19" s="196"/>
      <c r="H19" s="204"/>
      <c r="I19" s="204"/>
      <c r="J19" s="205"/>
      <c r="K19" s="206"/>
      <c r="L19" s="205"/>
      <c r="M19" s="207"/>
      <c r="N19" s="207"/>
      <c r="O19" s="208"/>
      <c r="Q19" s="176"/>
    </row>
    <row r="20" spans="1:17" x14ac:dyDescent="0.2">
      <c r="A20" s="209"/>
      <c r="B20" s="210"/>
      <c r="C20" s="210"/>
      <c r="D20" s="211"/>
      <c r="E20" s="210"/>
      <c r="F20" s="210"/>
      <c r="G20" s="210"/>
      <c r="H20" s="212"/>
      <c r="I20" s="213"/>
      <c r="J20" s="213"/>
      <c r="K20" s="214"/>
      <c r="L20" s="213"/>
      <c r="M20" s="215"/>
      <c r="N20" s="215"/>
      <c r="O20" s="216"/>
    </row>
    <row r="21" spans="1:17" x14ac:dyDescent="0.2">
      <c r="A21" s="209"/>
      <c r="B21" s="217" t="s">
        <v>36</v>
      </c>
      <c r="C21" s="218"/>
      <c r="D21" s="219"/>
      <c r="E21" s="210"/>
      <c r="F21" s="210"/>
      <c r="G21" s="210"/>
      <c r="H21" s="220">
        <f>SUM(H17:H20)</f>
        <v>568100000</v>
      </c>
      <c r="I21" s="220">
        <f>SUM(I17:I20)</f>
        <v>54844718.509999998</v>
      </c>
      <c r="J21" s="220">
        <f>SUM(J17:J19)</f>
        <v>217813.46</v>
      </c>
      <c r="K21" s="220">
        <f>SUM(K17:K19)</f>
        <v>883971.62</v>
      </c>
      <c r="L21" s="220">
        <f>SUM(L17:L19)</f>
        <v>53960746.890000001</v>
      </c>
      <c r="M21" s="221">
        <f>SUM(M17:M19)</f>
        <v>1</v>
      </c>
      <c r="N21" s="222"/>
      <c r="O21" s="223"/>
    </row>
    <row r="22" spans="1:17" s="226" customFormat="1" ht="11.25" x14ac:dyDescent="0.2">
      <c r="A22" s="224" t="s">
        <v>37</v>
      </c>
      <c r="B22" s="225"/>
      <c r="C22" s="225"/>
      <c r="D22" s="225"/>
      <c r="E22" s="225"/>
      <c r="F22" s="225"/>
      <c r="G22" s="225"/>
      <c r="H22" s="225"/>
      <c r="I22" s="225"/>
      <c r="J22" s="225"/>
      <c r="O22" s="227"/>
    </row>
    <row r="23" spans="1:17" s="226" customFormat="1" ht="13.5" thickBot="1" x14ac:dyDescent="0.25">
      <c r="A23" s="228"/>
      <c r="B23" s="229"/>
      <c r="C23" s="229"/>
      <c r="D23" s="229"/>
      <c r="E23" s="229"/>
      <c r="F23" s="229"/>
      <c r="G23" s="229"/>
      <c r="H23" s="229"/>
      <c r="I23" s="229"/>
      <c r="J23" s="229"/>
      <c r="K23" s="185"/>
      <c r="L23" s="185"/>
      <c r="M23" s="185"/>
      <c r="N23" s="185"/>
      <c r="O23" s="230"/>
    </row>
    <row r="24" spans="1:17" ht="13.5" thickBot="1" x14ac:dyDescent="0.25"/>
    <row r="25" spans="1:17" ht="15.75" x14ac:dyDescent="0.25">
      <c r="A25" s="188" t="s">
        <v>38</v>
      </c>
      <c r="B25" s="189"/>
      <c r="C25" s="168"/>
      <c r="D25" s="168"/>
      <c r="E25" s="168"/>
      <c r="F25" s="168"/>
      <c r="G25" s="168"/>
      <c r="H25" s="169"/>
      <c r="J25" s="188" t="s">
        <v>39</v>
      </c>
      <c r="K25" s="168"/>
      <c r="L25" s="168"/>
      <c r="M25" s="168"/>
      <c r="N25" s="168"/>
      <c r="O25" s="169"/>
    </row>
    <row r="26" spans="1:17" x14ac:dyDescent="0.2">
      <c r="A26" s="190"/>
      <c r="H26" s="173"/>
      <c r="J26" s="190"/>
      <c r="O26" s="173"/>
    </row>
    <row r="27" spans="1:17" s="239" customFormat="1" x14ac:dyDescent="0.2">
      <c r="A27" s="231"/>
      <c r="B27" s="232"/>
      <c r="C27" s="232"/>
      <c r="D27" s="232"/>
      <c r="E27" s="232"/>
      <c r="F27" s="232" t="s">
        <v>40</v>
      </c>
      <c r="G27" s="232" t="s">
        <v>41</v>
      </c>
      <c r="H27" s="233" t="s">
        <v>42</v>
      </c>
      <c r="I27" s="163"/>
      <c r="J27" s="234"/>
      <c r="K27" s="235"/>
      <c r="L27" s="236" t="s">
        <v>43</v>
      </c>
      <c r="M27" s="237" t="s">
        <v>44</v>
      </c>
      <c r="N27" s="237"/>
      <c r="O27" s="238"/>
    </row>
    <row r="28" spans="1:17" x14ac:dyDescent="0.2">
      <c r="A28" s="234"/>
      <c r="B28" s="240" t="s">
        <v>45</v>
      </c>
      <c r="C28" s="240"/>
      <c r="D28" s="240"/>
      <c r="E28" s="240"/>
      <c r="F28" s="241">
        <v>59179086.920000002</v>
      </c>
      <c r="G28" s="242">
        <f>+H28-F28</f>
        <v>-947993.6099999994</v>
      </c>
      <c r="H28" s="243">
        <v>58231093.310000002</v>
      </c>
      <c r="I28" s="187"/>
      <c r="J28" s="209"/>
      <c r="K28" s="244"/>
      <c r="L28" s="245"/>
      <c r="M28" s="246" t="s">
        <v>46</v>
      </c>
      <c r="N28" s="246"/>
      <c r="O28" s="247"/>
    </row>
    <row r="29" spans="1:17" x14ac:dyDescent="0.2">
      <c r="A29" s="190"/>
      <c r="B29" s="163" t="s">
        <v>47</v>
      </c>
      <c r="F29" s="248">
        <v>814318.58</v>
      </c>
      <c r="G29" s="249">
        <f>+H29-F29</f>
        <v>64021.989999999991</v>
      </c>
      <c r="H29" s="250">
        <v>878340.57</v>
      </c>
      <c r="I29" s="187"/>
      <c r="J29" s="251" t="s">
        <v>48</v>
      </c>
      <c r="K29" s="252"/>
      <c r="L29" s="23">
        <v>3.5999999999999999E-3</v>
      </c>
      <c r="M29" s="24"/>
      <c r="N29" s="25">
        <v>-21.81</v>
      </c>
      <c r="O29" s="253"/>
    </row>
    <row r="30" spans="1:17" x14ac:dyDescent="0.2">
      <c r="A30" s="190"/>
      <c r="B30" s="239" t="s">
        <v>49</v>
      </c>
      <c r="C30" s="239"/>
      <c r="D30" s="239"/>
      <c r="E30" s="239"/>
      <c r="F30" s="254">
        <f>SUM(F28:F29)</f>
        <v>59993405.5</v>
      </c>
      <c r="G30" s="255">
        <f>SUM(G28:G29)</f>
        <v>-883971.61999999941</v>
      </c>
      <c r="H30" s="256">
        <f>H28+H29</f>
        <v>59109433.880000003</v>
      </c>
      <c r="I30" s="187"/>
      <c r="J30" s="251" t="s">
        <v>50</v>
      </c>
      <c r="K30" s="252"/>
      <c r="L30" s="23">
        <v>5.9999999999999995E-4</v>
      </c>
      <c r="M30" s="26"/>
      <c r="N30" s="27">
        <v>-2</v>
      </c>
      <c r="O30" s="257"/>
    </row>
    <row r="31" spans="1:17" x14ac:dyDescent="0.2">
      <c r="A31" s="190"/>
      <c r="F31" s="248"/>
      <c r="G31" s="258"/>
      <c r="H31" s="250"/>
      <c r="I31" s="187"/>
      <c r="J31" s="251" t="s">
        <v>51</v>
      </c>
      <c r="K31" s="252"/>
      <c r="L31" s="23">
        <v>6.2600000000000003E-2</v>
      </c>
      <c r="M31" s="26"/>
      <c r="N31" s="27">
        <v>-16.8</v>
      </c>
      <c r="O31" s="257"/>
    </row>
    <row r="32" spans="1:17" x14ac:dyDescent="0.2">
      <c r="A32" s="190"/>
      <c r="F32" s="248"/>
      <c r="G32" s="258"/>
      <c r="H32" s="250"/>
      <c r="I32" s="187"/>
      <c r="J32" s="251" t="s">
        <v>52</v>
      </c>
      <c r="K32" s="252"/>
      <c r="L32" s="23">
        <v>0.12039999999999999</v>
      </c>
      <c r="M32" s="28"/>
      <c r="N32" s="29">
        <v>-5.05</v>
      </c>
      <c r="O32" s="259"/>
    </row>
    <row r="33" spans="1:15" ht="15.75" customHeight="1" x14ac:dyDescent="0.2">
      <c r="A33" s="190"/>
      <c r="F33" s="260"/>
      <c r="G33" s="261"/>
      <c r="H33" s="262"/>
      <c r="I33" s="187"/>
      <c r="J33" s="263"/>
      <c r="K33" s="264"/>
      <c r="L33" s="31"/>
      <c r="M33" s="32"/>
      <c r="N33" s="33" t="s">
        <v>53</v>
      </c>
      <c r="O33" s="265"/>
    </row>
    <row r="34" spans="1:15" x14ac:dyDescent="0.2">
      <c r="A34" s="190"/>
      <c r="B34" s="163" t="s">
        <v>54</v>
      </c>
      <c r="F34" s="248">
        <v>6.83</v>
      </c>
      <c r="G34" s="249">
        <f t="shared" ref="G34:G39" si="0">H34-F34</f>
        <v>0</v>
      </c>
      <c r="H34" s="250">
        <v>6.83</v>
      </c>
      <c r="I34" s="187"/>
      <c r="J34" s="251" t="s">
        <v>55</v>
      </c>
      <c r="K34" s="252"/>
      <c r="L34" s="23">
        <v>0.80469999999999997</v>
      </c>
      <c r="M34" s="24"/>
      <c r="N34" s="25">
        <v>182.44</v>
      </c>
      <c r="O34" s="253"/>
    </row>
    <row r="35" spans="1:15" x14ac:dyDescent="0.2">
      <c r="A35" s="190"/>
      <c r="B35" s="163" t="s">
        <v>56</v>
      </c>
      <c r="F35" s="248">
        <v>168.08</v>
      </c>
      <c r="G35" s="249">
        <f t="shared" si="0"/>
        <v>1.8799999999999955</v>
      </c>
      <c r="H35" s="250">
        <v>169.96</v>
      </c>
      <c r="I35" s="187"/>
      <c r="J35" s="251" t="s">
        <v>57</v>
      </c>
      <c r="K35" s="252"/>
      <c r="L35" s="23">
        <v>7.0000000000000001E-3</v>
      </c>
      <c r="M35" s="26"/>
      <c r="N35" s="27">
        <v>179.88</v>
      </c>
      <c r="O35" s="257"/>
    </row>
    <row r="36" spans="1:15" ht="12.75" customHeight="1" x14ac:dyDescent="0.2">
      <c r="A36" s="190"/>
      <c r="B36" s="163" t="s">
        <v>58</v>
      </c>
      <c r="F36" s="266">
        <v>14347</v>
      </c>
      <c r="G36" s="267">
        <f t="shared" si="0"/>
        <v>-301</v>
      </c>
      <c r="H36" s="268">
        <v>14046</v>
      </c>
      <c r="I36" s="187"/>
      <c r="J36" s="251" t="s">
        <v>59</v>
      </c>
      <c r="K36" s="252"/>
      <c r="L36" s="23">
        <v>1.1000000000000001E-3</v>
      </c>
      <c r="M36" s="26"/>
      <c r="N36" s="27">
        <v>142</v>
      </c>
      <c r="O36" s="257"/>
    </row>
    <row r="37" spans="1:15" ht="13.5" thickBot="1" x14ac:dyDescent="0.25">
      <c r="A37" s="190"/>
      <c r="B37" s="163" t="s">
        <v>60</v>
      </c>
      <c r="F37" s="266">
        <v>6139</v>
      </c>
      <c r="G37" s="267">
        <f t="shared" si="0"/>
        <v>-129</v>
      </c>
      <c r="H37" s="268">
        <v>6010</v>
      </c>
      <c r="I37" s="187"/>
      <c r="J37" s="269" t="s">
        <v>61</v>
      </c>
      <c r="K37" s="252"/>
      <c r="L37" s="35"/>
      <c r="M37" s="36"/>
      <c r="N37" s="37">
        <v>146.47</v>
      </c>
      <c r="O37" s="270"/>
    </row>
    <row r="38" spans="1:15" ht="13.5" thickBot="1" x14ac:dyDescent="0.25">
      <c r="A38" s="190"/>
      <c r="B38" s="163" t="s">
        <v>62</v>
      </c>
      <c r="F38" s="271">
        <v>4181.6000000000004</v>
      </c>
      <c r="G38" s="249">
        <f t="shared" si="0"/>
        <v>26.679999999999382</v>
      </c>
      <c r="H38" s="272">
        <v>4208.28</v>
      </c>
      <c r="I38" s="187"/>
      <c r="J38" s="273"/>
      <c r="K38" s="274"/>
      <c r="L38" s="275"/>
      <c r="M38" s="276"/>
      <c r="N38" s="276"/>
      <c r="O38" s="277"/>
    </row>
    <row r="39" spans="1:15" x14ac:dyDescent="0.2">
      <c r="A39" s="209"/>
      <c r="B39" s="278" t="s">
        <v>63</v>
      </c>
      <c r="C39" s="278"/>
      <c r="D39" s="278"/>
      <c r="E39" s="278"/>
      <c r="F39" s="279">
        <v>9772.5</v>
      </c>
      <c r="G39" s="249">
        <f t="shared" si="0"/>
        <v>62.680000000000291</v>
      </c>
      <c r="H39" s="280">
        <v>9835.18</v>
      </c>
      <c r="I39" s="187"/>
      <c r="J39" s="281" t="s">
        <v>64</v>
      </c>
      <c r="K39" s="282"/>
      <c r="L39" s="282"/>
      <c r="M39" s="282"/>
      <c r="N39" s="282"/>
      <c r="O39" s="283"/>
    </row>
    <row r="40" spans="1:15" s="226" customFormat="1" x14ac:dyDescent="0.2">
      <c r="A40" s="224"/>
      <c r="B40" s="225"/>
      <c r="C40" s="225"/>
      <c r="D40" s="225"/>
      <c r="E40" s="225"/>
      <c r="F40" s="225"/>
      <c r="G40" s="225"/>
      <c r="H40" s="227"/>
      <c r="I40" s="187"/>
      <c r="J40" s="284"/>
      <c r="K40" s="285"/>
      <c r="L40" s="285"/>
      <c r="M40" s="285"/>
      <c r="N40" s="285"/>
      <c r="O40" s="286"/>
    </row>
    <row r="41" spans="1:15" s="226" customFormat="1" ht="13.5" thickBot="1" x14ac:dyDescent="0.25">
      <c r="A41" s="228"/>
      <c r="B41" s="229"/>
      <c r="C41" s="229"/>
      <c r="D41" s="229"/>
      <c r="E41" s="229"/>
      <c r="F41" s="229"/>
      <c r="G41" s="229"/>
      <c r="H41" s="230"/>
      <c r="I41" s="187"/>
      <c r="J41" s="287"/>
      <c r="K41" s="288"/>
      <c r="L41" s="288"/>
      <c r="M41" s="288"/>
      <c r="N41" s="288"/>
      <c r="O41" s="289"/>
    </row>
    <row r="42" spans="1:15" ht="13.5" thickBot="1" x14ac:dyDescent="0.25">
      <c r="I42" s="187"/>
      <c r="L42" s="261"/>
    </row>
    <row r="43" spans="1:15" ht="15.75" x14ac:dyDescent="0.25">
      <c r="A43" s="188" t="s">
        <v>65</v>
      </c>
      <c r="B43" s="168"/>
      <c r="C43" s="168"/>
      <c r="D43" s="168"/>
      <c r="E43" s="168"/>
      <c r="F43" s="168"/>
      <c r="G43" s="168"/>
      <c r="H43" s="169"/>
      <c r="I43" s="187"/>
      <c r="J43" s="290"/>
      <c r="K43" s="291"/>
      <c r="L43" s="292"/>
    </row>
    <row r="44" spans="1:15" x14ac:dyDescent="0.2">
      <c r="A44" s="190"/>
      <c r="H44" s="173"/>
      <c r="I44" s="187"/>
      <c r="L44" s="42"/>
    </row>
    <row r="45" spans="1:15" x14ac:dyDescent="0.2">
      <c r="A45" s="231"/>
      <c r="B45" s="232"/>
      <c r="C45" s="232"/>
      <c r="D45" s="232"/>
      <c r="E45" s="232"/>
      <c r="F45" s="293" t="s">
        <v>66</v>
      </c>
      <c r="G45" s="192" t="s">
        <v>41</v>
      </c>
      <c r="H45" s="294" t="s">
        <v>42</v>
      </c>
      <c r="I45" s="187"/>
      <c r="J45" s="295"/>
      <c r="L45" s="178"/>
    </row>
    <row r="46" spans="1:15" x14ac:dyDescent="0.2">
      <c r="A46" s="190"/>
      <c r="B46" s="163" t="s">
        <v>67</v>
      </c>
      <c r="E46" s="235"/>
      <c r="F46" s="199">
        <v>851313.01</v>
      </c>
      <c r="G46" s="249">
        <f>+H46-F46</f>
        <v>0</v>
      </c>
      <c r="H46" s="296">
        <v>851313.01</v>
      </c>
      <c r="I46" s="187"/>
      <c r="J46" s="297"/>
      <c r="L46" s="178"/>
    </row>
    <row r="47" spans="1:15" x14ac:dyDescent="0.2">
      <c r="A47" s="190"/>
      <c r="B47" s="163" t="s">
        <v>68</v>
      </c>
      <c r="E47" s="252"/>
      <c r="F47" s="205">
        <v>851313.01</v>
      </c>
      <c r="G47" s="249">
        <f>+H47-F47</f>
        <v>0</v>
      </c>
      <c r="H47" s="296">
        <v>851313.01</v>
      </c>
      <c r="I47" s="187"/>
      <c r="J47" s="187"/>
    </row>
    <row r="48" spans="1:15" x14ac:dyDescent="0.2">
      <c r="A48" s="190"/>
      <c r="B48" s="163" t="s">
        <v>69</v>
      </c>
      <c r="E48" s="252"/>
      <c r="F48" s="205">
        <v>0</v>
      </c>
      <c r="G48" s="249"/>
      <c r="H48" s="296">
        <v>0</v>
      </c>
      <c r="I48" s="187"/>
      <c r="J48" s="298"/>
      <c r="L48" s="297"/>
    </row>
    <row r="49" spans="1:14" x14ac:dyDescent="0.2">
      <c r="A49" s="190"/>
      <c r="B49" s="163" t="s">
        <v>70</v>
      </c>
      <c r="E49" s="252"/>
      <c r="F49" s="205">
        <v>0</v>
      </c>
      <c r="G49" s="249"/>
      <c r="H49" s="296">
        <v>0</v>
      </c>
      <c r="I49" s="187"/>
      <c r="J49" s="187"/>
      <c r="L49" s="297"/>
    </row>
    <row r="50" spans="1:14" x14ac:dyDescent="0.2">
      <c r="A50" s="190"/>
      <c r="B50" s="163" t="s">
        <v>71</v>
      </c>
      <c r="E50" s="252"/>
      <c r="F50" s="205">
        <v>1418502.36</v>
      </c>
      <c r="G50" s="249">
        <f>+H50-F50</f>
        <v>-173385.91000000015</v>
      </c>
      <c r="H50" s="296">
        <v>1245116.45</v>
      </c>
      <c r="I50" s="187"/>
      <c r="J50" s="297"/>
    </row>
    <row r="51" spans="1:14" x14ac:dyDescent="0.2">
      <c r="A51" s="190"/>
      <c r="B51" s="163" t="s">
        <v>72</v>
      </c>
      <c r="F51" s="299">
        <v>0</v>
      </c>
      <c r="G51" s="248"/>
      <c r="H51" s="296">
        <v>0</v>
      </c>
      <c r="I51" s="187"/>
      <c r="J51" s="297"/>
      <c r="K51" s="297"/>
      <c r="L51" s="297"/>
      <c r="M51" s="300"/>
    </row>
    <row r="52" spans="1:14" x14ac:dyDescent="0.2">
      <c r="A52" s="190"/>
      <c r="B52" s="163" t="s">
        <v>73</v>
      </c>
      <c r="F52" s="299"/>
      <c r="G52" s="248"/>
      <c r="H52" s="296"/>
      <c r="I52" s="187"/>
    </row>
    <row r="53" spans="1:14" x14ac:dyDescent="0.2">
      <c r="A53" s="190"/>
      <c r="B53" s="239" t="s">
        <v>74</v>
      </c>
      <c r="F53" s="301">
        <v>2269815.37</v>
      </c>
      <c r="G53" s="254">
        <f>+H53-F53</f>
        <v>-173385.91000000015</v>
      </c>
      <c r="H53" s="302">
        <f>H47+H48+H50+H51</f>
        <v>2096429.46</v>
      </c>
      <c r="I53" s="187"/>
      <c r="J53" s="297"/>
      <c r="K53" s="298"/>
      <c r="L53" s="297"/>
    </row>
    <row r="54" spans="1:14" x14ac:dyDescent="0.2">
      <c r="A54" s="190"/>
      <c r="F54" s="303"/>
      <c r="G54" s="304"/>
      <c r="H54" s="173"/>
      <c r="I54" s="187"/>
    </row>
    <row r="55" spans="1:14" x14ac:dyDescent="0.2">
      <c r="A55" s="224"/>
      <c r="B55" s="226"/>
      <c r="C55" s="226"/>
      <c r="D55" s="226"/>
      <c r="E55" s="226"/>
      <c r="F55" s="305"/>
      <c r="G55" s="306"/>
      <c r="H55" s="307"/>
      <c r="I55" s="187"/>
    </row>
    <row r="56" spans="1:14" x14ac:dyDescent="0.2">
      <c r="A56" s="224"/>
      <c r="B56" s="226"/>
      <c r="C56" s="226"/>
      <c r="D56" s="226"/>
      <c r="E56" s="226"/>
      <c r="F56" s="305"/>
      <c r="G56" s="306"/>
      <c r="H56" s="307"/>
      <c r="I56" s="187"/>
      <c r="L56" s="187"/>
      <c r="M56" s="187"/>
    </row>
    <row r="57" spans="1:14" ht="13.5" thickBot="1" x14ac:dyDescent="0.25">
      <c r="A57" s="308"/>
      <c r="B57" s="185"/>
      <c r="C57" s="185"/>
      <c r="D57" s="185"/>
      <c r="E57" s="185"/>
      <c r="F57" s="309"/>
      <c r="G57" s="310"/>
      <c r="H57" s="186"/>
      <c r="I57" s="187"/>
    </row>
    <row r="58" spans="1:14" x14ac:dyDescent="0.2">
      <c r="I58" s="187"/>
    </row>
    <row r="59" spans="1:14" ht="13.5" thickBot="1" x14ac:dyDescent="0.25">
      <c r="F59" s="185"/>
      <c r="G59" s="185"/>
      <c r="I59" s="187"/>
    </row>
    <row r="60" spans="1:14" ht="16.5" thickBot="1" x14ac:dyDescent="0.3">
      <c r="A60" s="188" t="s">
        <v>75</v>
      </c>
      <c r="B60" s="168"/>
      <c r="C60" s="168"/>
      <c r="D60" s="168"/>
      <c r="E60" s="168"/>
      <c r="H60" s="169"/>
      <c r="I60" s="187"/>
      <c r="J60" s="311" t="s">
        <v>76</v>
      </c>
      <c r="K60" s="312"/>
      <c r="N60" s="300"/>
    </row>
    <row r="61" spans="1:14" ht="6.75" customHeight="1" thickBot="1" x14ac:dyDescent="0.25">
      <c r="A61" s="190"/>
      <c r="H61" s="173"/>
      <c r="I61" s="187"/>
      <c r="J61" s="190"/>
      <c r="K61" s="173"/>
    </row>
    <row r="62" spans="1:14" s="239" customFormat="1" x14ac:dyDescent="0.2">
      <c r="A62" s="231"/>
      <c r="B62" s="232"/>
      <c r="C62" s="232"/>
      <c r="D62" s="232"/>
      <c r="E62" s="232"/>
      <c r="F62" s="293" t="s">
        <v>42</v>
      </c>
      <c r="G62" s="192" t="s">
        <v>41</v>
      </c>
      <c r="H62" s="294" t="s">
        <v>42</v>
      </c>
      <c r="I62" s="187"/>
      <c r="J62" s="313"/>
      <c r="K62" s="314"/>
    </row>
    <row r="63" spans="1:14" x14ac:dyDescent="0.2">
      <c r="A63" s="234"/>
      <c r="B63" s="315" t="s">
        <v>77</v>
      </c>
      <c r="C63" s="240"/>
      <c r="D63" s="240"/>
      <c r="E63" s="240"/>
      <c r="F63" s="316"/>
      <c r="G63" s="235"/>
      <c r="H63" s="317"/>
      <c r="I63" s="187"/>
      <c r="J63" s="190" t="s">
        <v>78</v>
      </c>
      <c r="K63" s="318">
        <v>-1.6199999999999999E-2</v>
      </c>
    </row>
    <row r="64" spans="1:14" ht="15" thickBot="1" x14ac:dyDescent="0.25">
      <c r="A64" s="190"/>
      <c r="B64" s="163" t="s">
        <v>79</v>
      </c>
      <c r="E64" s="252"/>
      <c r="F64" s="205">
        <v>63164973.420000002</v>
      </c>
      <c r="G64" s="206">
        <f>-F64+H64</f>
        <v>-904008.60000000149</v>
      </c>
      <c r="H64" s="296">
        <v>62260964.82</v>
      </c>
      <c r="I64" s="187"/>
      <c r="J64" s="308"/>
      <c r="K64" s="186"/>
    </row>
    <row r="65" spans="1:16" x14ac:dyDescent="0.2">
      <c r="A65" s="190"/>
      <c r="B65" s="163" t="s">
        <v>80</v>
      </c>
      <c r="E65" s="252"/>
      <c r="F65" s="205">
        <v>0</v>
      </c>
      <c r="G65" s="206"/>
      <c r="H65" s="296">
        <f>H48</f>
        <v>0</v>
      </c>
      <c r="I65" s="187"/>
      <c r="J65" s="226"/>
    </row>
    <row r="66" spans="1:16" x14ac:dyDescent="0.2">
      <c r="A66" s="190"/>
      <c r="B66" s="163" t="s">
        <v>81</v>
      </c>
      <c r="E66" s="252"/>
      <c r="F66" s="205">
        <v>851313.01</v>
      </c>
      <c r="G66" s="206">
        <f>(-F66+H66)</f>
        <v>0</v>
      </c>
      <c r="H66" s="296">
        <f>H46+G47</f>
        <v>851313.01</v>
      </c>
      <c r="I66" s="187"/>
    </row>
    <row r="67" spans="1:16" x14ac:dyDescent="0.2">
      <c r="A67" s="190"/>
      <c r="B67" s="163" t="s">
        <v>72</v>
      </c>
      <c r="E67" s="252"/>
      <c r="F67" s="213">
        <v>0</v>
      </c>
      <c r="G67" s="214"/>
      <c r="H67" s="319">
        <v>0</v>
      </c>
      <c r="I67" s="187"/>
    </row>
    <row r="68" spans="1:16" ht="13.5" thickBot="1" x14ac:dyDescent="0.25">
      <c r="A68" s="190"/>
      <c r="B68" s="239" t="s">
        <v>82</v>
      </c>
      <c r="E68" s="252"/>
      <c r="F68" s="320">
        <v>64016286.43</v>
      </c>
      <c r="G68" s="321">
        <f>SUM(G64:G67)</f>
        <v>-904008.60000000149</v>
      </c>
      <c r="H68" s="302">
        <f>SUM(H64:H67)</f>
        <v>63112277.829999998</v>
      </c>
      <c r="I68" s="187"/>
      <c r="J68" s="187"/>
    </row>
    <row r="69" spans="1:16" ht="15.75" x14ac:dyDescent="0.25">
      <c r="A69" s="190"/>
      <c r="E69" s="252"/>
      <c r="F69" s="320"/>
      <c r="G69" s="206"/>
      <c r="H69" s="302"/>
      <c r="I69" s="187"/>
      <c r="J69" s="188" t="s">
        <v>83</v>
      </c>
      <c r="K69" s="168"/>
      <c r="L69" s="168"/>
      <c r="M69" s="168"/>
      <c r="N69" s="168"/>
      <c r="O69" s="169"/>
    </row>
    <row r="70" spans="1:16" ht="6.75" customHeight="1" x14ac:dyDescent="0.2">
      <c r="A70" s="190"/>
      <c r="B70" s="239"/>
      <c r="E70" s="252"/>
      <c r="F70" s="205"/>
      <c r="G70" s="206"/>
      <c r="H70" s="296"/>
      <c r="I70" s="187"/>
      <c r="J70" s="190"/>
      <c r="O70" s="173"/>
    </row>
    <row r="71" spans="1:16" x14ac:dyDescent="0.2">
      <c r="A71" s="190"/>
      <c r="B71" s="239" t="s">
        <v>84</v>
      </c>
      <c r="E71" s="252"/>
      <c r="F71" s="205"/>
      <c r="G71" s="206"/>
      <c r="H71" s="296"/>
      <c r="I71" s="187"/>
      <c r="J71" s="191"/>
      <c r="K71" s="322"/>
      <c r="L71" s="192" t="s">
        <v>85</v>
      </c>
      <c r="M71" s="192" t="s">
        <v>86</v>
      </c>
      <c r="N71" s="192" t="s">
        <v>87</v>
      </c>
      <c r="O71" s="294" t="s">
        <v>88</v>
      </c>
    </row>
    <row r="72" spans="1:16" x14ac:dyDescent="0.2">
      <c r="A72" s="190"/>
      <c r="B72" s="163" t="s">
        <v>89</v>
      </c>
      <c r="E72" s="252"/>
      <c r="F72" s="205">
        <v>38344718.509999998</v>
      </c>
      <c r="G72" s="206">
        <f>-K17</f>
        <v>-883971.62</v>
      </c>
      <c r="H72" s="296">
        <f>L17</f>
        <v>37460746.890000001</v>
      </c>
      <c r="I72" s="187"/>
      <c r="J72" s="190" t="s">
        <v>90</v>
      </c>
      <c r="L72" s="323">
        <v>59109433.880000003</v>
      </c>
      <c r="M72" s="324">
        <v>1</v>
      </c>
      <c r="N72" s="325">
        <v>14046</v>
      </c>
      <c r="O72" s="326">
        <v>413069.23</v>
      </c>
    </row>
    <row r="73" spans="1:16" x14ac:dyDescent="0.2">
      <c r="A73" s="190"/>
      <c r="B73" s="163" t="s">
        <v>91</v>
      </c>
      <c r="E73" s="252"/>
      <c r="F73" s="213">
        <v>16500000</v>
      </c>
      <c r="G73" s="214">
        <f>-F73+H73</f>
        <v>0</v>
      </c>
      <c r="H73" s="319">
        <f>L18</f>
        <v>16500000</v>
      </c>
      <c r="I73" s="187"/>
      <c r="J73" s="190" t="s">
        <v>92</v>
      </c>
      <c r="L73" s="323">
        <v>0</v>
      </c>
      <c r="M73" s="324">
        <v>0</v>
      </c>
      <c r="N73" s="325">
        <v>0</v>
      </c>
      <c r="O73" s="326">
        <v>0</v>
      </c>
    </row>
    <row r="74" spans="1:16" x14ac:dyDescent="0.2">
      <c r="A74" s="190"/>
      <c r="B74" s="239" t="s">
        <v>93</v>
      </c>
      <c r="E74" s="252"/>
      <c r="F74" s="320">
        <v>54844718.509999998</v>
      </c>
      <c r="G74" s="321">
        <f>SUM(G72:G73)</f>
        <v>-883971.62</v>
      </c>
      <c r="H74" s="302">
        <f>SUM(H72:H73)</f>
        <v>53960746.890000001</v>
      </c>
      <c r="I74" s="187"/>
      <c r="J74" s="190" t="s">
        <v>94</v>
      </c>
      <c r="L74" s="323">
        <v>0</v>
      </c>
      <c r="M74" s="324">
        <v>0</v>
      </c>
      <c r="N74" s="325">
        <v>0</v>
      </c>
      <c r="O74" s="326">
        <v>0</v>
      </c>
    </row>
    <row r="75" spans="1:16" x14ac:dyDescent="0.2">
      <c r="A75" s="190"/>
      <c r="E75" s="252"/>
      <c r="F75" s="327"/>
      <c r="G75" s="252"/>
      <c r="H75" s="328"/>
      <c r="I75" s="187"/>
      <c r="J75" s="329" t="s">
        <v>95</v>
      </c>
      <c r="K75" s="278"/>
      <c r="L75" s="330">
        <v>59109433.880000003</v>
      </c>
      <c r="M75" s="331"/>
      <c r="N75" s="332">
        <v>14046</v>
      </c>
      <c r="O75" s="333">
        <v>413069.23</v>
      </c>
      <c r="P75" s="187"/>
    </row>
    <row r="76" spans="1:16" ht="13.5" thickBot="1" x14ac:dyDescent="0.25">
      <c r="A76" s="190"/>
      <c r="C76" s="239"/>
      <c r="D76" s="239"/>
      <c r="E76" s="334"/>
      <c r="F76" s="335"/>
      <c r="G76" s="336"/>
      <c r="H76" s="337"/>
      <c r="I76" s="187"/>
      <c r="J76" s="308"/>
      <c r="K76" s="185"/>
      <c r="L76" s="185"/>
      <c r="M76" s="185"/>
      <c r="N76" s="185"/>
      <c r="O76" s="186"/>
    </row>
    <row r="77" spans="1:16" x14ac:dyDescent="0.2">
      <c r="A77" s="190"/>
      <c r="E77" s="252"/>
      <c r="F77" s="327"/>
      <c r="G77" s="252"/>
      <c r="H77" s="328"/>
      <c r="I77" s="187"/>
      <c r="J77" s="226"/>
    </row>
    <row r="78" spans="1:16" x14ac:dyDescent="0.2">
      <c r="A78" s="190"/>
      <c r="B78" s="163" t="s">
        <v>96</v>
      </c>
      <c r="E78" s="252"/>
      <c r="F78" s="207">
        <v>1.6695</v>
      </c>
      <c r="G78" s="338"/>
      <c r="H78" s="339">
        <f>+H68/H72</f>
        <v>1.6847575948051259</v>
      </c>
      <c r="I78" s="187"/>
    </row>
    <row r="79" spans="1:16" x14ac:dyDescent="0.2">
      <c r="A79" s="190"/>
      <c r="B79" s="163" t="s">
        <v>97</v>
      </c>
      <c r="E79" s="252"/>
      <c r="F79" s="207">
        <v>1.1672</v>
      </c>
      <c r="G79" s="338"/>
      <c r="H79" s="339">
        <f>+H68/H74</f>
        <v>1.1695960761746973</v>
      </c>
      <c r="I79" s="187"/>
    </row>
    <row r="80" spans="1:16" x14ac:dyDescent="0.2">
      <c r="A80" s="209"/>
      <c r="B80" s="278"/>
      <c r="C80" s="278"/>
      <c r="D80" s="278"/>
      <c r="E80" s="244"/>
      <c r="F80" s="219"/>
      <c r="G80" s="340"/>
      <c r="H80" s="216"/>
    </row>
    <row r="81" spans="1:15" s="226" customFormat="1" ht="11.25" x14ac:dyDescent="0.2">
      <c r="A81" s="341" t="s">
        <v>98</v>
      </c>
      <c r="B81" s="225"/>
      <c r="C81" s="225"/>
      <c r="D81" s="225"/>
      <c r="E81" s="225"/>
      <c r="F81" s="225"/>
      <c r="G81" s="225"/>
      <c r="H81" s="227"/>
    </row>
    <row r="82" spans="1:15" s="226" customFormat="1" ht="12" thickBot="1" x14ac:dyDescent="0.25">
      <c r="A82" s="228"/>
      <c r="B82" s="229"/>
      <c r="C82" s="229"/>
      <c r="D82" s="229"/>
      <c r="E82" s="229"/>
      <c r="F82" s="229"/>
      <c r="G82" s="229"/>
      <c r="H82" s="230"/>
    </row>
    <row r="83" spans="1:15" ht="12.75" customHeight="1" x14ac:dyDescent="0.2"/>
    <row r="84" spans="1:15" ht="15.75" x14ac:dyDescent="0.25">
      <c r="A84" s="165" t="str">
        <f>+D4&amp;" - "&amp;D5</f>
        <v>ELFI, Inc. - Indenture No. 4, LLC</v>
      </c>
      <c r="E84" s="176"/>
    </row>
    <row r="85" spans="1:15" ht="12.75" customHeight="1" thickBot="1" x14ac:dyDescent="0.25"/>
    <row r="86" spans="1:15" ht="15.75" x14ac:dyDescent="0.25">
      <c r="A86" s="188" t="s">
        <v>99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9"/>
    </row>
    <row r="87" spans="1:15" ht="6.75" customHeight="1" x14ac:dyDescent="0.2">
      <c r="A87" s="190"/>
      <c r="O87" s="173"/>
    </row>
    <row r="88" spans="1:15" s="239" customFormat="1" x14ac:dyDescent="0.2">
      <c r="A88" s="231"/>
      <c r="B88" s="232"/>
      <c r="C88" s="232"/>
      <c r="D88" s="232"/>
      <c r="E88" s="342"/>
      <c r="F88" s="343" t="s">
        <v>87</v>
      </c>
      <c r="G88" s="343"/>
      <c r="H88" s="344" t="s">
        <v>100</v>
      </c>
      <c r="I88" s="345"/>
      <c r="J88" s="343" t="s">
        <v>101</v>
      </c>
      <c r="K88" s="343"/>
      <c r="L88" s="343" t="s">
        <v>102</v>
      </c>
      <c r="M88" s="343"/>
      <c r="N88" s="343" t="s">
        <v>103</v>
      </c>
      <c r="O88" s="346"/>
    </row>
    <row r="89" spans="1:15" s="239" customFormat="1" x14ac:dyDescent="0.2">
      <c r="A89" s="231"/>
      <c r="B89" s="232"/>
      <c r="C89" s="232"/>
      <c r="D89" s="232"/>
      <c r="E89" s="342"/>
      <c r="F89" s="192" t="s">
        <v>104</v>
      </c>
      <c r="G89" s="192" t="s">
        <v>105</v>
      </c>
      <c r="H89" s="347" t="s">
        <v>104</v>
      </c>
      <c r="I89" s="348" t="s">
        <v>105</v>
      </c>
      <c r="J89" s="192" t="s">
        <v>104</v>
      </c>
      <c r="K89" s="192" t="s">
        <v>105</v>
      </c>
      <c r="L89" s="192" t="s">
        <v>104</v>
      </c>
      <c r="M89" s="192" t="s">
        <v>105</v>
      </c>
      <c r="N89" s="192" t="s">
        <v>104</v>
      </c>
      <c r="O89" s="194" t="s">
        <v>105</v>
      </c>
    </row>
    <row r="90" spans="1:15" x14ac:dyDescent="0.2">
      <c r="A90" s="349" t="s">
        <v>48</v>
      </c>
      <c r="B90" s="163" t="s">
        <v>48</v>
      </c>
      <c r="F90" s="350">
        <v>26</v>
      </c>
      <c r="G90" s="350">
        <v>26</v>
      </c>
      <c r="H90" s="351">
        <v>211689.89</v>
      </c>
      <c r="I90" s="351">
        <v>212150.18</v>
      </c>
      <c r="J90" s="352">
        <v>3.5000000000000001E-3</v>
      </c>
      <c r="K90" s="52">
        <v>3.5999999999999999E-3</v>
      </c>
      <c r="L90" s="353">
        <v>6.89</v>
      </c>
      <c r="M90" s="353">
        <v>6.89</v>
      </c>
      <c r="N90" s="353">
        <v>120</v>
      </c>
      <c r="O90" s="354">
        <v>120</v>
      </c>
    </row>
    <row r="91" spans="1:15" x14ac:dyDescent="0.2">
      <c r="A91" s="349" t="s">
        <v>50</v>
      </c>
      <c r="B91" s="163" t="s">
        <v>50</v>
      </c>
      <c r="F91" s="350">
        <v>4</v>
      </c>
      <c r="G91" s="350">
        <v>4</v>
      </c>
      <c r="H91" s="351">
        <v>38088.78</v>
      </c>
      <c r="I91" s="351">
        <v>38181.51</v>
      </c>
      <c r="J91" s="352">
        <v>5.9999999999999995E-4</v>
      </c>
      <c r="K91" s="53">
        <v>5.9999999999999995E-4</v>
      </c>
      <c r="L91" s="355">
        <v>6.8</v>
      </c>
      <c r="M91" s="355">
        <v>6.8</v>
      </c>
      <c r="N91" s="355">
        <v>120</v>
      </c>
      <c r="O91" s="356">
        <v>120</v>
      </c>
    </row>
    <row r="92" spans="1:15" x14ac:dyDescent="0.2">
      <c r="A92" s="349" t="s">
        <v>55</v>
      </c>
      <c r="B92" s="163" t="s">
        <v>55</v>
      </c>
      <c r="F92" s="350"/>
      <c r="G92" s="350"/>
      <c r="H92" s="351"/>
      <c r="I92" s="351"/>
      <c r="J92" s="53"/>
      <c r="K92" s="53"/>
      <c r="L92" s="355"/>
      <c r="M92" s="355"/>
      <c r="N92" s="355"/>
      <c r="O92" s="356"/>
    </row>
    <row r="93" spans="1:15" x14ac:dyDescent="0.2">
      <c r="A93" s="349" t="str">
        <f t="shared" ref="A93:A99" si="1">+$B$92&amp;B93</f>
        <v>RepaymentCurrent</v>
      </c>
      <c r="B93" s="163" t="s">
        <v>106</v>
      </c>
      <c r="F93" s="350">
        <v>10702</v>
      </c>
      <c r="G93" s="350">
        <v>10425</v>
      </c>
      <c r="H93" s="351">
        <v>42605157.420000002</v>
      </c>
      <c r="I93" s="351">
        <v>41667951.899999999</v>
      </c>
      <c r="J93" s="352">
        <v>0.71020000000000005</v>
      </c>
      <c r="K93" s="53">
        <v>0.70489999999999997</v>
      </c>
      <c r="L93" s="355">
        <v>6.84</v>
      </c>
      <c r="M93" s="355">
        <v>6.84</v>
      </c>
      <c r="N93" s="355">
        <v>169.56</v>
      </c>
      <c r="O93" s="356">
        <v>172.19</v>
      </c>
    </row>
    <row r="94" spans="1:15" x14ac:dyDescent="0.2">
      <c r="A94" s="349" t="str">
        <f t="shared" si="1"/>
        <v>Repayment31-60 Days Delinquent</v>
      </c>
      <c r="B94" s="357" t="s">
        <v>107</v>
      </c>
      <c r="F94" s="350">
        <v>414</v>
      </c>
      <c r="G94" s="350">
        <v>348</v>
      </c>
      <c r="H94" s="351">
        <v>1940239.49</v>
      </c>
      <c r="I94" s="351">
        <v>1629132.85</v>
      </c>
      <c r="J94" s="352">
        <v>3.2300000000000002E-2</v>
      </c>
      <c r="K94" s="53">
        <v>2.76E-2</v>
      </c>
      <c r="L94" s="355">
        <v>6.69</v>
      </c>
      <c r="M94" s="355">
        <v>6.7</v>
      </c>
      <c r="N94" s="355">
        <v>153.1</v>
      </c>
      <c r="O94" s="356">
        <v>161.66</v>
      </c>
    </row>
    <row r="95" spans="1:15" x14ac:dyDescent="0.2">
      <c r="A95" s="349" t="str">
        <f t="shared" si="1"/>
        <v>Repayment61-90 Days Delinquent</v>
      </c>
      <c r="B95" s="357" t="s">
        <v>108</v>
      </c>
      <c r="F95" s="350">
        <v>269</v>
      </c>
      <c r="G95" s="350">
        <v>274</v>
      </c>
      <c r="H95" s="351">
        <v>1248199.72</v>
      </c>
      <c r="I95" s="351">
        <v>1201802.28</v>
      </c>
      <c r="J95" s="352">
        <v>2.0799999999999999E-2</v>
      </c>
      <c r="K95" s="53">
        <v>2.0299999999999999E-2</v>
      </c>
      <c r="L95" s="355">
        <v>7.05</v>
      </c>
      <c r="M95" s="355">
        <v>7.07</v>
      </c>
      <c r="N95" s="355">
        <v>198.68</v>
      </c>
      <c r="O95" s="356">
        <v>149.36000000000001</v>
      </c>
    </row>
    <row r="96" spans="1:15" x14ac:dyDescent="0.2">
      <c r="A96" s="349" t="str">
        <f t="shared" si="1"/>
        <v>Repayment91-120 Days Delinquent</v>
      </c>
      <c r="B96" s="357" t="s">
        <v>109</v>
      </c>
      <c r="F96" s="350">
        <v>134</v>
      </c>
      <c r="G96" s="350">
        <v>189</v>
      </c>
      <c r="H96" s="351">
        <v>596037.05000000005</v>
      </c>
      <c r="I96" s="351">
        <v>984686.15</v>
      </c>
      <c r="J96" s="352">
        <v>9.9000000000000008E-3</v>
      </c>
      <c r="K96" s="53">
        <v>1.67E-2</v>
      </c>
      <c r="L96" s="355">
        <v>6.85</v>
      </c>
      <c r="M96" s="355">
        <v>7.05</v>
      </c>
      <c r="N96" s="355">
        <v>149.78</v>
      </c>
      <c r="O96" s="356">
        <v>212.67</v>
      </c>
    </row>
    <row r="97" spans="1:25" x14ac:dyDescent="0.2">
      <c r="A97" s="349" t="str">
        <f t="shared" si="1"/>
        <v>Repayment121-180 Days Delinquent</v>
      </c>
      <c r="B97" s="357" t="s">
        <v>110</v>
      </c>
      <c r="F97" s="350">
        <v>193</v>
      </c>
      <c r="G97" s="350">
        <v>185</v>
      </c>
      <c r="H97" s="351">
        <v>726313.9</v>
      </c>
      <c r="I97" s="351">
        <v>675774.66</v>
      </c>
      <c r="J97" s="352">
        <v>1.21E-2</v>
      </c>
      <c r="K97" s="53">
        <v>1.14E-2</v>
      </c>
      <c r="L97" s="355">
        <v>7.09</v>
      </c>
      <c r="M97" s="355">
        <v>7.01</v>
      </c>
      <c r="N97" s="355">
        <v>148.16</v>
      </c>
      <c r="O97" s="356">
        <v>146.87</v>
      </c>
    </row>
    <row r="98" spans="1:25" x14ac:dyDescent="0.2">
      <c r="A98" s="349" t="str">
        <f t="shared" si="1"/>
        <v>Repayment181-270 Days Delinquent</v>
      </c>
      <c r="B98" s="357" t="s">
        <v>111</v>
      </c>
      <c r="F98" s="350">
        <v>219</v>
      </c>
      <c r="G98" s="350">
        <v>210</v>
      </c>
      <c r="H98" s="351">
        <v>1049571.6599999999</v>
      </c>
      <c r="I98" s="351">
        <v>976041.24</v>
      </c>
      <c r="J98" s="352">
        <v>1.7500000000000002E-2</v>
      </c>
      <c r="K98" s="53">
        <v>1.6500000000000001E-2</v>
      </c>
      <c r="L98" s="355">
        <v>6.88</v>
      </c>
      <c r="M98" s="355">
        <v>6.93</v>
      </c>
      <c r="N98" s="355">
        <v>178.52</v>
      </c>
      <c r="O98" s="356">
        <v>185.81</v>
      </c>
    </row>
    <row r="99" spans="1:25" x14ac:dyDescent="0.2">
      <c r="A99" s="349" t="str">
        <f t="shared" si="1"/>
        <v>Repayment271+ Days Delinquent</v>
      </c>
      <c r="B99" s="357" t="s">
        <v>112</v>
      </c>
      <c r="F99" s="350">
        <v>101</v>
      </c>
      <c r="G99" s="350">
        <v>89</v>
      </c>
      <c r="H99" s="351">
        <v>378764.59</v>
      </c>
      <c r="I99" s="351">
        <v>427517.49</v>
      </c>
      <c r="J99" s="352">
        <v>6.3E-3</v>
      </c>
      <c r="K99" s="53">
        <v>7.1999999999999998E-3</v>
      </c>
      <c r="L99" s="355">
        <v>6.61</v>
      </c>
      <c r="M99" s="355">
        <v>6.8</v>
      </c>
      <c r="N99" s="355">
        <v>109.93</v>
      </c>
      <c r="O99" s="356">
        <v>149.79</v>
      </c>
    </row>
    <row r="100" spans="1:25" x14ac:dyDescent="0.2">
      <c r="A100" s="358" t="s">
        <v>113</v>
      </c>
      <c r="B100" s="359" t="s">
        <v>113</v>
      </c>
      <c r="C100" s="359"/>
      <c r="D100" s="359"/>
      <c r="E100" s="359"/>
      <c r="F100" s="360">
        <v>12032</v>
      </c>
      <c r="G100" s="360">
        <v>11720</v>
      </c>
      <c r="H100" s="361">
        <v>48544283.829999998</v>
      </c>
      <c r="I100" s="361">
        <v>47562906.57</v>
      </c>
      <c r="J100" s="362">
        <v>0.80920000000000003</v>
      </c>
      <c r="K100" s="54">
        <v>0.80469999999999997</v>
      </c>
      <c r="L100" s="363">
        <v>6.84</v>
      </c>
      <c r="M100" s="363">
        <v>6.85</v>
      </c>
      <c r="N100" s="363">
        <v>168.82</v>
      </c>
      <c r="O100" s="364">
        <v>171.81</v>
      </c>
    </row>
    <row r="101" spans="1:25" x14ac:dyDescent="0.2">
      <c r="A101" s="349" t="s">
        <v>52</v>
      </c>
      <c r="B101" s="163" t="s">
        <v>52</v>
      </c>
      <c r="F101" s="350">
        <v>1334</v>
      </c>
      <c r="G101" s="350">
        <v>1375</v>
      </c>
      <c r="H101" s="351">
        <v>6925260.4100000001</v>
      </c>
      <c r="I101" s="351">
        <v>7119705.1200000001</v>
      </c>
      <c r="J101" s="352">
        <v>0.1154</v>
      </c>
      <c r="K101" s="53">
        <v>0.12039999999999999</v>
      </c>
      <c r="L101" s="355">
        <v>6.88</v>
      </c>
      <c r="M101" s="355">
        <v>6.85</v>
      </c>
      <c r="N101" s="355">
        <v>175.52</v>
      </c>
      <c r="O101" s="356">
        <v>172.09</v>
      </c>
    </row>
    <row r="102" spans="1:25" x14ac:dyDescent="0.2">
      <c r="A102" s="349" t="s">
        <v>51</v>
      </c>
      <c r="B102" s="163" t="s">
        <v>51</v>
      </c>
      <c r="F102" s="350">
        <v>855</v>
      </c>
      <c r="G102" s="350">
        <v>789</v>
      </c>
      <c r="H102" s="351">
        <v>3924580.15</v>
      </c>
      <c r="I102" s="351">
        <v>3698587.79</v>
      </c>
      <c r="J102" s="352">
        <v>6.54E-2</v>
      </c>
      <c r="K102" s="53">
        <v>6.2600000000000003E-2</v>
      </c>
      <c r="L102" s="355">
        <v>6.56</v>
      </c>
      <c r="M102" s="355">
        <v>6.58</v>
      </c>
      <c r="N102" s="355">
        <v>150.56</v>
      </c>
      <c r="O102" s="356">
        <v>153</v>
      </c>
    </row>
    <row r="103" spans="1:25" x14ac:dyDescent="0.2">
      <c r="A103" s="349" t="s">
        <v>57</v>
      </c>
      <c r="B103" s="163" t="s">
        <v>57</v>
      </c>
      <c r="F103" s="350">
        <v>86</v>
      </c>
      <c r="G103" s="350">
        <v>122</v>
      </c>
      <c r="H103" s="351">
        <v>284841.21000000002</v>
      </c>
      <c r="I103" s="351">
        <v>413069.23</v>
      </c>
      <c r="J103" s="55">
        <v>4.7000000000000002E-3</v>
      </c>
      <c r="K103" s="53">
        <v>7.0000000000000001E-3</v>
      </c>
      <c r="L103" s="355">
        <v>7.1</v>
      </c>
      <c r="M103" s="355">
        <v>6.95</v>
      </c>
      <c r="N103" s="355">
        <v>169.35</v>
      </c>
      <c r="O103" s="356">
        <v>119.09</v>
      </c>
      <c r="P103" s="365"/>
      <c r="Q103" s="365"/>
      <c r="R103" s="365"/>
      <c r="S103" s="365"/>
      <c r="T103" s="366"/>
      <c r="U103" s="366"/>
      <c r="V103" s="187"/>
      <c r="W103" s="187"/>
      <c r="X103" s="187"/>
      <c r="Y103" s="187"/>
    </row>
    <row r="104" spans="1:25" x14ac:dyDescent="0.2">
      <c r="A104" s="349" t="s">
        <v>59</v>
      </c>
      <c r="B104" s="163" t="s">
        <v>59</v>
      </c>
      <c r="F104" s="350">
        <v>10</v>
      </c>
      <c r="G104" s="350">
        <v>10</v>
      </c>
      <c r="H104" s="351">
        <v>64661.23</v>
      </c>
      <c r="I104" s="351">
        <v>64833.48</v>
      </c>
      <c r="J104" s="55">
        <v>1.1000000000000001E-3</v>
      </c>
      <c r="K104" s="53">
        <v>1.1000000000000001E-3</v>
      </c>
      <c r="L104" s="355">
        <v>6.45</v>
      </c>
      <c r="M104" s="355">
        <v>6.45</v>
      </c>
      <c r="N104" s="355">
        <v>60.77</v>
      </c>
      <c r="O104" s="356">
        <v>59.75</v>
      </c>
    </row>
    <row r="105" spans="1:25" x14ac:dyDescent="0.2">
      <c r="A105" s="209"/>
      <c r="B105" s="217" t="s">
        <v>95</v>
      </c>
      <c r="C105" s="278"/>
      <c r="D105" s="278"/>
      <c r="E105" s="244"/>
      <c r="F105" s="57">
        <v>14347</v>
      </c>
      <c r="G105" s="57">
        <v>14046</v>
      </c>
      <c r="H105" s="58">
        <v>59993405.5</v>
      </c>
      <c r="I105" s="58">
        <v>59109433.880000003</v>
      </c>
      <c r="J105" s="59"/>
      <c r="K105" s="59"/>
      <c r="L105" s="367">
        <v>6.83</v>
      </c>
      <c r="M105" s="367">
        <v>6.83</v>
      </c>
      <c r="N105" s="367">
        <v>168.08</v>
      </c>
      <c r="O105" s="368">
        <v>169.96</v>
      </c>
    </row>
    <row r="106" spans="1:25" s="226" customFormat="1" ht="11.25" x14ac:dyDescent="0.2">
      <c r="A106" s="341"/>
      <c r="B106" s="225"/>
      <c r="C106" s="225"/>
      <c r="D106" s="225"/>
      <c r="E106" s="225"/>
      <c r="F106" s="369"/>
      <c r="G106" s="369"/>
      <c r="H106" s="369"/>
      <c r="I106" s="369"/>
      <c r="J106" s="60"/>
      <c r="K106" s="60"/>
      <c r="L106" s="369"/>
      <c r="M106" s="369"/>
      <c r="N106" s="369"/>
      <c r="O106" s="61"/>
    </row>
    <row r="107" spans="1:25" s="226" customFormat="1" ht="12" thickBot="1" x14ac:dyDescent="0.25">
      <c r="A107" s="228"/>
      <c r="B107" s="229"/>
      <c r="C107" s="229"/>
      <c r="D107" s="229"/>
      <c r="E107" s="229"/>
      <c r="F107" s="370"/>
      <c r="G107" s="370"/>
      <c r="H107" s="370"/>
      <c r="I107" s="370"/>
      <c r="J107" s="62"/>
      <c r="K107" s="62"/>
      <c r="L107" s="370"/>
      <c r="M107" s="370"/>
      <c r="N107" s="370"/>
      <c r="O107" s="63"/>
    </row>
    <row r="108" spans="1:25" ht="12.75" customHeight="1" thickBot="1" x14ac:dyDescent="0.25">
      <c r="A108" s="185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</row>
    <row r="109" spans="1:25" ht="15.75" x14ac:dyDescent="0.25">
      <c r="A109" s="188" t="s">
        <v>114</v>
      </c>
      <c r="B109" s="168"/>
      <c r="C109" s="168"/>
      <c r="D109" s="168"/>
      <c r="E109" s="168"/>
      <c r="F109" s="371"/>
      <c r="G109" s="371"/>
      <c r="H109" s="371"/>
      <c r="I109" s="371"/>
      <c r="J109" s="371"/>
      <c r="K109" s="371"/>
      <c r="L109" s="371"/>
      <c r="M109" s="371"/>
      <c r="N109" s="371"/>
      <c r="O109" s="372"/>
    </row>
    <row r="110" spans="1:25" ht="6.75" customHeight="1" x14ac:dyDescent="0.2">
      <c r="A110" s="190"/>
      <c r="F110" s="290"/>
      <c r="G110" s="290"/>
      <c r="H110" s="290"/>
      <c r="I110" s="290"/>
      <c r="J110" s="290"/>
      <c r="K110" s="290"/>
      <c r="L110" s="290"/>
      <c r="M110" s="290"/>
      <c r="N110" s="290"/>
      <c r="O110" s="373"/>
    </row>
    <row r="111" spans="1:25" s="239" customFormat="1" x14ac:dyDescent="0.2">
      <c r="A111" s="231"/>
      <c r="B111" s="232"/>
      <c r="C111" s="232"/>
      <c r="D111" s="232"/>
      <c r="E111" s="342"/>
      <c r="F111" s="374" t="s">
        <v>87</v>
      </c>
      <c r="G111" s="374"/>
      <c r="H111" s="375" t="s">
        <v>100</v>
      </c>
      <c r="I111" s="376"/>
      <c r="J111" s="374" t="s">
        <v>101</v>
      </c>
      <c r="K111" s="374"/>
      <c r="L111" s="374" t="s">
        <v>102</v>
      </c>
      <c r="M111" s="374"/>
      <c r="N111" s="374" t="s">
        <v>103</v>
      </c>
      <c r="O111" s="377"/>
    </row>
    <row r="112" spans="1:25" s="239" customFormat="1" x14ac:dyDescent="0.2">
      <c r="A112" s="231"/>
      <c r="B112" s="232"/>
      <c r="C112" s="232"/>
      <c r="D112" s="232"/>
      <c r="E112" s="342"/>
      <c r="F112" s="378" t="s">
        <v>104</v>
      </c>
      <c r="G112" s="378" t="s">
        <v>105</v>
      </c>
      <c r="H112" s="64" t="s">
        <v>104</v>
      </c>
      <c r="I112" s="65" t="s">
        <v>105</v>
      </c>
      <c r="J112" s="378" t="s">
        <v>104</v>
      </c>
      <c r="K112" s="378" t="s">
        <v>105</v>
      </c>
      <c r="L112" s="378" t="s">
        <v>104</v>
      </c>
      <c r="M112" s="378" t="s">
        <v>105</v>
      </c>
      <c r="N112" s="378" t="s">
        <v>104</v>
      </c>
      <c r="O112" s="379" t="s">
        <v>105</v>
      </c>
    </row>
    <row r="113" spans="1:15" x14ac:dyDescent="0.2">
      <c r="A113" s="190"/>
      <c r="B113" s="163" t="s">
        <v>115</v>
      </c>
      <c r="F113" s="66">
        <v>10702</v>
      </c>
      <c r="G113" s="66">
        <v>10425</v>
      </c>
      <c r="H113" s="67">
        <v>42605157.420000002</v>
      </c>
      <c r="I113" s="68">
        <v>41667951.899999999</v>
      </c>
      <c r="J113" s="53">
        <v>0.87770000000000004</v>
      </c>
      <c r="K113" s="53">
        <v>0.87609999999999999</v>
      </c>
      <c r="L113" s="69">
        <v>6.84</v>
      </c>
      <c r="M113" s="69">
        <v>6.84</v>
      </c>
      <c r="N113" s="67">
        <v>169.56</v>
      </c>
      <c r="O113" s="70">
        <v>172.19</v>
      </c>
    </row>
    <row r="114" spans="1:15" x14ac:dyDescent="0.2">
      <c r="A114" s="190"/>
      <c r="B114" s="163" t="s">
        <v>116</v>
      </c>
      <c r="F114" s="66">
        <v>414</v>
      </c>
      <c r="G114" s="66">
        <v>348</v>
      </c>
      <c r="H114" s="67">
        <v>1940239.49</v>
      </c>
      <c r="I114" s="71">
        <v>1629132.85</v>
      </c>
      <c r="J114" s="53">
        <v>0.04</v>
      </c>
      <c r="K114" s="53">
        <v>3.4299999999999997E-2</v>
      </c>
      <c r="L114" s="69">
        <v>6.69</v>
      </c>
      <c r="M114" s="69">
        <v>6.7</v>
      </c>
      <c r="N114" s="67">
        <v>153.1</v>
      </c>
      <c r="O114" s="72">
        <v>161.66</v>
      </c>
    </row>
    <row r="115" spans="1:15" x14ac:dyDescent="0.2">
      <c r="A115" s="190"/>
      <c r="B115" s="163" t="s">
        <v>117</v>
      </c>
      <c r="F115" s="66">
        <v>269</v>
      </c>
      <c r="G115" s="66">
        <v>274</v>
      </c>
      <c r="H115" s="67">
        <v>1248199.72</v>
      </c>
      <c r="I115" s="71">
        <v>1201802.28</v>
      </c>
      <c r="J115" s="53">
        <v>2.5700000000000001E-2</v>
      </c>
      <c r="K115" s="53">
        <v>2.53E-2</v>
      </c>
      <c r="L115" s="69">
        <v>7.05</v>
      </c>
      <c r="M115" s="69">
        <v>7.07</v>
      </c>
      <c r="N115" s="67">
        <v>198.68</v>
      </c>
      <c r="O115" s="72">
        <v>149.36000000000001</v>
      </c>
    </row>
    <row r="116" spans="1:15" x14ac:dyDescent="0.2">
      <c r="A116" s="190"/>
      <c r="B116" s="163" t="s">
        <v>118</v>
      </c>
      <c r="F116" s="66">
        <v>134</v>
      </c>
      <c r="G116" s="66">
        <v>189</v>
      </c>
      <c r="H116" s="67">
        <v>596037.05000000005</v>
      </c>
      <c r="I116" s="71">
        <v>984686.15</v>
      </c>
      <c r="J116" s="53">
        <v>1.23E-2</v>
      </c>
      <c r="K116" s="53">
        <v>2.07E-2</v>
      </c>
      <c r="L116" s="69">
        <v>6.85</v>
      </c>
      <c r="M116" s="69">
        <v>7.05</v>
      </c>
      <c r="N116" s="67">
        <v>149.78</v>
      </c>
      <c r="O116" s="72">
        <v>212.67</v>
      </c>
    </row>
    <row r="117" spans="1:15" x14ac:dyDescent="0.2">
      <c r="A117" s="190"/>
      <c r="B117" s="163" t="s">
        <v>119</v>
      </c>
      <c r="F117" s="66">
        <v>193</v>
      </c>
      <c r="G117" s="66">
        <v>185</v>
      </c>
      <c r="H117" s="67">
        <v>726313.9</v>
      </c>
      <c r="I117" s="71">
        <v>675774.66</v>
      </c>
      <c r="J117" s="53">
        <v>1.4999999999999999E-2</v>
      </c>
      <c r="K117" s="53">
        <v>1.4200000000000001E-2</v>
      </c>
      <c r="L117" s="69">
        <v>7.09</v>
      </c>
      <c r="M117" s="69">
        <v>7.01</v>
      </c>
      <c r="N117" s="67">
        <v>148.16</v>
      </c>
      <c r="O117" s="72">
        <v>146.87</v>
      </c>
    </row>
    <row r="118" spans="1:15" x14ac:dyDescent="0.2">
      <c r="A118" s="190"/>
      <c r="B118" s="163" t="s">
        <v>120</v>
      </c>
      <c r="F118" s="66">
        <v>219</v>
      </c>
      <c r="G118" s="66">
        <v>210</v>
      </c>
      <c r="H118" s="67">
        <v>1049571.6599999999</v>
      </c>
      <c r="I118" s="71">
        <v>976041.24</v>
      </c>
      <c r="J118" s="53">
        <v>2.1600000000000001E-2</v>
      </c>
      <c r="K118" s="53">
        <v>2.0500000000000001E-2</v>
      </c>
      <c r="L118" s="69">
        <v>6.88</v>
      </c>
      <c r="M118" s="73">
        <v>6.93</v>
      </c>
      <c r="N118" s="67">
        <v>178.52</v>
      </c>
      <c r="O118" s="72">
        <v>185.81</v>
      </c>
    </row>
    <row r="119" spans="1:15" x14ac:dyDescent="0.2">
      <c r="A119" s="190"/>
      <c r="B119" s="163" t="s">
        <v>121</v>
      </c>
      <c r="F119" s="66">
        <v>101</v>
      </c>
      <c r="G119" s="66">
        <v>89</v>
      </c>
      <c r="H119" s="67">
        <v>378764.59</v>
      </c>
      <c r="I119" s="71">
        <v>427517.49</v>
      </c>
      <c r="J119" s="53">
        <v>7.7999999999999996E-3</v>
      </c>
      <c r="K119" s="53">
        <v>8.9999999999999993E-3</v>
      </c>
      <c r="L119" s="69">
        <v>6.61</v>
      </c>
      <c r="M119" s="69">
        <v>6.8</v>
      </c>
      <c r="N119" s="67">
        <v>109.93</v>
      </c>
      <c r="O119" s="72">
        <v>149.79</v>
      </c>
    </row>
    <row r="120" spans="1:15" x14ac:dyDescent="0.2">
      <c r="A120" s="209"/>
      <c r="B120" s="217" t="s">
        <v>122</v>
      </c>
      <c r="C120" s="278"/>
      <c r="D120" s="278"/>
      <c r="E120" s="244"/>
      <c r="F120" s="74">
        <v>12032</v>
      </c>
      <c r="G120" s="74">
        <v>11720</v>
      </c>
      <c r="H120" s="58">
        <v>48544283.829999998</v>
      </c>
      <c r="I120" s="58">
        <v>47562906.57</v>
      </c>
      <c r="J120" s="59"/>
      <c r="K120" s="59"/>
      <c r="L120" s="75">
        <v>6.84</v>
      </c>
      <c r="M120" s="76">
        <v>6.85</v>
      </c>
      <c r="N120" s="58">
        <v>168.82</v>
      </c>
      <c r="O120" s="77">
        <v>171.81</v>
      </c>
    </row>
    <row r="121" spans="1:15" s="226" customFormat="1" ht="11.25" x14ac:dyDescent="0.2">
      <c r="A121" s="224"/>
      <c r="F121" s="380"/>
      <c r="G121" s="380"/>
      <c r="H121" s="380"/>
      <c r="I121" s="380"/>
      <c r="J121" s="78"/>
      <c r="K121" s="78"/>
      <c r="L121" s="380"/>
      <c r="M121" s="380"/>
      <c r="N121" s="380"/>
      <c r="O121" s="79"/>
    </row>
    <row r="122" spans="1:15" s="226" customFormat="1" ht="12" thickBot="1" x14ac:dyDescent="0.25">
      <c r="A122" s="228"/>
      <c r="B122" s="229"/>
      <c r="C122" s="229"/>
      <c r="D122" s="229"/>
      <c r="E122" s="229"/>
      <c r="F122" s="370"/>
      <c r="G122" s="370"/>
      <c r="H122" s="370"/>
      <c r="I122" s="370"/>
      <c r="J122" s="62"/>
      <c r="K122" s="62"/>
      <c r="L122" s="370"/>
      <c r="M122" s="370"/>
      <c r="N122" s="370"/>
      <c r="O122" s="63"/>
    </row>
    <row r="123" spans="1:15" ht="12.75" customHeight="1" thickBot="1" x14ac:dyDescent="0.25">
      <c r="A123" s="381"/>
      <c r="B123" s="168"/>
      <c r="C123" s="168"/>
      <c r="D123" s="168"/>
      <c r="E123" s="168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</row>
    <row r="124" spans="1:15" ht="15.75" x14ac:dyDescent="0.25">
      <c r="A124" s="188" t="s">
        <v>123</v>
      </c>
      <c r="B124" s="168"/>
      <c r="C124" s="168"/>
      <c r="D124" s="168"/>
      <c r="E124" s="168"/>
      <c r="F124" s="371"/>
      <c r="G124" s="371"/>
      <c r="H124" s="371"/>
      <c r="I124" s="371"/>
      <c r="J124" s="371"/>
      <c r="K124" s="371"/>
      <c r="L124" s="371"/>
      <c r="M124" s="371"/>
      <c r="N124" s="371"/>
      <c r="O124" s="372"/>
    </row>
    <row r="125" spans="1:15" ht="6.75" customHeight="1" x14ac:dyDescent="0.2">
      <c r="A125" s="190"/>
      <c r="D125" s="278"/>
      <c r="F125" s="290"/>
      <c r="G125" s="290"/>
      <c r="H125" s="290"/>
      <c r="I125" s="290"/>
      <c r="J125" s="290"/>
      <c r="K125" s="290"/>
      <c r="L125" s="290"/>
      <c r="M125" s="290"/>
      <c r="N125" s="290"/>
      <c r="O125" s="373"/>
    </row>
    <row r="126" spans="1:15" ht="12.75" customHeight="1" x14ac:dyDescent="0.2">
      <c r="A126" s="191"/>
      <c r="B126" s="322"/>
      <c r="C126" s="322"/>
      <c r="D126" s="278"/>
      <c r="E126" s="322"/>
      <c r="F126" s="382" t="s">
        <v>87</v>
      </c>
      <c r="G126" s="383"/>
      <c r="H126" s="375" t="s">
        <v>100</v>
      </c>
      <c r="I126" s="376"/>
      <c r="J126" s="382" t="s">
        <v>101</v>
      </c>
      <c r="K126" s="383"/>
      <c r="L126" s="382" t="s">
        <v>102</v>
      </c>
      <c r="M126" s="383"/>
      <c r="N126" s="382" t="s">
        <v>103</v>
      </c>
      <c r="O126" s="384"/>
    </row>
    <row r="127" spans="1:15" x14ac:dyDescent="0.2">
      <c r="A127" s="191"/>
      <c r="B127" s="322"/>
      <c r="C127" s="322"/>
      <c r="D127" s="278"/>
      <c r="E127" s="322"/>
      <c r="F127" s="378" t="s">
        <v>104</v>
      </c>
      <c r="G127" s="378" t="s">
        <v>105</v>
      </c>
      <c r="H127" s="378" t="s">
        <v>104</v>
      </c>
      <c r="I127" s="385" t="s">
        <v>105</v>
      </c>
      <c r="J127" s="378" t="s">
        <v>104</v>
      </c>
      <c r="K127" s="378" t="s">
        <v>105</v>
      </c>
      <c r="L127" s="378" t="s">
        <v>104</v>
      </c>
      <c r="M127" s="378" t="s">
        <v>105</v>
      </c>
      <c r="N127" s="378" t="s">
        <v>104</v>
      </c>
      <c r="O127" s="379" t="s">
        <v>105</v>
      </c>
    </row>
    <row r="128" spans="1:15" x14ac:dyDescent="0.2">
      <c r="A128" s="190"/>
      <c r="B128" s="163" t="s">
        <v>124</v>
      </c>
      <c r="F128" s="350">
        <v>249</v>
      </c>
      <c r="G128" s="350">
        <v>245</v>
      </c>
      <c r="H128" s="355">
        <v>3719991.35</v>
      </c>
      <c r="I128" s="355">
        <v>3669265.36</v>
      </c>
      <c r="J128" s="53">
        <v>6.2E-2</v>
      </c>
      <c r="K128" s="53">
        <v>6.2100000000000002E-2</v>
      </c>
      <c r="L128" s="355">
        <v>4.72</v>
      </c>
      <c r="M128" s="355">
        <v>4.7300000000000004</v>
      </c>
      <c r="N128" s="355">
        <v>172.5</v>
      </c>
      <c r="O128" s="356">
        <v>172.83</v>
      </c>
    </row>
    <row r="129" spans="1:17" x14ac:dyDescent="0.2">
      <c r="A129" s="190"/>
      <c r="B129" s="163" t="s">
        <v>125</v>
      </c>
      <c r="F129" s="350">
        <v>267</v>
      </c>
      <c r="G129" s="350">
        <v>263</v>
      </c>
      <c r="H129" s="355">
        <v>4809689.3099999996</v>
      </c>
      <c r="I129" s="355">
        <v>4765312.51</v>
      </c>
      <c r="J129" s="53">
        <v>8.0199999999999994E-2</v>
      </c>
      <c r="K129" s="53">
        <v>8.0600000000000005E-2</v>
      </c>
      <c r="L129" s="355">
        <v>5.0199999999999996</v>
      </c>
      <c r="M129" s="355">
        <v>5.04</v>
      </c>
      <c r="N129" s="355">
        <v>175.04</v>
      </c>
      <c r="O129" s="356">
        <v>175.28</v>
      </c>
    </row>
    <row r="130" spans="1:17" x14ac:dyDescent="0.2">
      <c r="A130" s="190"/>
      <c r="B130" s="163" t="s">
        <v>126</v>
      </c>
      <c r="F130" s="350">
        <v>7700</v>
      </c>
      <c r="G130" s="350">
        <v>7536</v>
      </c>
      <c r="H130" s="355">
        <v>20737355.300000001</v>
      </c>
      <c r="I130" s="355">
        <v>20386805.030000001</v>
      </c>
      <c r="J130" s="53">
        <v>0.34570000000000001</v>
      </c>
      <c r="K130" s="53">
        <v>0.34489999999999998</v>
      </c>
      <c r="L130" s="355">
        <v>7.03</v>
      </c>
      <c r="M130" s="355">
        <v>7.03</v>
      </c>
      <c r="N130" s="355">
        <v>143.44</v>
      </c>
      <c r="O130" s="356">
        <v>145.61000000000001</v>
      </c>
    </row>
    <row r="131" spans="1:17" x14ac:dyDescent="0.2">
      <c r="A131" s="190"/>
      <c r="B131" s="163" t="s">
        <v>127</v>
      </c>
      <c r="F131" s="350">
        <v>5775</v>
      </c>
      <c r="G131" s="350">
        <v>5658</v>
      </c>
      <c r="H131" s="355">
        <v>25731910.25</v>
      </c>
      <c r="I131" s="355">
        <v>25312487.93</v>
      </c>
      <c r="J131" s="53">
        <v>0.4289</v>
      </c>
      <c r="K131" s="53">
        <v>0.42820000000000003</v>
      </c>
      <c r="L131" s="355">
        <v>7.01</v>
      </c>
      <c r="M131" s="355">
        <v>7.01</v>
      </c>
      <c r="N131" s="355">
        <v>179.79</v>
      </c>
      <c r="O131" s="356">
        <v>182.18</v>
      </c>
    </row>
    <row r="132" spans="1:17" x14ac:dyDescent="0.2">
      <c r="A132" s="190"/>
      <c r="B132" s="163" t="s">
        <v>128</v>
      </c>
      <c r="F132" s="350">
        <v>351</v>
      </c>
      <c r="G132" s="350">
        <v>339</v>
      </c>
      <c r="H132" s="355">
        <v>4976591.41</v>
      </c>
      <c r="I132" s="355">
        <v>4957695.17</v>
      </c>
      <c r="J132" s="53">
        <v>8.3000000000000004E-2</v>
      </c>
      <c r="K132" s="53">
        <v>8.3900000000000002E-2</v>
      </c>
      <c r="L132" s="355">
        <v>8.36</v>
      </c>
      <c r="M132" s="355">
        <v>8.36</v>
      </c>
      <c r="N132" s="355">
        <v>199.78</v>
      </c>
      <c r="O132" s="356">
        <v>200.07</v>
      </c>
    </row>
    <row r="133" spans="1:17" x14ac:dyDescent="0.2">
      <c r="A133" s="190"/>
      <c r="B133" s="163" t="s">
        <v>129</v>
      </c>
      <c r="F133" s="350">
        <v>5</v>
      </c>
      <c r="G133" s="350">
        <v>5</v>
      </c>
      <c r="H133" s="355">
        <v>17867.88</v>
      </c>
      <c r="I133" s="355">
        <v>17867.88</v>
      </c>
      <c r="J133" s="53">
        <v>2.9999999999999997E-4</v>
      </c>
      <c r="K133" s="53">
        <v>2.9999999999999997E-4</v>
      </c>
      <c r="L133" s="355">
        <v>8.3699999999999992</v>
      </c>
      <c r="M133" s="355">
        <v>8.3699999999999992</v>
      </c>
      <c r="N133" s="355">
        <v>264.68</v>
      </c>
      <c r="O133" s="356">
        <v>265.02</v>
      </c>
    </row>
    <row r="134" spans="1:17" x14ac:dyDescent="0.2">
      <c r="A134" s="209"/>
      <c r="B134" s="217" t="s">
        <v>130</v>
      </c>
      <c r="C134" s="278"/>
      <c r="D134" s="278"/>
      <c r="E134" s="278"/>
      <c r="F134" s="74">
        <v>14347</v>
      </c>
      <c r="G134" s="74">
        <v>14046</v>
      </c>
      <c r="H134" s="58">
        <v>59993405.5</v>
      </c>
      <c r="I134" s="58">
        <v>59109433.880000003</v>
      </c>
      <c r="J134" s="59"/>
      <c r="K134" s="59"/>
      <c r="L134" s="75">
        <v>6.83</v>
      </c>
      <c r="M134" s="76">
        <v>6.83</v>
      </c>
      <c r="N134" s="58">
        <v>168.08</v>
      </c>
      <c r="O134" s="77">
        <v>169.96</v>
      </c>
    </row>
    <row r="135" spans="1:17" s="226" customFormat="1" ht="11.25" x14ac:dyDescent="0.2">
      <c r="A135" s="224"/>
      <c r="F135" s="369"/>
      <c r="G135" s="369"/>
      <c r="H135" s="369"/>
      <c r="I135" s="369"/>
      <c r="J135" s="369"/>
      <c r="K135" s="369"/>
      <c r="L135" s="369"/>
      <c r="M135" s="369"/>
      <c r="N135" s="60"/>
      <c r="O135" s="386"/>
    </row>
    <row r="136" spans="1:17" s="226" customFormat="1" ht="12" thickBot="1" x14ac:dyDescent="0.25">
      <c r="A136" s="228"/>
      <c r="B136" s="229"/>
      <c r="C136" s="229"/>
      <c r="D136" s="229"/>
      <c r="E136" s="229"/>
      <c r="F136" s="370"/>
      <c r="G136" s="370"/>
      <c r="H136" s="370"/>
      <c r="I136" s="370"/>
      <c r="J136" s="370"/>
      <c r="K136" s="370"/>
      <c r="L136" s="370"/>
      <c r="M136" s="370"/>
      <c r="N136" s="370"/>
      <c r="O136" s="387"/>
    </row>
    <row r="137" spans="1:17" ht="13.5" thickBot="1" x14ac:dyDescent="0.25">
      <c r="D137" s="185"/>
      <c r="E137" s="185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</row>
    <row r="138" spans="1:17" ht="15.75" x14ac:dyDescent="0.25">
      <c r="A138" s="188" t="s">
        <v>131</v>
      </c>
      <c r="B138" s="168"/>
      <c r="C138" s="168"/>
      <c r="D138" s="388"/>
      <c r="F138" s="371"/>
      <c r="G138" s="371"/>
      <c r="H138" s="371"/>
      <c r="I138" s="371"/>
      <c r="J138" s="371"/>
      <c r="K138" s="371"/>
      <c r="L138" s="371"/>
      <c r="M138" s="371"/>
      <c r="N138" s="371"/>
      <c r="O138" s="372"/>
    </row>
    <row r="139" spans="1:17" ht="6.75" customHeight="1" x14ac:dyDescent="0.2">
      <c r="A139" s="190"/>
      <c r="F139" s="290"/>
      <c r="G139" s="290"/>
      <c r="H139" s="290"/>
      <c r="I139" s="290"/>
      <c r="J139" s="290"/>
      <c r="K139" s="290"/>
      <c r="L139" s="290"/>
      <c r="M139" s="290"/>
      <c r="N139" s="290"/>
      <c r="O139" s="373"/>
    </row>
    <row r="140" spans="1:17" ht="12.75" customHeight="1" x14ac:dyDescent="0.2">
      <c r="A140" s="191"/>
      <c r="B140" s="322"/>
      <c r="C140" s="322"/>
      <c r="D140" s="322"/>
      <c r="E140" s="322"/>
      <c r="F140" s="382" t="s">
        <v>87</v>
      </c>
      <c r="G140" s="383"/>
      <c r="H140" s="375" t="s">
        <v>100</v>
      </c>
      <c r="I140" s="376"/>
      <c r="J140" s="382" t="s">
        <v>132</v>
      </c>
      <c r="K140" s="383"/>
      <c r="L140" s="382" t="s">
        <v>102</v>
      </c>
      <c r="M140" s="383"/>
      <c r="N140" s="382" t="s">
        <v>103</v>
      </c>
      <c r="O140" s="384"/>
    </row>
    <row r="141" spans="1:17" x14ac:dyDescent="0.2">
      <c r="A141" s="191"/>
      <c r="B141" s="322"/>
      <c r="C141" s="322"/>
      <c r="D141" s="322"/>
      <c r="E141" s="322"/>
      <c r="F141" s="378" t="s">
        <v>104</v>
      </c>
      <c r="G141" s="378" t="s">
        <v>105</v>
      </c>
      <c r="H141" s="378" t="s">
        <v>104</v>
      </c>
      <c r="I141" s="385" t="s">
        <v>105</v>
      </c>
      <c r="J141" s="378" t="s">
        <v>104</v>
      </c>
      <c r="K141" s="378" t="s">
        <v>105</v>
      </c>
      <c r="L141" s="378" t="s">
        <v>104</v>
      </c>
      <c r="M141" s="378" t="s">
        <v>105</v>
      </c>
      <c r="N141" s="378" t="s">
        <v>104</v>
      </c>
      <c r="O141" s="379" t="s">
        <v>105</v>
      </c>
    </row>
    <row r="142" spans="1:17" x14ac:dyDescent="0.2">
      <c r="A142" s="190"/>
      <c r="B142" s="163" t="s">
        <v>133</v>
      </c>
      <c r="F142" s="350">
        <v>9939</v>
      </c>
      <c r="G142" s="350">
        <v>9746</v>
      </c>
      <c r="H142" s="355">
        <v>44097545.060000002</v>
      </c>
      <c r="I142" s="355">
        <v>43421484.969999999</v>
      </c>
      <c r="J142" s="53">
        <v>0.73499999999999999</v>
      </c>
      <c r="K142" s="53">
        <v>0.73460000000000003</v>
      </c>
      <c r="L142" s="355">
        <v>7</v>
      </c>
      <c r="M142" s="355">
        <v>7.01</v>
      </c>
      <c r="N142" s="67">
        <v>172.97</v>
      </c>
      <c r="O142" s="70">
        <v>174.86</v>
      </c>
    </row>
    <row r="143" spans="1:17" ht="14.25" x14ac:dyDescent="0.2">
      <c r="A143" s="190"/>
      <c r="B143" s="163" t="s">
        <v>134</v>
      </c>
      <c r="F143" s="350">
        <v>2824</v>
      </c>
      <c r="G143" s="350">
        <v>2754</v>
      </c>
      <c r="H143" s="355">
        <v>8388514.8700000001</v>
      </c>
      <c r="I143" s="355">
        <v>8244109.8200000003</v>
      </c>
      <c r="J143" s="53">
        <v>0.13980000000000001</v>
      </c>
      <c r="K143" s="53">
        <v>0.13950000000000001</v>
      </c>
      <c r="L143" s="355">
        <v>7</v>
      </c>
      <c r="M143" s="355">
        <v>7</v>
      </c>
      <c r="N143" s="67">
        <v>151.03</v>
      </c>
      <c r="O143" s="72">
        <v>152.37</v>
      </c>
      <c r="Q143" s="388"/>
    </row>
    <row r="144" spans="1:17" ht="14.25" x14ac:dyDescent="0.2">
      <c r="A144" s="190"/>
      <c r="B144" s="163" t="s">
        <v>135</v>
      </c>
      <c r="F144" s="350">
        <v>1306</v>
      </c>
      <c r="G144" s="350">
        <v>1271</v>
      </c>
      <c r="H144" s="355">
        <v>4052234.38</v>
      </c>
      <c r="I144" s="355">
        <v>4013966.69</v>
      </c>
      <c r="J144" s="53">
        <v>6.7500000000000004E-2</v>
      </c>
      <c r="K144" s="53">
        <v>6.7900000000000002E-2</v>
      </c>
      <c r="L144" s="355">
        <v>7.09</v>
      </c>
      <c r="M144" s="355">
        <v>7.11</v>
      </c>
      <c r="N144" s="67">
        <v>153.9</v>
      </c>
      <c r="O144" s="72">
        <v>157.78</v>
      </c>
      <c r="Q144" s="388" t="s">
        <v>136</v>
      </c>
    </row>
    <row r="145" spans="1:15" x14ac:dyDescent="0.2">
      <c r="A145" s="190"/>
      <c r="B145" s="163" t="s">
        <v>137</v>
      </c>
      <c r="F145" s="350">
        <v>267</v>
      </c>
      <c r="G145" s="350">
        <v>264</v>
      </c>
      <c r="H145" s="355">
        <v>3431453.72</v>
      </c>
      <c r="I145" s="355">
        <v>3406260.15</v>
      </c>
      <c r="J145" s="53">
        <v>5.7200000000000001E-2</v>
      </c>
      <c r="K145" s="53">
        <v>5.7599999999999998E-2</v>
      </c>
      <c r="L145" s="355">
        <v>3.87</v>
      </c>
      <c r="M145" s="355">
        <v>3.87</v>
      </c>
      <c r="N145" s="67">
        <v>163.9</v>
      </c>
      <c r="O145" s="72">
        <v>164.68</v>
      </c>
    </row>
    <row r="146" spans="1:15" x14ac:dyDescent="0.2">
      <c r="A146" s="190"/>
      <c r="B146" s="163" t="s">
        <v>138</v>
      </c>
      <c r="F146" s="350">
        <v>11</v>
      </c>
      <c r="G146" s="350">
        <v>11</v>
      </c>
      <c r="H146" s="355">
        <v>23657.47</v>
      </c>
      <c r="I146" s="355">
        <v>23612.25</v>
      </c>
      <c r="J146" s="53">
        <v>4.0000000000000002E-4</v>
      </c>
      <c r="K146" s="53">
        <v>4.0000000000000002E-4</v>
      </c>
      <c r="L146" s="355">
        <v>5.09</v>
      </c>
      <c r="M146" s="355">
        <v>5.08</v>
      </c>
      <c r="N146" s="67">
        <v>130.88999999999999</v>
      </c>
      <c r="O146" s="72">
        <v>130.1</v>
      </c>
    </row>
    <row r="147" spans="1:15" x14ac:dyDescent="0.2">
      <c r="A147" s="209"/>
      <c r="B147" s="217" t="s">
        <v>95</v>
      </c>
      <c r="C147" s="278"/>
      <c r="D147" s="278"/>
      <c r="E147" s="278"/>
      <c r="F147" s="74">
        <v>14347</v>
      </c>
      <c r="G147" s="74">
        <v>14046</v>
      </c>
      <c r="H147" s="58">
        <v>59993405.5</v>
      </c>
      <c r="I147" s="58">
        <v>59109433.880000003</v>
      </c>
      <c r="J147" s="59"/>
      <c r="K147" s="59"/>
      <c r="L147" s="75">
        <v>6.83</v>
      </c>
      <c r="M147" s="75">
        <v>6.83</v>
      </c>
      <c r="N147" s="58">
        <v>168.08</v>
      </c>
      <c r="O147" s="77">
        <v>169.96</v>
      </c>
    </row>
    <row r="148" spans="1:15" s="226" customFormat="1" ht="11.25" x14ac:dyDescent="0.2">
      <c r="A148" s="341"/>
      <c r="B148" s="225"/>
      <c r="C148" s="225"/>
      <c r="D148" s="225"/>
      <c r="E148" s="225"/>
      <c r="F148" s="369"/>
      <c r="G148" s="369"/>
      <c r="H148" s="369"/>
      <c r="I148" s="369"/>
      <c r="J148" s="369"/>
      <c r="K148" s="369"/>
      <c r="L148" s="369"/>
      <c r="M148" s="369"/>
      <c r="N148" s="60"/>
      <c r="O148" s="389"/>
    </row>
    <row r="149" spans="1:15" s="226" customFormat="1" ht="12" thickBot="1" x14ac:dyDescent="0.25">
      <c r="A149" s="228"/>
      <c r="B149" s="229"/>
      <c r="C149" s="229"/>
      <c r="D149" s="229"/>
      <c r="E149" s="229"/>
      <c r="F149" s="370"/>
      <c r="G149" s="370"/>
      <c r="H149" s="370"/>
      <c r="I149" s="370"/>
      <c r="J149" s="370"/>
      <c r="K149" s="370"/>
      <c r="L149" s="370"/>
      <c r="M149" s="370"/>
      <c r="N149" s="370"/>
      <c r="O149" s="387"/>
    </row>
    <row r="150" spans="1:15" ht="13.5" thickBot="1" x14ac:dyDescent="0.25"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</row>
    <row r="151" spans="1:15" ht="15.75" x14ac:dyDescent="0.25">
      <c r="A151" s="188" t="s">
        <v>139</v>
      </c>
      <c r="B151" s="168"/>
      <c r="C151" s="168"/>
      <c r="D151" s="168"/>
      <c r="E151" s="168"/>
      <c r="F151" s="371"/>
      <c r="G151" s="371"/>
      <c r="H151" s="371"/>
      <c r="I151" s="371"/>
      <c r="J151" s="371"/>
      <c r="K151" s="371"/>
      <c r="L151" s="372"/>
      <c r="M151" s="290"/>
      <c r="N151" s="290"/>
      <c r="O151" s="290"/>
    </row>
    <row r="152" spans="1:15" ht="6.75" customHeight="1" x14ac:dyDescent="0.2">
      <c r="A152" s="190"/>
      <c r="F152" s="290"/>
      <c r="G152" s="290"/>
      <c r="H152" s="290"/>
      <c r="I152" s="290"/>
      <c r="J152" s="290"/>
      <c r="K152" s="290"/>
      <c r="L152" s="373"/>
      <c r="M152" s="290"/>
      <c r="N152" s="290"/>
      <c r="O152" s="290"/>
    </row>
    <row r="153" spans="1:15" x14ac:dyDescent="0.2">
      <c r="A153" s="191"/>
      <c r="B153" s="322"/>
      <c r="C153" s="322"/>
      <c r="D153" s="322"/>
      <c r="E153" s="264"/>
      <c r="F153" s="382" t="s">
        <v>87</v>
      </c>
      <c r="G153" s="383"/>
      <c r="H153" s="375" t="s">
        <v>100</v>
      </c>
      <c r="I153" s="376"/>
      <c r="J153" s="374" t="s">
        <v>140</v>
      </c>
      <c r="K153" s="374"/>
      <c r="L153" s="379" t="s">
        <v>21</v>
      </c>
      <c r="M153" s="290"/>
      <c r="N153" s="290"/>
      <c r="O153" s="290"/>
    </row>
    <row r="154" spans="1:15" x14ac:dyDescent="0.2">
      <c r="A154" s="191"/>
      <c r="B154" s="322"/>
      <c r="C154" s="322"/>
      <c r="D154" s="322"/>
      <c r="E154" s="264"/>
      <c r="F154" s="385" t="s">
        <v>104</v>
      </c>
      <c r="G154" s="385" t="s">
        <v>105</v>
      </c>
      <c r="H154" s="378" t="s">
        <v>104</v>
      </c>
      <c r="I154" s="378" t="s">
        <v>105</v>
      </c>
      <c r="J154" s="378" t="s">
        <v>104</v>
      </c>
      <c r="K154" s="378" t="s">
        <v>105</v>
      </c>
      <c r="L154" s="390"/>
      <c r="M154" s="290"/>
      <c r="N154" s="290"/>
      <c r="O154" s="290"/>
    </row>
    <row r="155" spans="1:15" x14ac:dyDescent="0.2">
      <c r="A155" s="234"/>
      <c r="B155" s="240" t="s">
        <v>141</v>
      </c>
      <c r="C155" s="240"/>
      <c r="D155" s="240"/>
      <c r="E155" s="240"/>
      <c r="F155" s="350">
        <v>318</v>
      </c>
      <c r="G155" s="350">
        <v>303</v>
      </c>
      <c r="H155" s="355">
        <v>1679002.01</v>
      </c>
      <c r="I155" s="67">
        <v>1673316.91</v>
      </c>
      <c r="J155" s="53">
        <v>2.8000000000000001E-2</v>
      </c>
      <c r="K155" s="81">
        <v>2.8299999999999999E-2</v>
      </c>
      <c r="L155" s="391">
        <v>3.0710000000000002</v>
      </c>
      <c r="M155" s="290"/>
      <c r="N155" s="290"/>
      <c r="O155" s="290"/>
    </row>
    <row r="156" spans="1:15" x14ac:dyDescent="0.2">
      <c r="A156" s="190"/>
      <c r="B156" s="163" t="s">
        <v>142</v>
      </c>
      <c r="F156" s="350">
        <v>14029</v>
      </c>
      <c r="G156" s="350">
        <v>13743</v>
      </c>
      <c r="H156" s="355">
        <v>58314403.490000002</v>
      </c>
      <c r="I156" s="67">
        <v>57436116.969999999</v>
      </c>
      <c r="J156" s="53">
        <v>0.97199999999999998</v>
      </c>
      <c r="K156" s="55">
        <v>0.97170000000000001</v>
      </c>
      <c r="L156" s="392">
        <v>2.3319999999999999</v>
      </c>
      <c r="M156" s="290"/>
      <c r="N156" s="290"/>
      <c r="O156" s="290"/>
    </row>
    <row r="157" spans="1:15" x14ac:dyDescent="0.2">
      <c r="A157" s="190"/>
      <c r="B157" s="163" t="s">
        <v>143</v>
      </c>
      <c r="F157" s="350">
        <v>0</v>
      </c>
      <c r="G157" s="350">
        <v>0</v>
      </c>
      <c r="H157" s="355">
        <v>0</v>
      </c>
      <c r="I157" s="355">
        <v>0</v>
      </c>
      <c r="J157" s="53">
        <v>0</v>
      </c>
      <c r="K157" s="55">
        <v>0</v>
      </c>
      <c r="L157" s="392">
        <v>0</v>
      </c>
      <c r="M157" s="290"/>
      <c r="N157" s="290"/>
      <c r="O157" s="290"/>
    </row>
    <row r="158" spans="1:15" ht="13.5" thickBot="1" x14ac:dyDescent="0.25">
      <c r="A158" s="308"/>
      <c r="B158" s="393" t="s">
        <v>49</v>
      </c>
      <c r="C158" s="185"/>
      <c r="D158" s="185"/>
      <c r="E158" s="185"/>
      <c r="F158" s="83">
        <v>14347</v>
      </c>
      <c r="G158" s="83">
        <v>14046</v>
      </c>
      <c r="H158" s="84">
        <v>59993405.5</v>
      </c>
      <c r="I158" s="84">
        <v>59109433.880000003</v>
      </c>
      <c r="J158" s="85"/>
      <c r="K158" s="86"/>
      <c r="L158" s="394">
        <v>2.3529</v>
      </c>
      <c r="M158" s="290"/>
      <c r="N158" s="290"/>
      <c r="O158" s="290"/>
    </row>
    <row r="159" spans="1:15" s="395" customFormat="1" ht="11.25" x14ac:dyDescent="0.2">
      <c r="A159" s="226"/>
      <c r="F159" s="396"/>
      <c r="G159" s="396"/>
      <c r="H159" s="396"/>
      <c r="I159" s="396"/>
      <c r="J159" s="396"/>
      <c r="K159" s="396"/>
      <c r="L159" s="396"/>
      <c r="M159" s="396"/>
      <c r="N159" s="396"/>
      <c r="O159" s="396"/>
    </row>
    <row r="160" spans="1:15" s="395" customFormat="1" ht="11.25" x14ac:dyDescent="0.2">
      <c r="A160" s="226"/>
    </row>
    <row r="161" spans="1:16" ht="13.5" thickBot="1" x14ac:dyDescent="0.25"/>
    <row r="162" spans="1:16" ht="15.75" x14ac:dyDescent="0.25">
      <c r="A162" s="188" t="s">
        <v>144</v>
      </c>
      <c r="B162" s="381"/>
      <c r="C162" s="397"/>
      <c r="D162" s="189"/>
      <c r="E162" s="189"/>
      <c r="F162" s="314" t="s">
        <v>145</v>
      </c>
    </row>
    <row r="163" spans="1:16" ht="13.5" thickBot="1" x14ac:dyDescent="0.25">
      <c r="A163" s="308" t="s">
        <v>146</v>
      </c>
      <c r="B163" s="308"/>
      <c r="C163" s="398"/>
      <c r="D163" s="398"/>
      <c r="E163" s="398"/>
      <c r="F163" s="399">
        <v>568021582.14999998</v>
      </c>
    </row>
    <row r="164" spans="1:16" x14ac:dyDescent="0.2">
      <c r="C164" s="400"/>
      <c r="D164" s="400"/>
      <c r="E164" s="400"/>
      <c r="F164" s="401"/>
    </row>
    <row r="165" spans="1:16" x14ac:dyDescent="0.2">
      <c r="A165" s="402"/>
      <c r="B165" s="402"/>
      <c r="C165" s="402"/>
      <c r="D165" s="402"/>
      <c r="E165" s="402"/>
      <c r="F165" s="403"/>
      <c r="G165" s="404"/>
      <c r="H165" s="404"/>
      <c r="I165" s="404"/>
      <c r="J165" s="404"/>
      <c r="K165" s="404"/>
      <c r="L165" s="405"/>
      <c r="M165" s="405"/>
      <c r="N165" s="405"/>
      <c r="O165" s="405"/>
      <c r="P165" s="406"/>
    </row>
    <row r="166" spans="1:16" x14ac:dyDescent="0.2">
      <c r="A166" s="402"/>
      <c r="B166" s="402"/>
      <c r="C166" s="402"/>
      <c r="D166" s="402"/>
      <c r="E166" s="402"/>
      <c r="F166" s="402"/>
      <c r="L166" s="261"/>
      <c r="M166" s="261"/>
      <c r="N166" s="261"/>
      <c r="O166" s="261"/>
    </row>
    <row r="167" spans="1:16" x14ac:dyDescent="0.2">
      <c r="F167" s="365"/>
      <c r="G167" s="365"/>
      <c r="H167" s="187"/>
      <c r="I167" s="187"/>
      <c r="J167" s="187"/>
      <c r="K167" s="187"/>
      <c r="L167" s="407"/>
      <c r="M167" s="407"/>
      <c r="N167" s="407"/>
      <c r="O167" s="407"/>
    </row>
    <row r="168" spans="1:16" x14ac:dyDescent="0.2">
      <c r="F168" s="365"/>
      <c r="G168" s="365"/>
      <c r="H168" s="187"/>
      <c r="I168" s="187"/>
      <c r="J168" s="187"/>
      <c r="K168" s="187"/>
      <c r="L168" s="407"/>
      <c r="M168" s="407"/>
      <c r="N168" s="407"/>
      <c r="O168" s="407"/>
    </row>
    <row r="169" spans="1:16" x14ac:dyDescent="0.2">
      <c r="F169" s="187"/>
      <c r="G169" s="187"/>
      <c r="H169" s="187"/>
      <c r="I169" s="187"/>
      <c r="J169" s="187"/>
      <c r="K169" s="187"/>
      <c r="L169" s="408"/>
      <c r="M169" s="408"/>
      <c r="N169" s="408"/>
      <c r="O169" s="408"/>
    </row>
    <row r="171" spans="1:16" x14ac:dyDescent="0.2">
      <c r="F171" s="187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9:O169">
    <cfRule type="containsText" dxfId="2" priority="1" operator="containsText" text="TRUE">
      <formula>NOT(ISERROR(SEARCH("TRUE",F169)))</formula>
    </cfRule>
  </conditionalFormatting>
  <hyperlinks>
    <hyperlink ref="D10" r:id="rId1" xr:uid="{E9784188-D72C-4074-A9A1-B70305B87B62}"/>
    <hyperlink ref="D11" r:id="rId2" xr:uid="{2D716034-6143-42DA-BE86-B075B59ACF4E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9F8E-61FD-4FAA-977D-9ED46C248D20}">
  <sheetPr>
    <pageSetUpPr fitToPage="1"/>
  </sheetPr>
  <dimension ref="A1:X147"/>
  <sheetViews>
    <sheetView zoomScaleNormal="100" zoomScalePageLayoutView="55" workbookViewId="0"/>
  </sheetViews>
  <sheetFormatPr defaultColWidth="9.140625" defaultRowHeight="12.75" x14ac:dyDescent="0.2"/>
  <cols>
    <col min="1" max="2" width="3.140625" style="1" customWidth="1"/>
    <col min="3" max="3" width="14.42578125" style="1" customWidth="1"/>
    <col min="4" max="4" width="13.140625" style="1" customWidth="1"/>
    <col min="5" max="5" width="12.85546875" style="1" customWidth="1"/>
    <col min="6" max="6" width="11.7109375" style="1" customWidth="1"/>
    <col min="7" max="7" width="15.85546875" style="1" bestFit="1" customWidth="1"/>
    <col min="8" max="8" width="19.28515625" style="1" customWidth="1"/>
    <col min="9" max="9" width="15.140625" style="1" bestFit="1" customWidth="1"/>
    <col min="10" max="11" width="14.42578125" style="1" customWidth="1"/>
    <col min="12" max="12" width="15.7109375" style="1" bestFit="1" customWidth="1"/>
    <col min="13" max="13" width="14.42578125" style="1" customWidth="1"/>
    <col min="14" max="14" width="17.140625" style="1" customWidth="1"/>
    <col min="15" max="15" width="3.7109375" style="1" customWidth="1"/>
    <col min="16" max="16" width="15.28515625" style="1" customWidth="1"/>
    <col min="17" max="17" width="28.85546875" style="1" bestFit="1" customWidth="1"/>
    <col min="18" max="18" width="15.7109375" style="1" bestFit="1" customWidth="1"/>
    <col min="19" max="19" width="18.28515625" style="1" bestFit="1" customWidth="1"/>
    <col min="20" max="20" width="17.7109375" style="1" bestFit="1" customWidth="1"/>
    <col min="21" max="21" width="14.42578125" style="1" customWidth="1"/>
    <col min="22" max="22" width="13.7109375" style="1" bestFit="1" customWidth="1"/>
    <col min="23" max="23" width="14.140625" style="1" bestFit="1" customWidth="1"/>
    <col min="24" max="24" width="13.140625" style="1" bestFit="1" customWidth="1"/>
    <col min="25" max="38" width="10.85546875" style="1" customWidth="1"/>
    <col min="39" max="39" width="2.7109375" style="1" customWidth="1"/>
    <col min="40" max="16384" width="9.140625" style="1"/>
  </cols>
  <sheetData>
    <row r="1" spans="1:23" ht="15.75" x14ac:dyDescent="0.25">
      <c r="A1" s="2" t="s">
        <v>0</v>
      </c>
    </row>
    <row r="2" spans="1:23" ht="15.75" customHeight="1" x14ac:dyDescent="0.25">
      <c r="A2" s="2" t="s">
        <v>147</v>
      </c>
      <c r="S2" s="92"/>
      <c r="T2" s="92"/>
      <c r="U2" s="92"/>
    </row>
    <row r="3" spans="1:23" ht="15.75" x14ac:dyDescent="0.25">
      <c r="A3" s="2" t="s">
        <v>5</v>
      </c>
      <c r="R3" s="92"/>
      <c r="S3" s="92"/>
      <c r="T3" s="92"/>
      <c r="U3" s="92"/>
    </row>
    <row r="4" spans="1:23" ht="13.5" thickBot="1" x14ac:dyDescent="0.25">
      <c r="R4" s="92"/>
      <c r="S4" s="92"/>
      <c r="T4" s="92"/>
      <c r="U4" s="92"/>
    </row>
    <row r="5" spans="1:23" x14ac:dyDescent="0.2">
      <c r="B5" s="3" t="s">
        <v>6</v>
      </c>
      <c r="C5" s="4"/>
      <c r="D5" s="4"/>
      <c r="E5" s="93">
        <v>45194</v>
      </c>
      <c r="F5" s="93"/>
      <c r="G5" s="94"/>
      <c r="R5" s="92"/>
      <c r="S5" s="92"/>
      <c r="T5" s="92"/>
      <c r="U5" s="92"/>
    </row>
    <row r="6" spans="1:23" ht="13.5" thickBot="1" x14ac:dyDescent="0.25">
      <c r="B6" s="9" t="s">
        <v>148</v>
      </c>
      <c r="C6" s="10"/>
      <c r="D6" s="10"/>
      <c r="E6" s="95">
        <v>45169</v>
      </c>
      <c r="F6" s="95"/>
      <c r="G6" s="96"/>
      <c r="R6" s="92"/>
      <c r="S6" s="92"/>
      <c r="T6" s="92"/>
      <c r="U6" s="92"/>
    </row>
    <row r="9" spans="1:23" ht="15.75" thickBot="1" x14ac:dyDescent="0.3">
      <c r="A9" s="97"/>
      <c r="S9" s="21"/>
    </row>
    <row r="10" spans="1:23" ht="15.75" customHeight="1" thickBot="1" x14ac:dyDescent="0.25">
      <c r="J10" s="50"/>
      <c r="K10" s="5"/>
      <c r="L10" s="5"/>
      <c r="M10" s="5"/>
      <c r="N10" s="6"/>
    </row>
    <row r="11" spans="1:23" ht="18" thickBot="1" x14ac:dyDescent="0.3">
      <c r="A11" s="98" t="s">
        <v>149</v>
      </c>
      <c r="B11" s="99"/>
      <c r="C11" s="99"/>
      <c r="D11" s="99"/>
      <c r="E11" s="99"/>
      <c r="F11" s="99"/>
      <c r="G11" s="99"/>
      <c r="H11" s="49"/>
      <c r="J11" s="34" t="s">
        <v>150</v>
      </c>
      <c r="N11" s="100">
        <v>45169</v>
      </c>
      <c r="O11" s="101"/>
    </row>
    <row r="12" spans="1:23" x14ac:dyDescent="0.2">
      <c r="A12" s="34"/>
      <c r="H12" s="102"/>
      <c r="J12" s="15" t="s">
        <v>151</v>
      </c>
      <c r="N12" s="44">
        <v>0</v>
      </c>
      <c r="O12" s="14"/>
    </row>
    <row r="13" spans="1:23" x14ac:dyDescent="0.2">
      <c r="A13" s="15"/>
      <c r="B13" s="1" t="s">
        <v>152</v>
      </c>
      <c r="H13" s="44">
        <v>1025546.9400000001</v>
      </c>
      <c r="J13" s="15" t="s">
        <v>153</v>
      </c>
      <c r="N13" s="44">
        <v>23285.79</v>
      </c>
      <c r="O13" s="14"/>
    </row>
    <row r="14" spans="1:23" x14ac:dyDescent="0.2">
      <c r="A14" s="15"/>
      <c r="B14" s="1" t="s">
        <v>154</v>
      </c>
      <c r="F14" s="103"/>
      <c r="H14" s="44">
        <v>0</v>
      </c>
      <c r="J14" s="15" t="s">
        <v>155</v>
      </c>
      <c r="N14" s="44">
        <v>9705.19</v>
      </c>
      <c r="O14" s="14"/>
      <c r="P14" s="409"/>
      <c r="Q14" s="409"/>
      <c r="R14" s="409"/>
      <c r="S14" s="410"/>
      <c r="T14" s="410"/>
      <c r="U14" s="410"/>
      <c r="V14" s="410"/>
      <c r="W14" s="410"/>
    </row>
    <row r="15" spans="1:23" x14ac:dyDescent="0.2">
      <c r="A15" s="15"/>
      <c r="B15" s="1" t="s">
        <v>156</v>
      </c>
      <c r="H15" s="44"/>
      <c r="J15" s="15" t="s">
        <v>157</v>
      </c>
      <c r="N15" s="44">
        <v>7623.39</v>
      </c>
      <c r="O15" s="14"/>
      <c r="P15" s="410"/>
      <c r="Q15" s="411"/>
      <c r="R15" s="410"/>
      <c r="S15" s="410"/>
      <c r="T15" s="410"/>
      <c r="U15" s="410"/>
      <c r="V15" s="410"/>
      <c r="W15" s="410"/>
    </row>
    <row r="16" spans="1:23" x14ac:dyDescent="0.2">
      <c r="A16" s="15"/>
      <c r="C16" s="1" t="s">
        <v>158</v>
      </c>
      <c r="H16" s="44">
        <v>0</v>
      </c>
      <c r="J16" s="15" t="s">
        <v>159</v>
      </c>
      <c r="N16" s="51">
        <v>0</v>
      </c>
      <c r="O16" s="14"/>
      <c r="P16" s="410"/>
      <c r="Q16" s="410"/>
      <c r="R16" s="410"/>
      <c r="S16" s="410"/>
      <c r="T16" s="410"/>
      <c r="U16" s="410"/>
      <c r="V16" s="410"/>
      <c r="W16" s="410"/>
    </row>
    <row r="17" spans="1:23" ht="13.5" thickBot="1" x14ac:dyDescent="0.25">
      <c r="A17" s="15"/>
      <c r="B17" s="1" t="s">
        <v>160</v>
      </c>
      <c r="H17" s="44">
        <v>10695.67</v>
      </c>
      <c r="I17" s="104"/>
      <c r="J17" s="47"/>
      <c r="K17" s="82" t="s">
        <v>161</v>
      </c>
      <c r="L17" s="12"/>
      <c r="M17" s="12"/>
      <c r="N17" s="105">
        <v>40614.370000000003</v>
      </c>
      <c r="O17" s="14"/>
      <c r="P17" s="410"/>
      <c r="Q17" s="410"/>
      <c r="R17" s="410"/>
      <c r="S17" s="410"/>
      <c r="T17" s="410"/>
      <c r="U17" s="410"/>
      <c r="V17" s="410"/>
      <c r="W17" s="410"/>
    </row>
    <row r="18" spans="1:23" x14ac:dyDescent="0.2">
      <c r="A18" s="15"/>
      <c r="B18" s="1" t="s">
        <v>162</v>
      </c>
      <c r="H18" s="44">
        <v>0</v>
      </c>
      <c r="O18" s="14"/>
      <c r="P18" s="410"/>
      <c r="Q18" s="410"/>
      <c r="R18" s="410"/>
      <c r="S18" s="410"/>
      <c r="T18" s="410"/>
      <c r="U18" s="410"/>
      <c r="V18" s="410"/>
      <c r="W18" s="410"/>
    </row>
    <row r="19" spans="1:23" x14ac:dyDescent="0.2">
      <c r="A19" s="15"/>
      <c r="B19" s="1" t="s">
        <v>163</v>
      </c>
      <c r="H19" s="44">
        <v>0</v>
      </c>
      <c r="O19" s="14"/>
      <c r="P19" s="410"/>
      <c r="Q19" s="410"/>
      <c r="R19" s="410"/>
      <c r="S19" s="410"/>
      <c r="T19" s="410"/>
      <c r="U19" s="410"/>
      <c r="V19" s="410"/>
      <c r="W19" s="410"/>
    </row>
    <row r="20" spans="1:23" x14ac:dyDescent="0.2">
      <c r="A20" s="15"/>
      <c r="B20" s="1" t="s">
        <v>164</v>
      </c>
      <c r="H20" s="44">
        <v>208873.84</v>
      </c>
      <c r="I20" s="14"/>
      <c r="O20" s="14"/>
      <c r="P20" s="410"/>
      <c r="Q20" s="410"/>
      <c r="R20" s="410"/>
      <c r="S20" s="410"/>
      <c r="T20" s="410"/>
      <c r="U20" s="410"/>
      <c r="V20" s="410"/>
      <c r="W20" s="410"/>
    </row>
    <row r="21" spans="1:23" x14ac:dyDescent="0.2">
      <c r="A21" s="15"/>
      <c r="B21" s="1" t="s">
        <v>165</v>
      </c>
      <c r="H21" s="44"/>
      <c r="P21" s="410"/>
      <c r="Q21" s="410"/>
      <c r="R21" s="412"/>
      <c r="S21" s="410"/>
      <c r="T21" s="410"/>
      <c r="U21" s="410"/>
      <c r="V21" s="410"/>
      <c r="W21" s="410"/>
    </row>
    <row r="22" spans="1:23" ht="13.5" thickBot="1" x14ac:dyDescent="0.25">
      <c r="A22" s="15"/>
      <c r="B22" s="1" t="s">
        <v>166</v>
      </c>
      <c r="H22" s="44">
        <v>0</v>
      </c>
      <c r="N22" s="14"/>
      <c r="P22" s="410"/>
      <c r="Q22" s="410"/>
      <c r="R22" s="410"/>
      <c r="S22" s="410"/>
      <c r="T22" s="410"/>
      <c r="U22" s="410"/>
      <c r="V22" s="410"/>
      <c r="W22" s="410"/>
    </row>
    <row r="23" spans="1:23" x14ac:dyDescent="0.2">
      <c r="A23" s="15"/>
      <c r="B23" s="1" t="s">
        <v>167</v>
      </c>
      <c r="H23" s="44"/>
      <c r="J23" s="50" t="s">
        <v>168</v>
      </c>
      <c r="K23" s="5"/>
      <c r="L23" s="5"/>
      <c r="M23" s="5"/>
      <c r="N23" s="106">
        <v>45169</v>
      </c>
      <c r="O23" s="88"/>
      <c r="P23" s="413"/>
      <c r="Q23" s="410"/>
      <c r="R23" s="410"/>
      <c r="S23" s="410"/>
      <c r="T23" s="410"/>
      <c r="U23" s="411"/>
      <c r="V23" s="410"/>
      <c r="W23" s="410"/>
    </row>
    <row r="24" spans="1:23" x14ac:dyDescent="0.2">
      <c r="A24" s="15"/>
      <c r="B24" s="1" t="s">
        <v>169</v>
      </c>
      <c r="H24" s="44"/>
      <c r="J24" s="15"/>
      <c r="N24" s="44"/>
      <c r="P24" s="413"/>
      <c r="Q24" s="410"/>
      <c r="R24" s="410"/>
      <c r="S24" s="410"/>
      <c r="T24" s="410"/>
      <c r="U24" s="410"/>
      <c r="V24" s="410"/>
      <c r="W24" s="410"/>
    </row>
    <row r="25" spans="1:23" x14ac:dyDescent="0.2">
      <c r="A25" s="15"/>
      <c r="B25" s="1" t="s">
        <v>170</v>
      </c>
      <c r="H25" s="44"/>
      <c r="J25" s="107" t="s">
        <v>171</v>
      </c>
      <c r="N25" s="108">
        <v>314751.18</v>
      </c>
      <c r="P25" s="413"/>
      <c r="Q25" s="410"/>
      <c r="R25" s="410"/>
      <c r="S25" s="410"/>
      <c r="T25" s="410"/>
      <c r="U25" s="410"/>
      <c r="V25" s="410"/>
      <c r="W25" s="410"/>
    </row>
    <row r="26" spans="1:23" x14ac:dyDescent="0.2">
      <c r="A26" s="15"/>
      <c r="B26" s="1" t="s">
        <v>172</v>
      </c>
      <c r="H26" s="44"/>
      <c r="J26" s="107" t="s">
        <v>173</v>
      </c>
      <c r="N26" s="108">
        <v>126989942.63000001</v>
      </c>
      <c r="P26" s="413"/>
      <c r="Q26" s="410"/>
      <c r="R26" s="410"/>
      <c r="S26" s="410"/>
      <c r="T26" s="410"/>
      <c r="U26" s="410"/>
      <c r="V26" s="410"/>
      <c r="W26" s="410"/>
    </row>
    <row r="27" spans="1:23" x14ac:dyDescent="0.2">
      <c r="A27" s="15"/>
      <c r="B27" s="1" t="s">
        <v>174</v>
      </c>
      <c r="H27" s="44"/>
      <c r="J27" s="107" t="s">
        <v>175</v>
      </c>
      <c r="N27" s="109">
        <v>0.22356534790339219</v>
      </c>
      <c r="O27" s="110"/>
      <c r="P27" s="414"/>
      <c r="Q27" s="410"/>
      <c r="R27" s="410"/>
      <c r="S27" s="410"/>
      <c r="T27" s="410"/>
      <c r="U27" s="410"/>
      <c r="V27" s="410"/>
      <c r="W27" s="410"/>
    </row>
    <row r="28" spans="1:23" x14ac:dyDescent="0.2">
      <c r="A28" s="15"/>
      <c r="H28" s="7"/>
      <c r="J28" s="107" t="s">
        <v>176</v>
      </c>
      <c r="N28" s="109">
        <v>2.1575242894475424</v>
      </c>
      <c r="P28" s="414"/>
      <c r="Q28" s="410"/>
      <c r="R28" s="410"/>
      <c r="S28" s="410"/>
      <c r="T28" s="410"/>
      <c r="U28" s="410"/>
      <c r="V28" s="410"/>
      <c r="W28" s="410"/>
    </row>
    <row r="29" spans="1:23" x14ac:dyDescent="0.2">
      <c r="A29" s="15"/>
      <c r="C29" s="21" t="s">
        <v>177</v>
      </c>
      <c r="H29" s="111">
        <v>1245116.45</v>
      </c>
      <c r="I29" s="14"/>
      <c r="J29" s="107"/>
      <c r="N29" s="108"/>
      <c r="P29" s="413"/>
      <c r="Q29" s="410"/>
      <c r="R29" s="410"/>
      <c r="S29" s="410"/>
      <c r="T29" s="410"/>
      <c r="U29" s="410"/>
      <c r="V29" s="410"/>
      <c r="W29" s="410"/>
    </row>
    <row r="30" spans="1:23" ht="13.5" thickBot="1" x14ac:dyDescent="0.25">
      <c r="A30" s="15"/>
      <c r="C30" s="21"/>
      <c r="H30" s="7"/>
      <c r="J30" s="107" t="s">
        <v>178</v>
      </c>
      <c r="N30" s="108">
        <v>208873.84</v>
      </c>
      <c r="P30" s="413"/>
      <c r="Q30" s="410"/>
      <c r="R30" s="410"/>
      <c r="S30" s="410"/>
      <c r="T30" s="410"/>
      <c r="U30" s="410"/>
      <c r="V30" s="410"/>
      <c r="W30" s="410"/>
    </row>
    <row r="31" spans="1:23" x14ac:dyDescent="0.2">
      <c r="A31" s="112" t="s">
        <v>179</v>
      </c>
      <c r="B31" s="113"/>
      <c r="C31" s="114"/>
      <c r="D31" s="113"/>
      <c r="E31" s="113"/>
      <c r="F31" s="113"/>
      <c r="G31" s="113"/>
      <c r="H31" s="115"/>
      <c r="J31" s="107" t="s">
        <v>180</v>
      </c>
      <c r="N31" s="108">
        <v>0</v>
      </c>
      <c r="P31" s="413"/>
      <c r="Q31" s="410"/>
      <c r="R31" s="410"/>
      <c r="S31" s="410"/>
      <c r="T31" s="410"/>
      <c r="U31" s="410"/>
      <c r="V31" s="410"/>
      <c r="W31" s="410"/>
    </row>
    <row r="32" spans="1:23" ht="14.25" x14ac:dyDescent="0.2">
      <c r="A32" s="18"/>
      <c r="B32" s="87"/>
      <c r="C32" s="87"/>
      <c r="D32" s="87"/>
      <c r="E32" s="87"/>
      <c r="F32" s="87"/>
      <c r="G32" s="87"/>
      <c r="H32" s="116"/>
      <c r="J32" s="15" t="s">
        <v>181</v>
      </c>
      <c r="N32" s="108">
        <v>125875997.1794</v>
      </c>
      <c r="P32" s="413"/>
      <c r="Q32" s="410"/>
      <c r="R32" s="410"/>
      <c r="S32" s="410"/>
      <c r="T32" s="410"/>
      <c r="U32" s="410"/>
      <c r="V32" s="410"/>
      <c r="W32" s="410"/>
    </row>
    <row r="33" spans="1:23" ht="15" thickBot="1" x14ac:dyDescent="0.25">
      <c r="A33" s="20"/>
      <c r="B33" s="117"/>
      <c r="C33" s="117"/>
      <c r="D33" s="117"/>
      <c r="E33" s="117"/>
      <c r="F33" s="117"/>
      <c r="G33" s="118"/>
      <c r="H33" s="119"/>
      <c r="J33" s="15" t="s">
        <v>182</v>
      </c>
      <c r="N33" s="109">
        <v>0.99122808131470996</v>
      </c>
      <c r="P33" s="414"/>
      <c r="Q33" s="410"/>
      <c r="R33" s="410"/>
      <c r="S33" s="410"/>
      <c r="T33" s="410"/>
      <c r="U33" s="410"/>
      <c r="V33" s="410"/>
      <c r="W33" s="410"/>
    </row>
    <row r="34" spans="1:23" s="87" customFormat="1" x14ac:dyDescent="0.2">
      <c r="A34" s="19"/>
      <c r="J34" s="15" t="s">
        <v>183</v>
      </c>
      <c r="K34" s="1"/>
      <c r="L34" s="1"/>
      <c r="M34" s="1"/>
      <c r="N34" s="109">
        <v>1.9610970526571449E-3</v>
      </c>
      <c r="P34" s="414"/>
      <c r="Q34" s="410"/>
      <c r="R34" s="415"/>
      <c r="S34" s="415"/>
      <c r="T34" s="415"/>
      <c r="U34" s="415"/>
      <c r="V34" s="415"/>
      <c r="W34" s="415"/>
    </row>
    <row r="35" spans="1:23" s="87" customFormat="1" ht="13.5" thickBot="1" x14ac:dyDescent="0.25">
      <c r="G35" s="120"/>
      <c r="J35" s="121" t="s">
        <v>184</v>
      </c>
      <c r="K35" s="122"/>
      <c r="L35" s="122"/>
      <c r="M35" s="122"/>
      <c r="N35" s="123">
        <v>0</v>
      </c>
      <c r="P35" s="415"/>
      <c r="Q35" s="410"/>
      <c r="R35" s="415"/>
      <c r="S35" s="415"/>
      <c r="T35" s="415"/>
      <c r="U35" s="415"/>
      <c r="V35" s="415"/>
      <c r="W35" s="415"/>
    </row>
    <row r="36" spans="1:23" s="87" customFormat="1" x14ac:dyDescent="0.2">
      <c r="H36" s="124"/>
      <c r="J36" s="125" t="s">
        <v>185</v>
      </c>
      <c r="K36" s="22"/>
      <c r="L36" s="22"/>
      <c r="M36" s="22"/>
      <c r="N36" s="126"/>
      <c r="P36" s="415"/>
      <c r="Q36" s="416"/>
      <c r="R36" s="417"/>
      <c r="S36" s="415"/>
      <c r="T36" s="415"/>
      <c r="U36" s="415"/>
      <c r="V36" s="415"/>
      <c r="W36" s="415"/>
    </row>
    <row r="37" spans="1:23" s="87" customFormat="1" ht="13.5" thickBot="1" x14ac:dyDescent="0.25">
      <c r="H37" s="120"/>
      <c r="J37" s="39" t="s">
        <v>186</v>
      </c>
      <c r="K37" s="40"/>
      <c r="L37" s="40"/>
      <c r="M37" s="40"/>
      <c r="N37" s="41"/>
      <c r="O37" s="127"/>
      <c r="P37" s="415"/>
      <c r="Q37" s="418"/>
      <c r="R37" s="417"/>
      <c r="S37" s="415"/>
      <c r="T37" s="415"/>
      <c r="U37" s="415"/>
      <c r="V37" s="415"/>
      <c r="W37" s="415"/>
    </row>
    <row r="38" spans="1:23" s="87" customFormat="1" x14ac:dyDescent="0.2">
      <c r="J38" s="19"/>
      <c r="K38" s="21"/>
      <c r="L38" s="1"/>
      <c r="M38" s="1"/>
      <c r="N38" s="1"/>
      <c r="O38" s="1"/>
      <c r="P38" s="415"/>
      <c r="Q38" s="415"/>
      <c r="R38" s="417"/>
      <c r="S38" s="419"/>
      <c r="T38" s="415"/>
      <c r="U38" s="415"/>
      <c r="V38" s="415"/>
      <c r="W38" s="415"/>
    </row>
    <row r="39" spans="1:23" ht="13.5" thickBot="1" x14ac:dyDescent="0.25">
      <c r="P39" s="410"/>
      <c r="Q39" s="410"/>
      <c r="R39" s="417"/>
      <c r="S39" s="410"/>
      <c r="T39" s="410"/>
      <c r="U39" s="410"/>
      <c r="V39" s="410"/>
      <c r="W39" s="410"/>
    </row>
    <row r="40" spans="1:23" ht="15.75" thickBot="1" x14ac:dyDescent="0.3">
      <c r="A40" s="98" t="s">
        <v>187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49"/>
      <c r="P40" s="410"/>
      <c r="Q40" s="410"/>
      <c r="R40" s="417"/>
      <c r="S40" s="417"/>
      <c r="T40" s="410"/>
      <c r="U40" s="410"/>
      <c r="V40" s="410"/>
      <c r="W40" s="410"/>
    </row>
    <row r="41" spans="1:23" ht="15.75" thickBot="1" x14ac:dyDescent="0.3">
      <c r="A41" s="128"/>
      <c r="N41" s="7"/>
      <c r="P41" s="410"/>
      <c r="Q41" s="415"/>
      <c r="R41" s="417"/>
      <c r="S41" s="410"/>
      <c r="T41" s="410"/>
      <c r="U41" s="410"/>
      <c r="V41" s="410"/>
      <c r="W41" s="410"/>
    </row>
    <row r="42" spans="1:23" x14ac:dyDescent="0.2">
      <c r="A42" s="8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P42" s="410"/>
      <c r="Q42" s="410"/>
      <c r="R42" s="410"/>
      <c r="S42" s="417"/>
      <c r="T42" s="410"/>
      <c r="U42" s="410"/>
      <c r="V42" s="410"/>
      <c r="W42" s="410"/>
    </row>
    <row r="43" spans="1:23" x14ac:dyDescent="0.2">
      <c r="A43" s="34" t="s">
        <v>188</v>
      </c>
      <c r="L43" s="129" t="s">
        <v>189</v>
      </c>
      <c r="M43" s="38"/>
      <c r="N43" s="130" t="s">
        <v>190</v>
      </c>
      <c r="O43" s="131"/>
      <c r="P43" s="410"/>
      <c r="Q43" s="410"/>
      <c r="R43" s="417"/>
      <c r="S43" s="410"/>
      <c r="T43" s="410"/>
      <c r="U43" s="410"/>
      <c r="V43" s="410"/>
      <c r="W43" s="410"/>
    </row>
    <row r="44" spans="1:23" x14ac:dyDescent="0.2">
      <c r="A44" s="15"/>
      <c r="N44" s="7"/>
      <c r="P44" s="410"/>
      <c r="Q44" s="420"/>
      <c r="R44" s="410"/>
      <c r="S44" s="410"/>
      <c r="T44" s="410"/>
      <c r="U44" s="410"/>
      <c r="V44" s="410"/>
      <c r="W44" s="410"/>
    </row>
    <row r="45" spans="1:23" x14ac:dyDescent="0.2">
      <c r="A45" s="15"/>
      <c r="B45" s="21" t="s">
        <v>177</v>
      </c>
      <c r="L45" s="14"/>
      <c r="M45" s="14"/>
      <c r="N45" s="44">
        <v>1245116.45</v>
      </c>
      <c r="P45" s="410"/>
      <c r="Q45" s="420"/>
      <c r="R45" s="410"/>
      <c r="S45" s="410"/>
      <c r="T45" s="410"/>
      <c r="U45" s="410"/>
      <c r="V45" s="410"/>
      <c r="W45" s="410"/>
    </row>
    <row r="46" spans="1:23" x14ac:dyDescent="0.2">
      <c r="A46" s="15"/>
      <c r="L46" s="14"/>
      <c r="M46" s="14"/>
      <c r="N46" s="44"/>
      <c r="O46" s="14"/>
      <c r="P46" s="410"/>
      <c r="Q46" s="420"/>
      <c r="R46" s="410"/>
      <c r="S46" s="410"/>
      <c r="T46" s="410"/>
      <c r="U46" s="410"/>
      <c r="V46" s="410"/>
      <c r="W46" s="410"/>
    </row>
    <row r="47" spans="1:23" x14ac:dyDescent="0.2">
      <c r="A47" s="15"/>
      <c r="B47" s="21" t="s">
        <v>191</v>
      </c>
      <c r="L47" s="14">
        <v>7623.39</v>
      </c>
      <c r="M47" s="14"/>
      <c r="N47" s="44">
        <v>1237493.06</v>
      </c>
      <c r="O47" s="14"/>
      <c r="P47" s="410"/>
      <c r="Q47" s="421"/>
      <c r="R47" s="410"/>
      <c r="S47" s="410"/>
      <c r="T47" s="410"/>
      <c r="U47" s="410"/>
      <c r="V47" s="410"/>
      <c r="W47" s="410"/>
    </row>
    <row r="48" spans="1:23" x14ac:dyDescent="0.2">
      <c r="A48" s="15"/>
      <c r="L48" s="14"/>
      <c r="M48" s="14"/>
      <c r="N48" s="44"/>
      <c r="O48" s="14"/>
      <c r="Q48" s="133"/>
    </row>
    <row r="49" spans="1:24" x14ac:dyDescent="0.2">
      <c r="A49" s="15"/>
      <c r="B49" s="21" t="s">
        <v>192</v>
      </c>
      <c r="L49" s="14">
        <v>0</v>
      </c>
      <c r="M49" s="14"/>
      <c r="N49" s="44">
        <v>1237493.06</v>
      </c>
      <c r="O49" s="14"/>
      <c r="Q49" s="132"/>
    </row>
    <row r="50" spans="1:24" x14ac:dyDescent="0.2">
      <c r="A50" s="15"/>
      <c r="L50" s="14"/>
      <c r="M50" s="14"/>
      <c r="N50" s="44"/>
      <c r="O50" s="14"/>
      <c r="Q50" s="132"/>
    </row>
    <row r="51" spans="1:24" x14ac:dyDescent="0.2">
      <c r="A51" s="15"/>
      <c r="B51" s="21" t="s">
        <v>193</v>
      </c>
      <c r="L51" s="14">
        <v>23285.79</v>
      </c>
      <c r="M51" s="14"/>
      <c r="N51" s="44">
        <v>1214207.27</v>
      </c>
      <c r="O51" s="14"/>
      <c r="Q51" s="133"/>
    </row>
    <row r="52" spans="1:24" x14ac:dyDescent="0.2">
      <c r="A52" s="15"/>
      <c r="L52" s="14"/>
      <c r="M52" s="14"/>
      <c r="N52" s="44"/>
      <c r="O52" s="14"/>
      <c r="Q52" s="133"/>
    </row>
    <row r="53" spans="1:24" x14ac:dyDescent="0.2">
      <c r="A53" s="15"/>
      <c r="B53" s="21" t="s">
        <v>194</v>
      </c>
      <c r="L53" s="14">
        <v>2426.3000000000002</v>
      </c>
      <c r="M53" s="14"/>
      <c r="N53" s="44">
        <v>1211780.97</v>
      </c>
      <c r="O53" s="14"/>
    </row>
    <row r="54" spans="1:24" x14ac:dyDescent="0.2">
      <c r="A54" s="15"/>
      <c r="L54" s="14"/>
      <c r="M54" s="14"/>
      <c r="N54" s="44"/>
      <c r="O54" s="14"/>
    </row>
    <row r="55" spans="1:24" x14ac:dyDescent="0.2">
      <c r="A55" s="15"/>
      <c r="B55" s="21" t="s">
        <v>195</v>
      </c>
      <c r="L55" s="14">
        <v>197189.28</v>
      </c>
      <c r="M55" s="14"/>
      <c r="N55" s="44">
        <v>1014591.69</v>
      </c>
      <c r="O55" s="14"/>
    </row>
    <row r="56" spans="1:24" x14ac:dyDescent="0.2">
      <c r="A56" s="15"/>
      <c r="L56" s="14"/>
      <c r="M56" s="14"/>
      <c r="N56" s="44"/>
      <c r="O56" s="14"/>
    </row>
    <row r="57" spans="1:24" x14ac:dyDescent="0.2">
      <c r="A57" s="15"/>
      <c r="B57" s="21" t="s">
        <v>196</v>
      </c>
      <c r="L57" s="14">
        <v>20624.18</v>
      </c>
      <c r="M57" s="14"/>
      <c r="N57" s="44">
        <v>993967.50999999989</v>
      </c>
      <c r="O57" s="14"/>
      <c r="Q57" s="14"/>
    </row>
    <row r="58" spans="1:24" x14ac:dyDescent="0.2">
      <c r="A58" s="15"/>
      <c r="L58" s="14"/>
      <c r="M58" s="14"/>
      <c r="N58" s="44"/>
      <c r="O58" s="14"/>
      <c r="Q58" s="134"/>
      <c r="S58" s="135"/>
      <c r="T58" s="135"/>
    </row>
    <row r="59" spans="1:24" x14ac:dyDescent="0.2">
      <c r="A59" s="15"/>
      <c r="B59" s="21" t="s">
        <v>197</v>
      </c>
      <c r="L59" s="14">
        <v>0</v>
      </c>
      <c r="M59" s="14"/>
      <c r="N59" s="44">
        <v>993967.50999999989</v>
      </c>
      <c r="O59" s="14"/>
    </row>
    <row r="60" spans="1:24" x14ac:dyDescent="0.2">
      <c r="A60" s="15"/>
      <c r="B60" s="21"/>
      <c r="L60" s="14"/>
      <c r="M60" s="14"/>
      <c r="N60" s="44"/>
      <c r="O60" s="14"/>
      <c r="P60" s="136"/>
      <c r="S60" s="137"/>
      <c r="T60" s="14"/>
      <c r="V60" s="14"/>
      <c r="W60" s="14"/>
      <c r="X60" s="14"/>
    </row>
    <row r="61" spans="1:24" x14ac:dyDescent="0.2">
      <c r="A61" s="15"/>
      <c r="B61" s="21" t="s">
        <v>198</v>
      </c>
      <c r="L61" s="14">
        <v>883971.62</v>
      </c>
      <c r="M61" s="14"/>
      <c r="N61" s="44">
        <v>109995.8899999999</v>
      </c>
      <c r="O61" s="14"/>
      <c r="P61" s="136"/>
      <c r="S61" s="137"/>
      <c r="T61" s="14"/>
      <c r="V61" s="14"/>
      <c r="W61" s="14"/>
      <c r="X61" s="14"/>
    </row>
    <row r="62" spans="1:24" x14ac:dyDescent="0.2">
      <c r="A62" s="15"/>
      <c r="B62" s="21"/>
      <c r="L62" s="14"/>
      <c r="M62" s="14"/>
      <c r="N62" s="44"/>
      <c r="O62" s="14"/>
      <c r="P62" s="136"/>
      <c r="S62" s="137"/>
      <c r="T62" s="14"/>
      <c r="V62" s="14"/>
      <c r="W62" s="14"/>
      <c r="X62" s="14"/>
    </row>
    <row r="63" spans="1:24" x14ac:dyDescent="0.2">
      <c r="A63" s="15"/>
      <c r="B63" s="21" t="s">
        <v>199</v>
      </c>
      <c r="L63" s="14">
        <v>7278.89</v>
      </c>
      <c r="M63" s="14"/>
      <c r="N63" s="44">
        <v>102716.9999999999</v>
      </c>
      <c r="O63" s="14"/>
      <c r="P63" s="136"/>
      <c r="S63" s="137"/>
      <c r="T63" s="14"/>
      <c r="V63" s="14"/>
      <c r="W63" s="14"/>
      <c r="X63" s="14"/>
    </row>
    <row r="64" spans="1:24" x14ac:dyDescent="0.2">
      <c r="A64" s="15"/>
      <c r="B64" s="21"/>
      <c r="L64" s="14"/>
      <c r="M64" s="14"/>
      <c r="N64" s="44"/>
      <c r="O64" s="14"/>
      <c r="P64" s="136"/>
      <c r="S64" s="137"/>
      <c r="T64" s="14"/>
      <c r="V64" s="14"/>
      <c r="W64" s="14"/>
      <c r="X64" s="14"/>
    </row>
    <row r="65" spans="1:24" x14ac:dyDescent="0.2">
      <c r="A65" s="15"/>
      <c r="B65" s="21" t="s">
        <v>200</v>
      </c>
      <c r="L65" s="14"/>
      <c r="M65" s="14"/>
      <c r="N65" s="44">
        <v>102716.9999999999</v>
      </c>
      <c r="O65" s="14"/>
      <c r="P65" s="136"/>
      <c r="S65" s="137"/>
      <c r="T65" s="14"/>
      <c r="V65" s="14"/>
      <c r="W65" s="14"/>
      <c r="X65" s="14"/>
    </row>
    <row r="66" spans="1:24" x14ac:dyDescent="0.2">
      <c r="A66" s="15"/>
      <c r="B66" s="21"/>
      <c r="N66" s="7"/>
      <c r="O66" s="14"/>
      <c r="P66" s="136"/>
      <c r="S66" s="137"/>
      <c r="T66" s="14"/>
      <c r="V66" s="14"/>
      <c r="W66" s="14"/>
      <c r="X66" s="14"/>
    </row>
    <row r="67" spans="1:24" x14ac:dyDescent="0.2">
      <c r="A67" s="15"/>
      <c r="B67" s="21" t="s">
        <v>201</v>
      </c>
      <c r="L67" s="14">
        <v>102717</v>
      </c>
      <c r="N67" s="44">
        <v>0</v>
      </c>
      <c r="O67" s="14"/>
      <c r="P67" s="136"/>
      <c r="S67" s="137"/>
      <c r="T67" s="14"/>
      <c r="V67" s="14"/>
      <c r="W67" s="14"/>
      <c r="X67" s="14"/>
    </row>
    <row r="68" spans="1:24" x14ac:dyDescent="0.2">
      <c r="A68" s="15"/>
      <c r="B68" s="21"/>
      <c r="N68" s="7"/>
      <c r="O68" s="14"/>
      <c r="P68" s="136"/>
      <c r="S68" s="137"/>
      <c r="T68" s="14"/>
      <c r="V68" s="14"/>
      <c r="W68" s="14"/>
      <c r="X68" s="14"/>
    </row>
    <row r="69" spans="1:24" x14ac:dyDescent="0.2">
      <c r="A69" s="15"/>
      <c r="B69" s="21"/>
      <c r="N69" s="7"/>
      <c r="O69" s="14"/>
      <c r="P69" s="136"/>
      <c r="S69" s="137"/>
      <c r="T69" s="14"/>
      <c r="V69" s="14"/>
      <c r="W69" s="14"/>
      <c r="X69" s="14"/>
    </row>
    <row r="70" spans="1:24" x14ac:dyDescent="0.2">
      <c r="A70" s="15"/>
      <c r="B70" s="87"/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7"/>
      <c r="O70" s="14"/>
      <c r="P70" s="136"/>
      <c r="S70" s="137"/>
      <c r="T70" s="14"/>
      <c r="V70" s="14"/>
    </row>
    <row r="71" spans="1:24" x14ac:dyDescent="0.2">
      <c r="A71" s="18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7"/>
      <c r="O71" s="14"/>
      <c r="P71" s="136"/>
      <c r="S71" s="137"/>
      <c r="T71" s="14"/>
      <c r="V71" s="14"/>
    </row>
    <row r="72" spans="1:24" ht="13.5" thickBot="1" x14ac:dyDescent="0.25">
      <c r="A72" s="2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4"/>
      <c r="P72" s="136"/>
      <c r="S72" s="139"/>
      <c r="T72" s="14"/>
      <c r="V72" s="14"/>
    </row>
    <row r="73" spans="1:24" ht="13.5" thickBot="1" x14ac:dyDescent="0.25">
      <c r="A73" s="15"/>
      <c r="B73" s="21"/>
      <c r="O73" s="14"/>
      <c r="Q73" s="21"/>
      <c r="R73" s="21"/>
      <c r="S73" s="89"/>
      <c r="T73" s="89"/>
    </row>
    <row r="74" spans="1:24" x14ac:dyDescent="0.2">
      <c r="A74" s="50" t="s">
        <v>202</v>
      </c>
      <c r="B74" s="5"/>
      <c r="C74" s="5"/>
      <c r="D74" s="5"/>
      <c r="E74" s="5"/>
      <c r="F74" s="5"/>
      <c r="G74" s="140" t="s">
        <v>203</v>
      </c>
      <c r="H74" s="140" t="s">
        <v>204</v>
      </c>
      <c r="I74" s="141" t="s">
        <v>205</v>
      </c>
      <c r="O74" s="14"/>
      <c r="P74" s="136"/>
      <c r="S74" s="139"/>
      <c r="T74" s="14"/>
    </row>
    <row r="75" spans="1:24" x14ac:dyDescent="0.2">
      <c r="A75" s="15"/>
      <c r="G75" s="46"/>
      <c r="H75" s="46"/>
      <c r="I75" s="7"/>
      <c r="O75" s="14"/>
      <c r="P75" s="136"/>
      <c r="S75" s="139"/>
      <c r="T75" s="14"/>
    </row>
    <row r="76" spans="1:24" x14ac:dyDescent="0.2">
      <c r="A76" s="15"/>
      <c r="B76" s="1" t="s">
        <v>206</v>
      </c>
      <c r="G76" s="16">
        <v>197189.28</v>
      </c>
      <c r="H76" s="16">
        <v>20624.18</v>
      </c>
      <c r="I76" s="44">
        <v>217813.46</v>
      </c>
      <c r="O76" s="14"/>
      <c r="P76" s="136"/>
      <c r="S76" s="139"/>
      <c r="T76" s="14"/>
    </row>
    <row r="77" spans="1:24" x14ac:dyDescent="0.2">
      <c r="A77" s="15"/>
      <c r="B77" s="1" t="s">
        <v>207</v>
      </c>
      <c r="G77" s="17">
        <v>197189.28</v>
      </c>
      <c r="H77" s="17">
        <v>20624.18</v>
      </c>
      <c r="I77" s="51">
        <v>217813.46</v>
      </c>
      <c r="O77" s="14"/>
      <c r="Q77" s="21"/>
      <c r="R77" s="21"/>
      <c r="S77" s="89"/>
      <c r="T77" s="89"/>
    </row>
    <row r="78" spans="1:24" x14ac:dyDescent="0.2">
      <c r="A78" s="15"/>
      <c r="C78" s="1" t="s">
        <v>208</v>
      </c>
      <c r="G78" s="16">
        <v>0</v>
      </c>
      <c r="H78" s="16">
        <v>0</v>
      </c>
      <c r="I78" s="44">
        <v>0</v>
      </c>
      <c r="O78" s="14"/>
      <c r="S78" s="14"/>
      <c r="T78" s="14"/>
    </row>
    <row r="79" spans="1:24" x14ac:dyDescent="0.2">
      <c r="A79" s="15"/>
      <c r="G79" s="46"/>
      <c r="H79" s="46"/>
      <c r="I79" s="7"/>
      <c r="O79" s="14"/>
      <c r="Q79" s="21"/>
      <c r="R79" s="21"/>
      <c r="S79" s="89"/>
      <c r="T79" s="89"/>
    </row>
    <row r="80" spans="1:24" x14ac:dyDescent="0.2">
      <c r="A80" s="15"/>
      <c r="B80" s="1" t="s">
        <v>209</v>
      </c>
      <c r="G80" s="16">
        <v>0</v>
      </c>
      <c r="H80" s="16">
        <v>0</v>
      </c>
      <c r="I80" s="44">
        <v>0</v>
      </c>
      <c r="O80" s="14"/>
      <c r="T80" s="14"/>
    </row>
    <row r="81" spans="1:21" x14ac:dyDescent="0.2">
      <c r="A81" s="15"/>
      <c r="B81" s="1" t="s">
        <v>210</v>
      </c>
      <c r="G81" s="17">
        <v>0</v>
      </c>
      <c r="H81" s="17">
        <v>0</v>
      </c>
      <c r="I81" s="51">
        <v>0</v>
      </c>
      <c r="O81" s="14"/>
      <c r="T81" s="14"/>
    </row>
    <row r="82" spans="1:21" x14ac:dyDescent="0.2">
      <c r="A82" s="15"/>
      <c r="C82" s="1" t="s">
        <v>211</v>
      </c>
      <c r="G82" s="16">
        <v>0</v>
      </c>
      <c r="H82" s="16"/>
      <c r="I82" s="44">
        <v>0</v>
      </c>
      <c r="O82" s="14"/>
    </row>
    <row r="83" spans="1:21" x14ac:dyDescent="0.2">
      <c r="A83" s="15"/>
      <c r="G83" s="46"/>
      <c r="H83" s="46"/>
      <c r="I83" s="7"/>
      <c r="O83" s="14"/>
    </row>
    <row r="84" spans="1:21" x14ac:dyDescent="0.2">
      <c r="A84" s="15"/>
      <c r="B84" s="1" t="s">
        <v>212</v>
      </c>
      <c r="G84" s="16">
        <v>883971.62</v>
      </c>
      <c r="H84" s="16">
        <v>0</v>
      </c>
      <c r="I84" s="44">
        <v>883971.62</v>
      </c>
      <c r="O84" s="14"/>
    </row>
    <row r="85" spans="1:21" x14ac:dyDescent="0.2">
      <c r="A85" s="15"/>
      <c r="B85" s="1" t="s">
        <v>213</v>
      </c>
      <c r="G85" s="17">
        <v>883971.62</v>
      </c>
      <c r="H85" s="17">
        <v>0</v>
      </c>
      <c r="I85" s="51">
        <v>883971.62</v>
      </c>
      <c r="O85" s="14"/>
    </row>
    <row r="86" spans="1:21" x14ac:dyDescent="0.2">
      <c r="A86" s="15"/>
      <c r="C86" s="1" t="s">
        <v>214</v>
      </c>
      <c r="G86" s="16">
        <v>0</v>
      </c>
      <c r="H86" s="16">
        <v>0</v>
      </c>
      <c r="I86" s="44">
        <v>0</v>
      </c>
      <c r="O86" s="14"/>
    </row>
    <row r="87" spans="1:21" s="87" customFormat="1" x14ac:dyDescent="0.2">
      <c r="A87" s="15"/>
      <c r="B87" s="1"/>
      <c r="C87" s="1"/>
      <c r="D87" s="1"/>
      <c r="E87" s="1"/>
      <c r="F87" s="1"/>
      <c r="G87" s="46"/>
      <c r="H87" s="46"/>
      <c r="I87" s="7"/>
      <c r="O87" s="1"/>
      <c r="Q87" s="1"/>
      <c r="R87" s="1"/>
      <c r="S87" s="1"/>
      <c r="T87" s="1"/>
      <c r="U87" s="1"/>
    </row>
    <row r="88" spans="1:21" x14ac:dyDescent="0.2">
      <c r="A88" s="15"/>
      <c r="C88" s="21" t="s">
        <v>215</v>
      </c>
      <c r="G88" s="16">
        <v>1081160.8999999999</v>
      </c>
      <c r="H88" s="16">
        <v>20624.18</v>
      </c>
      <c r="I88" s="142">
        <v>1101785.08</v>
      </c>
      <c r="Q88" s="87"/>
      <c r="R88" s="87"/>
      <c r="S88" s="87"/>
      <c r="T88" s="87"/>
      <c r="U88" s="87"/>
    </row>
    <row r="89" spans="1:21" x14ac:dyDescent="0.2">
      <c r="A89" s="15"/>
      <c r="G89" s="46"/>
      <c r="H89" s="46"/>
      <c r="I89" s="7"/>
    </row>
    <row r="90" spans="1:21" ht="13.5" thickBot="1" x14ac:dyDescent="0.25">
      <c r="A90" s="47"/>
      <c r="B90" s="12"/>
      <c r="C90" s="12"/>
      <c r="D90" s="12"/>
      <c r="E90" s="12"/>
      <c r="F90" s="12"/>
      <c r="G90" s="48"/>
      <c r="H90" s="48"/>
      <c r="I90" s="13"/>
    </row>
    <row r="91" spans="1:21" x14ac:dyDescent="0.2">
      <c r="Q91" s="43"/>
    </row>
    <row r="92" spans="1:21" x14ac:dyDescent="0.2">
      <c r="P92" s="143"/>
      <c r="Q92" s="143"/>
    </row>
    <row r="93" spans="1:21" x14ac:dyDescent="0.2">
      <c r="O93" s="30"/>
      <c r="P93" s="143"/>
      <c r="Q93" s="143"/>
    </row>
    <row r="94" spans="1:21" x14ac:dyDescent="0.2">
      <c r="O94" s="30"/>
      <c r="P94" s="143"/>
      <c r="Q94" s="143"/>
    </row>
    <row r="95" spans="1:21" x14ac:dyDescent="0.2">
      <c r="P95" s="14"/>
      <c r="Q95" s="14"/>
    </row>
    <row r="96" spans="1:21" x14ac:dyDescent="0.2">
      <c r="P96" s="14"/>
      <c r="Q96" s="14"/>
      <c r="R96" s="14"/>
    </row>
    <row r="142" spans="6:11" x14ac:dyDescent="0.2">
      <c r="F142" s="90"/>
      <c r="G142" s="90"/>
      <c r="H142" s="91"/>
      <c r="I142" s="91"/>
      <c r="J142" s="56"/>
      <c r="K142" s="56"/>
    </row>
    <row r="143" spans="6:11" x14ac:dyDescent="0.2">
      <c r="F143" s="90"/>
      <c r="G143" s="90"/>
      <c r="H143" s="91"/>
      <c r="I143" s="91"/>
      <c r="J143" s="56"/>
      <c r="K143" s="56"/>
    </row>
    <row r="144" spans="6:11" x14ac:dyDescent="0.2">
      <c r="F144" s="90"/>
      <c r="G144" s="90"/>
      <c r="H144" s="91"/>
      <c r="I144" s="91"/>
      <c r="J144" s="56"/>
      <c r="K144" s="56"/>
    </row>
    <row r="145" spans="6:11" x14ac:dyDescent="0.2">
      <c r="H145" s="91"/>
      <c r="I145" s="91"/>
      <c r="J145" s="56"/>
      <c r="K145" s="56"/>
    </row>
    <row r="146" spans="6:11" x14ac:dyDescent="0.2">
      <c r="H146" s="91"/>
      <c r="I146" s="91"/>
      <c r="J146" s="56"/>
      <c r="K146" s="56"/>
    </row>
    <row r="147" spans="6:11" x14ac:dyDescent="0.2">
      <c r="F147" s="90"/>
      <c r="G147" s="90"/>
      <c r="H147" s="91"/>
      <c r="I147" s="91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75" bottom="0.75" header="0.3" footer="0.3"/>
  <pageSetup scale="39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E67A-5A95-49B4-A7A3-8945A08E27B2}">
  <sheetPr>
    <pageSetUpPr fitToPage="1"/>
  </sheetPr>
  <dimension ref="A1:K145"/>
  <sheetViews>
    <sheetView showGridLines="0" zoomScale="90" zoomScaleNormal="90" workbookViewId="0"/>
  </sheetViews>
  <sheetFormatPr defaultColWidth="9.140625" defaultRowHeight="12.75" x14ac:dyDescent="0.2"/>
  <cols>
    <col min="1" max="1" width="67.42578125" style="1" customWidth="1"/>
    <col min="2" max="2" width="18.7109375" style="1" customWidth="1"/>
    <col min="3" max="5" width="16.140625" style="1" bestFit="1" customWidth="1"/>
    <col min="6" max="6" width="9.140625" style="1"/>
    <col min="7" max="7" width="11.28515625" style="1" bestFit="1" customWidth="1"/>
    <col min="8" max="16384" width="9.140625" style="1"/>
  </cols>
  <sheetData>
    <row r="1" spans="1:5" x14ac:dyDescent="0.2">
      <c r="A1" s="144" t="s">
        <v>5</v>
      </c>
      <c r="B1" s="145"/>
    </row>
    <row r="2" spans="1:5" x14ac:dyDescent="0.2">
      <c r="A2" s="144" t="s">
        <v>216</v>
      </c>
      <c r="B2" s="145"/>
    </row>
    <row r="3" spans="1:5" x14ac:dyDescent="0.2">
      <c r="A3" s="146">
        <f>FFELP!D7</f>
        <v>45169</v>
      </c>
      <c r="B3" s="145"/>
    </row>
    <row r="4" spans="1:5" x14ac:dyDescent="0.2">
      <c r="A4" s="144" t="s">
        <v>217</v>
      </c>
      <c r="B4" s="145"/>
    </row>
    <row r="7" spans="1:5" x14ac:dyDescent="0.2">
      <c r="A7" s="147" t="s">
        <v>218</v>
      </c>
    </row>
    <row r="9" spans="1:5" x14ac:dyDescent="0.2">
      <c r="A9" s="148" t="s">
        <v>219</v>
      </c>
      <c r="B9" s="149">
        <v>2085733.79</v>
      </c>
    </row>
    <row r="10" spans="1:5" x14ac:dyDescent="0.2">
      <c r="A10" s="148" t="s">
        <v>220</v>
      </c>
      <c r="B10" s="45"/>
    </row>
    <row r="11" spans="1:5" x14ac:dyDescent="0.2">
      <c r="A11" s="148" t="s">
        <v>221</v>
      </c>
      <c r="B11" s="150"/>
    </row>
    <row r="12" spans="1:5" x14ac:dyDescent="0.2">
      <c r="A12" s="148" t="s">
        <v>222</v>
      </c>
      <c r="B12" s="150">
        <v>58231093.310000002</v>
      </c>
    </row>
    <row r="13" spans="1:5" x14ac:dyDescent="0.2">
      <c r="A13" s="148" t="s">
        <v>223</v>
      </c>
      <c r="B13" s="150">
        <v>0.33</v>
      </c>
      <c r="C13" s="151"/>
      <c r="E13" s="152"/>
    </row>
    <row r="14" spans="1:5" x14ac:dyDescent="0.2">
      <c r="A14" s="148" t="s">
        <v>224</v>
      </c>
      <c r="B14" s="153">
        <f>SUM(B12:B13)</f>
        <v>58231093.640000001</v>
      </c>
      <c r="C14" s="154"/>
      <c r="D14" s="152"/>
    </row>
    <row r="15" spans="1:5" x14ac:dyDescent="0.2">
      <c r="A15" s="148"/>
      <c r="B15" s="150"/>
    </row>
    <row r="16" spans="1:5" x14ac:dyDescent="0.2">
      <c r="A16" s="148" t="s">
        <v>225</v>
      </c>
      <c r="B16" s="150">
        <v>4029871.51</v>
      </c>
    </row>
    <row r="17" spans="1:7" x14ac:dyDescent="0.2">
      <c r="A17" s="148" t="s">
        <v>226</v>
      </c>
      <c r="B17" s="150">
        <v>55014.99</v>
      </c>
    </row>
    <row r="18" spans="1:7" x14ac:dyDescent="0.2">
      <c r="A18" s="148" t="s">
        <v>227</v>
      </c>
      <c r="B18" s="150"/>
    </row>
    <row r="19" spans="1:7" x14ac:dyDescent="0.2">
      <c r="B19" s="155"/>
    </row>
    <row r="20" spans="1:7" ht="13.5" thickBot="1" x14ac:dyDescent="0.25">
      <c r="A20" s="147" t="s">
        <v>82</v>
      </c>
      <c r="B20" s="156">
        <f>B9+B14+B16+B17</f>
        <v>64401713.93</v>
      </c>
      <c r="C20" s="154"/>
      <c r="D20" s="152"/>
      <c r="E20" s="152"/>
      <c r="G20" s="157"/>
    </row>
    <row r="21" spans="1:7" ht="13.5" thickTop="1" x14ac:dyDescent="0.2">
      <c r="B21" s="45"/>
    </row>
    <row r="22" spans="1:7" x14ac:dyDescent="0.2">
      <c r="B22" s="45"/>
    </row>
    <row r="23" spans="1:7" x14ac:dyDescent="0.2">
      <c r="A23" s="147" t="s">
        <v>228</v>
      </c>
      <c r="B23" s="45"/>
    </row>
    <row r="24" spans="1:7" x14ac:dyDescent="0.2">
      <c r="B24" s="45"/>
    </row>
    <row r="25" spans="1:7" x14ac:dyDescent="0.2">
      <c r="A25" s="148" t="s">
        <v>229</v>
      </c>
      <c r="B25" s="158"/>
    </row>
    <row r="26" spans="1:7" x14ac:dyDescent="0.2">
      <c r="A26" s="148" t="s">
        <v>230</v>
      </c>
      <c r="B26" s="149">
        <v>53910605.270000003</v>
      </c>
    </row>
    <row r="27" spans="1:7" x14ac:dyDescent="0.2">
      <c r="A27" s="148" t="s">
        <v>231</v>
      </c>
      <c r="B27" s="150">
        <v>-73018.94</v>
      </c>
    </row>
    <row r="28" spans="1:7" x14ac:dyDescent="0.2">
      <c r="A28" s="148" t="s">
        <v>232</v>
      </c>
      <c r="B28" s="150"/>
    </row>
    <row r="29" spans="1:7" x14ac:dyDescent="0.2">
      <c r="A29" s="148" t="s">
        <v>233</v>
      </c>
      <c r="B29" s="150"/>
    </row>
    <row r="30" spans="1:7" x14ac:dyDescent="0.2">
      <c r="B30" s="155"/>
    </row>
    <row r="31" spans="1:7" ht="13.5" thickBot="1" x14ac:dyDescent="0.25">
      <c r="A31" s="148" t="s">
        <v>234</v>
      </c>
      <c r="B31" s="159">
        <f>SUM(B25:B30)</f>
        <v>53837586.330000006</v>
      </c>
    </row>
    <row r="32" spans="1:7" ht="13.5" thickTop="1" x14ac:dyDescent="0.2">
      <c r="B32" s="160"/>
    </row>
    <row r="33" spans="1:5" x14ac:dyDescent="0.2">
      <c r="A33" s="147" t="s">
        <v>235</v>
      </c>
      <c r="B33" s="161">
        <v>10564127.6</v>
      </c>
    </row>
    <row r="34" spans="1:5" x14ac:dyDescent="0.2">
      <c r="B34" s="45"/>
    </row>
    <row r="35" spans="1:5" ht="13.5" thickBot="1" x14ac:dyDescent="0.25">
      <c r="A35" s="147" t="s">
        <v>236</v>
      </c>
      <c r="B35" s="156">
        <f>+B31+B33</f>
        <v>64401713.930000007</v>
      </c>
      <c r="D35" s="152"/>
      <c r="E35" s="152"/>
    </row>
    <row r="36" spans="1:5" ht="13.5" thickTop="1" x14ac:dyDescent="0.2">
      <c r="B36" s="45"/>
    </row>
    <row r="37" spans="1:5" x14ac:dyDescent="0.2">
      <c r="B37" s="14">
        <f>B20-B35</f>
        <v>0</v>
      </c>
    </row>
    <row r="38" spans="1:5" x14ac:dyDescent="0.2">
      <c r="B38" s="45"/>
    </row>
    <row r="39" spans="1:5" x14ac:dyDescent="0.2">
      <c r="A39" s="1" t="s">
        <v>237</v>
      </c>
      <c r="B39" s="45"/>
    </row>
    <row r="40" spans="1:5" x14ac:dyDescent="0.2">
      <c r="A40" s="1" t="s">
        <v>238</v>
      </c>
      <c r="B40" s="45"/>
    </row>
    <row r="41" spans="1:5" x14ac:dyDescent="0.2">
      <c r="B41" s="45"/>
    </row>
    <row r="42" spans="1:5" x14ac:dyDescent="0.2">
      <c r="B42" s="45"/>
    </row>
    <row r="43" spans="1:5" x14ac:dyDescent="0.2">
      <c r="B43" s="45"/>
    </row>
    <row r="44" spans="1:5" x14ac:dyDescent="0.2">
      <c r="B44" s="45"/>
    </row>
    <row r="45" spans="1:5" x14ac:dyDescent="0.2">
      <c r="B45" s="45"/>
    </row>
    <row r="140" spans="6:11" x14ac:dyDescent="0.2">
      <c r="F140" s="90"/>
      <c r="G140" s="90"/>
      <c r="H140" s="91"/>
      <c r="I140" s="91"/>
      <c r="J140" s="56"/>
      <c r="K140" s="56"/>
    </row>
    <row r="141" spans="6:11" x14ac:dyDescent="0.2">
      <c r="F141" s="90"/>
      <c r="G141" s="90"/>
      <c r="H141" s="91"/>
      <c r="I141" s="91"/>
      <c r="J141" s="56"/>
      <c r="K141" s="56"/>
    </row>
    <row r="142" spans="6:11" x14ac:dyDescent="0.2">
      <c r="F142" s="90"/>
      <c r="G142" s="90"/>
      <c r="H142" s="91"/>
      <c r="I142" s="91"/>
      <c r="J142" s="56"/>
      <c r="K142" s="56"/>
    </row>
    <row r="143" spans="6:11" x14ac:dyDescent="0.2">
      <c r="H143" s="91"/>
      <c r="I143" s="91"/>
      <c r="J143" s="56"/>
      <c r="K143" s="56"/>
    </row>
    <row r="144" spans="6:11" x14ac:dyDescent="0.2">
      <c r="H144" s="91"/>
      <c r="I144" s="91"/>
      <c r="J144" s="56"/>
      <c r="K144" s="56"/>
    </row>
    <row r="145" spans="6:9" x14ac:dyDescent="0.2">
      <c r="F145" s="90"/>
      <c r="G145" s="90"/>
      <c r="H145" s="91"/>
      <c r="I145" s="91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2023-09-20T15:04:27Z</dcterms:created>
  <dcterms:modified xsi:type="dcterms:W3CDTF">2023-09-20T15:19:24Z</dcterms:modified>
</cp:coreProperties>
</file>