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8.2023\"/>
    </mc:Choice>
  </mc:AlternateContent>
  <xr:revisionPtr revIDLastSave="0" documentId="13_ncr:1_{B30677A1-5BFD-40B7-B675-3582DB76E91C}" xr6:coauthVersionLast="47" xr6:coauthVersionMax="47" xr10:uidLastSave="{00000000-0000-0000-0000-000000000000}"/>
  <bookViews>
    <workbookView xWindow="-120" yWindow="-120" windowWidth="29040" windowHeight="15840" xr2:uid="{862924BE-54AE-4286-A24C-141CE52509AD}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3" l="1"/>
  <c r="B37" i="3" s="1"/>
  <c r="B14" i="3"/>
  <c r="B22" i="3"/>
  <c r="B39" i="3" s="1"/>
  <c r="A84" i="1"/>
  <c r="G73" i="1"/>
  <c r="H65" i="1"/>
  <c r="G50" i="1"/>
  <c r="G47" i="1"/>
  <c r="H46" i="1"/>
  <c r="G46" i="1"/>
  <c r="G38" i="1"/>
  <c r="G34" i="1"/>
  <c r="H21" i="1"/>
  <c r="L18" i="1"/>
  <c r="E18" i="1"/>
  <c r="E17" i="1"/>
  <c r="A3" i="3" l="1"/>
  <c r="I21" i="1"/>
  <c r="J21" i="1"/>
  <c r="H66" i="1"/>
  <c r="H53" i="1"/>
  <c r="D14" i="4"/>
  <c r="D32" i="4" s="1"/>
  <c r="D34" i="4" s="1"/>
  <c r="D23" i="4"/>
  <c r="G53" i="1" l="1"/>
  <c r="G66" i="1"/>
  <c r="H68" i="1"/>
  <c r="G64" i="1"/>
  <c r="G68" i="1" l="1"/>
  <c r="K17" i="1" l="1"/>
  <c r="K21" i="1" l="1"/>
  <c r="L17" i="1"/>
  <c r="H72" i="1" l="1"/>
  <c r="L21" i="1"/>
  <c r="M18" i="1" s="1"/>
  <c r="M17" i="1"/>
  <c r="M21" i="1" s="1"/>
  <c r="H74" i="1" l="1"/>
  <c r="G72" i="1"/>
  <c r="H78" i="1"/>
  <c r="G74" i="1" l="1"/>
  <c r="H79" i="1"/>
</calcChain>
</file>

<file path=xl/sharedStrings.xml><?xml version="1.0" encoding="utf-8"?>
<sst xmlns="http://schemas.openxmlformats.org/spreadsheetml/2006/main" count="375" uniqueCount="280">
  <si>
    <t>Student Loan Backed Reporting - FFELP</t>
  </si>
  <si>
    <t>Monthly/Quarterly Distribution Report</t>
  </si>
  <si>
    <t>Issuer</t>
  </si>
  <si>
    <t>ELFI, Inc.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</si>
  <si>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</si>
  <si>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</si>
  <si>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</si>
  <si>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</si>
  <si>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</si>
  <si>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</si>
  <si>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 xml:space="preserve"> 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</si>
  <si>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</si>
  <si>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</si>
  <si>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</si>
  <si>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</si>
  <si>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</si>
  <si>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</si>
  <si>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</si>
  <si>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</si>
  <si>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</si>
  <si>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</si>
  <si>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</si>
  <si>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</si>
  <si>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</si>
  <si>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</si>
  <si>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</si>
  <si>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</si>
  <si>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</si>
  <si>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</si>
  <si>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</si>
  <si>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</si>
  <si>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</si>
  <si>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</si>
  <si>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</si>
  <si>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</si>
  <si>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</si>
  <si>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</si>
  <si>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</si>
  <si>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</si>
  <si>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</si>
  <si>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</si>
  <si>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</si>
  <si>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</si>
  <si>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</si>
  <si>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</si>
  <si>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</si>
  <si>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</si>
  <si>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</si>
  <si>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</si>
  <si>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</si>
  <si>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</si>
  <si>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</si>
  <si>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</si>
  <si>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</si>
  <si>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</si>
  <si>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</si>
  <si>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</si>
  <si>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</si>
  <si>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</si>
  <si>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</si>
  <si>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</si>
  <si>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</si>
  <si>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</si>
  <si>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</si>
  <si>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</si>
  <si>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</si>
  <si>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</si>
  <si>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</si>
  <si>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</si>
  <si>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</si>
  <si>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</si>
  <si>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</si>
  <si>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</si>
  <si>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</si>
  <si>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</si>
  <si>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</si>
  <si>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</si>
  <si>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</si>
  <si>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</si>
  <si>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</si>
  <si>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</si>
  <si>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</si>
  <si>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</si>
  <si>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</si>
  <si>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</si>
  <si>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</si>
  <si>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</si>
  <si>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</si>
  <si>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</si>
  <si>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</si>
  <si>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</si>
  <si>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</si>
  <si>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</si>
  <si>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</si>
  <si>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</si>
  <si>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</si>
  <si>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</si>
  <si>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</si>
  <si>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</si>
  <si>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</si>
  <si>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</si>
  <si>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</si>
  <si>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</si>
  <si>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</si>
  <si>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</si>
  <si>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</si>
  <si>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</si>
  <si>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</si>
  <si>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</si>
  <si>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</si>
  <si>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</si>
  <si>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</si>
  <si>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</si>
  <si>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</si>
  <si>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</si>
  <si>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</si>
  <si>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</si>
  <si>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</si>
  <si>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</si>
  <si>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</si>
  <si>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</si>
  <si>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</si>
  <si>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</si>
  <si>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</si>
  <si>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</si>
  <si>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</si>
  <si>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</si>
  <si>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</si>
  <si>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</si>
  <si>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</si>
  <si>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</si>
  <si>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</si>
  <si>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</si>
  <si>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</si>
  <si>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</si>
  <si>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</si>
  <si>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</si>
  <si>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</si>
  <si>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</si>
  <si>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</si>
  <si>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</si>
  <si>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</si>
  <si>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</si>
  <si>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</si>
  <si>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</si>
  <si>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</si>
  <si>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</si>
  <si>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</si>
  <si>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</si>
  <si>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</si>
  <si>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</si>
  <si>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</si>
  <si>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</si>
  <si>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</si>
  <si>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</si>
  <si>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</si>
  <si>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</si>
  <si>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</si>
  <si>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</si>
  <si>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</si>
  <si>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</si>
  <si>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</si>
  <si>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</si>
  <si>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</si>
  <si>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</si>
  <si>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</si>
  <si>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</si>
  <si>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</si>
  <si>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</si>
  <si>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</si>
  <si>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</si>
  <si>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</si>
  <si>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</si>
  <si>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</si>
  <si>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</si>
  <si>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</si>
  <si>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</si>
  <si>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</si>
  <si>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</si>
  <si>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</si>
  <si>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</si>
  <si>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</si>
  <si>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</si>
  <si>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</si>
  <si>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</si>
  <si>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</si>
  <si>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</si>
  <si>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</si>
  <si>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</si>
  <si>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</si>
  <si>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</si>
  <si>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</si>
  <si>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</si>
  <si>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</si>
  <si>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</si>
  <si>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</si>
  <si>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</si>
  <si>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</si>
  <si>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</si>
  <si>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</si>
  <si>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</si>
  <si>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</si>
  <si>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</si>
  <si>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</si>
  <si>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</si>
  <si>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</si>
  <si>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</si>
  <si>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</si>
  <si>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</si>
  <si>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</si>
  <si>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</si>
  <si>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</si>
  <si>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</si>
  <si>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</si>
  <si>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</si>
  <si>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</si>
  <si>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</si>
  <si>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</si>
  <si>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</si>
  <si>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</si>
  <si>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</si>
  <si>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</si>
  <si>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</si>
  <si>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</si>
  <si>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</si>
  <si>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</si>
  <si>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</si>
  <si>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</si>
  <si>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</si>
  <si>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</si>
  <si>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</si>
  <si>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</si>
  <si>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</si>
  <si>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</si>
  <si>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</si>
  <si>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</si>
  <si>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</si>
  <si>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</si>
  <si>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</si>
  <si>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</si>
  <si>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</si>
  <si>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</si>
  <si>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</si>
  <si>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</si>
  <si>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</si>
  <si>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</si>
  <si>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</si>
  <si>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</si>
  <si>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</si>
  <si>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</si>
  <si>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</si>
  <si>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</si>
  <si>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</si>
  <si>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</si>
  <si>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</si>
  <si>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</si>
  <si>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</si>
  <si>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</si>
  <si>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</si>
  <si>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</si>
  <si>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</si>
  <si>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</si>
  <si>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</si>
  <si>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</si>
  <si>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</si>
  <si>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</si>
  <si>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</si>
  <si>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</si>
  <si>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</si>
  <si>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</si>
  <si>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</si>
  <si>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</si>
  <si>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</si>
  <si>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</si>
  <si>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</si>
  <si>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</si>
  <si>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</si>
  <si>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</si>
  <si>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</si>
  <si>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8/25/23-9/22/23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</si>
</sst>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"/>
    <numFmt numFmtId="172" formatCode="mmmm\ d\,\ yyyy"/>
    <numFmt numFmtId="173" formatCode="_(&quot;$&quot;* #,##0_);_(&quot;$&quot;* \(#,##0\);_(&quot;$&quot;* &quot;-&quot;??_);_(@_)"/>
    <numFmt numFmtId="174" formatCode="m/d/yy;@"/>
    <numFmt numFmtId="175" formatCode="0.000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438">
    <xf numFmtId="0" fontId="0" fillId="0" borderId="0" xfId="0"/>
    <xf numFmtId="0" fontId="3" fillId="0" borderId="0" xfId="0" applyFont="1"/>
    <xf numFmtId="0" fontId="4" fillId="0" borderId="0" xfId="0" applyFont="1"/>
    <xf numFmtId="14" fontId="4" fillId="0" borderId="0" xfId="0" applyNumberFormat="1" applyFont="1"/>
    <xf numFmtId="0" fontId="5" fillId="0" borderId="0" xfId="0" applyFont="1" applyAlignment="1">
      <alignment horizontal="left"/>
    </xf>
    <xf numFmtId="0" fontId="8" fillId="0" borderId="0" xfId="3" applyFill="1" applyBorder="1" applyAlignment="1">
      <alignment horizontal="left"/>
    </xf>
    <xf numFmtId="0" fontId="9" fillId="0" borderId="7" xfId="5" applyFill="1" applyBorder="1" applyAlignment="1" applyProtection="1">
      <alignment horizontal="left"/>
    </xf>
    <xf numFmtId="0" fontId="4" fillId="0" borderId="4" xfId="0" applyFont="1" applyBorder="1"/>
    <xf numFmtId="0" fontId="11" fillId="0" borderId="4" xfId="0" applyFont="1" applyBorder="1"/>
    <xf numFmtId="0" fontId="11" fillId="0" borderId="0" xfId="0" applyFont="1"/>
    <xf numFmtId="0" fontId="11" fillId="0" borderId="6" xfId="0" applyFont="1" applyBorder="1"/>
    <xf numFmtId="0" fontId="5" fillId="0" borderId="0" xfId="0" applyFont="1"/>
    <xf numFmtId="43" fontId="4" fillId="0" borderId="0" xfId="0" applyNumberFormat="1" applyFont="1"/>
    <xf numFmtId="10" fontId="4" fillId="0" borderId="28" xfId="6" applyNumberFormat="1" applyFont="1" applyFill="1" applyBorder="1" applyAlignment="1">
      <alignment horizontal="center"/>
    </xf>
    <xf numFmtId="2" fontId="4" fillId="0" borderId="26" xfId="7" applyNumberFormat="1" applyFont="1" applyFill="1" applyBorder="1" applyAlignment="1"/>
    <xf numFmtId="2" fontId="4" fillId="0" borderId="14" xfId="7" applyNumberFormat="1" applyFont="1" applyFill="1" applyBorder="1" applyAlignment="1">
      <alignment horizontal="center"/>
    </xf>
    <xf numFmtId="2" fontId="4" fillId="0" borderId="28" xfId="7" applyNumberFormat="1" applyFont="1" applyFill="1" applyBorder="1" applyAlignment="1"/>
    <xf numFmtId="2" fontId="4" fillId="0" borderId="0" xfId="7" applyNumberFormat="1" applyFont="1" applyFill="1" applyBorder="1" applyAlignment="1">
      <alignment horizontal="center"/>
    </xf>
    <xf numFmtId="2" fontId="4" fillId="0" borderId="27" xfId="7" applyNumberFormat="1" applyFont="1" applyFill="1" applyBorder="1" applyAlignment="1"/>
    <xf numFmtId="2" fontId="4" fillId="0" borderId="21" xfId="7" applyNumberFormat="1" applyFont="1" applyFill="1" applyBorder="1" applyAlignment="1">
      <alignment horizontal="center"/>
    </xf>
    <xf numFmtId="43" fontId="4" fillId="0" borderId="10" xfId="8" applyFont="1" applyFill="1" applyBorder="1" applyAlignment="1">
      <alignment horizontal="center"/>
    </xf>
    <xf numFmtId="10" fontId="5" fillId="0" borderId="29" xfId="9" applyNumberFormat="1" applyFont="1" applyFill="1" applyBorder="1" applyAlignment="1"/>
    <xf numFmtId="10" fontId="5" fillId="0" borderId="23" xfId="9" applyNumberFormat="1" applyFont="1" applyFill="1" applyBorder="1" applyAlignment="1">
      <alignment horizontal="center"/>
    </xf>
    <xf numFmtId="0" fontId="5" fillId="0" borderId="4" xfId="0" applyFont="1" applyBorder="1"/>
    <xf numFmtId="10" fontId="5" fillId="0" borderId="28" xfId="6" applyNumberFormat="1" applyFont="1" applyFill="1" applyBorder="1"/>
    <xf numFmtId="2" fontId="5" fillId="0" borderId="31" xfId="7" applyNumberFormat="1" applyFont="1" applyFill="1" applyBorder="1" applyAlignment="1">
      <alignment horizontal="center"/>
    </xf>
    <xf numFmtId="2" fontId="5" fillId="0" borderId="7" xfId="7" applyNumberFormat="1" applyFont="1" applyFill="1" applyBorder="1" applyAlignment="1">
      <alignment horizontal="center"/>
    </xf>
    <xf numFmtId="0" fontId="4" fillId="0" borderId="21" xfId="0" applyFont="1" applyBorder="1"/>
    <xf numFmtId="0" fontId="4" fillId="0" borderId="0" xfId="0" quotePrefix="1" applyFont="1"/>
    <xf numFmtId="44" fontId="4" fillId="0" borderId="0" xfId="0" applyNumberFormat="1" applyFont="1"/>
    <xf numFmtId="43" fontId="4" fillId="0" borderId="0" xfId="10" applyNumberFormat="1" applyFont="1" applyFill="1" applyBorder="1" applyAlignment="1">
      <alignment horizontal="right"/>
    </xf>
    <xf numFmtId="165" fontId="4" fillId="0" borderId="0" xfId="0" applyNumberFormat="1" applyFont="1"/>
    <xf numFmtId="43" fontId="5" fillId="0" borderId="0" xfId="1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3" fontId="4" fillId="0" borderId="16" xfId="6" quotePrefix="1" applyFont="1" applyFill="1" applyBorder="1" applyAlignment="1">
      <alignment horizontal="right"/>
    </xf>
    <xf numFmtId="10" fontId="4" fillId="0" borderId="16" xfId="7" applyNumberFormat="1" applyFont="1" applyFill="1" applyBorder="1" applyAlignment="1">
      <alignment horizontal="right"/>
    </xf>
    <xf numFmtId="165" fontId="4" fillId="0" borderId="16" xfId="6" quotePrefix="1" applyNumberFormat="1" applyFont="1" applyFill="1" applyBorder="1" applyAlignment="1">
      <alignment horizontal="right"/>
    </xf>
    <xf numFmtId="43" fontId="4" fillId="0" borderId="38" xfId="6" quotePrefix="1" applyFont="1" applyFill="1" applyBorder="1" applyAlignment="1">
      <alignment horizontal="right"/>
    </xf>
    <xf numFmtId="43" fontId="5" fillId="0" borderId="19" xfId="6" applyFont="1" applyFill="1" applyBorder="1" applyAlignment="1">
      <alignment horizontal="right"/>
    </xf>
    <xf numFmtId="10" fontId="4" fillId="0" borderId="19" xfId="7" applyNumberFormat="1" applyFont="1" applyFill="1" applyBorder="1" applyAlignment="1">
      <alignment horizontal="right"/>
    </xf>
    <xf numFmtId="165" fontId="5" fillId="0" borderId="19" xfId="6" applyNumberFormat="1" applyFont="1" applyFill="1" applyBorder="1" applyAlignment="1">
      <alignment horizontal="right"/>
    </xf>
    <xf numFmtId="43" fontId="5" fillId="0" borderId="39" xfId="6" applyFont="1" applyFill="1" applyBorder="1" applyAlignment="1">
      <alignment horizontal="right"/>
    </xf>
    <xf numFmtId="10" fontId="4" fillId="0" borderId="0" xfId="2" applyNumberFormat="1" applyFont="1" applyFill="1"/>
    <xf numFmtId="10" fontId="4" fillId="0" borderId="11" xfId="7" applyNumberFormat="1" applyFont="1" applyFill="1" applyBorder="1" applyAlignment="1">
      <alignment horizontal="right"/>
    </xf>
    <xf numFmtId="10" fontId="10" fillId="0" borderId="16" xfId="7" applyNumberFormat="1" applyFont="1" applyFill="1" applyBorder="1" applyAlignment="1">
      <alignment horizontal="right"/>
    </xf>
    <xf numFmtId="10" fontId="4" fillId="0" borderId="16" xfId="6" applyNumberFormat="1" applyFont="1" applyFill="1" applyBorder="1" applyAlignment="1">
      <alignment horizontal="right"/>
    </xf>
    <xf numFmtId="10" fontId="4" fillId="0" borderId="0" xfId="0" applyNumberFormat="1" applyFont="1"/>
    <xf numFmtId="41" fontId="5" fillId="0" borderId="20" xfId="6" applyNumberFormat="1" applyFont="1" applyFill="1" applyBorder="1" applyAlignment="1">
      <alignment horizontal="right"/>
    </xf>
    <xf numFmtId="10" fontId="5" fillId="0" borderId="19" xfId="7" applyNumberFormat="1" applyFont="1" applyFill="1" applyBorder="1" applyAlignment="1">
      <alignment horizontal="right"/>
    </xf>
    <xf numFmtId="10" fontId="11" fillId="0" borderId="14" xfId="7" applyNumberFormat="1" applyFont="1" applyFill="1" applyBorder="1"/>
    <xf numFmtId="168" fontId="11" fillId="0" borderId="15" xfId="6" applyNumberFormat="1" applyFont="1" applyFill="1" applyBorder="1"/>
    <xf numFmtId="10" fontId="11" fillId="0" borderId="7" xfId="7" applyNumberFormat="1" applyFont="1" applyFill="1" applyBorder="1"/>
    <xf numFmtId="168" fontId="11" fillId="0" borderId="8" xfId="6" applyNumberFormat="1" applyFont="1" applyFill="1" applyBorder="1"/>
    <xf numFmtId="43" fontId="5" fillId="0" borderId="10" xfId="6" applyFont="1" applyFill="1" applyBorder="1" applyAlignment="1">
      <alignment horizontal="center"/>
    </xf>
    <xf numFmtId="43" fontId="5" fillId="0" borderId="24" xfId="6" applyFont="1" applyFill="1" applyBorder="1" applyAlignment="1">
      <alignment horizontal="center"/>
    </xf>
    <xf numFmtId="41" fontId="4" fillId="0" borderId="16" xfId="6" applyNumberFormat="1" applyFont="1" applyFill="1" applyBorder="1" applyAlignment="1">
      <alignment horizontal="right"/>
    </xf>
    <xf numFmtId="43" fontId="4" fillId="0" borderId="16" xfId="6" applyFont="1" applyFill="1" applyBorder="1" applyAlignment="1">
      <alignment horizontal="right"/>
    </xf>
    <xf numFmtId="43" fontId="4" fillId="0" borderId="13" xfId="6" applyFont="1" applyFill="1" applyBorder="1" applyAlignment="1">
      <alignment horizontal="right"/>
    </xf>
    <xf numFmtId="43" fontId="4" fillId="0" borderId="16" xfId="7" applyNumberFormat="1" applyFont="1" applyFill="1" applyBorder="1" applyAlignment="1">
      <alignment horizontal="right"/>
    </xf>
    <xf numFmtId="43" fontId="4" fillId="0" borderId="37" xfId="6" applyFont="1" applyFill="1" applyBorder="1" applyAlignment="1">
      <alignment horizontal="right"/>
    </xf>
    <xf numFmtId="43" fontId="4" fillId="0" borderId="17" xfId="6" applyFont="1" applyFill="1" applyBorder="1" applyAlignment="1">
      <alignment horizontal="right"/>
    </xf>
    <xf numFmtId="43" fontId="4" fillId="0" borderId="38" xfId="6" applyFont="1" applyFill="1" applyBorder="1" applyAlignment="1">
      <alignment horizontal="right"/>
    </xf>
    <xf numFmtId="43" fontId="4" fillId="0" borderId="28" xfId="7" applyNumberFormat="1" applyFont="1" applyFill="1" applyBorder="1" applyAlignment="1">
      <alignment horizontal="right"/>
    </xf>
    <xf numFmtId="41" fontId="5" fillId="0" borderId="19" xfId="6" applyNumberFormat="1" applyFont="1" applyFill="1" applyBorder="1" applyAlignment="1">
      <alignment horizontal="right"/>
    </xf>
    <xf numFmtId="43" fontId="5" fillId="0" borderId="19" xfId="7" applyNumberFormat="1" applyFont="1" applyFill="1" applyBorder="1" applyAlignment="1">
      <alignment horizontal="right"/>
    </xf>
    <xf numFmtId="43" fontId="5" fillId="0" borderId="27" xfId="7" applyNumberFormat="1" applyFont="1" applyFill="1" applyBorder="1" applyAlignment="1">
      <alignment horizontal="right"/>
    </xf>
    <xf numFmtId="10" fontId="11" fillId="0" borderId="0" xfId="7" applyNumberFormat="1" applyFont="1" applyFill="1" applyBorder="1"/>
    <xf numFmtId="168" fontId="11" fillId="0" borderId="5" xfId="6" applyNumberFormat="1" applyFont="1" applyFill="1" applyBorder="1"/>
    <xf numFmtId="0" fontId="4" fillId="0" borderId="32" xfId="0" applyFont="1" applyBorder="1"/>
    <xf numFmtId="10" fontId="4" fillId="0" borderId="11" xfId="6" applyNumberFormat="1" applyFont="1" applyFill="1" applyBorder="1" applyAlignment="1">
      <alignment horizontal="right"/>
    </xf>
    <xf numFmtId="0" fontId="5" fillId="0" borderId="7" xfId="0" applyFont="1" applyBorder="1"/>
    <xf numFmtId="41" fontId="5" fillId="0" borderId="35" xfId="6" applyNumberFormat="1" applyFont="1" applyFill="1" applyBorder="1" applyAlignment="1">
      <alignment horizontal="right"/>
    </xf>
    <xf numFmtId="43" fontId="5" fillId="0" borderId="35" xfId="6" applyFont="1" applyFill="1" applyBorder="1" applyAlignment="1">
      <alignment horizontal="right"/>
    </xf>
    <xf numFmtId="10" fontId="5" fillId="0" borderId="35" xfId="7" applyNumberFormat="1" applyFont="1" applyFill="1" applyBorder="1" applyAlignment="1">
      <alignment horizontal="right"/>
    </xf>
    <xf numFmtId="10" fontId="5" fillId="0" borderId="35" xfId="6" applyNumberFormat="1" applyFont="1" applyFill="1" applyBorder="1" applyAlignment="1">
      <alignment horizontal="right"/>
    </xf>
    <xf numFmtId="0" fontId="6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17" fillId="0" borderId="0" xfId="0" applyFont="1"/>
    <xf numFmtId="0" fontId="5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0" xfId="0" applyBorder="1"/>
    <xf numFmtId="0" fontId="0" fillId="0" borderId="36" xfId="0" applyBorder="1"/>
    <xf numFmtId="14" fontId="5" fillId="0" borderId="22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4" xfId="0" applyBorder="1"/>
    <xf numFmtId="43" fontId="4" fillId="0" borderId="5" xfId="0" applyNumberFormat="1" applyFont="1" applyBorder="1"/>
    <xf numFmtId="43" fontId="0" fillId="0" borderId="0" xfId="0" applyNumberFormat="1"/>
    <xf numFmtId="0" fontId="18" fillId="0" borderId="0" xfId="0" applyFont="1"/>
    <xf numFmtId="43" fontId="0" fillId="0" borderId="5" xfId="0" applyNumberFormat="1" applyBorder="1"/>
    <xf numFmtId="43" fontId="4" fillId="0" borderId="22" xfId="0" applyNumberFormat="1" applyFont="1" applyBorder="1"/>
    <xf numFmtId="0" fontId="0" fillId="0" borderId="6" xfId="0" applyBorder="1"/>
    <xf numFmtId="0" fontId="0" fillId="0" borderId="7" xfId="0" applyBorder="1"/>
    <xf numFmtId="44" fontId="0" fillId="0" borderId="8" xfId="0" applyNumberFormat="1" applyBorder="1"/>
    <xf numFmtId="0" fontId="0" fillId="0" borderId="0" xfId="0" applyAlignment="1">
      <alignment horizontal="right"/>
    </xf>
    <xf numFmtId="10" fontId="0" fillId="0" borderId="0" xfId="0" applyNumberFormat="1"/>
    <xf numFmtId="14" fontId="5" fillId="0" borderId="41" xfId="0" applyNumberFormat="1" applyFont="1" applyBorder="1" applyAlignment="1">
      <alignment horizontal="center"/>
    </xf>
    <xf numFmtId="43" fontId="4" fillId="0" borderId="5" xfId="0" applyNumberFormat="1" applyFont="1" applyBorder="1" applyAlignment="1">
      <alignment horizontal="right"/>
    </xf>
    <xf numFmtId="43" fontId="0" fillId="0" borderId="5" xfId="0" applyNumberFormat="1" applyBorder="1" applyAlignment="1">
      <alignment horizontal="right"/>
    </xf>
    <xf numFmtId="43" fontId="0" fillId="0" borderId="0" xfId="0" applyNumberFormat="1" applyAlignment="1">
      <alignment horizontal="right"/>
    </xf>
    <xf numFmtId="10" fontId="0" fillId="0" borderId="5" xfId="0" applyNumberFormat="1" applyBorder="1" applyAlignment="1">
      <alignment horizontal="right"/>
    </xf>
    <xf numFmtId="0" fontId="0" fillId="0" borderId="5" xfId="0" applyBorder="1"/>
    <xf numFmtId="10" fontId="4" fillId="0" borderId="5" xfId="0" applyNumberFormat="1" applyFont="1" applyBorder="1" applyAlignment="1">
      <alignment horizontal="right"/>
    </xf>
    <xf numFmtId="44" fontId="0" fillId="0" borderId="5" xfId="0" applyNumberFormat="1" applyBorder="1"/>
    <xf numFmtId="0" fontId="11" fillId="0" borderId="1" xfId="0" applyFont="1" applyBorder="1"/>
    <xf numFmtId="0" fontId="6" fillId="0" borderId="2" xfId="0" applyFont="1" applyBorder="1"/>
    <xf numFmtId="0" fontId="19" fillId="0" borderId="2" xfId="0" applyFont="1" applyBorder="1"/>
    <xf numFmtId="0" fontId="6" fillId="0" borderId="3" xfId="0" applyFont="1" applyBorder="1"/>
    <xf numFmtId="0" fontId="6" fillId="0" borderId="5" xfId="0" applyFont="1" applyBorder="1"/>
    <xf numFmtId="0" fontId="6" fillId="0" borderId="7" xfId="0" applyFont="1" applyBorder="1"/>
    <xf numFmtId="43" fontId="6" fillId="0" borderId="7" xfId="0" applyNumberFormat="1" applyFont="1" applyBorder="1"/>
    <xf numFmtId="0" fontId="6" fillId="0" borderId="8" xfId="0" applyFont="1" applyBorder="1"/>
    <xf numFmtId="10" fontId="6" fillId="0" borderId="0" xfId="0" quotePrefix="1" applyNumberFormat="1" applyFont="1" applyAlignment="1">
      <alignment horizontal="right"/>
    </xf>
    <xf numFmtId="43" fontId="20" fillId="0" borderId="0" xfId="0" applyNumberFormat="1" applyFont="1"/>
    <xf numFmtId="43" fontId="6" fillId="0" borderId="0" xfId="0" applyNumberFormat="1" applyFont="1"/>
    <xf numFmtId="10" fontId="4" fillId="0" borderId="6" xfId="0" applyNumberFormat="1" applyFont="1" applyBorder="1"/>
    <xf numFmtId="10" fontId="4" fillId="0" borderId="7" xfId="0" applyNumberFormat="1" applyFont="1" applyBorder="1"/>
    <xf numFmtId="10" fontId="4" fillId="0" borderId="8" xfId="0" applyNumberFormat="1" applyFont="1" applyBorder="1" applyAlignment="1">
      <alignment horizontal="right"/>
    </xf>
    <xf numFmtId="10" fontId="6" fillId="0" borderId="0" xfId="0" applyNumberFormat="1" applyFont="1"/>
    <xf numFmtId="44" fontId="6" fillId="0" borderId="0" xfId="0" applyNumberFormat="1" applyFont="1"/>
    <xf numFmtId="0" fontId="11" fillId="0" borderId="25" xfId="0" applyFont="1" applyBorder="1" applyAlignment="1">
      <alignment vertical="top"/>
    </xf>
    <xf numFmtId="0" fontId="0" fillId="0" borderId="14" xfId="0" applyBorder="1"/>
    <xf numFmtId="0" fontId="0" fillId="0" borderId="15" xfId="0" applyBorder="1" applyAlignment="1">
      <alignment horizontal="right"/>
    </xf>
    <xf numFmtId="0" fontId="11" fillId="0" borderId="0" xfId="0" applyFont="1" applyAlignment="1">
      <alignment horizontal="left" vertical="top" wrapText="1"/>
    </xf>
    <xf numFmtId="0" fontId="17" fillId="0" borderId="32" xfId="0" applyFont="1" applyBorder="1"/>
    <xf numFmtId="0" fontId="0" fillId="0" borderId="1" xfId="0" applyBorder="1"/>
    <xf numFmtId="43" fontId="21" fillId="0" borderId="0" xfId="0" applyNumberFormat="1" applyFont="1"/>
    <xf numFmtId="171" fontId="0" fillId="0" borderId="0" xfId="0" applyNumberFormat="1"/>
    <xf numFmtId="0" fontId="5" fillId="0" borderId="21" xfId="0" applyFont="1" applyBorder="1" applyAlignment="1">
      <alignment horizontal="right"/>
    </xf>
    <xf numFmtId="0" fontId="0" fillId="0" borderId="21" xfId="0" applyBorder="1"/>
    <xf numFmtId="0" fontId="5" fillId="0" borderId="22" xfId="0" applyFont="1" applyBorder="1" applyAlignment="1">
      <alignment horizontal="right"/>
    </xf>
    <xf numFmtId="0" fontId="5" fillId="0" borderId="0" xfId="0" applyFont="1" applyAlignment="1">
      <alignment horizontal="right"/>
    </xf>
    <xf numFmtId="39" fontId="21" fillId="0" borderId="0" xfId="0" applyNumberFormat="1" applyFont="1"/>
    <xf numFmtId="0" fontId="21" fillId="0" borderId="0" xfId="0" applyFont="1" applyAlignment="1">
      <alignment horizontal="center"/>
    </xf>
    <xf numFmtId="0" fontId="0" fillId="0" borderId="8" xfId="0" applyBorder="1"/>
    <xf numFmtId="0" fontId="4" fillId="0" borderId="42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6" xfId="0" applyBorder="1"/>
    <xf numFmtId="43" fontId="0" fillId="0" borderId="16" xfId="0" applyNumberFormat="1" applyBorder="1"/>
    <xf numFmtId="43" fontId="0" fillId="0" borderId="19" xfId="0" applyNumberFormat="1" applyBorder="1"/>
    <xf numFmtId="43" fontId="0" fillId="0" borderId="22" xfId="0" applyNumberFormat="1" applyBorder="1"/>
    <xf numFmtId="43" fontId="0" fillId="0" borderId="38" xfId="0" applyNumberFormat="1" applyBorder="1"/>
    <xf numFmtId="0" fontId="0" fillId="0" borderId="35" xfId="0" applyBorder="1"/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72" fontId="5" fillId="0" borderId="0" xfId="0" applyNumberFormat="1" applyFont="1" applyAlignment="1">
      <alignment horizontal="centerContinuous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173" fontId="4" fillId="0" borderId="0" xfId="0" applyNumberFormat="1" applyFont="1" applyAlignment="1">
      <alignment horizontal="right"/>
    </xf>
    <xf numFmtId="0" fontId="23" fillId="0" borderId="0" xfId="0" applyFont="1"/>
    <xf numFmtId="165" fontId="4" fillId="0" borderId="0" xfId="0" applyNumberFormat="1" applyFont="1" applyAlignment="1">
      <alignment horizontal="right"/>
    </xf>
    <xf numFmtId="43" fontId="0" fillId="0" borderId="0" xfId="1" applyFont="1" applyFill="1"/>
    <xf numFmtId="165" fontId="0" fillId="0" borderId="0" xfId="1" applyNumberFormat="1" applyFont="1" applyFill="1"/>
    <xf numFmtId="165" fontId="4" fillId="0" borderId="14" xfId="0" applyNumberFormat="1" applyFont="1" applyBorder="1" applyAlignment="1">
      <alignment horizontal="right"/>
    </xf>
    <xf numFmtId="0" fontId="0" fillId="0" borderId="0" xfId="0" quotePrefix="1"/>
    <xf numFmtId="0" fontId="24" fillId="0" borderId="0" xfId="0" applyFont="1" applyAlignment="1">
      <alignment horizontal="left"/>
    </xf>
    <xf numFmtId="165" fontId="4" fillId="0" borderId="14" xfId="0" applyNumberFormat="1" applyFont="1" applyBorder="1" applyAlignment="1" applyProtection="1">
      <alignment horizontal="fill"/>
      <protection locked="0"/>
    </xf>
    <xf numFmtId="173" fontId="5" fillId="0" borderId="43" xfId="0" applyNumberFormat="1" applyFont="1" applyBorder="1" applyAlignment="1">
      <alignment horizontal="right"/>
    </xf>
    <xf numFmtId="44" fontId="4" fillId="0" borderId="0" xfId="0" applyNumberFormat="1" applyFont="1" applyAlignment="1">
      <alignment horizontal="right"/>
    </xf>
    <xf numFmtId="173" fontId="4" fillId="0" borderId="43" xfId="0" applyNumberFormat="1" applyFont="1" applyBorder="1" applyAlignment="1">
      <alignment horizontal="right"/>
    </xf>
    <xf numFmtId="165" fontId="4" fillId="0" borderId="0" xfId="0" applyNumberFormat="1" applyFont="1" applyAlignment="1" applyProtection="1">
      <alignment horizontal="fill"/>
      <protection locked="0"/>
    </xf>
    <xf numFmtId="173" fontId="5" fillId="0" borderId="21" xfId="0" applyNumberFormat="1" applyFont="1" applyBorder="1" applyAlignment="1">
      <alignment horizontal="right"/>
    </xf>
    <xf numFmtId="1" fontId="0" fillId="0" borderId="0" xfId="0" applyNumberFormat="1"/>
    <xf numFmtId="0" fontId="25" fillId="0" borderId="0" xfId="0" applyFont="1"/>
    <xf numFmtId="0" fontId="2" fillId="0" borderId="0" xfId="0" applyFont="1"/>
    <xf numFmtId="174" fontId="0" fillId="0" borderId="0" xfId="0" applyNumberFormat="1" applyAlignment="1">
      <alignment horizontal="right"/>
    </xf>
    <xf numFmtId="14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4" fillId="0" borderId="0" xfId="0" quotePrefix="1" applyFont="1" applyAlignment="1">
      <alignment horizontal="right"/>
    </xf>
    <xf numFmtId="0" fontId="4" fillId="0" borderId="0" xfId="0" quotePrefix="1" applyFont="1" applyAlignment="1">
      <alignment horizontal="left"/>
    </xf>
    <xf numFmtId="44" fontId="26" fillId="0" borderId="0" xfId="0" applyNumberFormat="1" applyFont="1"/>
    <xf numFmtId="0" fontId="26" fillId="0" borderId="0" xfId="0" applyFont="1" applyAlignment="1">
      <alignment horizontal="left" vertical="top"/>
    </xf>
    <xf numFmtId="44" fontId="27" fillId="0" borderId="0" xfId="0" applyNumberFormat="1" applyFont="1"/>
    <xf numFmtId="0" fontId="27" fillId="0" borderId="0" xfId="0" applyFont="1" applyAlignment="1">
      <alignment horizontal="left" vertical="top"/>
    </xf>
    <xf numFmtId="44" fontId="0" fillId="0" borderId="0" xfId="0" applyNumberFormat="1"/>
    <xf numFmtId="0" fontId="28" fillId="0" borderId="0" xfId="0" applyFont="1"/>
    <xf numFmtId="0" fontId="28" fillId="0" borderId="0" xfId="0" applyFont="1" applyAlignment="1">
      <alignment horizontal="center"/>
    </xf>
    <xf numFmtId="43" fontId="1" fillId="0" borderId="0" xfId="0" applyNumberFormat="1" applyFont="1"/>
    <xf numFmtId="0" fontId="27" fillId="0" borderId="21" xfId="0" applyFont="1" applyBorder="1" applyAlignment="1">
      <alignment horizontal="left" vertical="top"/>
    </xf>
    <xf numFmtId="44" fontId="1" fillId="0" borderId="21" xfId="11" applyNumberFormat="1" applyFill="1" applyBorder="1"/>
    <xf numFmtId="0" fontId="27" fillId="0" borderId="0" xfId="0" applyFont="1"/>
    <xf numFmtId="14" fontId="2" fillId="0" borderId="0" xfId="0" applyNumberFormat="1" applyFont="1" applyAlignment="1">
      <alignment horizontal="center"/>
    </xf>
    <xf numFmtId="0" fontId="1" fillId="0" borderId="0" xfId="0" applyFont="1"/>
    <xf numFmtId="43" fontId="1" fillId="0" borderId="21" xfId="0" applyNumberFormat="1" applyFont="1" applyBorder="1"/>
    <xf numFmtId="0" fontId="2" fillId="0" borderId="0" xfId="0" quotePrefix="1" applyFont="1"/>
    <xf numFmtId="0" fontId="26" fillId="0" borderId="0" xfId="0" applyFont="1"/>
    <xf numFmtId="0" fontId="27" fillId="0" borderId="0" xfId="0" quotePrefix="1" applyFont="1" applyAlignment="1">
      <alignment horizontal="left" vertical="top"/>
    </xf>
    <xf numFmtId="43" fontId="1" fillId="0" borderId="0" xfId="0" applyNumberFormat="1" applyFont="1" applyAlignment="1">
      <alignment horizontal="right"/>
    </xf>
    <xf numFmtId="43" fontId="4" fillId="0" borderId="0" xfId="0" applyNumberFormat="1" applyFont="1" applyAlignment="1">
      <alignment horizontal="right"/>
    </xf>
    <xf numFmtId="43" fontId="4" fillId="0" borderId="21" xfId="0" applyNumberFormat="1" applyFont="1" applyBorder="1" applyAlignment="1">
      <alignment horizontal="right"/>
    </xf>
    <xf numFmtId="0" fontId="21" fillId="0" borderId="0" xfId="0" applyFont="1"/>
    <xf numFmtId="49" fontId="21" fillId="0" borderId="0" xfId="0" applyNumberFormat="1" applyFont="1" applyAlignment="1">
      <alignment horizontal="center"/>
    </xf>
    <xf numFmtId="175" fontId="21" fillId="0" borderId="0" xfId="0" applyNumberFormat="1" applyFont="1"/>
    <xf numFmtId="43" fontId="28" fillId="0" borderId="0" xfId="0" applyNumberFormat="1" applyFont="1"/>
    <xf numFmtId="0" fontId="4" fillId="0" borderId="0" xfId="4"/>
    <xf numFmtId="0" fontId="4" fillId="0" borderId="0" xfId="0" applyFont="1" applyAlignment="1">
      <alignment horizontal="left"/>
    </xf>
    <xf numFmtId="0" fontId="4" fillId="0" borderId="0" xfId="0" applyFont="1" applyAlignment="1">
      <alignment readingOrder="1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4" fillId="0" borderId="2" xfId="0" applyFont="1" applyBorder="1"/>
    <xf numFmtId="0" fontId="4" fillId="0" borderId="3" xfId="0" applyFont="1" applyBorder="1"/>
    <xf numFmtId="0" fontId="5" fillId="0" borderId="4" xfId="0" applyFont="1" applyBorder="1" applyAlignment="1">
      <alignment horizontal="left"/>
    </xf>
    <xf numFmtId="0" fontId="4" fillId="0" borderId="5" xfId="0" applyFont="1" applyBorder="1"/>
    <xf numFmtId="14" fontId="4" fillId="0" borderId="0" xfId="0" applyNumberFormat="1" applyFont="1" applyAlignment="1">
      <alignment horizontal="left"/>
    </xf>
    <xf numFmtId="14" fontId="4" fillId="0" borderId="5" xfId="0" applyNumberFormat="1" applyFont="1" applyBorder="1"/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 applyProtection="1">
      <alignment horizontal="center"/>
      <protection locked="0"/>
    </xf>
    <xf numFmtId="164" fontId="4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4" fillId="0" borderId="7" xfId="0" applyFont="1" applyBorder="1"/>
    <xf numFmtId="0" fontId="4" fillId="0" borderId="8" xfId="0" applyFont="1" applyBorder="1"/>
    <xf numFmtId="0" fontId="3" fillId="0" borderId="1" xfId="0" applyFont="1" applyBorder="1"/>
    <xf numFmtId="0" fontId="5" fillId="0" borderId="2" xfId="0" applyFont="1" applyBorder="1"/>
    <xf numFmtId="0" fontId="4" fillId="0" borderId="2" xfId="0" applyFont="1" applyBorder="1" applyAlignment="1">
      <alignment readingOrder="1"/>
    </xf>
    <xf numFmtId="0" fontId="4" fillId="0" borderId="9" xfId="0" applyFont="1" applyBorder="1"/>
    <xf numFmtId="0" fontId="5" fillId="0" borderId="10" xfId="0" applyFont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readingOrder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4" fillId="0" borderId="13" xfId="0" applyFont="1" applyBorder="1" applyAlignment="1">
      <alignment horizontal="center"/>
    </xf>
    <xf numFmtId="39" fontId="4" fillId="0" borderId="11" xfId="0" applyNumberFormat="1" applyFont="1" applyBorder="1" applyAlignment="1">
      <alignment horizontal="right" readingOrder="1"/>
    </xf>
    <xf numFmtId="4" fontId="4" fillId="0" borderId="11" xfId="0" applyNumberFormat="1" applyFont="1" applyBorder="1"/>
    <xf numFmtId="4" fontId="4" fillId="0" borderId="14" xfId="0" applyNumberFormat="1" applyFont="1" applyBorder="1"/>
    <xf numFmtId="10" fontId="4" fillId="0" borderId="13" xfId="0" applyNumberFormat="1" applyFont="1" applyBorder="1" applyAlignment="1">
      <alignment horizontal="center"/>
    </xf>
    <xf numFmtId="10" fontId="4" fillId="0" borderId="11" xfId="0" applyNumberFormat="1" applyFont="1" applyBorder="1" applyAlignment="1">
      <alignment horizontal="center"/>
    </xf>
    <xf numFmtId="1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4" fillId="0" borderId="17" xfId="0" applyFont="1" applyBorder="1" applyAlignment="1">
      <alignment horizontal="center"/>
    </xf>
    <xf numFmtId="39" fontId="4" fillId="0" borderId="17" xfId="0" applyNumberFormat="1" applyFont="1" applyBorder="1" applyAlignment="1">
      <alignment horizontal="right" readingOrder="1"/>
    </xf>
    <xf numFmtId="4" fontId="4" fillId="0" borderId="16" xfId="0" applyNumberFormat="1" applyFont="1" applyBorder="1"/>
    <xf numFmtId="4" fontId="4" fillId="0" borderId="0" xfId="0" applyNumberFormat="1" applyFont="1"/>
    <xf numFmtId="10" fontId="4" fillId="0" borderId="17" xfId="0" applyNumberFormat="1" applyFont="1" applyBorder="1" applyAlignment="1">
      <alignment horizontal="center"/>
    </xf>
    <xf numFmtId="10" fontId="4" fillId="0" borderId="16" xfId="0" applyNumberFormat="1" applyFont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0" fontId="4" fillId="0" borderId="16" xfId="0" applyFont="1" applyBorder="1"/>
    <xf numFmtId="164" fontId="4" fillId="0" borderId="16" xfId="0" applyNumberFormat="1" applyFont="1" applyBorder="1" applyAlignment="1">
      <alignment horizontal="center"/>
    </xf>
    <xf numFmtId="43" fontId="4" fillId="0" borderId="16" xfId="0" applyNumberFormat="1" applyFont="1" applyBorder="1" applyAlignment="1">
      <alignment horizontal="center" readingOrder="1"/>
    </xf>
    <xf numFmtId="4" fontId="4" fillId="0" borderId="16" xfId="0" applyNumberFormat="1" applyFont="1" applyBorder="1" applyAlignment="1">
      <alignment horizontal="center"/>
    </xf>
    <xf numFmtId="0" fontId="4" fillId="0" borderId="18" xfId="0" applyFont="1" applyBorder="1"/>
    <xf numFmtId="0" fontId="4" fillId="0" borderId="19" xfId="0" applyFont="1" applyBorder="1"/>
    <xf numFmtId="0" fontId="4" fillId="0" borderId="19" xfId="0" applyFont="1" applyBorder="1" applyAlignment="1">
      <alignment horizontal="center"/>
    </xf>
    <xf numFmtId="10" fontId="4" fillId="0" borderId="2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43" fontId="4" fillId="0" borderId="19" xfId="0" applyNumberFormat="1" applyFont="1" applyBorder="1" applyAlignment="1">
      <alignment horizontal="center" readingOrder="1"/>
    </xf>
    <xf numFmtId="4" fontId="4" fillId="0" borderId="19" xfId="0" applyNumberFormat="1" applyFont="1" applyBorder="1"/>
    <xf numFmtId="4" fontId="4" fillId="0" borderId="21" xfId="0" applyNumberFormat="1" applyFont="1" applyBorder="1"/>
    <xf numFmtId="10" fontId="10" fillId="0" borderId="20" xfId="0" applyNumberFormat="1" applyFont="1" applyBorder="1" applyAlignment="1">
      <alignment horizontal="center"/>
    </xf>
    <xf numFmtId="10" fontId="10" fillId="0" borderId="19" xfId="0" applyNumberFormat="1" applyFont="1" applyBorder="1" applyAlignment="1">
      <alignment horizontal="center"/>
    </xf>
    <xf numFmtId="10" fontId="4" fillId="0" borderId="22" xfId="0" applyNumberFormat="1" applyFont="1" applyBorder="1" applyAlignment="1">
      <alignment horizontal="center"/>
    </xf>
    <xf numFmtId="0" fontId="5" fillId="0" borderId="21" xfId="0" applyFont="1" applyBorder="1"/>
    <xf numFmtId="10" fontId="4" fillId="0" borderId="19" xfId="0" applyNumberFormat="1" applyFont="1" applyBorder="1"/>
    <xf numFmtId="43" fontId="5" fillId="0" borderId="19" xfId="0" applyNumberFormat="1" applyFont="1" applyBorder="1" applyAlignment="1">
      <alignment readingOrder="1"/>
    </xf>
    <xf numFmtId="4" fontId="5" fillId="0" borderId="19" xfId="0" applyNumberFormat="1" applyFont="1" applyBorder="1"/>
    <xf numFmtId="9" fontId="5" fillId="0" borderId="19" xfId="0" applyNumberFormat="1" applyFont="1" applyBorder="1" applyAlignment="1">
      <alignment horizontal="center"/>
    </xf>
    <xf numFmtId="10" fontId="5" fillId="0" borderId="19" xfId="0" applyNumberFormat="1" applyFont="1" applyBorder="1" applyAlignment="1">
      <alignment horizontal="center"/>
    </xf>
    <xf numFmtId="10" fontId="5" fillId="0" borderId="22" xfId="0" applyNumberFormat="1" applyFont="1" applyBorder="1" applyAlignment="1">
      <alignment horizontal="center"/>
    </xf>
    <xf numFmtId="0" fontId="11" fillId="0" borderId="14" xfId="0" applyFont="1" applyBorder="1"/>
    <xf numFmtId="0" fontId="11" fillId="0" borderId="14" xfId="0" applyFont="1" applyBorder="1" applyAlignment="1">
      <alignment readingOrder="1"/>
    </xf>
    <xf numFmtId="0" fontId="11" fillId="0" borderId="15" xfId="0" applyFont="1" applyBorder="1"/>
    <xf numFmtId="0" fontId="11" fillId="0" borderId="7" xfId="0" applyFont="1" applyBorder="1"/>
    <xf numFmtId="0" fontId="11" fillId="0" borderId="7" xfId="0" applyFont="1" applyBorder="1" applyAlignment="1">
      <alignment readingOrder="1"/>
    </xf>
    <xf numFmtId="0" fontId="11" fillId="0" borderId="8" xfId="0" applyFont="1" applyBorder="1"/>
    <xf numFmtId="0" fontId="4" fillId="0" borderId="3" xfId="0" applyFont="1" applyBorder="1" applyAlignment="1">
      <alignment readingOrder="1"/>
    </xf>
    <xf numFmtId="0" fontId="4" fillId="0" borderId="5" xfId="0" applyFont="1" applyBorder="1" applyAlignment="1">
      <alignment readingOrder="1"/>
    </xf>
    <xf numFmtId="0" fontId="5" fillId="0" borderId="9" xfId="0" applyFont="1" applyBorder="1"/>
    <xf numFmtId="0" fontId="5" fillId="0" borderId="23" xfId="0" applyFont="1" applyBorder="1"/>
    <xf numFmtId="0" fontId="5" fillId="0" borderId="24" xfId="0" applyFont="1" applyBorder="1"/>
    <xf numFmtId="0" fontId="5" fillId="0" borderId="2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readingOrder="1"/>
    </xf>
    <xf numFmtId="0" fontId="4" fillId="0" borderId="25" xfId="0" applyFont="1" applyBorder="1"/>
    <xf numFmtId="0" fontId="4" fillId="0" borderId="13" xfId="0" applyFont="1" applyBorder="1"/>
    <xf numFmtId="0" fontId="4" fillId="0" borderId="14" xfId="0" applyFont="1" applyBorder="1"/>
    <xf numFmtId="43" fontId="4" fillId="0" borderId="11" xfId="0" applyNumberFormat="1" applyFont="1" applyBorder="1" applyAlignment="1">
      <alignment horizontal="right" readingOrder="1"/>
    </xf>
    <xf numFmtId="43" fontId="4" fillId="0" borderId="15" xfId="0" applyNumberFormat="1" applyFont="1" applyBorder="1" applyAlignment="1">
      <alignment horizontal="right" readingOrder="1"/>
    </xf>
    <xf numFmtId="0" fontId="4" fillId="0" borderId="20" xfId="0" applyFont="1" applyBorder="1"/>
    <xf numFmtId="0" fontId="5" fillId="0" borderId="19" xfId="0" applyFont="1" applyBorder="1" applyAlignment="1">
      <alignment horizontal="center"/>
    </xf>
    <xf numFmtId="43" fontId="4" fillId="0" borderId="16" xfId="0" applyNumberFormat="1" applyFont="1" applyBorder="1" applyAlignment="1">
      <alignment horizontal="right" readingOrder="1"/>
    </xf>
    <xf numFmtId="43" fontId="4" fillId="0" borderId="5" xfId="0" applyNumberFormat="1" applyFont="1" applyBorder="1" applyAlignment="1">
      <alignment horizontal="right" readingOrder="1"/>
    </xf>
    <xf numFmtId="0" fontId="4" fillId="0" borderId="4" xfId="0" applyFont="1" applyBorder="1" applyAlignment="1">
      <alignment horizontal="left" indent="3"/>
    </xf>
    <xf numFmtId="0" fontId="4" fillId="0" borderId="17" xfId="0" applyFont="1" applyBorder="1"/>
    <xf numFmtId="2" fontId="4" fillId="0" borderId="15" xfId="0" applyNumberFormat="1" applyFont="1" applyBorder="1"/>
    <xf numFmtId="2" fontId="4" fillId="0" borderId="5" xfId="0" applyNumberFormat="1" applyFont="1" applyBorder="1"/>
    <xf numFmtId="2" fontId="4" fillId="0" borderId="22" xfId="0" applyNumberFormat="1" applyFont="1" applyBorder="1"/>
    <xf numFmtId="0" fontId="4" fillId="0" borderId="9" xfId="0" applyFont="1" applyBorder="1" applyAlignment="1">
      <alignment horizontal="left" indent="3"/>
    </xf>
    <xf numFmtId="0" fontId="4" fillId="0" borderId="24" xfId="0" applyFont="1" applyBorder="1"/>
    <xf numFmtId="10" fontId="5" fillId="0" borderId="30" xfId="0" applyNumberFormat="1" applyFont="1" applyBorder="1"/>
    <xf numFmtId="3" fontId="4" fillId="0" borderId="16" xfId="0" applyNumberFormat="1" applyFont="1" applyBorder="1" applyAlignment="1">
      <alignment horizontal="right" readingOrder="1"/>
    </xf>
    <xf numFmtId="37" fontId="4" fillId="0" borderId="16" xfId="0" applyNumberFormat="1" applyFont="1" applyBorder="1" applyAlignment="1">
      <alignment horizontal="right" readingOrder="1"/>
    </xf>
    <xf numFmtId="3" fontId="4" fillId="0" borderId="5" xfId="0" applyNumberFormat="1" applyFont="1" applyBorder="1" applyAlignment="1">
      <alignment horizontal="right" readingOrder="1"/>
    </xf>
    <xf numFmtId="2" fontId="5" fillId="0" borderId="8" xfId="0" applyNumberFormat="1" applyFont="1" applyBorder="1"/>
    <xf numFmtId="0" fontId="5" fillId="0" borderId="32" xfId="0" applyFont="1" applyBorder="1"/>
    <xf numFmtId="0" fontId="4" fillId="0" borderId="33" xfId="0" applyFont="1" applyBorder="1"/>
    <xf numFmtId="10" fontId="5" fillId="0" borderId="34" xfId="0" applyNumberFormat="1" applyFont="1" applyBorder="1"/>
    <xf numFmtId="2" fontId="5" fillId="0" borderId="0" xfId="0" applyNumberFormat="1" applyFont="1" applyAlignment="1">
      <alignment horizontal="center"/>
    </xf>
    <xf numFmtId="2" fontId="5" fillId="0" borderId="5" xfId="0" applyNumberFormat="1" applyFont="1" applyBorder="1" applyAlignment="1">
      <alignment horizontal="center"/>
    </xf>
    <xf numFmtId="43" fontId="4" fillId="0" borderId="19" xfId="0" applyNumberFormat="1" applyFont="1" applyBorder="1" applyAlignment="1">
      <alignment horizontal="right" readingOrder="1"/>
    </xf>
    <xf numFmtId="0" fontId="11" fillId="0" borderId="15" xfId="0" applyFont="1" applyBorder="1" applyAlignment="1">
      <alignment readingOrder="1"/>
    </xf>
    <xf numFmtId="0" fontId="4" fillId="0" borderId="7" xfId="0" applyFont="1" applyBorder="1" applyAlignment="1">
      <alignment horizontal="center"/>
    </xf>
    <xf numFmtId="0" fontId="11" fillId="0" borderId="8" xfId="0" applyFont="1" applyBorder="1" applyAlignment="1">
      <alignment readingOrder="1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164" fontId="4" fillId="0" borderId="0" xfId="0" quotePrefix="1" applyNumberFormat="1" applyFont="1" applyAlignment="1">
      <alignment horizontal="center"/>
    </xf>
    <xf numFmtId="0" fontId="5" fillId="0" borderId="30" xfId="0" applyFont="1" applyBorder="1" applyAlignment="1">
      <alignment horizontal="center" readingOrder="1"/>
    </xf>
    <xf numFmtId="164" fontId="0" fillId="0" borderId="0" xfId="0" applyNumberFormat="1" applyAlignment="1">
      <alignment horizontal="center"/>
    </xf>
    <xf numFmtId="43" fontId="4" fillId="0" borderId="17" xfId="0" applyNumberFormat="1" applyFont="1" applyBorder="1" applyAlignment="1">
      <alignment readingOrder="1"/>
    </xf>
    <xf numFmtId="43" fontId="4" fillId="0" borderId="11" xfId="0" applyNumberFormat="1" applyFont="1" applyBorder="1"/>
    <xf numFmtId="43" fontId="4" fillId="0" borderId="5" xfId="0" applyNumberFormat="1" applyFont="1" applyBorder="1" applyAlignment="1">
      <alignment readingOrder="1"/>
    </xf>
    <xf numFmtId="43" fontId="4" fillId="0" borderId="16" xfId="0" applyNumberFormat="1" applyFont="1" applyBorder="1"/>
    <xf numFmtId="166" fontId="4" fillId="0" borderId="0" xfId="0" applyNumberFormat="1" applyFont="1"/>
    <xf numFmtId="43" fontId="5" fillId="0" borderId="17" xfId="0" applyNumberFormat="1" applyFont="1" applyBorder="1" applyAlignment="1">
      <alignment readingOrder="1"/>
    </xf>
    <xf numFmtId="43" fontId="5" fillId="0" borderId="5" xfId="0" applyNumberFormat="1" applyFont="1" applyBorder="1" applyAlignment="1">
      <alignment readingOrder="1"/>
    </xf>
    <xf numFmtId="0" fontId="4" fillId="0" borderId="17" xfId="0" applyFont="1" applyBorder="1" applyAlignment="1">
      <alignment readingOrder="1"/>
    </xf>
    <xf numFmtId="0" fontId="11" fillId="0" borderId="16" xfId="0" applyFont="1" applyBorder="1"/>
    <xf numFmtId="0" fontId="11" fillId="0" borderId="5" xfId="0" applyFont="1" applyBorder="1" applyAlignment="1">
      <alignment readingOrder="1"/>
    </xf>
    <xf numFmtId="0" fontId="11" fillId="0" borderId="28" xfId="0" applyFont="1" applyBorder="1"/>
    <xf numFmtId="0" fontId="4" fillId="0" borderId="6" xfId="0" applyFont="1" applyBorder="1"/>
    <xf numFmtId="0" fontId="4" fillId="0" borderId="31" xfId="0" applyFont="1" applyBorder="1"/>
    <xf numFmtId="0" fontId="4" fillId="0" borderId="35" xfId="0" applyFont="1" applyBorder="1"/>
    <xf numFmtId="0" fontId="4" fillId="0" borderId="8" xfId="0" applyFont="1" applyBorder="1" applyAlignment="1">
      <alignment readingOrder="1"/>
    </xf>
    <xf numFmtId="10" fontId="4" fillId="0" borderId="5" xfId="0" applyNumberFormat="1" applyFont="1" applyBorder="1" applyAlignment="1">
      <alignment horizontal="center"/>
    </xf>
    <xf numFmtId="0" fontId="5" fillId="0" borderId="14" xfId="0" applyFont="1" applyBorder="1"/>
    <xf numFmtId="0" fontId="4" fillId="0" borderId="11" xfId="0" applyFont="1" applyBorder="1"/>
    <xf numFmtId="165" fontId="4" fillId="0" borderId="15" xfId="0" applyNumberFormat="1" applyFont="1" applyBorder="1" applyAlignment="1">
      <alignment readingOrder="1"/>
    </xf>
    <xf numFmtId="0" fontId="4" fillId="0" borderId="6" xfId="0" applyFont="1" applyBorder="1" applyAlignment="1">
      <alignment horizontal="center"/>
    </xf>
    <xf numFmtId="10" fontId="4" fillId="0" borderId="8" xfId="0" applyNumberFormat="1" applyFont="1" applyBorder="1" applyAlignment="1">
      <alignment horizontal="center"/>
    </xf>
    <xf numFmtId="43" fontId="4" fillId="0" borderId="17" xfId="0" applyNumberFormat="1" applyFont="1" applyBorder="1"/>
    <xf numFmtId="10" fontId="4" fillId="0" borderId="0" xfId="0" applyNumberFormat="1" applyFont="1" applyAlignment="1">
      <alignment horizontal="center"/>
    </xf>
    <xf numFmtId="43" fontId="4" fillId="0" borderId="19" xfId="0" applyNumberFormat="1" applyFont="1" applyBorder="1"/>
    <xf numFmtId="43" fontId="4" fillId="0" borderId="20" xfId="0" applyNumberFormat="1" applyFont="1" applyBorder="1"/>
    <xf numFmtId="43" fontId="4" fillId="0" borderId="22" xfId="0" applyNumberFormat="1" applyFont="1" applyBorder="1" applyAlignment="1">
      <alignment readingOrder="1"/>
    </xf>
    <xf numFmtId="43" fontId="5" fillId="0" borderId="16" xfId="0" applyNumberFormat="1" applyFont="1" applyBorder="1"/>
    <xf numFmtId="43" fontId="5" fillId="0" borderId="17" xfId="0" applyNumberFormat="1" applyFont="1" applyBorder="1"/>
    <xf numFmtId="0" fontId="4" fillId="0" borderId="23" xfId="0" applyFont="1" applyBorder="1"/>
    <xf numFmtId="0" fontId="5" fillId="0" borderId="30" xfId="0" applyFont="1" applyBorder="1" applyAlignment="1">
      <alignment horizontal="center"/>
    </xf>
    <xf numFmtId="43" fontId="4" fillId="0" borderId="16" xfId="0" quotePrefix="1" applyNumberFormat="1" applyFont="1" applyBorder="1" applyAlignment="1">
      <alignment horizontal="right"/>
    </xf>
    <xf numFmtId="10" fontId="4" fillId="0" borderId="16" xfId="0" applyNumberFormat="1" applyFont="1" applyBorder="1" applyAlignment="1">
      <alignment horizontal="right"/>
    </xf>
    <xf numFmtId="165" fontId="4" fillId="0" borderId="16" xfId="0" quotePrefix="1" applyNumberFormat="1" applyFont="1" applyBorder="1" applyAlignment="1">
      <alignment horizontal="right"/>
    </xf>
    <xf numFmtId="43" fontId="4" fillId="0" borderId="37" xfId="0" quotePrefix="1" applyNumberFormat="1" applyFont="1" applyBorder="1" applyAlignment="1">
      <alignment horizontal="right"/>
    </xf>
    <xf numFmtId="43" fontId="5" fillId="0" borderId="11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readingOrder="1"/>
    </xf>
    <xf numFmtId="0" fontId="5" fillId="0" borderId="17" xfId="0" applyFont="1" applyBorder="1"/>
    <xf numFmtId="165" fontId="5" fillId="0" borderId="17" xfId="0" applyNumberFormat="1" applyFont="1" applyBorder="1"/>
    <xf numFmtId="165" fontId="5" fillId="0" borderId="5" xfId="0" applyNumberFormat="1" applyFont="1" applyBorder="1" applyAlignment="1">
      <alignment readingOrder="1"/>
    </xf>
    <xf numFmtId="0" fontId="5" fillId="0" borderId="18" xfId="0" applyFont="1" applyBorder="1"/>
    <xf numFmtId="10" fontId="4" fillId="0" borderId="17" xfId="0" applyNumberFormat="1" applyFont="1" applyBorder="1"/>
    <xf numFmtId="10" fontId="4" fillId="0" borderId="38" xfId="0" applyNumberFormat="1" applyFont="1" applyBorder="1" applyAlignment="1">
      <alignment horizontal="center" readingOrder="1"/>
    </xf>
    <xf numFmtId="10" fontId="4" fillId="0" borderId="20" xfId="0" applyNumberFormat="1" applyFont="1" applyBorder="1"/>
    <xf numFmtId="10" fontId="4" fillId="0" borderId="22" xfId="0" applyNumberFormat="1" applyFont="1" applyBorder="1" applyAlignment="1">
      <alignment readingOrder="1"/>
    </xf>
    <xf numFmtId="0" fontId="11" fillId="0" borderId="25" xfId="0" applyFont="1" applyBorder="1"/>
    <xf numFmtId="43" fontId="5" fillId="0" borderId="10" xfId="0" applyNumberFormat="1" applyFont="1" applyBorder="1" applyAlignment="1">
      <alignment horizontal="center" readingOrder="1"/>
    </xf>
    <xf numFmtId="43" fontId="5" fillId="0" borderId="24" xfId="0" applyNumberFormat="1" applyFont="1" applyBorder="1" applyAlignment="1">
      <alignment horizontal="center"/>
    </xf>
    <xf numFmtId="0" fontId="14" fillId="0" borderId="4" xfId="0" applyFont="1" applyBorder="1"/>
    <xf numFmtId="41" fontId="4" fillId="0" borderId="16" xfId="0" applyNumberFormat="1" applyFont="1" applyBorder="1" applyAlignment="1">
      <alignment horizontal="right"/>
    </xf>
    <xf numFmtId="43" fontId="4" fillId="0" borderId="16" xfId="0" applyNumberFormat="1" applyFont="1" applyBorder="1" applyAlignment="1">
      <alignment horizontal="right"/>
    </xf>
    <xf numFmtId="167" fontId="4" fillId="0" borderId="11" xfId="0" applyNumberFormat="1" applyFont="1" applyBorder="1" applyAlignment="1">
      <alignment horizontal="right"/>
    </xf>
    <xf numFmtId="167" fontId="4" fillId="0" borderId="37" xfId="0" applyNumberFormat="1" applyFont="1" applyBorder="1" applyAlignment="1">
      <alignment horizontal="right"/>
    </xf>
    <xf numFmtId="167" fontId="4" fillId="0" borderId="16" xfId="0" applyNumberFormat="1" applyFont="1" applyBorder="1" applyAlignment="1">
      <alignment horizontal="right"/>
    </xf>
    <xf numFmtId="167" fontId="4" fillId="0" borderId="38" xfId="0" applyNumberFormat="1" applyFont="1" applyBorder="1" applyAlignment="1">
      <alignment horizontal="right"/>
    </xf>
    <xf numFmtId="0" fontId="4" fillId="0" borderId="0" xfId="0" applyFont="1" applyAlignment="1">
      <alignment horizontal="left" indent="2"/>
    </xf>
    <xf numFmtId="0" fontId="15" fillId="0" borderId="4" xfId="0" applyFont="1" applyBorder="1"/>
    <xf numFmtId="0" fontId="10" fillId="0" borderId="0" xfId="0" applyFont="1"/>
    <xf numFmtId="41" fontId="10" fillId="0" borderId="16" xfId="0" applyNumberFormat="1" applyFont="1" applyBorder="1" applyAlignment="1">
      <alignment horizontal="right"/>
    </xf>
    <xf numFmtId="43" fontId="10" fillId="0" borderId="16" xfId="0" applyNumberFormat="1" applyFont="1" applyBorder="1" applyAlignment="1">
      <alignment horizontal="right"/>
    </xf>
    <xf numFmtId="10" fontId="10" fillId="0" borderId="16" xfId="0" applyNumberFormat="1" applyFont="1" applyBorder="1" applyAlignment="1">
      <alignment horizontal="right"/>
    </xf>
    <xf numFmtId="167" fontId="10" fillId="0" borderId="16" xfId="0" applyNumberFormat="1" applyFont="1" applyBorder="1" applyAlignment="1">
      <alignment horizontal="right"/>
    </xf>
    <xf numFmtId="167" fontId="10" fillId="0" borderId="38" xfId="0" applyNumberFormat="1" applyFont="1" applyBorder="1" applyAlignment="1">
      <alignment horizontal="right"/>
    </xf>
    <xf numFmtId="41" fontId="4" fillId="0" borderId="0" xfId="0" applyNumberFormat="1" applyFont="1"/>
    <xf numFmtId="167" fontId="5" fillId="0" borderId="19" xfId="0" applyNumberFormat="1" applyFont="1" applyBorder="1" applyAlignment="1">
      <alignment horizontal="right"/>
    </xf>
    <xf numFmtId="167" fontId="5" fillId="0" borderId="39" xfId="0" applyNumberFormat="1" applyFont="1" applyBorder="1" applyAlignment="1">
      <alignment horizontal="right"/>
    </xf>
    <xf numFmtId="0" fontId="11" fillId="0" borderId="5" xfId="0" applyFont="1" applyBorder="1"/>
    <xf numFmtId="0" fontId="4" fillId="0" borderId="12" xfId="0" applyFont="1" applyBorder="1"/>
    <xf numFmtId="169" fontId="4" fillId="0" borderId="5" xfId="0" applyNumberFormat="1" applyFont="1" applyBorder="1" applyAlignment="1">
      <alignment horizontal="right"/>
    </xf>
    <xf numFmtId="170" fontId="4" fillId="0" borderId="5" xfId="0" applyNumberFormat="1" applyFont="1" applyBorder="1" applyAlignment="1">
      <alignment horizontal="right"/>
    </xf>
    <xf numFmtId="169" fontId="5" fillId="0" borderId="8" xfId="0" applyNumberFormat="1" applyFont="1" applyBorder="1" applyAlignment="1">
      <alignment horizontal="right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3" fontId="4" fillId="0" borderId="8" xfId="0" applyNumberFormat="1" applyFont="1" applyBorder="1"/>
    <xf numFmtId="43" fontId="5" fillId="0" borderId="0" xfId="0" applyNumberFormat="1" applyFont="1"/>
    <xf numFmtId="43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readingOrder="1"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4" fillId="0" borderId="0" xfId="0" applyFont="1" applyAlignment="1">
      <alignment horizontal="center" vertical="center"/>
    </xf>
    <xf numFmtId="43" fontId="22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5" fillId="0" borderId="2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9" xfId="0" applyFont="1" applyBorder="1" applyAlignment="1">
      <alignment horizontal="center" readingOrder="1"/>
    </xf>
    <xf numFmtId="0" fontId="5" fillId="0" borderId="24" xfId="0" applyFont="1" applyBorder="1" applyAlignment="1">
      <alignment horizontal="center" readingOrder="1"/>
    </xf>
    <xf numFmtId="0" fontId="5" fillId="0" borderId="3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26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10" fillId="0" borderId="27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6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 vertical="center"/>
    </xf>
  </cellXfs>
  <cellStyles count="12">
    <cellStyle name="20% - Accent1 2 2 2 5" xfId="11" xr:uid="{3818BC88-E3BF-4194-A411-295CEDB8FEAF}"/>
    <cellStyle name="Comma" xfId="1" builtinId="3"/>
    <cellStyle name="Comma 10" xfId="6" xr:uid="{CF5C41CF-4272-4B9D-8D0B-28FF5B397B2B}"/>
    <cellStyle name="Comma 4" xfId="8" xr:uid="{9C9D5164-02AE-4AB2-91CB-58555ABAE303}"/>
    <cellStyle name="Currency 2 3" xfId="10" xr:uid="{DD9F62B7-A19B-44F0-A459-4358EF0A62C4}"/>
    <cellStyle name="Hyperlink" xfId="3" builtinId="8"/>
    <cellStyle name="Hyperlink 4 3 2" xfId="5" xr:uid="{FC553684-EB03-4C70-A73B-731DD58B60E8}"/>
    <cellStyle name="Normal" xfId="0" builtinId="0"/>
    <cellStyle name="Normal 10" xfId="4" xr:uid="{BCF9AA57-986E-4C03-B350-15191D852023}"/>
    <cellStyle name="Percent" xfId="2" builtinId="5"/>
    <cellStyle name="Percent 10 2" xfId="7" xr:uid="{D9F8E084-A9C9-426F-96BD-7C7D7A3AE8DB}"/>
    <cellStyle name="Percent 2" xfId="9" xr:uid="{F8F78616-95BD-4F8A-B73E-BC421FABEDE4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780EEBB0-A939-4DE7-A5DF-A0261BC1901B}"/>
            </a:ext>
          </a:extLst>
        </xdr:cNvPr>
        <xdr:cNvSpPr>
          <a:spLocks noChangeArrowheads="1"/>
        </xdr:cNvSpPr>
      </xdr:nvSpPr>
      <xdr:spPr bwMode="auto">
        <a:xfrm rot="-5400000">
          <a:off x="8791575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81008540-06FD-4C5E-91CD-BEDACA8625E3}"/>
            </a:ext>
          </a:extLst>
        </xdr:cNvPr>
        <xdr:cNvSpPr>
          <a:spLocks noChangeArrowheads="1"/>
        </xdr:cNvSpPr>
      </xdr:nvSpPr>
      <xdr:spPr bwMode="auto">
        <a:xfrm rot="-5400000">
          <a:off x="8791575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157163</xdr:colOff>
      <xdr:row>30</xdr:row>
      <xdr:rowOff>59531</xdr:rowOff>
    </xdr:from>
    <xdr:to>
      <xdr:col>8</xdr:col>
      <xdr:colOff>538163</xdr:colOff>
      <xdr:row>30</xdr:row>
      <xdr:rowOff>59531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799C9050-4A1D-4FD6-89FA-25B871EEBAAE}"/>
            </a:ext>
          </a:extLst>
        </xdr:cNvPr>
        <xdr:cNvSpPr>
          <a:spLocks noChangeArrowheads="1"/>
        </xdr:cNvSpPr>
      </xdr:nvSpPr>
      <xdr:spPr bwMode="auto">
        <a:xfrm rot="-5400000">
          <a:off x="8910638" y="4755356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8E7E236E-919D-4719-A735-C45FBCF1E8CD}"/>
            </a:ext>
          </a:extLst>
        </xdr:cNvPr>
        <xdr:cNvSpPr>
          <a:spLocks noChangeArrowheads="1"/>
        </xdr:cNvSpPr>
      </xdr:nvSpPr>
      <xdr:spPr bwMode="auto">
        <a:xfrm rot="-5400000">
          <a:off x="12934950" y="257651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AF156ED7-1A6E-414D-A0D3-D971DBF7ED38}"/>
            </a:ext>
          </a:extLst>
        </xdr:cNvPr>
        <xdr:cNvSpPr>
          <a:spLocks noChangeArrowheads="1"/>
        </xdr:cNvSpPr>
      </xdr:nvSpPr>
      <xdr:spPr bwMode="auto">
        <a:xfrm rot="-5400000">
          <a:off x="12934950" y="257651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D82413AC-B0DA-44B9-A0D4-6E5FCE274A79}"/>
            </a:ext>
          </a:extLst>
        </xdr:cNvPr>
        <xdr:cNvSpPr>
          <a:spLocks noChangeArrowheads="1"/>
        </xdr:cNvSpPr>
      </xdr:nvSpPr>
      <xdr:spPr bwMode="auto">
        <a:xfrm rot="-5400000">
          <a:off x="18278475" y="197834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92918-328F-4ABC-9A3D-87490BA245FC}"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42578125" style="2" customWidth="1"/>
    <col min="7" max="7" width="18.5703125" style="2" customWidth="1"/>
    <col min="8" max="8" width="21.5703125" style="200" customWidth="1"/>
    <col min="9" max="9" width="28.42578125" style="2" bestFit="1" customWidth="1"/>
    <col min="10" max="10" width="16.5703125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1.4257812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  <c r="G1" s="198"/>
      <c r="H1" s="199"/>
    </row>
    <row r="2" spans="1:15" ht="15.75" x14ac:dyDescent="0.25">
      <c r="A2" s="1" t="s">
        <v>1</v>
      </c>
    </row>
    <row r="3" spans="1:15" ht="13.5" thickBot="1" x14ac:dyDescent="0.25"/>
    <row r="4" spans="1:15" x14ac:dyDescent="0.2">
      <c r="B4" s="434" t="s">
        <v>2</v>
      </c>
      <c r="C4" s="435"/>
      <c r="D4" s="203" t="s">
        <v>3</v>
      </c>
      <c r="E4" s="203"/>
      <c r="F4" s="203"/>
      <c r="G4" s="204"/>
      <c r="I4" s="436"/>
      <c r="J4" s="436"/>
    </row>
    <row r="5" spans="1:15" x14ac:dyDescent="0.2">
      <c r="B5" s="415" t="s">
        <v>4</v>
      </c>
      <c r="C5" s="416"/>
      <c r="D5" s="2" t="s">
        <v>5</v>
      </c>
      <c r="G5" s="206"/>
      <c r="I5" s="436"/>
      <c r="J5" s="436"/>
      <c r="L5" s="437"/>
      <c r="M5" s="437"/>
    </row>
    <row r="6" spans="1:15" x14ac:dyDescent="0.2">
      <c r="B6" s="415" t="s">
        <v>6</v>
      </c>
      <c r="C6" s="416"/>
      <c r="D6" s="207">
        <v>45194</v>
      </c>
      <c r="G6" s="206"/>
      <c r="I6" s="436"/>
      <c r="J6" s="436"/>
      <c r="L6" s="437"/>
      <c r="M6" s="437"/>
    </row>
    <row r="7" spans="1:15" x14ac:dyDescent="0.2">
      <c r="B7" s="415" t="s">
        <v>7</v>
      </c>
      <c r="C7" s="416"/>
      <c r="D7" s="207">
        <v>45169</v>
      </c>
      <c r="E7" s="3"/>
      <c r="F7" s="3"/>
      <c r="G7" s="208"/>
      <c r="I7" s="209"/>
      <c r="J7" s="210"/>
      <c r="L7" s="437"/>
      <c r="M7" s="437"/>
    </row>
    <row r="8" spans="1:15" x14ac:dyDescent="0.2">
      <c r="B8" s="415" t="s">
        <v>8</v>
      </c>
      <c r="C8" s="416"/>
      <c r="D8" s="2" t="s">
        <v>9</v>
      </c>
      <c r="G8" s="206"/>
      <c r="I8" s="211"/>
      <c r="J8" s="211" t="s">
        <v>10</v>
      </c>
    </row>
    <row r="9" spans="1:15" x14ac:dyDescent="0.2">
      <c r="B9" s="415" t="s">
        <v>11</v>
      </c>
      <c r="C9" s="416"/>
      <c r="D9" s="2" t="s">
        <v>12</v>
      </c>
      <c r="G9" s="206"/>
      <c r="I9" s="211"/>
      <c r="J9" s="211"/>
    </row>
    <row r="10" spans="1:15" x14ac:dyDescent="0.2">
      <c r="B10" s="205" t="s">
        <v>13</v>
      </c>
      <c r="C10" s="4"/>
      <c r="D10" s="5" t="s">
        <v>14</v>
      </c>
      <c r="E10" s="199"/>
      <c r="F10" s="199"/>
      <c r="G10" s="212"/>
    </row>
    <row r="11" spans="1:15" ht="13.5" thickBot="1" x14ac:dyDescent="0.25">
      <c r="B11" s="417" t="s">
        <v>15</v>
      </c>
      <c r="C11" s="418"/>
      <c r="D11" s="6" t="s">
        <v>16</v>
      </c>
      <c r="E11" s="215"/>
      <c r="F11" s="215"/>
      <c r="G11" s="216"/>
    </row>
    <row r="13" spans="1:15" ht="13.5" thickBot="1" x14ac:dyDescent="0.25"/>
    <row r="14" spans="1:15" ht="15.75" x14ac:dyDescent="0.25">
      <c r="A14" s="217" t="s">
        <v>17</v>
      </c>
      <c r="B14" s="218"/>
      <c r="C14" s="203"/>
      <c r="D14" s="203"/>
      <c r="E14" s="203"/>
      <c r="F14" s="203"/>
      <c r="G14" s="203"/>
      <c r="H14" s="219"/>
      <c r="I14" s="203"/>
      <c r="J14" s="203"/>
      <c r="K14" s="203"/>
      <c r="L14" s="203"/>
      <c r="M14" s="203"/>
      <c r="N14" s="203"/>
      <c r="O14" s="204"/>
    </row>
    <row r="15" spans="1:15" ht="6.75" customHeight="1" x14ac:dyDescent="0.2">
      <c r="A15" s="7"/>
      <c r="O15" s="206"/>
    </row>
    <row r="16" spans="1:15" x14ac:dyDescent="0.2">
      <c r="A16" s="220"/>
      <c r="B16" s="221" t="s">
        <v>18</v>
      </c>
      <c r="C16" s="221" t="s">
        <v>19</v>
      </c>
      <c r="D16" s="222" t="s">
        <v>20</v>
      </c>
      <c r="E16" s="221" t="s">
        <v>21</v>
      </c>
      <c r="F16" s="221" t="s">
        <v>22</v>
      </c>
      <c r="G16" s="221" t="s">
        <v>23</v>
      </c>
      <c r="H16" s="223" t="s">
        <v>24</v>
      </c>
      <c r="I16" s="221" t="s">
        <v>25</v>
      </c>
      <c r="J16" s="221" t="s">
        <v>26</v>
      </c>
      <c r="K16" s="221" t="s">
        <v>27</v>
      </c>
      <c r="L16" s="224" t="s">
        <v>28</v>
      </c>
      <c r="M16" s="221" t="s">
        <v>29</v>
      </c>
      <c r="N16" s="221" t="s">
        <v>30</v>
      </c>
      <c r="O16" s="225" t="s">
        <v>31</v>
      </c>
    </row>
    <row r="17" spans="1:17" x14ac:dyDescent="0.2">
      <c r="A17" s="7"/>
      <c r="B17" s="226" t="s">
        <v>32</v>
      </c>
      <c r="C17" s="226" t="s">
        <v>33</v>
      </c>
      <c r="D17" s="227">
        <v>6.1320600000000003E-2</v>
      </c>
      <c r="E17" s="228">
        <f>+D17-F17</f>
        <v>5.4020600000000002E-2</v>
      </c>
      <c r="F17" s="229">
        <v>7.3000000000000001E-3</v>
      </c>
      <c r="G17" s="230"/>
      <c r="H17" s="231">
        <v>462000000</v>
      </c>
      <c r="I17" s="232">
        <v>28255092.869999997</v>
      </c>
      <c r="J17" s="232">
        <v>149195.84</v>
      </c>
      <c r="K17" s="233">
        <f>+'ESA Collection and Waterfall(3)'!G84</f>
        <v>793515.1399999999</v>
      </c>
      <c r="L17" s="232">
        <f>I17-K17</f>
        <v>27461577.729999997</v>
      </c>
      <c r="M17" s="234">
        <f>L17/L21</f>
        <v>0.74905608078967967</v>
      </c>
      <c r="N17" s="235" t="s">
        <v>34</v>
      </c>
      <c r="O17" s="236">
        <v>50885</v>
      </c>
      <c r="Q17" s="3"/>
    </row>
    <row r="18" spans="1:17" x14ac:dyDescent="0.2">
      <c r="A18" s="7"/>
      <c r="B18" s="237" t="s">
        <v>35</v>
      </c>
      <c r="C18" s="237" t="s">
        <v>36</v>
      </c>
      <c r="D18" s="238">
        <v>8.9020600000000005E-2</v>
      </c>
      <c r="E18" s="239">
        <f>+D18-F18</f>
        <v>5.4020600000000002E-2</v>
      </c>
      <c r="F18" s="240">
        <v>3.5000000000000003E-2</v>
      </c>
      <c r="G18" s="241"/>
      <c r="H18" s="242">
        <v>9200000</v>
      </c>
      <c r="I18" s="243">
        <v>9200000</v>
      </c>
      <c r="J18" s="243">
        <v>70523.19</v>
      </c>
      <c r="K18" s="244"/>
      <c r="L18" s="243">
        <f>I18-K18</f>
        <v>9200000</v>
      </c>
      <c r="M18" s="245">
        <f>L18/L21</f>
        <v>0.25094391921032039</v>
      </c>
      <c r="N18" s="246" t="s">
        <v>34</v>
      </c>
      <c r="O18" s="247">
        <v>54173</v>
      </c>
      <c r="Q18" s="3"/>
    </row>
    <row r="19" spans="1:17" x14ac:dyDescent="0.2">
      <c r="A19" s="7"/>
      <c r="B19" s="248"/>
      <c r="C19" s="248"/>
      <c r="D19" s="238"/>
      <c r="E19" s="238"/>
      <c r="F19" s="249"/>
      <c r="G19" s="241"/>
      <c r="H19" s="250"/>
      <c r="I19" s="251"/>
      <c r="J19" s="243"/>
      <c r="K19" s="244"/>
      <c r="L19" s="243"/>
      <c r="M19" s="245"/>
      <c r="N19" s="246"/>
      <c r="O19" s="247"/>
      <c r="Q19" s="3"/>
    </row>
    <row r="20" spans="1:17" x14ac:dyDescent="0.2">
      <c r="A20" s="252"/>
      <c r="B20" s="253"/>
      <c r="C20" s="254"/>
      <c r="D20" s="255"/>
      <c r="E20" s="256"/>
      <c r="F20" s="254"/>
      <c r="G20" s="256"/>
      <c r="H20" s="257"/>
      <c r="I20" s="258"/>
      <c r="J20" s="258"/>
      <c r="K20" s="259"/>
      <c r="L20" s="258"/>
      <c r="M20" s="260"/>
      <c r="N20" s="261"/>
      <c r="O20" s="262"/>
    </row>
    <row r="21" spans="1:17" x14ac:dyDescent="0.2">
      <c r="A21" s="252"/>
      <c r="B21" s="263" t="s">
        <v>37</v>
      </c>
      <c r="C21" s="253"/>
      <c r="D21" s="264"/>
      <c r="E21" s="254"/>
      <c r="F21" s="254"/>
      <c r="G21" s="254"/>
      <c r="H21" s="265">
        <f>SUM(H17:H20)</f>
        <v>471200000</v>
      </c>
      <c r="I21" s="266">
        <f>SUM(I17:I20)</f>
        <v>37455092.869999997</v>
      </c>
      <c r="J21" s="266">
        <f>SUM(J17:J19)</f>
        <v>219719.03</v>
      </c>
      <c r="K21" s="266">
        <f>SUM(K17:K19)</f>
        <v>793515.1399999999</v>
      </c>
      <c r="L21" s="266">
        <f>SUM(L17:L19)</f>
        <v>36661577.729999997</v>
      </c>
      <c r="M21" s="267">
        <f>SUM(M17:M19)</f>
        <v>1</v>
      </c>
      <c r="N21" s="268"/>
      <c r="O21" s="269"/>
    </row>
    <row r="22" spans="1:17" s="9" customFormat="1" ht="11.25" x14ac:dyDescent="0.2">
      <c r="A22" s="8" t="s">
        <v>38</v>
      </c>
      <c r="B22" s="270"/>
      <c r="C22" s="270"/>
      <c r="D22" s="270"/>
      <c r="E22" s="270"/>
      <c r="F22" s="270"/>
      <c r="G22" s="270"/>
      <c r="H22" s="271"/>
      <c r="I22" s="270"/>
      <c r="J22" s="270"/>
      <c r="O22" s="272"/>
    </row>
    <row r="23" spans="1:17" s="9" customFormat="1" ht="13.5" thickBot="1" x14ac:dyDescent="0.25">
      <c r="A23" s="10"/>
      <c r="B23" s="273"/>
      <c r="C23" s="273"/>
      <c r="D23" s="273"/>
      <c r="E23" s="273"/>
      <c r="F23" s="273"/>
      <c r="G23" s="273"/>
      <c r="H23" s="274"/>
      <c r="I23" s="273"/>
      <c r="J23" s="273"/>
      <c r="K23" s="215"/>
      <c r="L23" s="215"/>
      <c r="M23" s="215"/>
      <c r="N23" s="215"/>
      <c r="O23" s="275"/>
    </row>
    <row r="24" spans="1:17" ht="13.5" thickBot="1" x14ac:dyDescent="0.25"/>
    <row r="25" spans="1:17" ht="15.75" x14ac:dyDescent="0.25">
      <c r="A25" s="217" t="s">
        <v>39</v>
      </c>
      <c r="B25" s="218"/>
      <c r="C25" s="203"/>
      <c r="D25" s="203"/>
      <c r="E25" s="203"/>
      <c r="F25" s="203"/>
      <c r="G25" s="203"/>
      <c r="H25" s="276"/>
      <c r="J25" s="217" t="s">
        <v>40</v>
      </c>
      <c r="K25" s="203"/>
      <c r="L25" s="203"/>
      <c r="M25" s="203"/>
      <c r="N25" s="203"/>
      <c r="O25" s="204"/>
    </row>
    <row r="26" spans="1:17" ht="6.75" customHeight="1" x14ac:dyDescent="0.2">
      <c r="A26" s="7"/>
      <c r="H26" s="277"/>
      <c r="J26" s="7"/>
      <c r="O26" s="206"/>
    </row>
    <row r="27" spans="1:17" s="11" customFormat="1" ht="12.75" customHeight="1" x14ac:dyDescent="0.2">
      <c r="A27" s="278"/>
      <c r="B27" s="279"/>
      <c r="C27" s="279"/>
      <c r="D27" s="279"/>
      <c r="E27" s="280"/>
      <c r="F27" s="281" t="s">
        <v>41</v>
      </c>
      <c r="G27" s="282" t="s">
        <v>42</v>
      </c>
      <c r="H27" s="283" t="s">
        <v>43</v>
      </c>
      <c r="I27" s="2"/>
      <c r="J27" s="284"/>
      <c r="K27" s="285"/>
      <c r="L27" s="224" t="s">
        <v>44</v>
      </c>
      <c r="M27" s="419" t="s">
        <v>45</v>
      </c>
      <c r="N27" s="420"/>
      <c r="O27" s="421"/>
    </row>
    <row r="28" spans="1:17" x14ac:dyDescent="0.2">
      <c r="A28" s="284"/>
      <c r="B28" s="286" t="s">
        <v>46</v>
      </c>
      <c r="C28" s="286"/>
      <c r="D28" s="286"/>
      <c r="E28" s="286"/>
      <c r="F28" s="287">
        <v>53479898.399999999</v>
      </c>
      <c r="G28" s="287">
        <v>-775714.45</v>
      </c>
      <c r="H28" s="288">
        <v>52704183.950000003</v>
      </c>
      <c r="I28" s="12"/>
      <c r="J28" s="252"/>
      <c r="K28" s="289"/>
      <c r="L28" s="290"/>
      <c r="M28" s="422" t="s">
        <v>47</v>
      </c>
      <c r="N28" s="423"/>
      <c r="O28" s="424"/>
    </row>
    <row r="29" spans="1:17" x14ac:dyDescent="0.2">
      <c r="A29" s="7"/>
      <c r="B29" s="2" t="s">
        <v>48</v>
      </c>
      <c r="F29" s="291">
        <v>542920.39</v>
      </c>
      <c r="G29" s="291">
        <v>7531.36</v>
      </c>
      <c r="H29" s="292">
        <v>550451.75</v>
      </c>
      <c r="I29" s="12"/>
      <c r="J29" s="293" t="s">
        <v>49</v>
      </c>
      <c r="K29" s="294"/>
      <c r="L29" s="13">
        <v>0</v>
      </c>
      <c r="M29" s="14"/>
      <c r="N29" s="15">
        <v>0</v>
      </c>
      <c r="O29" s="295"/>
    </row>
    <row r="30" spans="1:17" x14ac:dyDescent="0.2">
      <c r="A30" s="7"/>
      <c r="B30" s="11" t="s">
        <v>50</v>
      </c>
      <c r="C30" s="11"/>
      <c r="D30" s="11"/>
      <c r="E30" s="11"/>
      <c r="F30" s="291">
        <v>54022818.789999999</v>
      </c>
      <c r="G30" s="291">
        <v>-768183.09</v>
      </c>
      <c r="H30" s="292">
        <v>53254635.700000003</v>
      </c>
      <c r="I30" s="12"/>
      <c r="J30" s="293" t="s">
        <v>51</v>
      </c>
      <c r="K30" s="294"/>
      <c r="L30" s="13">
        <v>4.0000000000000002E-4</v>
      </c>
      <c r="M30" s="16"/>
      <c r="N30" s="17">
        <v>-4</v>
      </c>
      <c r="O30" s="296"/>
    </row>
    <row r="31" spans="1:17" x14ac:dyDescent="0.2">
      <c r="A31" s="7"/>
      <c r="F31" s="291">
        <v>0</v>
      </c>
      <c r="G31" s="291">
        <v>0</v>
      </c>
      <c r="H31" s="292">
        <v>0</v>
      </c>
      <c r="I31" s="12"/>
      <c r="J31" s="293" t="s">
        <v>52</v>
      </c>
      <c r="K31" s="294"/>
      <c r="L31" s="13">
        <v>3.9899999999999998E-2</v>
      </c>
      <c r="M31" s="16"/>
      <c r="N31" s="17">
        <v>-18.32</v>
      </c>
      <c r="O31" s="296"/>
    </row>
    <row r="32" spans="1:17" x14ac:dyDescent="0.2">
      <c r="A32" s="7"/>
      <c r="F32" s="291">
        <v>0</v>
      </c>
      <c r="G32" s="291">
        <v>0</v>
      </c>
      <c r="H32" s="292">
        <v>0</v>
      </c>
      <c r="I32" s="12"/>
      <c r="J32" s="293" t="s">
        <v>53</v>
      </c>
      <c r="K32" s="294"/>
      <c r="L32" s="13">
        <v>0.1022</v>
      </c>
      <c r="M32" s="18"/>
      <c r="N32" s="19">
        <v>-5.92</v>
      </c>
      <c r="O32" s="297"/>
    </row>
    <row r="33" spans="1:15" ht="15.75" customHeight="1" x14ac:dyDescent="0.2">
      <c r="A33" s="7"/>
      <c r="F33" s="291">
        <v>0</v>
      </c>
      <c r="G33" s="291">
        <v>0</v>
      </c>
      <c r="H33" s="292">
        <v>0</v>
      </c>
      <c r="I33" s="12"/>
      <c r="J33" s="298"/>
      <c r="K33" s="299"/>
      <c r="L33" s="20"/>
      <c r="M33" s="21"/>
      <c r="N33" s="22" t="s">
        <v>54</v>
      </c>
      <c r="O33" s="300"/>
    </row>
    <row r="34" spans="1:15" x14ac:dyDescent="0.2">
      <c r="A34" s="7"/>
      <c r="B34" s="2" t="s">
        <v>55</v>
      </c>
      <c r="F34" s="291">
        <v>5.71</v>
      </c>
      <c r="G34" s="291">
        <f>H34-F34</f>
        <v>0</v>
      </c>
      <c r="H34" s="292">
        <v>5.71</v>
      </c>
      <c r="I34" s="12"/>
      <c r="J34" s="293" t="s">
        <v>56</v>
      </c>
      <c r="K34" s="294"/>
      <c r="L34" s="13">
        <v>0.85050000000000003</v>
      </c>
      <c r="M34" s="14"/>
      <c r="N34" s="15">
        <v>200.48</v>
      </c>
      <c r="O34" s="295"/>
    </row>
    <row r="35" spans="1:15" x14ac:dyDescent="0.2">
      <c r="A35" s="7"/>
      <c r="B35" s="2" t="s">
        <v>57</v>
      </c>
      <c r="F35" s="291">
        <v>158.88</v>
      </c>
      <c r="G35" s="291">
        <v>1.31</v>
      </c>
      <c r="H35" s="292">
        <v>160.19</v>
      </c>
      <c r="I35" s="12"/>
      <c r="J35" s="293" t="s">
        <v>58</v>
      </c>
      <c r="K35" s="294"/>
      <c r="L35" s="13">
        <v>6.4999999999999997E-3</v>
      </c>
      <c r="M35" s="16"/>
      <c r="N35" s="17">
        <v>199.88</v>
      </c>
      <c r="O35" s="296"/>
    </row>
    <row r="36" spans="1:15" ht="12.75" customHeight="1" x14ac:dyDescent="0.2">
      <c r="A36" s="7"/>
      <c r="B36" s="2" t="s">
        <v>59</v>
      </c>
      <c r="F36" s="301">
        <v>8903</v>
      </c>
      <c r="G36" s="302">
        <v>-145</v>
      </c>
      <c r="H36" s="303">
        <v>8758</v>
      </c>
      <c r="I36" s="12"/>
      <c r="J36" s="293" t="s">
        <v>60</v>
      </c>
      <c r="K36" s="294"/>
      <c r="L36" s="13">
        <v>5.0000000000000001E-4</v>
      </c>
      <c r="M36" s="16"/>
      <c r="N36" s="17">
        <v>190.25</v>
      </c>
      <c r="O36" s="296"/>
    </row>
    <row r="37" spans="1:15" ht="13.5" thickBot="1" x14ac:dyDescent="0.25">
      <c r="A37" s="7"/>
      <c r="B37" s="2" t="s">
        <v>61</v>
      </c>
      <c r="F37" s="301">
        <v>4064</v>
      </c>
      <c r="G37" s="302">
        <v>-64</v>
      </c>
      <c r="H37" s="303">
        <v>4000</v>
      </c>
      <c r="I37" s="12"/>
      <c r="J37" s="23" t="s">
        <v>62</v>
      </c>
      <c r="K37" s="294"/>
      <c r="L37" s="24"/>
      <c r="M37" s="25"/>
      <c r="N37" s="26">
        <v>170.57</v>
      </c>
      <c r="O37" s="304"/>
    </row>
    <row r="38" spans="1:15" ht="13.5" thickBot="1" x14ac:dyDescent="0.25">
      <c r="A38" s="7"/>
      <c r="B38" s="2" t="s">
        <v>63</v>
      </c>
      <c r="F38" s="291">
        <v>6067.93</v>
      </c>
      <c r="G38" s="291">
        <f>H38-F38</f>
        <v>12.75</v>
      </c>
      <c r="H38" s="292">
        <v>6080.68</v>
      </c>
      <c r="I38" s="12"/>
      <c r="J38" s="305"/>
      <c r="K38" s="306"/>
      <c r="L38" s="307"/>
      <c r="M38" s="308"/>
      <c r="N38" s="308"/>
      <c r="O38" s="309"/>
    </row>
    <row r="39" spans="1:15" ht="12.75" customHeight="1" x14ac:dyDescent="0.2">
      <c r="A39" s="252"/>
      <c r="B39" s="27" t="s">
        <v>64</v>
      </c>
      <c r="C39" s="27"/>
      <c r="D39" s="27"/>
      <c r="E39" s="27"/>
      <c r="F39" s="310">
        <v>13293.02</v>
      </c>
      <c r="G39" s="310">
        <v>20.64</v>
      </c>
      <c r="H39" s="292">
        <v>13313.66</v>
      </c>
      <c r="I39" s="12"/>
      <c r="J39" s="425" t="s">
        <v>65</v>
      </c>
      <c r="K39" s="426"/>
      <c r="L39" s="426"/>
      <c r="M39" s="426"/>
      <c r="N39" s="426"/>
      <c r="O39" s="427"/>
    </row>
    <row r="40" spans="1:15" s="9" customFormat="1" x14ac:dyDescent="0.2">
      <c r="A40" s="8"/>
      <c r="B40" s="270"/>
      <c r="C40" s="270"/>
      <c r="D40" s="270"/>
      <c r="E40" s="270"/>
      <c r="H40" s="311"/>
      <c r="I40" s="12"/>
      <c r="J40" s="428"/>
      <c r="K40" s="429"/>
      <c r="L40" s="429"/>
      <c r="M40" s="429"/>
      <c r="N40" s="429"/>
      <c r="O40" s="430"/>
    </row>
    <row r="41" spans="1:15" s="9" customFormat="1" ht="13.5" thickBot="1" x14ac:dyDescent="0.25">
      <c r="A41" s="10"/>
      <c r="B41" s="273"/>
      <c r="C41" s="273"/>
      <c r="D41" s="273"/>
      <c r="E41" s="273"/>
      <c r="F41" s="273"/>
      <c r="G41" s="312"/>
      <c r="H41" s="313"/>
      <c r="I41" s="12"/>
      <c r="J41" s="431"/>
      <c r="K41" s="432"/>
      <c r="L41" s="432"/>
      <c r="M41" s="432"/>
      <c r="N41" s="432"/>
      <c r="O41" s="433"/>
    </row>
    <row r="42" spans="1:15" ht="13.5" thickBot="1" x14ac:dyDescent="0.25">
      <c r="I42" s="12"/>
    </row>
    <row r="43" spans="1:15" ht="15.75" x14ac:dyDescent="0.25">
      <c r="A43" s="217" t="s">
        <v>66</v>
      </c>
      <c r="B43" s="203"/>
      <c r="C43" s="203"/>
      <c r="D43" s="203"/>
      <c r="E43" s="203"/>
      <c r="F43" s="203"/>
      <c r="G43" s="203"/>
      <c r="H43" s="276"/>
      <c r="I43" s="12"/>
      <c r="L43" s="28"/>
    </row>
    <row r="44" spans="1:15" x14ac:dyDescent="0.2">
      <c r="A44" s="7"/>
      <c r="H44" s="277"/>
      <c r="I44" s="12"/>
      <c r="L44" s="317"/>
    </row>
    <row r="45" spans="1:15" x14ac:dyDescent="0.2">
      <c r="A45" s="278"/>
      <c r="B45" s="279"/>
      <c r="C45" s="279"/>
      <c r="D45" s="279"/>
      <c r="E45" s="279"/>
      <c r="F45" s="221" t="s">
        <v>67</v>
      </c>
      <c r="G45" s="224" t="s">
        <v>42</v>
      </c>
      <c r="H45" s="318" t="s">
        <v>43</v>
      </c>
      <c r="I45" s="12"/>
      <c r="L45" s="319"/>
    </row>
    <row r="46" spans="1:15" x14ac:dyDescent="0.2">
      <c r="A46" s="7"/>
      <c r="B46" s="2" t="s">
        <v>68</v>
      </c>
      <c r="E46" s="285"/>
      <c r="F46" s="320">
        <v>702593.75</v>
      </c>
      <c r="G46" s="321">
        <f>H46-F46</f>
        <v>0</v>
      </c>
      <c r="H46" s="322">
        <f>+F47</f>
        <v>702593.75</v>
      </c>
      <c r="I46" s="12"/>
      <c r="J46" s="29"/>
      <c r="L46" s="319"/>
    </row>
    <row r="47" spans="1:15" x14ac:dyDescent="0.2">
      <c r="A47" s="7"/>
      <c r="B47" s="2" t="s">
        <v>69</v>
      </c>
      <c r="E47" s="294"/>
      <c r="F47" s="320">
        <v>702593.75</v>
      </c>
      <c r="G47" s="323">
        <f t="shared" ref="G47:G50" si="0">H47-F47</f>
        <v>0</v>
      </c>
      <c r="H47" s="322">
        <v>702593.75</v>
      </c>
      <c r="I47" s="12"/>
      <c r="J47" s="12"/>
      <c r="K47" s="30"/>
      <c r="L47" s="30"/>
      <c r="M47" s="30"/>
    </row>
    <row r="48" spans="1:15" x14ac:dyDescent="0.2">
      <c r="A48" s="7"/>
      <c r="B48" s="2" t="s">
        <v>70</v>
      </c>
      <c r="E48" s="294"/>
      <c r="F48" s="320">
        <v>0</v>
      </c>
      <c r="G48" s="323">
        <v>0</v>
      </c>
      <c r="H48" s="322">
        <v>0</v>
      </c>
      <c r="I48" s="12"/>
      <c r="J48" s="31"/>
      <c r="K48" s="30"/>
      <c r="L48" s="30"/>
      <c r="M48" s="30"/>
    </row>
    <row r="49" spans="1:14" x14ac:dyDescent="0.2">
      <c r="A49" s="7"/>
      <c r="B49" s="2" t="s">
        <v>71</v>
      </c>
      <c r="E49" s="294"/>
      <c r="F49" s="320">
        <v>0</v>
      </c>
      <c r="G49" s="323">
        <v>0</v>
      </c>
      <c r="H49" s="322">
        <v>0</v>
      </c>
      <c r="I49" s="12"/>
      <c r="J49" s="12"/>
      <c r="K49" s="32"/>
      <c r="L49" s="32"/>
      <c r="M49" s="32"/>
    </row>
    <row r="50" spans="1:14" x14ac:dyDescent="0.2">
      <c r="A50" s="7"/>
      <c r="B50" s="2" t="s">
        <v>72</v>
      </c>
      <c r="E50" s="294"/>
      <c r="F50" s="320">
        <v>1332391.7</v>
      </c>
      <c r="G50" s="323">
        <f t="shared" si="0"/>
        <v>-266128.17999999993</v>
      </c>
      <c r="H50" s="322">
        <v>1066263.52</v>
      </c>
      <c r="I50" s="12"/>
      <c r="J50" s="29"/>
    </row>
    <row r="51" spans="1:14" ht="15" customHeight="1" x14ac:dyDescent="0.2">
      <c r="A51" s="7"/>
      <c r="B51" s="2" t="s">
        <v>73</v>
      </c>
      <c r="E51" s="294"/>
      <c r="F51" s="320"/>
      <c r="G51" s="323">
        <v>0</v>
      </c>
      <c r="H51" s="322"/>
      <c r="I51" s="12"/>
      <c r="J51" s="29"/>
      <c r="K51" s="29"/>
      <c r="L51" s="29"/>
      <c r="M51" s="324"/>
    </row>
    <row r="52" spans="1:14" x14ac:dyDescent="0.2">
      <c r="A52" s="7"/>
      <c r="B52" s="2" t="s">
        <v>74</v>
      </c>
      <c r="E52" s="294"/>
      <c r="F52" s="320"/>
      <c r="G52" s="323">
        <v>0</v>
      </c>
      <c r="H52" s="322"/>
      <c r="I52" s="12"/>
    </row>
    <row r="53" spans="1:14" x14ac:dyDescent="0.2">
      <c r="A53" s="7"/>
      <c r="B53" s="11" t="s">
        <v>75</v>
      </c>
      <c r="E53" s="294"/>
      <c r="F53" s="325">
        <v>2034985.45</v>
      </c>
      <c r="G53" s="323">
        <f>H53-F53</f>
        <v>-266128.17999999993</v>
      </c>
      <c r="H53" s="326">
        <f>H47+H48+H50</f>
        <v>1768857.27</v>
      </c>
      <c r="I53" s="12"/>
      <c r="J53" s="29"/>
      <c r="K53" s="31"/>
      <c r="L53" s="29"/>
    </row>
    <row r="54" spans="1:14" x14ac:dyDescent="0.2">
      <c r="A54" s="7"/>
      <c r="E54" s="294"/>
      <c r="F54" s="327"/>
      <c r="G54" s="248"/>
      <c r="H54" s="277"/>
      <c r="I54" s="12"/>
    </row>
    <row r="55" spans="1:14" x14ac:dyDescent="0.2">
      <c r="A55" s="8"/>
      <c r="B55" s="9"/>
      <c r="C55" s="9"/>
      <c r="D55" s="9"/>
      <c r="E55" s="9"/>
      <c r="F55" s="328"/>
      <c r="G55" s="328"/>
      <c r="H55" s="329"/>
      <c r="I55" s="12"/>
    </row>
    <row r="56" spans="1:14" x14ac:dyDescent="0.2">
      <c r="A56" s="8"/>
      <c r="B56" s="9"/>
      <c r="C56" s="9"/>
      <c r="D56" s="9"/>
      <c r="E56" s="9"/>
      <c r="F56" s="330"/>
      <c r="G56" s="328"/>
      <c r="H56" s="329"/>
      <c r="I56" s="12"/>
      <c r="L56" s="12"/>
      <c r="M56" s="12"/>
    </row>
    <row r="57" spans="1:14" ht="13.5" thickBot="1" x14ac:dyDescent="0.25">
      <c r="A57" s="331"/>
      <c r="B57" s="215"/>
      <c r="C57" s="215"/>
      <c r="D57" s="215"/>
      <c r="E57" s="215"/>
      <c r="F57" s="332"/>
      <c r="G57" s="333"/>
      <c r="H57" s="334"/>
      <c r="I57" s="12"/>
    </row>
    <row r="58" spans="1:14" x14ac:dyDescent="0.2">
      <c r="I58" s="12"/>
    </row>
    <row r="59" spans="1:14" ht="13.5" thickBot="1" x14ac:dyDescent="0.25">
      <c r="I59" s="12"/>
    </row>
    <row r="60" spans="1:14" ht="16.5" thickBot="1" x14ac:dyDescent="0.3">
      <c r="A60" s="217" t="s">
        <v>76</v>
      </c>
      <c r="B60" s="203"/>
      <c r="C60" s="203"/>
      <c r="D60" s="203"/>
      <c r="E60" s="203"/>
      <c r="F60" s="203"/>
      <c r="G60" s="203"/>
      <c r="H60" s="276"/>
      <c r="I60" s="12"/>
      <c r="J60" s="413" t="s">
        <v>77</v>
      </c>
      <c r="K60" s="414"/>
      <c r="N60" s="324"/>
    </row>
    <row r="61" spans="1:14" ht="6.75" customHeight="1" x14ac:dyDescent="0.2">
      <c r="A61" s="7"/>
      <c r="H61" s="277"/>
      <c r="I61" s="12"/>
      <c r="J61" s="7"/>
      <c r="K61" s="206"/>
    </row>
    <row r="62" spans="1:14" s="11" customFormat="1" x14ac:dyDescent="0.2">
      <c r="A62" s="278"/>
      <c r="B62" s="279"/>
      <c r="C62" s="279"/>
      <c r="D62" s="279"/>
      <c r="E62" s="279"/>
      <c r="F62" s="221" t="s">
        <v>43</v>
      </c>
      <c r="G62" s="221" t="s">
        <v>42</v>
      </c>
      <c r="H62" s="318" t="s">
        <v>43</v>
      </c>
      <c r="I62" s="12"/>
      <c r="J62" s="7" t="s">
        <v>78</v>
      </c>
      <c r="K62" s="335">
        <v>6.2300000000000001E-2</v>
      </c>
    </row>
    <row r="63" spans="1:14" ht="13.5" thickBot="1" x14ac:dyDescent="0.25">
      <c r="A63" s="284"/>
      <c r="B63" s="336" t="s">
        <v>79</v>
      </c>
      <c r="C63" s="286"/>
      <c r="D63" s="286"/>
      <c r="E63" s="286"/>
      <c r="F63" s="337"/>
      <c r="G63" s="285"/>
      <c r="H63" s="338"/>
      <c r="I63" s="12"/>
      <c r="J63" s="339"/>
      <c r="K63" s="340"/>
    </row>
    <row r="64" spans="1:14" ht="14.25" x14ac:dyDescent="0.2">
      <c r="A64" s="7"/>
      <c r="B64" s="2" t="s">
        <v>80</v>
      </c>
      <c r="F64" s="323">
        <v>56573485.170000002</v>
      </c>
      <c r="G64" s="341">
        <f>-F64+H64</f>
        <v>-809175.49000000209</v>
      </c>
      <c r="H64" s="322">
        <v>55764309.68</v>
      </c>
      <c r="I64" s="12"/>
      <c r="K64" s="342"/>
    </row>
    <row r="65" spans="1:16" x14ac:dyDescent="0.2">
      <c r="A65" s="7"/>
      <c r="B65" s="2" t="s">
        <v>81</v>
      </c>
      <c r="F65" s="323">
        <v>0</v>
      </c>
      <c r="G65" s="341">
        <v>0</v>
      </c>
      <c r="H65" s="322">
        <f>+H49</f>
        <v>0</v>
      </c>
      <c r="I65" s="12"/>
      <c r="J65" s="9"/>
    </row>
    <row r="66" spans="1:16" x14ac:dyDescent="0.2">
      <c r="A66" s="7"/>
      <c r="B66" s="2" t="s">
        <v>82</v>
      </c>
      <c r="E66" s="33"/>
      <c r="F66" s="323">
        <v>702593.75</v>
      </c>
      <c r="G66" s="341">
        <f>(-F66+H66)</f>
        <v>0</v>
      </c>
      <c r="H66" s="322">
        <f>+H47</f>
        <v>702593.75</v>
      </c>
      <c r="I66" s="12"/>
    </row>
    <row r="67" spans="1:16" x14ac:dyDescent="0.2">
      <c r="A67" s="7"/>
      <c r="B67" s="2" t="s">
        <v>73</v>
      </c>
      <c r="E67" s="33"/>
      <c r="F67" s="343">
        <v>0</v>
      </c>
      <c r="G67" s="344">
        <v>0</v>
      </c>
      <c r="H67" s="345">
        <v>0</v>
      </c>
      <c r="I67" s="12"/>
    </row>
    <row r="68" spans="1:16" ht="13.5" thickBot="1" x14ac:dyDescent="0.25">
      <c r="A68" s="7"/>
      <c r="B68" s="11" t="s">
        <v>83</v>
      </c>
      <c r="F68" s="346">
        <v>57276078.920000002</v>
      </c>
      <c r="G68" s="347">
        <f>SUM(G64:G67)</f>
        <v>-809175.49000000209</v>
      </c>
      <c r="H68" s="326">
        <f>SUM(H64:H67)</f>
        <v>56466903.43</v>
      </c>
      <c r="I68" s="12"/>
      <c r="J68" s="12"/>
    </row>
    <row r="69" spans="1:16" ht="15.75" x14ac:dyDescent="0.25">
      <c r="A69" s="7"/>
      <c r="F69" s="323"/>
      <c r="G69" s="341"/>
      <c r="H69" s="326"/>
      <c r="I69" s="12"/>
      <c r="J69" s="217" t="s">
        <v>84</v>
      </c>
      <c r="K69" s="203"/>
      <c r="L69" s="203"/>
      <c r="M69" s="203"/>
      <c r="N69" s="203"/>
      <c r="O69" s="204"/>
    </row>
    <row r="70" spans="1:16" ht="6.75" customHeight="1" x14ac:dyDescent="0.2">
      <c r="A70" s="7"/>
      <c r="B70" s="11"/>
      <c r="F70" s="323"/>
      <c r="G70" s="341"/>
      <c r="H70" s="322"/>
      <c r="I70" s="12"/>
      <c r="J70" s="7"/>
      <c r="O70" s="206"/>
    </row>
    <row r="71" spans="1:16" x14ac:dyDescent="0.2">
      <c r="A71" s="7"/>
      <c r="B71" s="11" t="s">
        <v>85</v>
      </c>
      <c r="F71" s="323"/>
      <c r="G71" s="341"/>
      <c r="H71" s="322"/>
      <c r="I71" s="12"/>
      <c r="J71" s="220"/>
      <c r="K71" s="348"/>
      <c r="L71" s="221" t="s">
        <v>86</v>
      </c>
      <c r="M71" s="221" t="s">
        <v>87</v>
      </c>
      <c r="N71" s="221" t="s">
        <v>88</v>
      </c>
      <c r="O71" s="349" t="s">
        <v>89</v>
      </c>
    </row>
    <row r="72" spans="1:16" x14ac:dyDescent="0.2">
      <c r="A72" s="7"/>
      <c r="B72" s="2" t="s">
        <v>90</v>
      </c>
      <c r="F72" s="323">
        <v>28255092.870000001</v>
      </c>
      <c r="G72" s="341">
        <f>+H72-F72</f>
        <v>-793515.14000000432</v>
      </c>
      <c r="H72" s="322">
        <f>+L17</f>
        <v>27461577.729999997</v>
      </c>
      <c r="I72" s="12"/>
      <c r="J72" s="7"/>
      <c r="L72" s="350"/>
      <c r="M72" s="351"/>
      <c r="N72" s="352"/>
      <c r="O72" s="353"/>
    </row>
    <row r="73" spans="1:16" x14ac:dyDescent="0.2">
      <c r="A73" s="7"/>
      <c r="B73" s="2" t="s">
        <v>91</v>
      </c>
      <c r="F73" s="343">
        <v>9200000</v>
      </c>
      <c r="G73" s="344">
        <f>-F73+H73</f>
        <v>0</v>
      </c>
      <c r="H73" s="345">
        <v>9200000</v>
      </c>
      <c r="I73" s="12"/>
      <c r="J73" s="7" t="s">
        <v>92</v>
      </c>
      <c r="L73" s="34">
        <v>53254635.700000003</v>
      </c>
      <c r="M73" s="35">
        <v>1</v>
      </c>
      <c r="N73" s="36">
        <v>8758</v>
      </c>
      <c r="O73" s="37">
        <v>346183.27</v>
      </c>
    </row>
    <row r="74" spans="1:16" x14ac:dyDescent="0.2">
      <c r="A74" s="7"/>
      <c r="B74" s="11" t="s">
        <v>93</v>
      </c>
      <c r="F74" s="354">
        <v>37455092.869999997</v>
      </c>
      <c r="G74" s="347">
        <f>SUM(G72:G73)</f>
        <v>-793515.14000000432</v>
      </c>
      <c r="H74" s="326">
        <f>SUM(H72:H73)</f>
        <v>36661577.729999997</v>
      </c>
      <c r="I74" s="12"/>
      <c r="J74" s="7" t="s">
        <v>94</v>
      </c>
      <c r="L74" s="34">
        <v>0</v>
      </c>
      <c r="M74" s="35">
        <v>0</v>
      </c>
      <c r="N74" s="36">
        <v>0</v>
      </c>
      <c r="O74" s="37">
        <v>0</v>
      </c>
    </row>
    <row r="75" spans="1:16" x14ac:dyDescent="0.2">
      <c r="A75" s="7"/>
      <c r="F75" s="237"/>
      <c r="G75" s="294"/>
      <c r="H75" s="355"/>
      <c r="I75" s="12"/>
      <c r="J75" s="7" t="s">
        <v>95</v>
      </c>
      <c r="L75" s="34">
        <v>0</v>
      </c>
      <c r="M75" s="35">
        <v>0</v>
      </c>
      <c r="N75" s="36">
        <v>0</v>
      </c>
      <c r="O75" s="37">
        <v>0</v>
      </c>
    </row>
    <row r="76" spans="1:16" x14ac:dyDescent="0.2">
      <c r="A76" s="7"/>
      <c r="C76" s="11"/>
      <c r="D76" s="11"/>
      <c r="E76" s="356"/>
      <c r="F76" s="357"/>
      <c r="G76" s="357"/>
      <c r="H76" s="358"/>
      <c r="I76" s="12"/>
      <c r="J76" s="359" t="s">
        <v>96</v>
      </c>
      <c r="K76" s="27"/>
      <c r="L76" s="38">
        <v>53254635.700000003</v>
      </c>
      <c r="M76" s="39"/>
      <c r="N76" s="40">
        <v>8758</v>
      </c>
      <c r="O76" s="41">
        <v>346183.27</v>
      </c>
      <c r="P76" s="12"/>
    </row>
    <row r="77" spans="1:16" x14ac:dyDescent="0.2">
      <c r="A77" s="7"/>
      <c r="E77" s="294"/>
      <c r="F77" s="294"/>
      <c r="G77" s="294"/>
      <c r="H77" s="355"/>
      <c r="I77" s="12"/>
      <c r="J77" s="8"/>
      <c r="O77" s="206"/>
    </row>
    <row r="78" spans="1:16" ht="13.5" thickBot="1" x14ac:dyDescent="0.25">
      <c r="A78" s="7"/>
      <c r="B78" s="2" t="s">
        <v>97</v>
      </c>
      <c r="F78" s="246">
        <v>2.0270999999999999</v>
      </c>
      <c r="G78" s="360"/>
      <c r="H78" s="361">
        <f>+H68/H72</f>
        <v>2.0562148316887692</v>
      </c>
      <c r="I78" s="42"/>
      <c r="J78" s="331"/>
      <c r="K78" s="215"/>
      <c r="L78" s="215"/>
      <c r="M78" s="215"/>
      <c r="N78" s="215"/>
      <c r="O78" s="216"/>
    </row>
    <row r="79" spans="1:16" x14ac:dyDescent="0.2">
      <c r="A79" s="7"/>
      <c r="B79" s="2" t="s">
        <v>98</v>
      </c>
      <c r="F79" s="246">
        <v>1.5291999999999999</v>
      </c>
      <c r="G79" s="360"/>
      <c r="H79" s="361">
        <f>+H68/H74</f>
        <v>1.5402202230864004</v>
      </c>
      <c r="I79" s="42"/>
    </row>
    <row r="80" spans="1:16" x14ac:dyDescent="0.2">
      <c r="A80" s="252"/>
      <c r="B80" s="27"/>
      <c r="C80" s="27"/>
      <c r="D80" s="27"/>
      <c r="E80" s="27"/>
      <c r="F80" s="254"/>
      <c r="G80" s="362"/>
      <c r="H80" s="363"/>
      <c r="I80" s="12"/>
    </row>
    <row r="81" spans="1:15" s="9" customFormat="1" ht="11.25" x14ac:dyDescent="0.2">
      <c r="A81" s="364" t="s">
        <v>99</v>
      </c>
      <c r="B81" s="270"/>
      <c r="C81" s="270"/>
      <c r="D81" s="270"/>
      <c r="E81" s="270"/>
      <c r="F81" s="270"/>
      <c r="G81" s="270"/>
      <c r="H81" s="311"/>
    </row>
    <row r="82" spans="1:15" s="9" customFormat="1" ht="12" thickBot="1" x14ac:dyDescent="0.25">
      <c r="A82" s="10"/>
      <c r="B82" s="273"/>
      <c r="C82" s="273"/>
      <c r="D82" s="273"/>
      <c r="E82" s="273"/>
      <c r="F82" s="273"/>
      <c r="G82" s="273"/>
      <c r="H82" s="313"/>
    </row>
    <row r="83" spans="1:15" ht="12.75" customHeight="1" x14ac:dyDescent="0.2"/>
    <row r="84" spans="1:15" ht="15.75" x14ac:dyDescent="0.25">
      <c r="A84" s="1" t="str">
        <f>+D4&amp;" - "&amp;D5</f>
        <v>ELFI, Inc. - Indenture No. 3, LLC</v>
      </c>
    </row>
    <row r="85" spans="1:15" ht="12.75" customHeight="1" thickBot="1" x14ac:dyDescent="0.25"/>
    <row r="86" spans="1:15" ht="15.75" x14ac:dyDescent="0.25">
      <c r="A86" s="217" t="s">
        <v>100</v>
      </c>
      <c r="B86" s="203"/>
      <c r="C86" s="203"/>
      <c r="D86" s="203"/>
      <c r="E86" s="203"/>
      <c r="F86" s="203"/>
      <c r="G86" s="203"/>
      <c r="H86" s="219"/>
      <c r="I86" s="203"/>
      <c r="J86" s="203"/>
      <c r="K86" s="203"/>
      <c r="L86" s="203"/>
      <c r="M86" s="203"/>
      <c r="N86" s="203"/>
      <c r="O86" s="204"/>
    </row>
    <row r="87" spans="1:15" ht="6.75" customHeight="1" x14ac:dyDescent="0.2">
      <c r="A87" s="7"/>
      <c r="O87" s="206"/>
    </row>
    <row r="88" spans="1:15" s="11" customFormat="1" x14ac:dyDescent="0.2">
      <c r="A88" s="278"/>
      <c r="B88" s="279"/>
      <c r="C88" s="279"/>
      <c r="D88" s="279"/>
      <c r="E88" s="280"/>
      <c r="F88" s="411" t="s">
        <v>88</v>
      </c>
      <c r="G88" s="411"/>
      <c r="H88" s="408" t="s">
        <v>101</v>
      </c>
      <c r="I88" s="409"/>
      <c r="J88" s="411" t="s">
        <v>102</v>
      </c>
      <c r="K88" s="411"/>
      <c r="L88" s="411" t="s">
        <v>103</v>
      </c>
      <c r="M88" s="411"/>
      <c r="N88" s="411" t="s">
        <v>104</v>
      </c>
      <c r="O88" s="412"/>
    </row>
    <row r="89" spans="1:15" s="11" customFormat="1" x14ac:dyDescent="0.2">
      <c r="A89" s="278"/>
      <c r="B89" s="279"/>
      <c r="C89" s="279"/>
      <c r="D89" s="279"/>
      <c r="E89" s="280"/>
      <c r="F89" s="221" t="s">
        <v>105</v>
      </c>
      <c r="G89" s="221" t="s">
        <v>106</v>
      </c>
      <c r="H89" s="365" t="s">
        <v>105</v>
      </c>
      <c r="I89" s="366" t="s">
        <v>106</v>
      </c>
      <c r="J89" s="221" t="s">
        <v>105</v>
      </c>
      <c r="K89" s="221" t="s">
        <v>106</v>
      </c>
      <c r="L89" s="221" t="s">
        <v>105</v>
      </c>
      <c r="M89" s="221" t="s">
        <v>106</v>
      </c>
      <c r="N89" s="221" t="s">
        <v>105</v>
      </c>
      <c r="O89" s="225" t="s">
        <v>106</v>
      </c>
    </row>
    <row r="90" spans="1:15" x14ac:dyDescent="0.2">
      <c r="A90" s="367" t="s">
        <v>49</v>
      </c>
      <c r="B90" s="2" t="s">
        <v>49</v>
      </c>
      <c r="F90" s="368">
        <v>3</v>
      </c>
      <c r="G90" s="368">
        <v>0</v>
      </c>
      <c r="H90" s="369">
        <v>20163.16</v>
      </c>
      <c r="I90" s="369">
        <v>0</v>
      </c>
      <c r="J90" s="351">
        <v>4.0000000000000002E-4</v>
      </c>
      <c r="K90" s="43">
        <v>0</v>
      </c>
      <c r="L90" s="370">
        <v>6.8</v>
      </c>
      <c r="M90" s="370">
        <v>0</v>
      </c>
      <c r="N90" s="370">
        <v>120</v>
      </c>
      <c r="O90" s="371">
        <v>0</v>
      </c>
    </row>
    <row r="91" spans="1:15" x14ac:dyDescent="0.2">
      <c r="A91" s="367" t="s">
        <v>51</v>
      </c>
      <c r="B91" s="2" t="s">
        <v>51</v>
      </c>
      <c r="F91" s="368">
        <v>0</v>
      </c>
      <c r="G91" s="368">
        <v>3</v>
      </c>
      <c r="H91" s="369">
        <v>0</v>
      </c>
      <c r="I91" s="369">
        <v>20195.759999999998</v>
      </c>
      <c r="J91" s="351">
        <v>0</v>
      </c>
      <c r="K91" s="35">
        <v>4.0000000000000002E-4</v>
      </c>
      <c r="L91" s="372">
        <v>0</v>
      </c>
      <c r="M91" s="372">
        <v>6.8</v>
      </c>
      <c r="N91" s="372">
        <v>0</v>
      </c>
      <c r="O91" s="373">
        <v>120</v>
      </c>
    </row>
    <row r="92" spans="1:15" x14ac:dyDescent="0.2">
      <c r="A92" s="367" t="s">
        <v>56</v>
      </c>
      <c r="B92" s="2" t="s">
        <v>56</v>
      </c>
      <c r="F92" s="368"/>
      <c r="G92" s="368"/>
      <c r="H92" s="369"/>
      <c r="I92" s="369"/>
      <c r="J92" s="35"/>
      <c r="K92" s="35"/>
      <c r="L92" s="372"/>
      <c r="M92" s="372"/>
      <c r="N92" s="372"/>
      <c r="O92" s="373"/>
    </row>
    <row r="93" spans="1:15" x14ac:dyDescent="0.2">
      <c r="A93" s="367" t="s">
        <v>107</v>
      </c>
      <c r="B93" s="2" t="s">
        <v>108</v>
      </c>
      <c r="F93" s="368">
        <v>7010</v>
      </c>
      <c r="G93" s="368">
        <v>6806</v>
      </c>
      <c r="H93" s="369">
        <v>42434989.240000002</v>
      </c>
      <c r="I93" s="369">
        <v>41472881.329999998</v>
      </c>
      <c r="J93" s="351">
        <v>0.78549999999999998</v>
      </c>
      <c r="K93" s="35">
        <v>0.77880000000000005</v>
      </c>
      <c r="L93" s="372">
        <v>5.55</v>
      </c>
      <c r="M93" s="372">
        <v>5.53</v>
      </c>
      <c r="N93" s="372">
        <v>158.34</v>
      </c>
      <c r="O93" s="373">
        <v>158.96</v>
      </c>
    </row>
    <row r="94" spans="1:15" x14ac:dyDescent="0.2">
      <c r="A94" s="367" t="s">
        <v>109</v>
      </c>
      <c r="B94" s="374" t="s">
        <v>110</v>
      </c>
      <c r="F94" s="368">
        <v>177</v>
      </c>
      <c r="G94" s="368">
        <v>172</v>
      </c>
      <c r="H94" s="369">
        <v>1115859.93</v>
      </c>
      <c r="I94" s="369">
        <v>1147334.8400000001</v>
      </c>
      <c r="J94" s="351">
        <v>2.07E-2</v>
      </c>
      <c r="K94" s="35">
        <v>2.1499999999999998E-2</v>
      </c>
      <c r="L94" s="372">
        <v>5.98</v>
      </c>
      <c r="M94" s="372">
        <v>6.04</v>
      </c>
      <c r="N94" s="372">
        <v>143.5</v>
      </c>
      <c r="O94" s="373">
        <v>154.47999999999999</v>
      </c>
    </row>
    <row r="95" spans="1:15" x14ac:dyDescent="0.2">
      <c r="A95" s="367" t="s">
        <v>111</v>
      </c>
      <c r="B95" s="374" t="s">
        <v>112</v>
      </c>
      <c r="F95" s="368">
        <v>142</v>
      </c>
      <c r="G95" s="368">
        <v>95</v>
      </c>
      <c r="H95" s="369">
        <v>826158.23</v>
      </c>
      <c r="I95" s="369">
        <v>758215.16</v>
      </c>
      <c r="J95" s="351">
        <v>1.5299999999999999E-2</v>
      </c>
      <c r="K95" s="35">
        <v>1.4200000000000001E-2</v>
      </c>
      <c r="L95" s="372">
        <v>7.08</v>
      </c>
      <c r="M95" s="372">
        <v>6.33</v>
      </c>
      <c r="N95" s="372">
        <v>158.04</v>
      </c>
      <c r="O95" s="373">
        <v>182.66</v>
      </c>
    </row>
    <row r="96" spans="1:15" x14ac:dyDescent="0.2">
      <c r="A96" s="367" t="s">
        <v>113</v>
      </c>
      <c r="B96" s="374" t="s">
        <v>114</v>
      </c>
      <c r="F96" s="368">
        <v>69</v>
      </c>
      <c r="G96" s="368">
        <v>81</v>
      </c>
      <c r="H96" s="369">
        <v>399732.55</v>
      </c>
      <c r="I96" s="369">
        <v>407697.54</v>
      </c>
      <c r="J96" s="351">
        <v>7.4000000000000003E-3</v>
      </c>
      <c r="K96" s="35">
        <v>7.7000000000000002E-3</v>
      </c>
      <c r="L96" s="372">
        <v>6.71</v>
      </c>
      <c r="M96" s="372">
        <v>6.39</v>
      </c>
      <c r="N96" s="372">
        <v>161.02000000000001</v>
      </c>
      <c r="O96" s="373">
        <v>106.31</v>
      </c>
    </row>
    <row r="97" spans="1:25" x14ac:dyDescent="0.2">
      <c r="A97" s="367" t="s">
        <v>115</v>
      </c>
      <c r="B97" s="374" t="s">
        <v>116</v>
      </c>
      <c r="F97" s="368">
        <v>86</v>
      </c>
      <c r="G97" s="368">
        <v>83</v>
      </c>
      <c r="H97" s="369">
        <v>546375.1</v>
      </c>
      <c r="I97" s="369">
        <v>662576.68000000005</v>
      </c>
      <c r="J97" s="351">
        <v>1.01E-2</v>
      </c>
      <c r="K97" s="35">
        <v>1.24E-2</v>
      </c>
      <c r="L97" s="372">
        <v>5.82</v>
      </c>
      <c r="M97" s="372">
        <v>5.91</v>
      </c>
      <c r="N97" s="372">
        <v>178.7</v>
      </c>
      <c r="O97" s="373">
        <v>194.73</v>
      </c>
    </row>
    <row r="98" spans="1:25" x14ac:dyDescent="0.2">
      <c r="A98" s="367" t="s">
        <v>117</v>
      </c>
      <c r="B98" s="374" t="s">
        <v>118</v>
      </c>
      <c r="F98" s="368">
        <v>103</v>
      </c>
      <c r="G98" s="368">
        <v>97</v>
      </c>
      <c r="H98" s="369">
        <v>648446.49</v>
      </c>
      <c r="I98" s="369">
        <v>587024.43999999994</v>
      </c>
      <c r="J98" s="351">
        <v>1.2E-2</v>
      </c>
      <c r="K98" s="35">
        <v>1.0999999999999999E-2</v>
      </c>
      <c r="L98" s="372">
        <v>6.01</v>
      </c>
      <c r="M98" s="372">
        <v>6.04</v>
      </c>
      <c r="N98" s="372">
        <v>169.57</v>
      </c>
      <c r="O98" s="373">
        <v>167.46</v>
      </c>
    </row>
    <row r="99" spans="1:25" ht="13.5" customHeight="1" x14ac:dyDescent="0.2">
      <c r="A99" s="367" t="s">
        <v>119</v>
      </c>
      <c r="B99" s="374" t="s">
        <v>120</v>
      </c>
      <c r="F99" s="368">
        <v>45</v>
      </c>
      <c r="G99" s="368">
        <v>46</v>
      </c>
      <c r="H99" s="369">
        <v>300357.55</v>
      </c>
      <c r="I99" s="369">
        <v>259083.99</v>
      </c>
      <c r="J99" s="351">
        <v>5.5999999999999999E-3</v>
      </c>
      <c r="K99" s="35">
        <v>4.8999999999999998E-3</v>
      </c>
      <c r="L99" s="372">
        <v>6.59</v>
      </c>
      <c r="M99" s="372">
        <v>5.93</v>
      </c>
      <c r="N99" s="372">
        <v>132.83000000000001</v>
      </c>
      <c r="O99" s="373">
        <v>156.16</v>
      </c>
    </row>
    <row r="100" spans="1:25" x14ac:dyDescent="0.2">
      <c r="A100" s="375" t="s">
        <v>121</v>
      </c>
      <c r="B100" s="376" t="s">
        <v>121</v>
      </c>
      <c r="C100" s="376"/>
      <c r="D100" s="376"/>
      <c r="E100" s="376"/>
      <c r="F100" s="377">
        <v>7632</v>
      </c>
      <c r="G100" s="377">
        <v>7380</v>
      </c>
      <c r="H100" s="378">
        <v>46271919.090000004</v>
      </c>
      <c r="I100" s="378">
        <v>45294813.979999997</v>
      </c>
      <c r="J100" s="379">
        <v>0.85650000000000004</v>
      </c>
      <c r="K100" s="44">
        <v>0.85050000000000003</v>
      </c>
      <c r="L100" s="380">
        <v>5.61</v>
      </c>
      <c r="M100" s="380">
        <v>5.58</v>
      </c>
      <c r="N100" s="380">
        <v>158.22999999999999</v>
      </c>
      <c r="O100" s="381">
        <v>159.38999999999999</v>
      </c>
    </row>
    <row r="101" spans="1:25" x14ac:dyDescent="0.2">
      <c r="A101" s="367" t="s">
        <v>53</v>
      </c>
      <c r="B101" s="2" t="s">
        <v>53</v>
      </c>
      <c r="F101" s="368">
        <v>751</v>
      </c>
      <c r="G101" s="368">
        <v>890</v>
      </c>
      <c r="H101" s="369">
        <v>4821353.84</v>
      </c>
      <c r="I101" s="369">
        <v>5442658.7000000002</v>
      </c>
      <c r="J101" s="351">
        <v>8.9200000000000002E-2</v>
      </c>
      <c r="K101" s="35">
        <v>0.1022</v>
      </c>
      <c r="L101" s="372">
        <v>6.23</v>
      </c>
      <c r="M101" s="372">
        <v>6.41</v>
      </c>
      <c r="N101" s="372">
        <v>164.99</v>
      </c>
      <c r="O101" s="373">
        <v>168.78</v>
      </c>
    </row>
    <row r="102" spans="1:25" x14ac:dyDescent="0.2">
      <c r="A102" s="367" t="s">
        <v>52</v>
      </c>
      <c r="B102" s="2" t="s">
        <v>52</v>
      </c>
      <c r="F102" s="368">
        <v>456</v>
      </c>
      <c r="G102" s="368">
        <v>423</v>
      </c>
      <c r="H102" s="369">
        <v>2527111.91</v>
      </c>
      <c r="I102" s="369">
        <v>2125265.7400000002</v>
      </c>
      <c r="J102" s="351">
        <v>4.6800000000000001E-2</v>
      </c>
      <c r="K102" s="35">
        <v>3.9899999999999998E-2</v>
      </c>
      <c r="L102" s="372">
        <v>6.63</v>
      </c>
      <c r="M102" s="372">
        <v>6.66</v>
      </c>
      <c r="N102" s="372">
        <v>162.82</v>
      </c>
      <c r="O102" s="373">
        <v>161.18</v>
      </c>
    </row>
    <row r="103" spans="1:25" x14ac:dyDescent="0.2">
      <c r="A103" s="367" t="s">
        <v>58</v>
      </c>
      <c r="B103" s="2" t="s">
        <v>58</v>
      </c>
      <c r="F103" s="368">
        <v>57</v>
      </c>
      <c r="G103" s="368">
        <v>58</v>
      </c>
      <c r="H103" s="369">
        <v>356888.84</v>
      </c>
      <c r="I103" s="369">
        <v>346183.27</v>
      </c>
      <c r="J103" s="45">
        <v>6.6E-3</v>
      </c>
      <c r="K103" s="35">
        <v>6.4999999999999997E-3</v>
      </c>
      <c r="L103" s="372">
        <v>5.43</v>
      </c>
      <c r="M103" s="372">
        <v>6.19</v>
      </c>
      <c r="N103" s="372">
        <v>137.25</v>
      </c>
      <c r="O103" s="373">
        <v>125.75</v>
      </c>
      <c r="P103" s="382"/>
      <c r="Q103" s="382"/>
      <c r="R103" s="382"/>
      <c r="S103" s="382"/>
      <c r="T103" s="46"/>
      <c r="U103" s="46"/>
      <c r="V103" s="12"/>
      <c r="W103" s="12"/>
      <c r="X103" s="12"/>
      <c r="Y103" s="12"/>
    </row>
    <row r="104" spans="1:25" x14ac:dyDescent="0.2">
      <c r="A104" s="367" t="s">
        <v>60</v>
      </c>
      <c r="B104" s="2" t="s">
        <v>60</v>
      </c>
      <c r="F104" s="368">
        <v>4</v>
      </c>
      <c r="G104" s="368">
        <v>4</v>
      </c>
      <c r="H104" s="369">
        <v>25381.95</v>
      </c>
      <c r="I104" s="369">
        <v>25518.25</v>
      </c>
      <c r="J104" s="45">
        <v>5.0000000000000001E-4</v>
      </c>
      <c r="K104" s="35">
        <v>5.0000000000000001E-4</v>
      </c>
      <c r="L104" s="372">
        <v>7.48</v>
      </c>
      <c r="M104" s="372">
        <v>7.48</v>
      </c>
      <c r="N104" s="372">
        <v>128.84</v>
      </c>
      <c r="O104" s="373">
        <v>173.89</v>
      </c>
    </row>
    <row r="105" spans="1:25" x14ac:dyDescent="0.2">
      <c r="A105" s="252"/>
      <c r="B105" s="263" t="s">
        <v>96</v>
      </c>
      <c r="C105" s="27"/>
      <c r="D105" s="27"/>
      <c r="E105" s="289"/>
      <c r="F105" s="47">
        <v>8903</v>
      </c>
      <c r="G105" s="47">
        <v>8758</v>
      </c>
      <c r="H105" s="38">
        <v>54022818.789999999</v>
      </c>
      <c r="I105" s="38">
        <v>53254635.700000003</v>
      </c>
      <c r="J105" s="48"/>
      <c r="K105" s="48"/>
      <c r="L105" s="383">
        <v>5.71</v>
      </c>
      <c r="M105" s="383">
        <v>5.71</v>
      </c>
      <c r="N105" s="383">
        <v>158.88</v>
      </c>
      <c r="O105" s="384">
        <v>160.19</v>
      </c>
    </row>
    <row r="106" spans="1:25" s="9" customFormat="1" ht="11.25" x14ac:dyDescent="0.2">
      <c r="A106" s="364"/>
      <c r="B106" s="270"/>
      <c r="C106" s="270"/>
      <c r="D106" s="270"/>
      <c r="E106" s="270"/>
      <c r="F106" s="270"/>
      <c r="G106" s="270"/>
      <c r="H106" s="270"/>
      <c r="I106" s="270"/>
      <c r="J106" s="49"/>
      <c r="K106" s="49"/>
      <c r="L106" s="270"/>
      <c r="M106" s="270"/>
      <c r="N106" s="270"/>
      <c r="O106" s="50"/>
    </row>
    <row r="107" spans="1:25" s="9" customFormat="1" ht="12" thickBot="1" x14ac:dyDescent="0.25">
      <c r="A107" s="10"/>
      <c r="B107" s="273"/>
      <c r="C107" s="273"/>
      <c r="D107" s="273"/>
      <c r="E107" s="273"/>
      <c r="F107" s="273"/>
      <c r="G107" s="273"/>
      <c r="H107" s="273"/>
      <c r="I107" s="273"/>
      <c r="J107" s="51"/>
      <c r="K107" s="51"/>
      <c r="L107" s="273"/>
      <c r="M107" s="273"/>
      <c r="N107" s="273"/>
      <c r="O107" s="52"/>
    </row>
    <row r="108" spans="1:25" ht="12.75" customHeight="1" thickBot="1" x14ac:dyDescent="0.25">
      <c r="A108" s="215"/>
      <c r="H108" s="2"/>
    </row>
    <row r="109" spans="1:25" ht="15.75" x14ac:dyDescent="0.25">
      <c r="A109" s="217" t="s">
        <v>122</v>
      </c>
      <c r="B109" s="203"/>
      <c r="C109" s="203"/>
      <c r="D109" s="203"/>
      <c r="E109" s="203"/>
      <c r="F109" s="203"/>
      <c r="G109" s="203"/>
      <c r="H109" s="203"/>
      <c r="I109" s="203"/>
      <c r="J109" s="203"/>
      <c r="K109" s="203"/>
      <c r="L109" s="203"/>
      <c r="M109" s="203"/>
      <c r="N109" s="203"/>
      <c r="O109" s="204"/>
    </row>
    <row r="110" spans="1:25" ht="6.75" customHeight="1" x14ac:dyDescent="0.2">
      <c r="A110" s="7"/>
      <c r="H110" s="2"/>
      <c r="O110" s="206"/>
    </row>
    <row r="111" spans="1:25" s="11" customFormat="1" x14ac:dyDescent="0.2">
      <c r="A111" s="278"/>
      <c r="B111" s="279"/>
      <c r="C111" s="279"/>
      <c r="D111" s="279"/>
      <c r="E111" s="280"/>
      <c r="F111" s="411" t="s">
        <v>88</v>
      </c>
      <c r="G111" s="411"/>
      <c r="H111" s="408" t="s">
        <v>101</v>
      </c>
      <c r="I111" s="409"/>
      <c r="J111" s="411" t="s">
        <v>102</v>
      </c>
      <c r="K111" s="411"/>
      <c r="L111" s="411" t="s">
        <v>103</v>
      </c>
      <c r="M111" s="411"/>
      <c r="N111" s="411" t="s">
        <v>104</v>
      </c>
      <c r="O111" s="412"/>
    </row>
    <row r="112" spans="1:25" s="11" customFormat="1" x14ac:dyDescent="0.2">
      <c r="A112" s="278"/>
      <c r="B112" s="279"/>
      <c r="C112" s="279"/>
      <c r="D112" s="279"/>
      <c r="E112" s="280"/>
      <c r="F112" s="221" t="s">
        <v>105</v>
      </c>
      <c r="G112" s="221" t="s">
        <v>106</v>
      </c>
      <c r="H112" s="53" t="s">
        <v>105</v>
      </c>
      <c r="I112" s="54" t="s">
        <v>106</v>
      </c>
      <c r="J112" s="221" t="s">
        <v>105</v>
      </c>
      <c r="K112" s="221" t="s">
        <v>106</v>
      </c>
      <c r="L112" s="221" t="s">
        <v>105</v>
      </c>
      <c r="M112" s="221" t="s">
        <v>106</v>
      </c>
      <c r="N112" s="221" t="s">
        <v>105</v>
      </c>
      <c r="O112" s="225" t="s">
        <v>106</v>
      </c>
    </row>
    <row r="113" spans="1:15" x14ac:dyDescent="0.2">
      <c r="A113" s="7"/>
      <c r="B113" s="2" t="s">
        <v>123</v>
      </c>
      <c r="F113" s="55">
        <v>7010</v>
      </c>
      <c r="G113" s="55">
        <v>6806</v>
      </c>
      <c r="H113" s="56">
        <v>42434989.240000002</v>
      </c>
      <c r="I113" s="57">
        <v>41472881.329999998</v>
      </c>
      <c r="J113" s="35">
        <v>0.91710000000000003</v>
      </c>
      <c r="K113" s="35">
        <v>0.91559999999999997</v>
      </c>
      <c r="L113" s="58">
        <v>5.55</v>
      </c>
      <c r="M113" s="58">
        <v>5.53</v>
      </c>
      <c r="N113" s="56">
        <v>158.34</v>
      </c>
      <c r="O113" s="59">
        <v>158.96</v>
      </c>
    </row>
    <row r="114" spans="1:15" x14ac:dyDescent="0.2">
      <c r="A114" s="7"/>
      <c r="B114" s="2" t="s">
        <v>124</v>
      </c>
      <c r="F114" s="55">
        <v>177</v>
      </c>
      <c r="G114" s="55">
        <v>172</v>
      </c>
      <c r="H114" s="56">
        <v>1115859.93</v>
      </c>
      <c r="I114" s="60">
        <v>1147334.8400000001</v>
      </c>
      <c r="J114" s="35">
        <v>2.41E-2</v>
      </c>
      <c r="K114" s="35">
        <v>2.53E-2</v>
      </c>
      <c r="L114" s="58">
        <v>5.98</v>
      </c>
      <c r="M114" s="58">
        <v>6.04</v>
      </c>
      <c r="N114" s="56">
        <v>143.5</v>
      </c>
      <c r="O114" s="61">
        <v>154.47999999999999</v>
      </c>
    </row>
    <row r="115" spans="1:15" x14ac:dyDescent="0.2">
      <c r="A115" s="7"/>
      <c r="B115" s="2" t="s">
        <v>125</v>
      </c>
      <c r="F115" s="55">
        <v>142</v>
      </c>
      <c r="G115" s="55">
        <v>95</v>
      </c>
      <c r="H115" s="56">
        <v>826158.23</v>
      </c>
      <c r="I115" s="60">
        <v>758215.16</v>
      </c>
      <c r="J115" s="35">
        <v>1.7899999999999999E-2</v>
      </c>
      <c r="K115" s="35">
        <v>1.67E-2</v>
      </c>
      <c r="L115" s="58">
        <v>7.08</v>
      </c>
      <c r="M115" s="58">
        <v>6.33</v>
      </c>
      <c r="N115" s="56">
        <v>158.04</v>
      </c>
      <c r="O115" s="61">
        <v>182.66</v>
      </c>
    </row>
    <row r="116" spans="1:15" x14ac:dyDescent="0.2">
      <c r="A116" s="7"/>
      <c r="B116" s="2" t="s">
        <v>126</v>
      </c>
      <c r="F116" s="55">
        <v>69</v>
      </c>
      <c r="G116" s="55">
        <v>81</v>
      </c>
      <c r="H116" s="56">
        <v>399732.55</v>
      </c>
      <c r="I116" s="60">
        <v>407697.54</v>
      </c>
      <c r="J116" s="35">
        <v>8.6E-3</v>
      </c>
      <c r="K116" s="35">
        <v>8.9999999999999993E-3</v>
      </c>
      <c r="L116" s="58">
        <v>6.71</v>
      </c>
      <c r="M116" s="58">
        <v>6.39</v>
      </c>
      <c r="N116" s="56">
        <v>161.02000000000001</v>
      </c>
      <c r="O116" s="61">
        <v>106.31</v>
      </c>
    </row>
    <row r="117" spans="1:15" x14ac:dyDescent="0.2">
      <c r="A117" s="7"/>
      <c r="B117" s="2" t="s">
        <v>127</v>
      </c>
      <c r="F117" s="55">
        <v>86</v>
      </c>
      <c r="G117" s="55">
        <v>83</v>
      </c>
      <c r="H117" s="56">
        <v>546375.1</v>
      </c>
      <c r="I117" s="60">
        <v>662576.68000000005</v>
      </c>
      <c r="J117" s="35">
        <v>1.18E-2</v>
      </c>
      <c r="K117" s="35">
        <v>1.46E-2</v>
      </c>
      <c r="L117" s="58">
        <v>5.82</v>
      </c>
      <c r="M117" s="58">
        <v>5.91</v>
      </c>
      <c r="N117" s="56">
        <v>178.7</v>
      </c>
      <c r="O117" s="61">
        <v>194.73</v>
      </c>
    </row>
    <row r="118" spans="1:15" x14ac:dyDescent="0.2">
      <c r="A118" s="7"/>
      <c r="B118" s="2" t="s">
        <v>128</v>
      </c>
      <c r="F118" s="55">
        <v>103</v>
      </c>
      <c r="G118" s="55">
        <v>97</v>
      </c>
      <c r="H118" s="56">
        <v>648446.49</v>
      </c>
      <c r="I118" s="60">
        <v>587024.43999999994</v>
      </c>
      <c r="J118" s="35">
        <v>1.4E-2</v>
      </c>
      <c r="K118" s="35">
        <v>1.2999999999999999E-2</v>
      </c>
      <c r="L118" s="58">
        <v>6.01</v>
      </c>
      <c r="M118" s="62">
        <v>6.04</v>
      </c>
      <c r="N118" s="56">
        <v>169.57</v>
      </c>
      <c r="O118" s="61">
        <v>167.46</v>
      </c>
    </row>
    <row r="119" spans="1:15" x14ac:dyDescent="0.2">
      <c r="A119" s="7"/>
      <c r="B119" s="2" t="s">
        <v>129</v>
      </c>
      <c r="F119" s="55">
        <v>45</v>
      </c>
      <c r="G119" s="55">
        <v>46</v>
      </c>
      <c r="H119" s="56">
        <v>300357.55</v>
      </c>
      <c r="I119" s="60">
        <v>259083.99</v>
      </c>
      <c r="J119" s="35">
        <v>6.4999999999999997E-3</v>
      </c>
      <c r="K119" s="35">
        <v>5.7000000000000002E-3</v>
      </c>
      <c r="L119" s="58">
        <v>6.59</v>
      </c>
      <c r="M119" s="58">
        <v>5.93</v>
      </c>
      <c r="N119" s="56">
        <v>132.83000000000001</v>
      </c>
      <c r="O119" s="61">
        <v>156.16</v>
      </c>
    </row>
    <row r="120" spans="1:15" x14ac:dyDescent="0.2">
      <c r="A120" s="252"/>
      <c r="B120" s="263" t="s">
        <v>130</v>
      </c>
      <c r="C120" s="27"/>
      <c r="D120" s="27"/>
      <c r="E120" s="289"/>
      <c r="F120" s="63">
        <v>7632</v>
      </c>
      <c r="G120" s="63">
        <v>7380</v>
      </c>
      <c r="H120" s="38">
        <v>46271919.090000004</v>
      </c>
      <c r="I120" s="38">
        <v>45294813.979999997</v>
      </c>
      <c r="J120" s="48"/>
      <c r="K120" s="48"/>
      <c r="L120" s="64">
        <v>5.61</v>
      </c>
      <c r="M120" s="65">
        <v>5.58</v>
      </c>
      <c r="N120" s="38">
        <v>158.22999999999999</v>
      </c>
      <c r="O120" s="41">
        <v>159.38999999999999</v>
      </c>
    </row>
    <row r="121" spans="1:15" s="9" customFormat="1" ht="11.25" x14ac:dyDescent="0.2">
      <c r="A121" s="8"/>
      <c r="J121" s="66"/>
      <c r="K121" s="66"/>
      <c r="O121" s="67"/>
    </row>
    <row r="122" spans="1:15" s="9" customFormat="1" ht="12" thickBot="1" x14ac:dyDescent="0.25">
      <c r="A122" s="10"/>
      <c r="B122" s="273"/>
      <c r="C122" s="273"/>
      <c r="D122" s="273"/>
      <c r="E122" s="273"/>
      <c r="F122" s="273"/>
      <c r="G122" s="273"/>
      <c r="H122" s="273"/>
      <c r="I122" s="273"/>
      <c r="J122" s="51"/>
      <c r="K122" s="51"/>
      <c r="L122" s="273"/>
      <c r="M122" s="273"/>
      <c r="N122" s="273"/>
      <c r="O122" s="52"/>
    </row>
    <row r="123" spans="1:15" ht="12.75" customHeight="1" thickBot="1" x14ac:dyDescent="0.25">
      <c r="A123" s="68"/>
      <c r="B123" s="203"/>
      <c r="C123" s="203"/>
      <c r="D123" s="203"/>
      <c r="E123" s="203"/>
      <c r="H123" s="2"/>
    </row>
    <row r="124" spans="1:15" ht="15.75" x14ac:dyDescent="0.25">
      <c r="A124" s="217" t="s">
        <v>131</v>
      </c>
      <c r="B124" s="203"/>
      <c r="C124" s="203"/>
      <c r="D124" s="203"/>
      <c r="E124" s="203"/>
      <c r="F124" s="203"/>
      <c r="G124" s="203"/>
      <c r="H124" s="203"/>
      <c r="I124" s="203"/>
      <c r="J124" s="203"/>
      <c r="K124" s="203"/>
      <c r="L124" s="203"/>
      <c r="M124" s="203"/>
      <c r="N124" s="203"/>
      <c r="O124" s="204"/>
    </row>
    <row r="125" spans="1:15" ht="6.75" customHeight="1" x14ac:dyDescent="0.2">
      <c r="A125" s="7"/>
      <c r="H125" s="2"/>
      <c r="O125" s="206"/>
    </row>
    <row r="126" spans="1:15" ht="12.75" customHeight="1" x14ac:dyDescent="0.2">
      <c r="A126" s="220"/>
      <c r="B126" s="348"/>
      <c r="C126" s="348"/>
      <c r="D126" s="348"/>
      <c r="E126" s="348"/>
      <c r="F126" s="406" t="s">
        <v>88</v>
      </c>
      <c r="G126" s="407"/>
      <c r="H126" s="408" t="s">
        <v>101</v>
      </c>
      <c r="I126" s="409"/>
      <c r="J126" s="406" t="s">
        <v>102</v>
      </c>
      <c r="K126" s="407"/>
      <c r="L126" s="406" t="s">
        <v>103</v>
      </c>
      <c r="M126" s="407"/>
      <c r="N126" s="406" t="s">
        <v>104</v>
      </c>
      <c r="O126" s="410"/>
    </row>
    <row r="127" spans="1:15" x14ac:dyDescent="0.2">
      <c r="A127" s="220"/>
      <c r="B127" s="348"/>
      <c r="C127" s="348"/>
      <c r="D127" s="348"/>
      <c r="E127" s="348"/>
      <c r="F127" s="221" t="s">
        <v>105</v>
      </c>
      <c r="G127" s="221" t="s">
        <v>106</v>
      </c>
      <c r="H127" s="221" t="s">
        <v>105</v>
      </c>
      <c r="I127" s="281" t="s">
        <v>106</v>
      </c>
      <c r="J127" s="221" t="s">
        <v>105</v>
      </c>
      <c r="K127" s="221" t="s">
        <v>106</v>
      </c>
      <c r="L127" s="221" t="s">
        <v>105</v>
      </c>
      <c r="M127" s="221" t="s">
        <v>106</v>
      </c>
      <c r="N127" s="221" t="s">
        <v>105</v>
      </c>
      <c r="O127" s="225" t="s">
        <v>106</v>
      </c>
    </row>
    <row r="128" spans="1:15" x14ac:dyDescent="0.2">
      <c r="A128" s="7"/>
      <c r="B128" s="2" t="s">
        <v>132</v>
      </c>
      <c r="F128" s="368">
        <v>1424</v>
      </c>
      <c r="G128" s="368">
        <v>1403</v>
      </c>
      <c r="H128" s="372">
        <v>14679927.67</v>
      </c>
      <c r="I128" s="372">
        <v>14394055.539999999</v>
      </c>
      <c r="J128" s="35">
        <v>0.2717</v>
      </c>
      <c r="K128" s="35">
        <v>0.27029999999999998</v>
      </c>
      <c r="L128" s="372">
        <v>4.74</v>
      </c>
      <c r="M128" s="372">
        <v>4.7300000000000004</v>
      </c>
      <c r="N128" s="372">
        <v>147.28</v>
      </c>
      <c r="O128" s="373">
        <v>147.51</v>
      </c>
    </row>
    <row r="129" spans="1:15" x14ac:dyDescent="0.2">
      <c r="A129" s="7"/>
      <c r="B129" s="2" t="s">
        <v>133</v>
      </c>
      <c r="F129" s="368">
        <v>1424</v>
      </c>
      <c r="G129" s="368">
        <v>1403</v>
      </c>
      <c r="H129" s="372">
        <v>17784266.09</v>
      </c>
      <c r="I129" s="372">
        <v>17612065.460000001</v>
      </c>
      <c r="J129" s="35">
        <v>0.32919999999999999</v>
      </c>
      <c r="K129" s="35">
        <v>0.33069999999999999</v>
      </c>
      <c r="L129" s="372">
        <v>4.79</v>
      </c>
      <c r="M129" s="372">
        <v>4.79</v>
      </c>
      <c r="N129" s="372">
        <v>162.06</v>
      </c>
      <c r="O129" s="373">
        <v>162.57</v>
      </c>
    </row>
    <row r="130" spans="1:15" x14ac:dyDescent="0.2">
      <c r="A130" s="7"/>
      <c r="B130" s="2" t="s">
        <v>134</v>
      </c>
      <c r="F130" s="368">
        <v>3408</v>
      </c>
      <c r="G130" s="368">
        <v>3354</v>
      </c>
      <c r="H130" s="372">
        <v>9185607.4900000002</v>
      </c>
      <c r="I130" s="372">
        <v>9057774.3699999992</v>
      </c>
      <c r="J130" s="35">
        <v>0.17</v>
      </c>
      <c r="K130" s="35">
        <v>0.1701</v>
      </c>
      <c r="L130" s="372">
        <v>7.12</v>
      </c>
      <c r="M130" s="372">
        <v>7.12</v>
      </c>
      <c r="N130" s="372">
        <v>144.44</v>
      </c>
      <c r="O130" s="373">
        <v>146.85</v>
      </c>
    </row>
    <row r="131" spans="1:15" x14ac:dyDescent="0.2">
      <c r="A131" s="7"/>
      <c r="B131" s="2" t="s">
        <v>135</v>
      </c>
      <c r="F131" s="368">
        <v>2539</v>
      </c>
      <c r="G131" s="368">
        <v>2492</v>
      </c>
      <c r="H131" s="372">
        <v>10904639.529999999</v>
      </c>
      <c r="I131" s="372">
        <v>10723204.67</v>
      </c>
      <c r="J131" s="35">
        <v>0.2019</v>
      </c>
      <c r="K131" s="35">
        <v>0.2014</v>
      </c>
      <c r="L131" s="372">
        <v>7.02</v>
      </c>
      <c r="M131" s="372">
        <v>7.02</v>
      </c>
      <c r="N131" s="372">
        <v>178</v>
      </c>
      <c r="O131" s="373">
        <v>181.14</v>
      </c>
    </row>
    <row r="132" spans="1:15" x14ac:dyDescent="0.2">
      <c r="A132" s="7"/>
      <c r="B132" s="2" t="s">
        <v>136</v>
      </c>
      <c r="F132" s="368">
        <v>106</v>
      </c>
      <c r="G132" s="368">
        <v>104</v>
      </c>
      <c r="H132" s="372">
        <v>1461534.88</v>
      </c>
      <c r="I132" s="372">
        <v>1460730.38</v>
      </c>
      <c r="J132" s="35">
        <v>2.7099999999999999E-2</v>
      </c>
      <c r="K132" s="35">
        <v>2.7400000000000001E-2</v>
      </c>
      <c r="L132" s="372">
        <v>8.27</v>
      </c>
      <c r="M132" s="372">
        <v>8.27</v>
      </c>
      <c r="N132" s="372">
        <v>184.68</v>
      </c>
      <c r="O132" s="373">
        <v>185.49</v>
      </c>
    </row>
    <row r="133" spans="1:15" x14ac:dyDescent="0.2">
      <c r="A133" s="7"/>
      <c r="B133" s="2" t="s">
        <v>137</v>
      </c>
      <c r="F133" s="368">
        <v>2</v>
      </c>
      <c r="G133" s="368">
        <v>2</v>
      </c>
      <c r="H133" s="372">
        <v>6843.13</v>
      </c>
      <c r="I133" s="372">
        <v>6805.28</v>
      </c>
      <c r="J133" s="35">
        <v>1E-4</v>
      </c>
      <c r="K133" s="35">
        <v>1E-4</v>
      </c>
      <c r="L133" s="372">
        <v>8.36</v>
      </c>
      <c r="M133" s="372">
        <v>8.36</v>
      </c>
      <c r="N133" s="372">
        <v>165.35</v>
      </c>
      <c r="O133" s="373">
        <v>165.19</v>
      </c>
    </row>
    <row r="134" spans="1:15" x14ac:dyDescent="0.2">
      <c r="A134" s="252"/>
      <c r="B134" s="263" t="s">
        <v>138</v>
      </c>
      <c r="C134" s="27"/>
      <c r="D134" s="27"/>
      <c r="E134" s="27"/>
      <c r="F134" s="63">
        <v>8903</v>
      </c>
      <c r="G134" s="63">
        <v>8758</v>
      </c>
      <c r="H134" s="38">
        <v>54022818.789999999</v>
      </c>
      <c r="I134" s="38">
        <v>53254635.700000003</v>
      </c>
      <c r="J134" s="48"/>
      <c r="K134" s="48"/>
      <c r="L134" s="64">
        <v>5.71</v>
      </c>
      <c r="M134" s="65">
        <v>5.71</v>
      </c>
      <c r="N134" s="38">
        <v>158.88</v>
      </c>
      <c r="O134" s="41">
        <v>160.19</v>
      </c>
    </row>
    <row r="135" spans="1:15" s="9" customFormat="1" ht="11.25" x14ac:dyDescent="0.2">
      <c r="A135" s="8"/>
      <c r="F135" s="270"/>
      <c r="G135" s="270"/>
      <c r="H135" s="270"/>
      <c r="I135" s="270"/>
      <c r="J135" s="270"/>
      <c r="K135" s="270"/>
      <c r="L135" s="270"/>
      <c r="M135" s="270"/>
      <c r="N135" s="49"/>
      <c r="O135" s="385"/>
    </row>
    <row r="136" spans="1:15" s="9" customFormat="1" ht="12" thickBot="1" x14ac:dyDescent="0.25">
      <c r="A136" s="10"/>
      <c r="B136" s="273"/>
      <c r="C136" s="273"/>
      <c r="D136" s="273"/>
      <c r="E136" s="273"/>
      <c r="F136" s="273"/>
      <c r="G136" s="273"/>
      <c r="H136" s="273"/>
      <c r="I136" s="273"/>
      <c r="J136" s="273"/>
      <c r="K136" s="273"/>
      <c r="L136" s="273"/>
      <c r="M136" s="273"/>
      <c r="N136" s="273"/>
      <c r="O136" s="275"/>
    </row>
    <row r="137" spans="1:15" ht="13.5" thickBot="1" x14ac:dyDescent="0.25">
      <c r="H137" s="2"/>
    </row>
    <row r="138" spans="1:15" ht="15.75" x14ac:dyDescent="0.25">
      <c r="A138" s="217" t="s">
        <v>139</v>
      </c>
      <c r="B138" s="203"/>
      <c r="C138" s="203"/>
      <c r="D138" s="203"/>
      <c r="E138" s="203"/>
      <c r="F138" s="203"/>
      <c r="G138" s="203"/>
      <c r="H138" s="203"/>
      <c r="I138" s="203"/>
      <c r="J138" s="203"/>
      <c r="K138" s="203"/>
      <c r="L138" s="203"/>
      <c r="M138" s="203"/>
      <c r="N138" s="203"/>
      <c r="O138" s="204"/>
    </row>
    <row r="139" spans="1:15" ht="6.75" customHeight="1" x14ac:dyDescent="0.2">
      <c r="A139" s="7"/>
      <c r="H139" s="2"/>
      <c r="O139" s="206"/>
    </row>
    <row r="140" spans="1:15" ht="12.75" customHeight="1" x14ac:dyDescent="0.2">
      <c r="A140" s="220"/>
      <c r="B140" s="348"/>
      <c r="C140" s="348"/>
      <c r="D140" s="348"/>
      <c r="E140" s="348"/>
      <c r="F140" s="406" t="s">
        <v>88</v>
      </c>
      <c r="G140" s="407"/>
      <c r="H140" s="408" t="s">
        <v>101</v>
      </c>
      <c r="I140" s="409"/>
      <c r="J140" s="406" t="s">
        <v>140</v>
      </c>
      <c r="K140" s="407"/>
      <c r="L140" s="406" t="s">
        <v>103</v>
      </c>
      <c r="M140" s="407"/>
      <c r="N140" s="406" t="s">
        <v>104</v>
      </c>
      <c r="O140" s="410"/>
    </row>
    <row r="141" spans="1:15" x14ac:dyDescent="0.2">
      <c r="A141" s="220"/>
      <c r="B141" s="348"/>
      <c r="C141" s="348"/>
      <c r="D141" s="348"/>
      <c r="E141" s="348"/>
      <c r="F141" s="221" t="s">
        <v>105</v>
      </c>
      <c r="G141" s="221" t="s">
        <v>106</v>
      </c>
      <c r="H141" s="221" t="s">
        <v>105</v>
      </c>
      <c r="I141" s="281" t="s">
        <v>106</v>
      </c>
      <c r="J141" s="221" t="s">
        <v>105</v>
      </c>
      <c r="K141" s="221" t="s">
        <v>106</v>
      </c>
      <c r="L141" s="221" t="s">
        <v>105</v>
      </c>
      <c r="M141" s="221" t="s">
        <v>106</v>
      </c>
      <c r="N141" s="221" t="s">
        <v>105</v>
      </c>
      <c r="O141" s="225" t="s">
        <v>106</v>
      </c>
    </row>
    <row r="142" spans="1:15" x14ac:dyDescent="0.2">
      <c r="A142" s="7"/>
      <c r="B142" s="2" t="s">
        <v>141</v>
      </c>
      <c r="F142" s="368">
        <v>6705</v>
      </c>
      <c r="G142" s="368">
        <v>6593</v>
      </c>
      <c r="H142" s="372">
        <v>42707409.200000003</v>
      </c>
      <c r="I142" s="372">
        <v>42095645.590000004</v>
      </c>
      <c r="J142" s="35">
        <v>0.79049999999999998</v>
      </c>
      <c r="K142" s="35">
        <v>0.79049999999999998</v>
      </c>
      <c r="L142" s="372">
        <v>5.57</v>
      </c>
      <c r="M142" s="372">
        <v>5.58</v>
      </c>
      <c r="N142" s="56">
        <v>158.63</v>
      </c>
      <c r="O142" s="59">
        <v>159.38999999999999</v>
      </c>
    </row>
    <row r="143" spans="1:15" x14ac:dyDescent="0.2">
      <c r="A143" s="7"/>
      <c r="B143" s="2" t="s">
        <v>142</v>
      </c>
      <c r="F143" s="368">
        <v>1304</v>
      </c>
      <c r="G143" s="368">
        <v>1287</v>
      </c>
      <c r="H143" s="372">
        <v>4590375.88</v>
      </c>
      <c r="I143" s="372">
        <v>4542113.51</v>
      </c>
      <c r="J143" s="35">
        <v>8.5000000000000006E-2</v>
      </c>
      <c r="K143" s="35">
        <v>8.5300000000000001E-2</v>
      </c>
      <c r="L143" s="372">
        <v>6.66</v>
      </c>
      <c r="M143" s="372">
        <v>6.66</v>
      </c>
      <c r="N143" s="56">
        <v>163.13</v>
      </c>
      <c r="O143" s="61">
        <v>167.17</v>
      </c>
    </row>
    <row r="144" spans="1:15" x14ac:dyDescent="0.2">
      <c r="A144" s="7"/>
      <c r="B144" s="2" t="s">
        <v>143</v>
      </c>
      <c r="F144" s="368">
        <v>659</v>
      </c>
      <c r="G144" s="368">
        <v>645</v>
      </c>
      <c r="H144" s="372">
        <v>3244875.99</v>
      </c>
      <c r="I144" s="372">
        <v>3159140.92</v>
      </c>
      <c r="J144" s="35">
        <v>6.0100000000000001E-2</v>
      </c>
      <c r="K144" s="35">
        <v>5.9299999999999999E-2</v>
      </c>
      <c r="L144" s="372">
        <v>6.36</v>
      </c>
      <c r="M144" s="372">
        <v>6.34</v>
      </c>
      <c r="N144" s="56">
        <v>152.62</v>
      </c>
      <c r="O144" s="61">
        <v>158.03</v>
      </c>
    </row>
    <row r="145" spans="1:15" x14ac:dyDescent="0.2">
      <c r="A145" s="7"/>
      <c r="B145" s="2" t="s">
        <v>144</v>
      </c>
      <c r="F145" s="368">
        <v>232</v>
      </c>
      <c r="G145" s="368">
        <v>230</v>
      </c>
      <c r="H145" s="372">
        <v>3432633.56</v>
      </c>
      <c r="I145" s="372">
        <v>3412589.46</v>
      </c>
      <c r="J145" s="35">
        <v>6.3500000000000001E-2</v>
      </c>
      <c r="K145" s="35">
        <v>6.4100000000000004E-2</v>
      </c>
      <c r="L145" s="372">
        <v>5.57</v>
      </c>
      <c r="M145" s="372">
        <v>5.58</v>
      </c>
      <c r="N145" s="56">
        <v>160.85</v>
      </c>
      <c r="O145" s="61">
        <v>161.59</v>
      </c>
    </row>
    <row r="146" spans="1:15" x14ac:dyDescent="0.2">
      <c r="A146" s="7"/>
      <c r="B146" s="2" t="s">
        <v>145</v>
      </c>
      <c r="F146" s="368">
        <v>3</v>
      </c>
      <c r="G146" s="368">
        <v>3</v>
      </c>
      <c r="H146" s="372">
        <v>47524.160000000003</v>
      </c>
      <c r="I146" s="372">
        <v>45146.22</v>
      </c>
      <c r="J146" s="35">
        <v>8.9999999999999998E-4</v>
      </c>
      <c r="K146" s="35">
        <v>8.0000000000000004E-4</v>
      </c>
      <c r="L146" s="372">
        <v>6.83</v>
      </c>
      <c r="M146" s="372">
        <v>6.82</v>
      </c>
      <c r="N146" s="56">
        <v>255.22</v>
      </c>
      <c r="O146" s="61">
        <v>254.28</v>
      </c>
    </row>
    <row r="147" spans="1:15" x14ac:dyDescent="0.2">
      <c r="A147" s="252"/>
      <c r="B147" s="263" t="s">
        <v>96</v>
      </c>
      <c r="C147" s="27"/>
      <c r="D147" s="27"/>
      <c r="E147" s="27"/>
      <c r="F147" s="63">
        <v>8903</v>
      </c>
      <c r="G147" s="63">
        <v>8758</v>
      </c>
      <c r="H147" s="38">
        <v>54022818.789999999</v>
      </c>
      <c r="I147" s="38">
        <v>53254635.700000003</v>
      </c>
      <c r="J147" s="48"/>
      <c r="K147" s="48"/>
      <c r="L147" s="64">
        <v>5.71</v>
      </c>
      <c r="M147" s="64">
        <v>5.71</v>
      </c>
      <c r="N147" s="38">
        <v>158.88</v>
      </c>
      <c r="O147" s="41">
        <v>160.19</v>
      </c>
    </row>
    <row r="148" spans="1:15" s="9" customFormat="1" ht="11.25" x14ac:dyDescent="0.2">
      <c r="A148" s="364"/>
      <c r="B148" s="270"/>
      <c r="C148" s="270"/>
      <c r="D148" s="270"/>
      <c r="E148" s="270"/>
      <c r="F148" s="270"/>
      <c r="G148" s="270"/>
      <c r="H148" s="270"/>
      <c r="I148" s="270"/>
      <c r="J148" s="270"/>
      <c r="K148" s="270"/>
      <c r="L148" s="270"/>
      <c r="M148" s="270"/>
      <c r="N148" s="49"/>
      <c r="O148" s="272"/>
    </row>
    <row r="149" spans="1:15" s="9" customFormat="1" ht="12" thickBot="1" x14ac:dyDescent="0.25">
      <c r="A149" s="10"/>
      <c r="B149" s="273"/>
      <c r="C149" s="273"/>
      <c r="D149" s="273"/>
      <c r="E149" s="273"/>
      <c r="F149" s="273"/>
      <c r="G149" s="273"/>
      <c r="H149" s="273"/>
      <c r="I149" s="273"/>
      <c r="J149" s="273"/>
      <c r="K149" s="273"/>
      <c r="L149" s="273"/>
      <c r="M149" s="273"/>
      <c r="N149" s="273"/>
      <c r="O149" s="275"/>
    </row>
    <row r="150" spans="1:15" ht="13.5" thickBot="1" x14ac:dyDescent="0.25">
      <c r="H150" s="2"/>
    </row>
    <row r="151" spans="1:15" ht="15.75" x14ac:dyDescent="0.25">
      <c r="A151" s="217" t="s">
        <v>146</v>
      </c>
      <c r="B151" s="203"/>
      <c r="C151" s="203"/>
      <c r="D151" s="203"/>
      <c r="E151" s="203"/>
      <c r="F151" s="203"/>
      <c r="G151" s="203"/>
      <c r="H151" s="203"/>
      <c r="I151" s="203"/>
      <c r="J151" s="203"/>
      <c r="K151" s="203"/>
      <c r="L151" s="204"/>
    </row>
    <row r="152" spans="1:15" ht="6.75" customHeight="1" x14ac:dyDescent="0.2">
      <c r="A152" s="7"/>
      <c r="H152" s="2"/>
      <c r="L152" s="206"/>
    </row>
    <row r="153" spans="1:15" x14ac:dyDescent="0.2">
      <c r="A153" s="220"/>
      <c r="B153" s="348"/>
      <c r="C153" s="348"/>
      <c r="D153" s="348"/>
      <c r="E153" s="299"/>
      <c r="F153" s="406" t="s">
        <v>88</v>
      </c>
      <c r="G153" s="407"/>
      <c r="H153" s="408" t="s">
        <v>101</v>
      </c>
      <c r="I153" s="409"/>
      <c r="J153" s="411" t="s">
        <v>147</v>
      </c>
      <c r="K153" s="411"/>
      <c r="L153" s="225" t="s">
        <v>22</v>
      </c>
    </row>
    <row r="154" spans="1:15" x14ac:dyDescent="0.2">
      <c r="A154" s="220"/>
      <c r="B154" s="348"/>
      <c r="C154" s="348"/>
      <c r="D154" s="348"/>
      <c r="E154" s="299"/>
      <c r="F154" s="281" t="s">
        <v>105</v>
      </c>
      <c r="G154" s="281" t="s">
        <v>106</v>
      </c>
      <c r="H154" s="221" t="s">
        <v>105</v>
      </c>
      <c r="I154" s="221" t="s">
        <v>106</v>
      </c>
      <c r="J154" s="221" t="s">
        <v>105</v>
      </c>
      <c r="K154" s="221" t="s">
        <v>106</v>
      </c>
      <c r="L154" s="386"/>
    </row>
    <row r="155" spans="1:15" x14ac:dyDescent="0.2">
      <c r="A155" s="284"/>
      <c r="B155" s="286" t="s">
        <v>148</v>
      </c>
      <c r="C155" s="286"/>
      <c r="D155" s="286"/>
      <c r="E155" s="286"/>
      <c r="F155" s="368">
        <v>335</v>
      </c>
      <c r="G155" s="368">
        <v>333</v>
      </c>
      <c r="H155" s="372">
        <v>957304.81</v>
      </c>
      <c r="I155" s="56">
        <v>950547.37</v>
      </c>
      <c r="J155" s="35">
        <v>1.77E-2</v>
      </c>
      <c r="K155" s="69">
        <v>1.78E-2</v>
      </c>
      <c r="L155" s="387">
        <v>3.01</v>
      </c>
    </row>
    <row r="156" spans="1:15" x14ac:dyDescent="0.2">
      <c r="A156" s="7"/>
      <c r="B156" s="2" t="s">
        <v>149</v>
      </c>
      <c r="F156" s="368">
        <v>8568</v>
      </c>
      <c r="G156" s="368">
        <v>8425</v>
      </c>
      <c r="H156" s="372">
        <v>53065513.979999997</v>
      </c>
      <c r="I156" s="56">
        <v>52304088.329999998</v>
      </c>
      <c r="J156" s="35">
        <v>0.98229999999999995</v>
      </c>
      <c r="K156" s="45">
        <v>0.98219999999999996</v>
      </c>
      <c r="L156" s="388">
        <v>2.4809000000000001</v>
      </c>
    </row>
    <row r="157" spans="1:15" x14ac:dyDescent="0.2">
      <c r="A157" s="7"/>
      <c r="B157" s="2" t="s">
        <v>150</v>
      </c>
      <c r="F157" s="368">
        <v>0</v>
      </c>
      <c r="G157" s="368">
        <v>0</v>
      </c>
      <c r="H157" s="372">
        <v>0</v>
      </c>
      <c r="I157" s="372">
        <v>0</v>
      </c>
      <c r="J157" s="35">
        <v>0</v>
      </c>
      <c r="K157" s="45">
        <v>0</v>
      </c>
      <c r="L157" s="388">
        <v>0</v>
      </c>
    </row>
    <row r="158" spans="1:15" ht="13.5" thickBot="1" x14ac:dyDescent="0.25">
      <c r="A158" s="331"/>
      <c r="B158" s="70" t="s">
        <v>50</v>
      </c>
      <c r="C158" s="215"/>
      <c r="D158" s="215"/>
      <c r="E158" s="215"/>
      <c r="F158" s="71">
        <v>8903</v>
      </c>
      <c r="G158" s="71">
        <v>8758</v>
      </c>
      <c r="H158" s="72">
        <v>54022818.789999999</v>
      </c>
      <c r="I158" s="72">
        <v>53254635.700000003</v>
      </c>
      <c r="J158" s="73"/>
      <c r="K158" s="74"/>
      <c r="L158" s="389">
        <v>2.4904000000000002</v>
      </c>
    </row>
    <row r="159" spans="1:15" s="75" customFormat="1" ht="11.25" x14ac:dyDescent="0.2">
      <c r="A159" s="9"/>
    </row>
    <row r="160" spans="1:15" s="75" customFormat="1" ht="11.25" x14ac:dyDescent="0.2">
      <c r="A160" s="9"/>
    </row>
    <row r="161" spans="1:16" ht="13.5" thickBot="1" x14ac:dyDescent="0.25"/>
    <row r="162" spans="1:16" ht="15.75" x14ac:dyDescent="0.25">
      <c r="A162" s="217" t="s">
        <v>151</v>
      </c>
      <c r="B162" s="390"/>
      <c r="C162" s="391"/>
      <c r="D162" s="218"/>
      <c r="E162" s="218"/>
      <c r="F162" s="392" t="s">
        <v>152</v>
      </c>
    </row>
    <row r="163" spans="1:16" ht="13.5" thickBot="1" x14ac:dyDescent="0.25">
      <c r="A163" s="331" t="s">
        <v>153</v>
      </c>
      <c r="B163" s="331"/>
      <c r="C163" s="393"/>
      <c r="D163" s="393"/>
      <c r="E163" s="393"/>
      <c r="F163" s="394">
        <v>470798296.25999999</v>
      </c>
    </row>
    <row r="164" spans="1:16" x14ac:dyDescent="0.2">
      <c r="C164" s="76"/>
      <c r="D164" s="76"/>
      <c r="E164" s="76"/>
      <c r="F164" s="395"/>
    </row>
    <row r="165" spans="1:16" x14ac:dyDescent="0.2">
      <c r="C165" s="396"/>
      <c r="D165" s="342"/>
      <c r="E165" s="342"/>
      <c r="F165" s="395"/>
    </row>
    <row r="166" spans="1:16" ht="12.75" customHeight="1" x14ac:dyDescent="0.2">
      <c r="A166" s="405"/>
      <c r="B166" s="405"/>
      <c r="C166" s="405"/>
      <c r="D166" s="405"/>
      <c r="E166" s="405"/>
      <c r="F166" s="405"/>
    </row>
    <row r="167" spans="1:16" x14ac:dyDescent="0.2">
      <c r="A167" s="405"/>
      <c r="B167" s="405"/>
      <c r="C167" s="405"/>
      <c r="D167" s="405"/>
      <c r="E167" s="405"/>
      <c r="F167" s="405"/>
    </row>
    <row r="168" spans="1:16" x14ac:dyDescent="0.2">
      <c r="A168" s="405"/>
      <c r="B168" s="405"/>
      <c r="C168" s="405"/>
      <c r="D168" s="405"/>
      <c r="E168" s="405"/>
      <c r="F168" s="405"/>
    </row>
    <row r="169" spans="1:16" x14ac:dyDescent="0.2">
      <c r="C169" s="396"/>
      <c r="D169" s="342"/>
      <c r="E169" s="342"/>
      <c r="F169" s="395"/>
    </row>
    <row r="170" spans="1:16" x14ac:dyDescent="0.2">
      <c r="A170" s="405"/>
      <c r="B170" s="405"/>
      <c r="C170" s="405"/>
      <c r="D170" s="405"/>
      <c r="E170" s="405"/>
      <c r="F170" s="405"/>
    </row>
    <row r="171" spans="1:16" x14ac:dyDescent="0.2">
      <c r="A171" s="405"/>
      <c r="B171" s="405"/>
      <c r="C171" s="405"/>
      <c r="D171" s="405"/>
      <c r="E171" s="405"/>
      <c r="F171" s="405"/>
    </row>
    <row r="172" spans="1:16" x14ac:dyDescent="0.2">
      <c r="A172" s="405"/>
      <c r="B172" s="405"/>
      <c r="C172" s="405"/>
      <c r="D172" s="405"/>
      <c r="E172" s="405"/>
      <c r="F172" s="405"/>
    </row>
    <row r="173" spans="1:16" x14ac:dyDescent="0.2">
      <c r="F173" s="244"/>
      <c r="G173" s="244"/>
      <c r="H173" s="244"/>
      <c r="I173" s="244"/>
      <c r="J173" s="244"/>
      <c r="K173" s="244"/>
      <c r="L173" s="244"/>
      <c r="M173" s="244"/>
      <c r="N173" s="244"/>
      <c r="O173" s="244"/>
      <c r="P173" s="244"/>
    </row>
    <row r="174" spans="1:16" x14ac:dyDescent="0.2">
      <c r="F174" s="244"/>
      <c r="G174" s="244"/>
      <c r="H174" s="244"/>
      <c r="I174" s="244"/>
      <c r="J174" s="244"/>
      <c r="K174" s="244"/>
      <c r="L174" s="244"/>
      <c r="M174" s="244"/>
      <c r="N174" s="244"/>
      <c r="O174" s="244"/>
      <c r="P174" s="244"/>
    </row>
    <row r="175" spans="1:16" x14ac:dyDescent="0.2">
      <c r="F175" s="244"/>
      <c r="G175" s="244"/>
      <c r="H175" s="244"/>
      <c r="I175" s="244"/>
      <c r="J175" s="244"/>
      <c r="K175" s="244"/>
      <c r="L175" s="244"/>
      <c r="M175" s="244"/>
      <c r="N175" s="244"/>
      <c r="O175" s="244"/>
      <c r="P175" s="244"/>
    </row>
    <row r="176" spans="1:16" x14ac:dyDescent="0.2">
      <c r="F176" s="244"/>
      <c r="G176" s="244"/>
      <c r="H176" s="397"/>
      <c r="I176" s="244"/>
      <c r="J176" s="244"/>
      <c r="K176" s="244"/>
      <c r="L176" s="244"/>
      <c r="M176" s="244"/>
      <c r="N176" s="244"/>
      <c r="O176" s="244"/>
      <c r="P176" s="244"/>
    </row>
    <row r="178" spans="6:6" x14ac:dyDescent="0.2">
      <c r="F178" s="12"/>
    </row>
    <row r="180" spans="6:6" x14ac:dyDescent="0.2">
      <c r="F180" s="12"/>
    </row>
  </sheetData>
  <mergeCells count="38">
    <mergeCell ref="B4:C4"/>
    <mergeCell ref="I4:J6"/>
    <mergeCell ref="B5:C5"/>
    <mergeCell ref="L5:M7"/>
    <mergeCell ref="B6:C6"/>
    <mergeCell ref="B7:C7"/>
    <mergeCell ref="N88:O88"/>
    <mergeCell ref="B8:C8"/>
    <mergeCell ref="B9:C9"/>
    <mergeCell ref="B11:C11"/>
    <mergeCell ref="M27:O27"/>
    <mergeCell ref="M28:O28"/>
    <mergeCell ref="J39:O41"/>
    <mergeCell ref="J60:K60"/>
    <mergeCell ref="F88:G88"/>
    <mergeCell ref="H88:I88"/>
    <mergeCell ref="J88:K88"/>
    <mergeCell ref="L88:M88"/>
    <mergeCell ref="F126:G126"/>
    <mergeCell ref="H126:I126"/>
    <mergeCell ref="J126:K126"/>
    <mergeCell ref="L126:M126"/>
    <mergeCell ref="N126:O126"/>
    <mergeCell ref="F111:G111"/>
    <mergeCell ref="H111:I111"/>
    <mergeCell ref="J111:K111"/>
    <mergeCell ref="L111:M111"/>
    <mergeCell ref="N111:O111"/>
    <mergeCell ref="L140:M140"/>
    <mergeCell ref="N140:O140"/>
    <mergeCell ref="F153:G153"/>
    <mergeCell ref="H153:I153"/>
    <mergeCell ref="J153:K153"/>
    <mergeCell ref="A166:F168"/>
    <mergeCell ref="A170:F172"/>
    <mergeCell ref="F140:G140"/>
    <mergeCell ref="H140:I140"/>
    <mergeCell ref="J140:K140"/>
  </mergeCells>
  <conditionalFormatting sqref="F175:O175">
    <cfRule type="cellIs" dxfId="0" priority="1" operator="equal">
      <formula>TRUE</formula>
    </cfRule>
  </conditionalFormatting>
  <hyperlinks>
    <hyperlink ref="D10" r:id="rId1" xr:uid="{D936D5ED-A92C-4D86-857E-0E023874CDB1}"/>
    <hyperlink ref="D11" r:id="rId2" xr:uid="{F51D8F22-32DC-43B4-B361-74DE4320E134}"/>
  </hyperlinks>
  <pageMargins left="0.41" right="0.36" top="0.43" bottom="0.62" header="0.5" footer="0.5"/>
  <pageSetup scale="70" orientation="landscape" r:id="rId3"/>
  <headerFooter alignWithMargins="0"/>
  <rowBreaks count="1" manualBreakCount="1">
    <brk id="83" max="14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BF2E1-B09C-4261-B767-316A83F59E99}">
  <sheetPr>
    <pageSetUpPr fitToPage="1"/>
  </sheetPr>
  <dimension ref="A1:AA104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customWidth="1"/>
    <col min="3" max="6" width="14.42578125" customWidth="1"/>
    <col min="7" max="7" width="16.42578125" customWidth="1"/>
    <col min="8" max="8" width="15.5703125" bestFit="1" customWidth="1"/>
    <col min="9" max="9" width="15.5703125" customWidth="1"/>
    <col min="10" max="11" width="14.42578125" customWidth="1"/>
    <col min="12" max="12" width="15.5703125" bestFit="1" customWidth="1"/>
    <col min="13" max="13" width="14.42578125" customWidth="1"/>
    <col min="14" max="15" width="17.140625" customWidth="1"/>
    <col min="16" max="16" width="16.5703125" bestFit="1" customWidth="1"/>
    <col min="17" max="17" width="28.85546875" bestFit="1" customWidth="1"/>
    <col min="18" max="18" width="15.5703125" bestFit="1" customWidth="1"/>
    <col min="19" max="19" width="18.42578125" bestFit="1" customWidth="1"/>
    <col min="20" max="20" width="17.5703125" bestFit="1" customWidth="1"/>
    <col min="21" max="21" width="14.42578125" customWidth="1"/>
    <col min="22" max="22" width="13.5703125" bestFit="1" customWidth="1"/>
    <col min="23" max="23" width="9.42578125" customWidth="1"/>
    <col min="24" max="24" width="30" bestFit="1" customWidth="1"/>
    <col min="25" max="25" width="27.5703125" bestFit="1" customWidth="1"/>
    <col min="26" max="26" width="12.42578125" customWidth="1"/>
    <col min="27" max="38" width="10.85546875" customWidth="1"/>
    <col min="39" max="39" width="2.5703125" customWidth="1"/>
  </cols>
  <sheetData>
    <row r="1" spans="1:21" ht="15.75" x14ac:dyDescent="0.25">
      <c r="A1" s="1" t="s">
        <v>0</v>
      </c>
    </row>
    <row r="2" spans="1:21" ht="15.75" customHeight="1" x14ac:dyDescent="0.25">
      <c r="A2" s="1" t="s">
        <v>154</v>
      </c>
      <c r="S2" s="77"/>
      <c r="T2" s="77"/>
      <c r="U2" s="77"/>
    </row>
    <row r="3" spans="1:21" ht="15.75" x14ac:dyDescent="0.25">
      <c r="A3" s="1" t="s">
        <v>5</v>
      </c>
      <c r="R3" s="77"/>
      <c r="S3" s="77"/>
      <c r="T3" s="77"/>
      <c r="U3" s="77"/>
    </row>
    <row r="4" spans="1:21" ht="13.5" thickBot="1" x14ac:dyDescent="0.25">
      <c r="R4" s="77"/>
      <c r="S4" s="77"/>
      <c r="T4" s="77"/>
      <c r="U4" s="77"/>
    </row>
    <row r="5" spans="1:21" x14ac:dyDescent="0.2">
      <c r="B5" s="201" t="s">
        <v>6</v>
      </c>
      <c r="C5" s="202"/>
      <c r="D5" s="202"/>
      <c r="E5" s="398">
        <v>45194</v>
      </c>
      <c r="F5" s="398"/>
      <c r="G5" s="399"/>
      <c r="R5" s="77"/>
      <c r="S5" s="77"/>
      <c r="T5" s="77"/>
      <c r="U5" s="77"/>
    </row>
    <row r="6" spans="1:21" ht="13.5" thickBot="1" x14ac:dyDescent="0.25">
      <c r="B6" s="213" t="s">
        <v>155</v>
      </c>
      <c r="C6" s="214"/>
      <c r="D6" s="214"/>
      <c r="E6" s="400">
        <v>45169</v>
      </c>
      <c r="F6" s="400"/>
      <c r="G6" s="401"/>
      <c r="R6" s="77"/>
      <c r="S6" s="77"/>
      <c r="T6" s="77"/>
      <c r="U6" s="77"/>
    </row>
    <row r="9" spans="1:21" ht="15.75" thickBot="1" x14ac:dyDescent="0.3">
      <c r="A9" s="78"/>
      <c r="S9" s="11"/>
    </row>
    <row r="10" spans="1:21" ht="6" customHeight="1" thickBot="1" x14ac:dyDescent="0.25">
      <c r="J10" s="79"/>
      <c r="K10" s="80"/>
      <c r="L10" s="80"/>
      <c r="M10" s="80"/>
      <c r="N10" s="81"/>
    </row>
    <row r="11" spans="1:21" ht="15" thickBot="1" x14ac:dyDescent="0.25">
      <c r="A11" s="68" t="s">
        <v>156</v>
      </c>
      <c r="B11" s="82"/>
      <c r="C11" s="82"/>
      <c r="D11" s="82"/>
      <c r="E11" s="82"/>
      <c r="F11" s="82"/>
      <c r="G11" s="82"/>
      <c r="H11" s="83"/>
      <c r="J11" s="23" t="s">
        <v>157</v>
      </c>
      <c r="N11" s="84">
        <v>45169</v>
      </c>
      <c r="O11" s="85"/>
    </row>
    <row r="12" spans="1:21" x14ac:dyDescent="0.2">
      <c r="A12" s="23"/>
      <c r="H12" s="86"/>
      <c r="J12" s="87" t="s">
        <v>158</v>
      </c>
      <c r="N12" s="88">
        <v>0</v>
      </c>
      <c r="O12" s="89"/>
    </row>
    <row r="13" spans="1:21" x14ac:dyDescent="0.2">
      <c r="A13" s="87"/>
      <c r="B13" t="s">
        <v>159</v>
      </c>
      <c r="H13" s="88">
        <v>855204.23</v>
      </c>
      <c r="J13" s="87" t="s">
        <v>160</v>
      </c>
      <c r="N13" s="88">
        <v>15087.54</v>
      </c>
      <c r="O13" s="89"/>
    </row>
    <row r="14" spans="1:21" x14ac:dyDescent="0.2">
      <c r="A14" s="87"/>
      <c r="B14" t="s">
        <v>161</v>
      </c>
      <c r="F14" s="90"/>
      <c r="H14" s="91">
        <v>0</v>
      </c>
      <c r="J14" s="87" t="s">
        <v>162</v>
      </c>
      <c r="N14" s="88">
        <v>8784.0300000000007</v>
      </c>
      <c r="O14" s="89"/>
      <c r="P14" s="89"/>
    </row>
    <row r="15" spans="1:21" x14ac:dyDescent="0.2">
      <c r="A15" s="87"/>
      <c r="B15" t="s">
        <v>68</v>
      </c>
      <c r="H15" s="91"/>
      <c r="J15" s="7" t="s">
        <v>163</v>
      </c>
      <c r="N15" s="88">
        <v>29157.78</v>
      </c>
      <c r="O15" s="89"/>
    </row>
    <row r="16" spans="1:21" x14ac:dyDescent="0.2">
      <c r="A16" s="87"/>
      <c r="C16" t="s">
        <v>164</v>
      </c>
      <c r="H16" s="88">
        <v>0</v>
      </c>
      <c r="J16" s="7" t="s">
        <v>165</v>
      </c>
      <c r="N16" s="92">
        <v>0</v>
      </c>
      <c r="O16" s="12"/>
    </row>
    <row r="17" spans="1:27" ht="13.5" thickBot="1" x14ac:dyDescent="0.25">
      <c r="A17" s="87"/>
      <c r="B17" t="s">
        <v>166</v>
      </c>
      <c r="H17" s="88">
        <v>9695.5499999999993</v>
      </c>
      <c r="J17" s="93"/>
      <c r="K17" s="70" t="s">
        <v>167</v>
      </c>
      <c r="L17" s="94"/>
      <c r="M17" s="94"/>
      <c r="N17" s="95">
        <v>53029.35</v>
      </c>
      <c r="O17" s="12"/>
    </row>
    <row r="18" spans="1:27" x14ac:dyDescent="0.2">
      <c r="A18" s="87"/>
      <c r="B18" t="s">
        <v>168</v>
      </c>
      <c r="H18" s="91">
        <v>0</v>
      </c>
      <c r="O18" s="89"/>
    </row>
    <row r="19" spans="1:27" x14ac:dyDescent="0.2">
      <c r="A19" s="87"/>
      <c r="B19" s="2" t="s">
        <v>169</v>
      </c>
      <c r="H19" s="91"/>
      <c r="O19" s="12"/>
      <c r="W19" s="96"/>
      <c r="X19" s="97"/>
      <c r="Y19" s="97"/>
    </row>
    <row r="20" spans="1:27" x14ac:dyDescent="0.2">
      <c r="A20" s="87"/>
      <c r="B20" t="s">
        <v>170</v>
      </c>
      <c r="H20" s="88">
        <v>201363.74</v>
      </c>
      <c r="O20" s="89"/>
      <c r="Q20" s="89"/>
      <c r="W20" s="96"/>
      <c r="X20" s="97"/>
      <c r="Y20" s="97"/>
      <c r="Z20" s="97"/>
      <c r="AA20" s="97"/>
    </row>
    <row r="21" spans="1:27" x14ac:dyDescent="0.2">
      <c r="A21" s="87"/>
      <c r="B21" s="2" t="s">
        <v>171</v>
      </c>
      <c r="H21" s="91"/>
      <c r="N21" s="89"/>
      <c r="R21" s="29"/>
      <c r="W21" s="96"/>
      <c r="X21" s="97"/>
      <c r="Y21" s="97"/>
      <c r="Z21" s="97"/>
      <c r="AA21" s="97"/>
    </row>
    <row r="22" spans="1:27" ht="13.5" thickBot="1" x14ac:dyDescent="0.25">
      <c r="A22" s="87"/>
      <c r="B22" t="s">
        <v>172</v>
      </c>
      <c r="H22" s="91">
        <v>0</v>
      </c>
      <c r="N22" s="89"/>
      <c r="P22" s="2"/>
      <c r="W22" s="96"/>
      <c r="X22" s="97"/>
      <c r="Y22" s="97"/>
      <c r="Z22" s="97"/>
      <c r="AA22" s="97"/>
    </row>
    <row r="23" spans="1:27" x14ac:dyDescent="0.2">
      <c r="A23" s="87"/>
      <c r="B23" t="s">
        <v>173</v>
      </c>
      <c r="H23" s="91"/>
      <c r="J23" s="79" t="s">
        <v>174</v>
      </c>
      <c r="K23" s="80"/>
      <c r="L23" s="80"/>
      <c r="M23" s="80"/>
      <c r="N23" s="98">
        <v>45169</v>
      </c>
      <c r="O23" s="76"/>
      <c r="U23" s="11"/>
      <c r="W23" s="96"/>
      <c r="X23" s="97"/>
      <c r="Y23" s="97"/>
      <c r="Z23" s="97"/>
      <c r="AA23" s="97"/>
    </row>
    <row r="24" spans="1:27" x14ac:dyDescent="0.2">
      <c r="A24" s="87"/>
      <c r="B24" t="s">
        <v>175</v>
      </c>
      <c r="H24" s="91"/>
      <c r="J24" s="87"/>
      <c r="N24" s="91"/>
      <c r="P24" s="89"/>
      <c r="W24" s="96"/>
      <c r="X24" s="97"/>
      <c r="Y24" s="97"/>
      <c r="Z24" s="97"/>
      <c r="AA24" s="97"/>
    </row>
    <row r="25" spans="1:27" x14ac:dyDescent="0.2">
      <c r="A25" s="87"/>
      <c r="B25" t="s">
        <v>176</v>
      </c>
      <c r="H25" s="88"/>
      <c r="J25" s="87" t="s">
        <v>177</v>
      </c>
      <c r="N25" s="99">
        <v>199109.85</v>
      </c>
      <c r="W25" s="96"/>
      <c r="X25" s="97"/>
      <c r="Y25" s="97"/>
      <c r="Z25" s="97"/>
      <c r="AA25" s="97"/>
    </row>
    <row r="26" spans="1:27" x14ac:dyDescent="0.2">
      <c r="A26" s="87"/>
      <c r="B26" t="s">
        <v>178</v>
      </c>
      <c r="H26" s="88"/>
      <c r="J26" s="87" t="s">
        <v>179</v>
      </c>
      <c r="N26" s="100">
        <v>97059982.609999999</v>
      </c>
      <c r="O26" s="33"/>
      <c r="Q26" s="2"/>
      <c r="S26" s="101"/>
      <c r="W26" s="96"/>
      <c r="X26" s="97"/>
      <c r="Y26" s="97"/>
      <c r="Z26" s="97"/>
      <c r="AA26" s="97"/>
    </row>
    <row r="27" spans="1:27" x14ac:dyDescent="0.2">
      <c r="A27" s="87"/>
      <c r="B27" t="s">
        <v>180</v>
      </c>
      <c r="H27" s="91"/>
      <c r="J27" s="7" t="s">
        <v>181</v>
      </c>
      <c r="N27" s="102">
        <v>0.20616043724253047</v>
      </c>
      <c r="O27" s="97"/>
      <c r="Q27" s="2"/>
      <c r="S27" s="89"/>
      <c r="W27" s="96"/>
      <c r="X27" s="97"/>
      <c r="Y27" s="97"/>
      <c r="Z27" s="97"/>
      <c r="AA27" s="97"/>
    </row>
    <row r="28" spans="1:27" x14ac:dyDescent="0.2">
      <c r="A28" s="87"/>
      <c r="H28" s="103"/>
      <c r="J28" s="7" t="s">
        <v>182</v>
      </c>
      <c r="N28" s="104">
        <v>1.8232554474020073</v>
      </c>
      <c r="O28" s="97"/>
      <c r="Q28" s="2"/>
      <c r="W28" s="96"/>
      <c r="X28" s="97"/>
      <c r="Y28" s="97"/>
      <c r="Z28" s="97"/>
      <c r="AA28" s="97"/>
    </row>
    <row r="29" spans="1:27" x14ac:dyDescent="0.2">
      <c r="A29" s="87"/>
      <c r="C29" s="11" t="s">
        <v>183</v>
      </c>
      <c r="H29" s="105">
        <v>1066263.52</v>
      </c>
      <c r="I29" s="89"/>
      <c r="J29" s="87"/>
      <c r="N29" s="100"/>
      <c r="O29" s="97"/>
      <c r="Q29" s="2"/>
      <c r="R29" s="2"/>
      <c r="W29" s="96"/>
      <c r="X29" s="97"/>
      <c r="Y29" s="97"/>
      <c r="Z29" s="97"/>
      <c r="AA29" s="97"/>
    </row>
    <row r="30" spans="1:27" ht="13.5" thickBot="1" x14ac:dyDescent="0.25">
      <c r="A30" s="87"/>
      <c r="C30" s="11"/>
      <c r="H30" s="103"/>
      <c r="J30" s="87" t="s">
        <v>184</v>
      </c>
      <c r="N30" s="99">
        <v>201363.74</v>
      </c>
      <c r="O30" s="97"/>
      <c r="Q30" s="2"/>
      <c r="X30" s="97"/>
      <c r="Y30" s="97"/>
    </row>
    <row r="31" spans="1:27" x14ac:dyDescent="0.2">
      <c r="A31" s="106" t="s">
        <v>185</v>
      </c>
      <c r="B31" s="107"/>
      <c r="C31" s="108"/>
      <c r="D31" s="107"/>
      <c r="E31" s="107"/>
      <c r="F31" s="107"/>
      <c r="G31" s="107"/>
      <c r="H31" s="109"/>
      <c r="J31" s="87" t="s">
        <v>186</v>
      </c>
      <c r="N31" s="100">
        <v>0</v>
      </c>
      <c r="O31" s="97"/>
    </row>
    <row r="32" spans="1:27" ht="14.25" x14ac:dyDescent="0.2">
      <c r="A32" s="8"/>
      <c r="B32" s="75"/>
      <c r="C32" s="75"/>
      <c r="D32" s="75"/>
      <c r="E32" s="75"/>
      <c r="F32" s="75"/>
      <c r="G32" s="75"/>
      <c r="H32" s="110"/>
      <c r="J32" s="7" t="s">
        <v>187</v>
      </c>
      <c r="N32" s="99">
        <v>99577335.657099992</v>
      </c>
      <c r="O32" s="97"/>
      <c r="Q32" s="2"/>
    </row>
    <row r="33" spans="1:19" ht="15" thickBot="1" x14ac:dyDescent="0.25">
      <c r="A33" s="10"/>
      <c r="B33" s="111"/>
      <c r="C33" s="111"/>
      <c r="D33" s="111"/>
      <c r="E33" s="111"/>
      <c r="F33" s="111"/>
      <c r="G33" s="112"/>
      <c r="H33" s="113"/>
      <c r="J33" s="7" t="s">
        <v>188</v>
      </c>
      <c r="K33" s="2"/>
      <c r="L33" s="2"/>
      <c r="M33" s="2"/>
      <c r="N33" s="104">
        <v>1.0259360549982277</v>
      </c>
      <c r="O33" s="97"/>
      <c r="P33" s="46"/>
      <c r="Q33" s="12"/>
    </row>
    <row r="34" spans="1:19" s="75" customFormat="1" x14ac:dyDescent="0.2">
      <c r="A34" s="9"/>
      <c r="J34" s="7" t="s">
        <v>189</v>
      </c>
      <c r="K34" s="2"/>
      <c r="L34" s="2"/>
      <c r="M34" s="2"/>
      <c r="N34" s="104">
        <v>-5.3469884387809591E-3</v>
      </c>
      <c r="O34" s="114"/>
      <c r="P34" s="97"/>
      <c r="Q34" s="115"/>
      <c r="R34" s="2"/>
    </row>
    <row r="35" spans="1:19" s="75" customFormat="1" ht="13.5" thickBot="1" x14ac:dyDescent="0.25">
      <c r="G35" s="116"/>
      <c r="J35" s="117" t="s">
        <v>190</v>
      </c>
      <c r="K35" s="118"/>
      <c r="L35" s="118"/>
      <c r="M35" s="118"/>
      <c r="N35" s="119">
        <v>0</v>
      </c>
      <c r="O35" s="120"/>
      <c r="Q35" s="115"/>
      <c r="R35" s="2"/>
    </row>
    <row r="36" spans="1:19" s="75" customFormat="1" x14ac:dyDescent="0.2">
      <c r="H36" s="121"/>
      <c r="J36" s="122" t="s">
        <v>191</v>
      </c>
      <c r="K36" s="123"/>
      <c r="L36" s="123"/>
      <c r="M36" s="123"/>
      <c r="N36" s="124"/>
      <c r="Q36" s="12"/>
      <c r="R36" s="2"/>
    </row>
    <row r="37" spans="1:19" s="75" customFormat="1" ht="13.5" customHeight="1" thickBot="1" x14ac:dyDescent="0.25">
      <c r="H37" s="116"/>
      <c r="J37" s="314" t="s">
        <v>192</v>
      </c>
      <c r="K37" s="315"/>
      <c r="L37" s="315"/>
      <c r="M37" s="315"/>
      <c r="N37" s="316"/>
      <c r="P37" s="125"/>
      <c r="Q37" s="12"/>
      <c r="R37" s="2"/>
    </row>
    <row r="38" spans="1:19" s="75" customFormat="1" x14ac:dyDescent="0.2">
      <c r="J38" s="9"/>
      <c r="K38" s="11"/>
      <c r="L38"/>
      <c r="M38"/>
      <c r="N38"/>
      <c r="P38"/>
      <c r="Q38" s="12"/>
      <c r="R38" s="2"/>
      <c r="S38" s="116"/>
    </row>
    <row r="39" spans="1:19" ht="13.5" thickBot="1" x14ac:dyDescent="0.25"/>
    <row r="40" spans="1:19" ht="15.75" thickBot="1" x14ac:dyDescent="0.3">
      <c r="A40" s="126" t="s">
        <v>193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3"/>
      <c r="R40" s="89"/>
    </row>
    <row r="41" spans="1:19" ht="15.75" thickBot="1" x14ac:dyDescent="0.3">
      <c r="A41" s="78"/>
      <c r="Q41" s="75"/>
      <c r="R41" s="89"/>
    </row>
    <row r="42" spans="1:19" x14ac:dyDescent="0.2">
      <c r="A42" s="127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1"/>
      <c r="P42" s="128"/>
      <c r="Q42" s="129"/>
      <c r="R42" s="2"/>
      <c r="S42" s="89"/>
    </row>
    <row r="43" spans="1:19" x14ac:dyDescent="0.2">
      <c r="A43" s="23" t="s">
        <v>194</v>
      </c>
      <c r="L43" s="130" t="s">
        <v>195</v>
      </c>
      <c r="M43" s="131"/>
      <c r="N43" s="132" t="s">
        <v>196</v>
      </c>
      <c r="O43" s="133"/>
      <c r="P43" s="128"/>
      <c r="Q43" s="129"/>
      <c r="R43" s="89"/>
    </row>
    <row r="44" spans="1:19" x14ac:dyDescent="0.2">
      <c r="A44" s="87"/>
      <c r="N44" s="103"/>
      <c r="P44" s="128"/>
    </row>
    <row r="45" spans="1:19" x14ac:dyDescent="0.2">
      <c r="A45" s="87"/>
      <c r="B45" s="11" t="s">
        <v>183</v>
      </c>
      <c r="L45" s="89"/>
      <c r="M45" s="89"/>
      <c r="N45" s="91">
        <v>1066263.52</v>
      </c>
      <c r="P45" s="134"/>
      <c r="Q45" s="128"/>
      <c r="R45" s="135"/>
      <c r="S45" s="128"/>
    </row>
    <row r="46" spans="1:19" x14ac:dyDescent="0.2">
      <c r="A46" s="87"/>
      <c r="L46" s="89"/>
      <c r="M46" s="89"/>
      <c r="N46" s="91"/>
      <c r="O46" s="89"/>
      <c r="P46" s="134"/>
      <c r="Q46" s="128"/>
      <c r="R46" s="135"/>
      <c r="S46" s="128"/>
    </row>
    <row r="47" spans="1:19" x14ac:dyDescent="0.2">
      <c r="A47" s="87"/>
      <c r="B47" s="11" t="s">
        <v>197</v>
      </c>
      <c r="L47" s="12">
        <v>29157.78</v>
      </c>
      <c r="M47" s="89"/>
      <c r="N47" s="91">
        <v>1037105.74</v>
      </c>
      <c r="O47" s="89"/>
      <c r="P47" s="128"/>
      <c r="Q47" s="128"/>
      <c r="R47" s="135"/>
      <c r="S47" s="128"/>
    </row>
    <row r="48" spans="1:19" x14ac:dyDescent="0.2">
      <c r="A48" s="87"/>
      <c r="L48" s="12"/>
      <c r="M48" s="89"/>
      <c r="N48" s="91"/>
      <c r="O48" s="89"/>
      <c r="P48" s="128"/>
      <c r="Q48" s="134"/>
      <c r="R48" s="135"/>
      <c r="S48" s="128"/>
    </row>
    <row r="49" spans="1:19" x14ac:dyDescent="0.2">
      <c r="A49" s="87"/>
      <c r="B49" s="2" t="s">
        <v>198</v>
      </c>
      <c r="L49" s="12">
        <v>0</v>
      </c>
      <c r="M49" s="89"/>
      <c r="N49" s="91">
        <v>1037105.74</v>
      </c>
      <c r="O49" s="89"/>
      <c r="P49" s="134"/>
      <c r="Q49" s="134"/>
      <c r="R49" s="135"/>
      <c r="S49" s="128"/>
    </row>
    <row r="50" spans="1:19" x14ac:dyDescent="0.2">
      <c r="A50" s="87"/>
      <c r="L50" s="12"/>
      <c r="M50" s="89"/>
      <c r="N50" s="91"/>
      <c r="O50" s="89"/>
      <c r="P50" s="134"/>
      <c r="Q50" s="128"/>
      <c r="R50" s="135"/>
      <c r="S50" s="128"/>
    </row>
    <row r="51" spans="1:19" x14ac:dyDescent="0.2">
      <c r="A51" s="87"/>
      <c r="B51" s="2" t="s">
        <v>199</v>
      </c>
      <c r="L51" s="12">
        <v>15087.54</v>
      </c>
      <c r="M51" s="89"/>
      <c r="N51" s="91">
        <v>1022018.2</v>
      </c>
      <c r="O51" s="12"/>
      <c r="P51" s="134"/>
      <c r="Q51" s="128"/>
      <c r="R51" s="135"/>
      <c r="S51" s="128"/>
    </row>
    <row r="52" spans="1:19" x14ac:dyDescent="0.2">
      <c r="A52" s="87"/>
      <c r="L52" s="12"/>
      <c r="M52" s="89"/>
      <c r="N52" s="91"/>
      <c r="O52" s="89"/>
      <c r="P52" s="134"/>
      <c r="Q52" s="134"/>
      <c r="R52" s="135"/>
      <c r="S52" s="128"/>
    </row>
    <row r="53" spans="1:19" x14ac:dyDescent="0.2">
      <c r="A53" s="87"/>
      <c r="B53" s="2" t="s">
        <v>200</v>
      </c>
      <c r="L53" s="12">
        <v>2196.0100000000002</v>
      </c>
      <c r="M53" s="89"/>
      <c r="N53" s="91">
        <v>1019822.19</v>
      </c>
      <c r="O53" s="89"/>
      <c r="P53" s="134"/>
      <c r="R53" s="135"/>
      <c r="S53" s="128"/>
    </row>
    <row r="54" spans="1:19" x14ac:dyDescent="0.2">
      <c r="A54" s="87"/>
      <c r="L54" s="12"/>
      <c r="M54" s="89"/>
      <c r="N54" s="91"/>
      <c r="O54" s="89"/>
      <c r="P54" s="128"/>
      <c r="Q54" s="134"/>
      <c r="R54" s="135"/>
      <c r="S54" s="128"/>
    </row>
    <row r="55" spans="1:19" x14ac:dyDescent="0.2">
      <c r="A55" s="87"/>
      <c r="B55" s="11" t="s">
        <v>201</v>
      </c>
      <c r="L55" s="12">
        <v>149195.84</v>
      </c>
      <c r="M55" s="89"/>
      <c r="N55" s="91">
        <v>870626.35</v>
      </c>
      <c r="O55" s="89"/>
      <c r="P55" s="134"/>
    </row>
    <row r="56" spans="1:19" x14ac:dyDescent="0.2">
      <c r="A56" s="87"/>
      <c r="L56" s="12"/>
      <c r="M56" s="89"/>
      <c r="N56" s="91"/>
      <c r="O56" s="89"/>
      <c r="P56" s="134"/>
    </row>
    <row r="57" spans="1:19" x14ac:dyDescent="0.2">
      <c r="A57" s="87"/>
      <c r="B57" s="2" t="s">
        <v>202</v>
      </c>
      <c r="L57" s="89">
        <v>70523.19</v>
      </c>
      <c r="N57" s="91">
        <v>800103.15999999992</v>
      </c>
      <c r="P57" s="134"/>
    </row>
    <row r="58" spans="1:19" x14ac:dyDescent="0.2">
      <c r="A58" s="87"/>
      <c r="N58" s="103"/>
    </row>
    <row r="59" spans="1:19" x14ac:dyDescent="0.2">
      <c r="A59" s="87"/>
      <c r="B59" s="2" t="s">
        <v>203</v>
      </c>
      <c r="L59" s="12">
        <v>0</v>
      </c>
      <c r="N59" s="91">
        <v>800103.15999999992</v>
      </c>
    </row>
    <row r="60" spans="1:19" x14ac:dyDescent="0.2">
      <c r="A60" s="87"/>
      <c r="N60" s="103"/>
    </row>
    <row r="61" spans="1:19" x14ac:dyDescent="0.2">
      <c r="A61" s="87"/>
      <c r="B61" s="11" t="s">
        <v>204</v>
      </c>
      <c r="L61" s="89">
        <v>768183.09</v>
      </c>
      <c r="N61" s="91">
        <v>31920.069999999949</v>
      </c>
    </row>
    <row r="62" spans="1:19" x14ac:dyDescent="0.2">
      <c r="A62" s="87"/>
      <c r="N62" s="103"/>
    </row>
    <row r="63" spans="1:19" x14ac:dyDescent="0.2">
      <c r="A63" s="87"/>
      <c r="B63" s="11" t="s">
        <v>205</v>
      </c>
      <c r="L63" s="12">
        <v>6588.02</v>
      </c>
      <c r="N63" s="91">
        <v>25332.049999999948</v>
      </c>
    </row>
    <row r="64" spans="1:19" x14ac:dyDescent="0.2">
      <c r="A64" s="87"/>
      <c r="B64" s="11"/>
      <c r="N64" s="103"/>
    </row>
    <row r="65" spans="1:23" x14ac:dyDescent="0.2">
      <c r="A65" s="87"/>
      <c r="B65" s="11" t="s">
        <v>206</v>
      </c>
      <c r="L65" s="12">
        <v>25332.049999999948</v>
      </c>
      <c r="N65" s="91">
        <v>0</v>
      </c>
    </row>
    <row r="66" spans="1:23" x14ac:dyDescent="0.2">
      <c r="A66" s="87"/>
      <c r="B66" s="11"/>
      <c r="N66" s="103"/>
    </row>
    <row r="67" spans="1:23" x14ac:dyDescent="0.2">
      <c r="A67" s="87"/>
      <c r="B67" s="11" t="s">
        <v>207</v>
      </c>
      <c r="L67" s="12">
        <v>0</v>
      </c>
      <c r="N67" s="91">
        <v>0</v>
      </c>
    </row>
    <row r="68" spans="1:23" x14ac:dyDescent="0.2">
      <c r="A68" s="87"/>
      <c r="B68" s="11"/>
      <c r="L68" s="12"/>
      <c r="N68" s="103"/>
    </row>
    <row r="69" spans="1:23" x14ac:dyDescent="0.2">
      <c r="A69" s="87"/>
      <c r="B69" s="11" t="s">
        <v>208</v>
      </c>
      <c r="L69" s="12">
        <v>0</v>
      </c>
      <c r="N69" s="103"/>
    </row>
    <row r="70" spans="1:23" x14ac:dyDescent="0.2">
      <c r="A70" s="8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103"/>
    </row>
    <row r="71" spans="1:23" ht="13.5" thickBot="1" x14ac:dyDescent="0.25">
      <c r="A71" s="10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136"/>
    </row>
    <row r="72" spans="1:23" ht="13.5" thickBot="1" x14ac:dyDescent="0.25">
      <c r="A72" s="87"/>
      <c r="B72" s="11"/>
    </row>
    <row r="73" spans="1:23" x14ac:dyDescent="0.2">
      <c r="A73" s="79" t="s">
        <v>209</v>
      </c>
      <c r="B73" s="80"/>
      <c r="C73" s="80"/>
      <c r="D73" s="80"/>
      <c r="E73" s="80"/>
      <c r="F73" s="80"/>
      <c r="G73" s="137" t="s">
        <v>210</v>
      </c>
      <c r="H73" s="137" t="s">
        <v>211</v>
      </c>
      <c r="I73" s="138" t="s">
        <v>212</v>
      </c>
    </row>
    <row r="74" spans="1:23" x14ac:dyDescent="0.2">
      <c r="A74" s="87"/>
      <c r="G74" s="139"/>
      <c r="H74" s="139"/>
      <c r="I74" s="103"/>
    </row>
    <row r="75" spans="1:23" x14ac:dyDescent="0.2">
      <c r="A75" s="87"/>
      <c r="B75" t="s">
        <v>213</v>
      </c>
      <c r="G75" s="140">
        <v>149195.84</v>
      </c>
      <c r="H75" s="140">
        <v>70523.19</v>
      </c>
      <c r="I75" s="91">
        <v>219719.03</v>
      </c>
    </row>
    <row r="76" spans="1:23" x14ac:dyDescent="0.2">
      <c r="A76" s="87"/>
      <c r="B76" t="s">
        <v>214</v>
      </c>
      <c r="G76" s="141">
        <v>149195.84</v>
      </c>
      <c r="H76" s="141">
        <v>70523.19</v>
      </c>
      <c r="I76" s="142">
        <v>219719.03</v>
      </c>
    </row>
    <row r="77" spans="1:23" x14ac:dyDescent="0.2">
      <c r="A77" s="87"/>
      <c r="C77" s="2" t="s">
        <v>215</v>
      </c>
      <c r="G77" s="140">
        <v>0</v>
      </c>
      <c r="H77" s="140">
        <v>0</v>
      </c>
      <c r="I77" s="143">
        <v>0</v>
      </c>
    </row>
    <row r="78" spans="1:23" x14ac:dyDescent="0.2">
      <c r="A78" s="87"/>
      <c r="G78" s="139"/>
      <c r="H78" s="139"/>
      <c r="I78" s="103"/>
    </row>
    <row r="79" spans="1:23" x14ac:dyDescent="0.2">
      <c r="A79" s="87"/>
      <c r="B79" t="s">
        <v>216</v>
      </c>
      <c r="G79" s="140">
        <v>0</v>
      </c>
      <c r="H79" s="140">
        <v>0</v>
      </c>
      <c r="I79" s="91">
        <v>0</v>
      </c>
      <c r="O79" s="89"/>
      <c r="Q79" s="2"/>
      <c r="R79" s="2"/>
      <c r="S79" s="2"/>
    </row>
    <row r="80" spans="1:23" x14ac:dyDescent="0.2">
      <c r="A80" s="87"/>
      <c r="B80" t="s">
        <v>217</v>
      </c>
      <c r="G80" s="141">
        <v>0</v>
      </c>
      <c r="H80" s="141">
        <v>0</v>
      </c>
      <c r="I80" s="142">
        <v>0</v>
      </c>
      <c r="L80" s="89"/>
      <c r="O80" s="89"/>
      <c r="P80" s="2"/>
      <c r="Q80" s="402"/>
      <c r="R80" s="2"/>
      <c r="S80" s="76"/>
      <c r="T80" s="76"/>
      <c r="U80" s="2"/>
      <c r="V80" s="2"/>
      <c r="W80" s="2"/>
    </row>
    <row r="81" spans="1:23" x14ac:dyDescent="0.2">
      <c r="A81" s="87"/>
      <c r="C81" t="s">
        <v>218</v>
      </c>
      <c r="G81" s="140">
        <v>0</v>
      </c>
      <c r="H81" s="140">
        <v>0</v>
      </c>
      <c r="I81" s="91">
        <v>0</v>
      </c>
      <c r="O81" s="89"/>
      <c r="P81" s="2"/>
      <c r="Q81" s="2"/>
      <c r="R81" s="2"/>
      <c r="S81" s="2"/>
      <c r="T81" s="2"/>
      <c r="U81" s="2"/>
      <c r="V81" s="2"/>
      <c r="W81" s="2"/>
    </row>
    <row r="82" spans="1:23" x14ac:dyDescent="0.2">
      <c r="A82" s="87"/>
      <c r="G82" s="139"/>
      <c r="H82" s="139"/>
      <c r="I82" s="103"/>
      <c r="O82" s="89"/>
      <c r="P82" s="402"/>
      <c r="Q82" s="2"/>
      <c r="R82" s="2"/>
      <c r="S82" s="403"/>
      <c r="T82" s="12"/>
      <c r="U82" s="2"/>
      <c r="V82" s="12"/>
      <c r="W82" s="12"/>
    </row>
    <row r="83" spans="1:23" x14ac:dyDescent="0.2">
      <c r="A83" s="87"/>
      <c r="B83" t="s">
        <v>219</v>
      </c>
      <c r="G83" s="140">
        <v>793515.1399999999</v>
      </c>
      <c r="H83" s="140">
        <v>0</v>
      </c>
      <c r="I83" s="91">
        <v>793515.1399999999</v>
      </c>
      <c r="O83" s="89"/>
      <c r="P83" s="402"/>
      <c r="Q83" s="2"/>
      <c r="R83" s="2"/>
      <c r="S83" s="403"/>
      <c r="T83" s="12"/>
      <c r="U83" s="2"/>
      <c r="V83" s="12"/>
      <c r="W83" s="2"/>
    </row>
    <row r="84" spans="1:23" x14ac:dyDescent="0.2">
      <c r="A84" s="87"/>
      <c r="B84" t="s">
        <v>220</v>
      </c>
      <c r="G84" s="141">
        <v>793515.1399999999</v>
      </c>
      <c r="H84" s="141">
        <v>0</v>
      </c>
      <c r="I84" s="142">
        <v>793515.1399999999</v>
      </c>
      <c r="O84" s="89"/>
      <c r="P84" s="402"/>
      <c r="Q84" s="2"/>
      <c r="R84" s="2"/>
      <c r="S84" s="403"/>
      <c r="T84" s="12"/>
      <c r="U84" s="2"/>
      <c r="V84" s="12"/>
      <c r="W84" s="2"/>
    </row>
    <row r="85" spans="1:23" x14ac:dyDescent="0.2">
      <c r="A85" s="87"/>
      <c r="C85" s="2" t="s">
        <v>221</v>
      </c>
      <c r="G85" s="140">
        <v>0</v>
      </c>
      <c r="H85" s="140">
        <v>0</v>
      </c>
      <c r="I85" s="91">
        <v>0</v>
      </c>
      <c r="O85" s="89"/>
      <c r="P85" s="402"/>
      <c r="Q85" s="2"/>
      <c r="R85" s="2"/>
      <c r="S85" s="12"/>
      <c r="T85" s="12"/>
      <c r="U85" s="2"/>
      <c r="V85" s="12"/>
      <c r="W85" s="2"/>
    </row>
    <row r="86" spans="1:23" s="75" customFormat="1" x14ac:dyDescent="0.2">
      <c r="A86" s="87"/>
      <c r="B86"/>
      <c r="C86"/>
      <c r="D86"/>
      <c r="E86"/>
      <c r="F86"/>
      <c r="G86" s="139"/>
      <c r="H86" s="139"/>
      <c r="I86" s="103"/>
      <c r="O86" s="89"/>
      <c r="P86" s="2"/>
      <c r="Q86" s="11"/>
      <c r="R86" s="11"/>
      <c r="S86" s="395"/>
      <c r="T86" s="395"/>
      <c r="U86" s="2"/>
      <c r="V86" s="2"/>
      <c r="W86" s="2"/>
    </row>
    <row r="87" spans="1:23" x14ac:dyDescent="0.2">
      <c r="A87" s="87"/>
      <c r="C87" s="11" t="s">
        <v>222</v>
      </c>
      <c r="G87" s="140">
        <v>942710.97999999986</v>
      </c>
      <c r="H87" s="140">
        <v>70523.19</v>
      </c>
      <c r="I87" s="91">
        <v>1013234.1699999999</v>
      </c>
      <c r="O87" s="89"/>
      <c r="P87" s="402"/>
      <c r="Q87" s="2"/>
      <c r="R87" s="2"/>
      <c r="S87" s="12"/>
      <c r="T87" s="12"/>
      <c r="U87" s="2"/>
      <c r="V87" s="2"/>
      <c r="W87" s="2"/>
    </row>
    <row r="88" spans="1:23" x14ac:dyDescent="0.2">
      <c r="A88" s="87"/>
      <c r="G88" s="139"/>
      <c r="H88" s="139"/>
      <c r="I88" s="103"/>
      <c r="O88" s="89"/>
      <c r="P88" s="402"/>
      <c r="Q88" s="2"/>
      <c r="R88" s="2"/>
      <c r="S88" s="12"/>
      <c r="T88" s="12"/>
      <c r="U88" s="2"/>
      <c r="V88" s="2"/>
      <c r="W88" s="2"/>
    </row>
    <row r="89" spans="1:23" ht="13.5" thickBot="1" x14ac:dyDescent="0.25">
      <c r="A89" s="93"/>
      <c r="B89" s="94"/>
      <c r="C89" s="94"/>
      <c r="D89" s="94"/>
      <c r="E89" s="94"/>
      <c r="F89" s="94"/>
      <c r="G89" s="144"/>
      <c r="H89" s="144"/>
      <c r="I89" s="136"/>
      <c r="O89" s="89"/>
      <c r="P89" s="402"/>
      <c r="Q89" s="2"/>
      <c r="R89" s="2"/>
      <c r="S89" s="12"/>
      <c r="T89" s="12"/>
      <c r="U89" s="2"/>
      <c r="V89" s="2"/>
      <c r="W89" s="2"/>
    </row>
    <row r="90" spans="1:23" x14ac:dyDescent="0.2">
      <c r="O90" s="89"/>
      <c r="P90" s="2"/>
      <c r="Q90" s="11"/>
      <c r="R90" s="11"/>
      <c r="S90" s="395"/>
      <c r="T90" s="395"/>
      <c r="U90" s="2"/>
      <c r="V90" s="2"/>
      <c r="W90" s="2"/>
    </row>
    <row r="91" spans="1:23" x14ac:dyDescent="0.2">
      <c r="O91" s="89"/>
      <c r="P91" s="2"/>
      <c r="Q91" s="2"/>
      <c r="R91" s="2"/>
      <c r="S91" s="12"/>
      <c r="T91" s="12"/>
      <c r="U91" s="2"/>
      <c r="V91" s="2"/>
      <c r="W91" s="2"/>
    </row>
    <row r="92" spans="1:23" x14ac:dyDescent="0.2">
      <c r="O92" s="89"/>
      <c r="P92" s="2"/>
      <c r="Q92" s="11"/>
      <c r="R92" s="11"/>
      <c r="S92" s="395"/>
      <c r="T92" s="395"/>
      <c r="U92" s="2"/>
      <c r="V92" s="2"/>
      <c r="W92" s="2"/>
    </row>
    <row r="93" spans="1:23" x14ac:dyDescent="0.2">
      <c r="O93" s="89"/>
      <c r="P93" s="2"/>
      <c r="Q93" s="2"/>
      <c r="R93" s="2"/>
      <c r="S93" s="2"/>
      <c r="T93" s="12"/>
      <c r="U93" s="2"/>
      <c r="V93" s="2"/>
      <c r="W93" s="2"/>
    </row>
    <row r="94" spans="1:23" x14ac:dyDescent="0.2">
      <c r="O94" s="89"/>
      <c r="P94" s="2"/>
      <c r="Q94" s="2"/>
      <c r="R94" s="2"/>
      <c r="S94" s="2"/>
      <c r="T94" s="12"/>
      <c r="U94" s="2"/>
      <c r="V94" s="2"/>
      <c r="W94" s="2"/>
    </row>
    <row r="95" spans="1:23" x14ac:dyDescent="0.2">
      <c r="P95" s="75"/>
      <c r="V95" s="75"/>
      <c r="W95" s="75"/>
    </row>
    <row r="96" spans="1:23" x14ac:dyDescent="0.2">
      <c r="Q96" s="75"/>
      <c r="R96" s="75"/>
      <c r="S96" s="75"/>
      <c r="T96" s="75"/>
      <c r="U96" s="75"/>
    </row>
    <row r="97" spans="15:18" x14ac:dyDescent="0.2">
      <c r="P97" s="2"/>
      <c r="Q97" s="2"/>
      <c r="R97" s="2"/>
    </row>
    <row r="98" spans="15:18" x14ac:dyDescent="0.2">
      <c r="P98" s="2"/>
      <c r="Q98" s="2"/>
    </row>
    <row r="99" spans="15:18" x14ac:dyDescent="0.2">
      <c r="Q99" s="404"/>
    </row>
    <row r="100" spans="15:18" x14ac:dyDescent="0.2">
      <c r="O100" s="33"/>
      <c r="P100" s="12"/>
      <c r="Q100" s="12"/>
    </row>
    <row r="101" spans="15:18" x14ac:dyDescent="0.2">
      <c r="O101" s="96"/>
      <c r="P101" s="12"/>
      <c r="Q101" s="12"/>
    </row>
    <row r="102" spans="15:18" x14ac:dyDescent="0.2">
      <c r="O102" s="96"/>
      <c r="P102" s="12"/>
      <c r="Q102" s="12"/>
    </row>
    <row r="103" spans="15:18" x14ac:dyDescent="0.2">
      <c r="P103" s="89"/>
      <c r="Q103" s="89"/>
    </row>
    <row r="104" spans="15:18" x14ac:dyDescent="0.2">
      <c r="O104" s="89"/>
      <c r="P104" s="89"/>
      <c r="Q104" s="89"/>
      <c r="R104" s="89"/>
    </row>
  </sheetData>
  <pageMargins left="0.7" right="0.7" top="0.75" bottom="0.75" header="0.3" footer="0.3"/>
  <pageSetup scale="49" orientation="portrait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E7A75-8368-4BBE-8AEB-89590034B9E4}">
  <dimension ref="A1:K47"/>
  <sheetViews>
    <sheetView zoomScale="90" zoomScaleNormal="90" workbookViewId="0"/>
  </sheetViews>
  <sheetFormatPr defaultColWidth="9.140625" defaultRowHeight="12.75" x14ac:dyDescent="0.2"/>
  <cols>
    <col min="1" max="1" width="67.42578125" customWidth="1"/>
    <col min="2" max="2" width="18.5703125" customWidth="1"/>
    <col min="4" max="5" width="16.140625" bestFit="1" customWidth="1"/>
    <col min="7" max="7" width="11.42578125" customWidth="1"/>
    <col min="10" max="10" width="13.5703125" customWidth="1"/>
  </cols>
  <sheetData>
    <row r="1" spans="1:11" x14ac:dyDescent="0.2">
      <c r="A1" s="145" t="s">
        <v>223</v>
      </c>
      <c r="B1" s="146"/>
    </row>
    <row r="2" spans="1:11" x14ac:dyDescent="0.2">
      <c r="A2" s="145" t="s">
        <v>224</v>
      </c>
      <c r="B2" s="146"/>
    </row>
    <row r="3" spans="1:11" x14ac:dyDescent="0.2">
      <c r="A3" s="147">
        <f>+'ESA FFELP(3)'!D7</f>
        <v>45169</v>
      </c>
      <c r="B3" s="146"/>
    </row>
    <row r="4" spans="1:11" x14ac:dyDescent="0.2">
      <c r="A4" s="145" t="s">
        <v>225</v>
      </c>
      <c r="B4" s="146"/>
    </row>
    <row r="7" spans="1:11" x14ac:dyDescent="0.2">
      <c r="A7" s="148" t="s">
        <v>226</v>
      </c>
    </row>
    <row r="9" spans="1:11" x14ac:dyDescent="0.2">
      <c r="A9" s="149" t="s">
        <v>227</v>
      </c>
      <c r="B9" s="150">
        <v>1759161.72</v>
      </c>
      <c r="C9" s="2"/>
    </row>
    <row r="10" spans="1:11" ht="18" x14ac:dyDescent="0.25">
      <c r="A10" s="149" t="s">
        <v>228</v>
      </c>
      <c r="B10" s="31"/>
      <c r="C10" s="2"/>
      <c r="I10" s="151"/>
      <c r="J10" s="151"/>
      <c r="K10" s="151"/>
    </row>
    <row r="11" spans="1:11" ht="18" x14ac:dyDescent="0.25">
      <c r="A11" s="149" t="s">
        <v>229</v>
      </c>
      <c r="B11" s="152">
        <v>0</v>
      </c>
      <c r="C11" s="2"/>
      <c r="I11" s="151"/>
      <c r="J11" s="151"/>
      <c r="K11" s="151"/>
    </row>
    <row r="12" spans="1:11" x14ac:dyDescent="0.2">
      <c r="A12" s="149" t="s">
        <v>230</v>
      </c>
      <c r="B12" s="152">
        <v>52704183.950000003</v>
      </c>
      <c r="C12" s="2"/>
      <c r="D12" s="153"/>
      <c r="E12" s="154"/>
      <c r="F12" s="28"/>
    </row>
    <row r="13" spans="1:11" x14ac:dyDescent="0.2">
      <c r="A13" s="149" t="s">
        <v>231</v>
      </c>
      <c r="B13" s="152">
        <v>-1595399.67</v>
      </c>
      <c r="C13" s="2"/>
    </row>
    <row r="14" spans="1:11" x14ac:dyDescent="0.2">
      <c r="A14" s="149" t="s">
        <v>232</v>
      </c>
      <c r="B14" s="155">
        <f>SUM(B12:B13)</f>
        <v>51108784.280000001</v>
      </c>
      <c r="C14" s="2"/>
      <c r="D14" s="154"/>
    </row>
    <row r="15" spans="1:11" x14ac:dyDescent="0.2">
      <c r="A15" s="149"/>
      <c r="B15" s="152"/>
      <c r="C15" s="2"/>
    </row>
    <row r="16" spans="1:11" ht="18.75" customHeight="1" x14ac:dyDescent="0.2">
      <c r="A16" s="149" t="s">
        <v>233</v>
      </c>
      <c r="B16" s="152">
        <v>3060125.73</v>
      </c>
      <c r="C16" s="2"/>
      <c r="E16" s="2"/>
      <c r="I16" s="156"/>
    </row>
    <row r="17" spans="1:7" x14ac:dyDescent="0.2">
      <c r="A17" s="157" t="s">
        <v>234</v>
      </c>
      <c r="B17" s="152">
        <v>11769.09</v>
      </c>
      <c r="C17" s="2"/>
    </row>
    <row r="18" spans="1:7" x14ac:dyDescent="0.2">
      <c r="A18" s="149" t="s">
        <v>235</v>
      </c>
      <c r="B18" s="152">
        <v>19698.29</v>
      </c>
      <c r="C18" s="2"/>
      <c r="D18" s="154"/>
      <c r="E18" s="2"/>
      <c r="F18" s="2"/>
    </row>
    <row r="19" spans="1:7" x14ac:dyDescent="0.2">
      <c r="A19" s="149" t="s">
        <v>236</v>
      </c>
      <c r="B19" s="152"/>
      <c r="C19" s="2"/>
      <c r="F19" s="2"/>
    </row>
    <row r="20" spans="1:7" x14ac:dyDescent="0.2">
      <c r="A20" s="149" t="s">
        <v>237</v>
      </c>
      <c r="B20" s="152">
        <v>0</v>
      </c>
      <c r="C20" s="2"/>
      <c r="D20" s="154"/>
    </row>
    <row r="21" spans="1:7" x14ac:dyDescent="0.2">
      <c r="A21" s="2"/>
      <c r="B21" s="158"/>
      <c r="C21" s="2"/>
      <c r="E21" s="154"/>
    </row>
    <row r="22" spans="1:7" ht="13.5" thickBot="1" x14ac:dyDescent="0.25">
      <c r="A22" s="148" t="s">
        <v>83</v>
      </c>
      <c r="B22" s="159">
        <f>+B9+B14+B16+B19+B18+B17</f>
        <v>55959539.109999999</v>
      </c>
      <c r="C22" s="2"/>
      <c r="D22" s="154"/>
      <c r="E22" s="154"/>
    </row>
    <row r="23" spans="1:7" ht="13.5" thickTop="1" x14ac:dyDescent="0.2">
      <c r="A23" s="2"/>
      <c r="B23" s="31"/>
      <c r="C23" s="2"/>
      <c r="D23" s="154"/>
    </row>
    <row r="24" spans="1:7" x14ac:dyDescent="0.2">
      <c r="A24" s="2"/>
      <c r="B24" s="31"/>
      <c r="C24" s="2"/>
    </row>
    <row r="25" spans="1:7" x14ac:dyDescent="0.2">
      <c r="A25" s="148" t="s">
        <v>238</v>
      </c>
      <c r="B25" s="31"/>
      <c r="C25" s="2"/>
    </row>
    <row r="26" spans="1:7" x14ac:dyDescent="0.2">
      <c r="A26" s="2"/>
      <c r="B26" s="31"/>
      <c r="C26" s="2"/>
    </row>
    <row r="27" spans="1:7" x14ac:dyDescent="0.2">
      <c r="A27" s="149" t="s">
        <v>239</v>
      </c>
      <c r="B27" s="160">
        <v>0</v>
      </c>
      <c r="C27" s="2"/>
    </row>
    <row r="28" spans="1:7" x14ac:dyDescent="0.2">
      <c r="A28" s="149" t="s">
        <v>240</v>
      </c>
      <c r="B28" s="152">
        <v>36567854.369999997</v>
      </c>
      <c r="C28" s="2"/>
      <c r="E28" s="2"/>
    </row>
    <row r="29" spans="1:7" x14ac:dyDescent="0.2">
      <c r="A29" s="149" t="s">
        <v>241</v>
      </c>
      <c r="B29" s="152">
        <v>-150772.43</v>
      </c>
      <c r="C29" s="2"/>
      <c r="G29" s="2"/>
    </row>
    <row r="30" spans="1:7" x14ac:dyDescent="0.2">
      <c r="A30" s="149" t="s">
        <v>242</v>
      </c>
      <c r="B30" s="152">
        <v>0</v>
      </c>
      <c r="C30" s="2"/>
    </row>
    <row r="31" spans="1:7" x14ac:dyDescent="0.2">
      <c r="A31" s="149" t="s">
        <v>243</v>
      </c>
      <c r="B31" s="152">
        <v>0</v>
      </c>
      <c r="C31" s="2"/>
      <c r="G31" s="2"/>
    </row>
    <row r="32" spans="1:7" x14ac:dyDescent="0.2">
      <c r="A32" s="2"/>
      <c r="B32" s="158"/>
      <c r="C32" s="2"/>
    </row>
    <row r="33" spans="1:9" ht="13.5" thickBot="1" x14ac:dyDescent="0.25">
      <c r="A33" s="149" t="s">
        <v>244</v>
      </c>
      <c r="B33" s="161">
        <f>SUM(B28:B32)</f>
        <v>36417081.939999998</v>
      </c>
      <c r="C33" s="2"/>
      <c r="E33" s="153"/>
    </row>
    <row r="34" spans="1:9" ht="13.5" thickTop="1" x14ac:dyDescent="0.2">
      <c r="A34" s="2"/>
      <c r="B34" s="162"/>
      <c r="C34" s="2"/>
    </row>
    <row r="35" spans="1:9" x14ac:dyDescent="0.2">
      <c r="A35" s="148" t="s">
        <v>245</v>
      </c>
      <c r="B35" s="163">
        <v>19542457.170000002</v>
      </c>
      <c r="C35" s="2"/>
      <c r="D35" s="154"/>
    </row>
    <row r="36" spans="1:9" x14ac:dyDescent="0.2">
      <c r="A36" s="2"/>
      <c r="B36" s="31"/>
      <c r="C36" s="2"/>
    </row>
    <row r="37" spans="1:9" ht="13.5" thickBot="1" x14ac:dyDescent="0.25">
      <c r="A37" s="148" t="s">
        <v>246</v>
      </c>
      <c r="B37" s="159">
        <f>+B33+B35</f>
        <v>55959539.109999999</v>
      </c>
      <c r="C37" s="2"/>
      <c r="D37" s="154"/>
      <c r="I37" s="164"/>
    </row>
    <row r="38" spans="1:9" ht="13.5" thickTop="1" x14ac:dyDescent="0.2">
      <c r="A38" s="2"/>
      <c r="B38" s="31"/>
      <c r="C38" s="2"/>
    </row>
    <row r="39" spans="1:9" x14ac:dyDescent="0.2">
      <c r="A39" s="2"/>
      <c r="B39" s="31">
        <f>B22-B37</f>
        <v>0</v>
      </c>
      <c r="C39" s="2"/>
    </row>
    <row r="40" spans="1:9" x14ac:dyDescent="0.2">
      <c r="B40" s="31"/>
    </row>
    <row r="41" spans="1:9" x14ac:dyDescent="0.2">
      <c r="A41" s="2" t="s">
        <v>247</v>
      </c>
      <c r="B41" s="31"/>
      <c r="C41" s="2"/>
    </row>
    <row r="42" spans="1:9" x14ac:dyDescent="0.2">
      <c r="A42" s="2" t="s">
        <v>248</v>
      </c>
      <c r="B42" s="31"/>
      <c r="C42" s="2"/>
    </row>
    <row r="43" spans="1:9" x14ac:dyDescent="0.2">
      <c r="A43" s="2"/>
      <c r="B43" s="31"/>
      <c r="C43" s="2"/>
    </row>
    <row r="44" spans="1:9" x14ac:dyDescent="0.2">
      <c r="B44" s="31"/>
    </row>
    <row r="45" spans="1:9" x14ac:dyDescent="0.2">
      <c r="B45" s="31"/>
    </row>
    <row r="46" spans="1:9" x14ac:dyDescent="0.2">
      <c r="B46" s="31"/>
    </row>
    <row r="47" spans="1:9" x14ac:dyDescent="0.2">
      <c r="B47" s="31"/>
    </row>
  </sheetData>
  <pageMargins left="0.7" right="0.7" top="0.75" bottom="0.75" header="0.3" footer="0.3"/>
  <pageSetup scale="85" orientation="portrait" r:id="rId1"/>
  <ignoredErrors>
    <ignoredError sqref="B33 B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6EE53-D474-460C-97D9-4237CF2CE808}">
  <dimension ref="A1:Z49"/>
  <sheetViews>
    <sheetView zoomScaleNormal="100" workbookViewId="0"/>
  </sheetViews>
  <sheetFormatPr defaultColWidth="9.140625" defaultRowHeight="12.75" x14ac:dyDescent="0.2"/>
  <cols>
    <col min="3" max="3" width="51.42578125" customWidth="1"/>
    <col min="4" max="4" width="29.85546875" bestFit="1" customWidth="1"/>
    <col min="5" max="5" width="14" bestFit="1" customWidth="1"/>
    <col min="6" max="6" width="14.42578125" customWidth="1"/>
    <col min="8" max="8" width="10.140625" bestFit="1" customWidth="1"/>
    <col min="9" max="9" width="23.42578125" customWidth="1"/>
    <col min="10" max="10" width="8.5703125" customWidth="1"/>
    <col min="11" max="11" width="8" customWidth="1"/>
    <col min="12" max="12" width="16.42578125" customWidth="1"/>
    <col min="19" max="19" width="13.85546875" customWidth="1"/>
  </cols>
  <sheetData>
    <row r="1" spans="1:25" x14ac:dyDescent="0.2">
      <c r="A1" s="4" t="s">
        <v>223</v>
      </c>
      <c r="J1" s="3"/>
    </row>
    <row r="2" spans="1:25" ht="15" x14ac:dyDescent="0.25">
      <c r="A2" s="165" t="s">
        <v>249</v>
      </c>
      <c r="B2" s="2"/>
      <c r="C2" s="2"/>
      <c r="D2" s="2"/>
      <c r="E2" s="2"/>
    </row>
    <row r="4" spans="1:25" ht="15" x14ac:dyDescent="0.25">
      <c r="A4" s="2"/>
      <c r="B4" s="166" t="s">
        <v>250</v>
      </c>
      <c r="C4" s="2"/>
      <c r="D4" s="2"/>
      <c r="E4" s="2"/>
    </row>
    <row r="5" spans="1:25" x14ac:dyDescent="0.2">
      <c r="A5" s="2"/>
      <c r="B5" s="2" t="s">
        <v>251</v>
      </c>
      <c r="C5" s="2"/>
      <c r="D5" s="167" t="s">
        <v>279</v>
      </c>
      <c r="E5" s="2"/>
      <c r="G5" s="2"/>
    </row>
    <row r="6" spans="1:25" x14ac:dyDescent="0.2">
      <c r="A6" s="2"/>
      <c r="B6" s="2" t="s">
        <v>6</v>
      </c>
      <c r="C6" s="2"/>
      <c r="D6" s="168">
        <v>45194</v>
      </c>
      <c r="E6" s="2"/>
      <c r="G6" s="2"/>
    </row>
    <row r="7" spans="1:25" x14ac:dyDescent="0.2">
      <c r="A7" s="2"/>
      <c r="B7" s="2" t="s">
        <v>252</v>
      </c>
      <c r="C7" s="2"/>
      <c r="D7" s="169">
        <v>31</v>
      </c>
      <c r="E7" s="2"/>
      <c r="G7" s="2"/>
    </row>
    <row r="8" spans="1:25" x14ac:dyDescent="0.2">
      <c r="A8" s="2"/>
      <c r="B8" s="2" t="s">
        <v>253</v>
      </c>
      <c r="C8" s="2"/>
      <c r="D8" s="33">
        <v>360</v>
      </c>
      <c r="E8" s="2"/>
      <c r="G8" s="2"/>
    </row>
    <row r="9" spans="1:25" ht="15" x14ac:dyDescent="0.25">
      <c r="A9" s="2"/>
      <c r="B9" s="2" t="s">
        <v>254</v>
      </c>
      <c r="C9" s="2"/>
      <c r="D9" s="170">
        <v>9200000</v>
      </c>
      <c r="E9" s="2"/>
      <c r="G9" s="2"/>
    </row>
    <row r="10" spans="1:25" ht="15" x14ac:dyDescent="0.25">
      <c r="A10" s="2"/>
      <c r="B10" s="2" t="s">
        <v>255</v>
      </c>
      <c r="C10" s="11"/>
      <c r="D10" s="171">
        <v>8.9020600000000005E-2</v>
      </c>
      <c r="E10" s="2"/>
      <c r="G10" s="2"/>
      <c r="I10" s="2"/>
    </row>
    <row r="11" spans="1:25" ht="15" x14ac:dyDescent="0.25">
      <c r="A11" s="2"/>
      <c r="B11" s="2" t="s">
        <v>256</v>
      </c>
      <c r="C11" s="2"/>
      <c r="D11" s="171">
        <v>5.4020600000000002E-2</v>
      </c>
      <c r="E11" s="2"/>
      <c r="G11" s="2"/>
      <c r="I11" s="2"/>
    </row>
    <row r="12" spans="1:25" x14ac:dyDescent="0.2">
      <c r="A12" s="2"/>
      <c r="B12" s="172"/>
      <c r="C12" s="173" t="s">
        <v>257</v>
      </c>
      <c r="D12" s="168">
        <v>45190</v>
      </c>
      <c r="E12" s="2"/>
      <c r="G12" s="2"/>
    </row>
    <row r="13" spans="1:25" x14ac:dyDescent="0.2">
      <c r="A13" s="2"/>
      <c r="B13" s="172"/>
      <c r="C13" s="172"/>
      <c r="D13" s="27"/>
      <c r="E13" s="2"/>
      <c r="F13" s="96"/>
      <c r="X13" s="2"/>
      <c r="Y13" s="2"/>
    </row>
    <row r="14" spans="1:25" ht="15" x14ac:dyDescent="0.25">
      <c r="A14" s="2"/>
      <c r="B14" s="166" t="s">
        <v>258</v>
      </c>
      <c r="C14" s="166"/>
      <c r="D14" s="174">
        <f>D9*(D10)*(ROUND((D7)/D8,5))</f>
        <v>70523.187567200002</v>
      </c>
      <c r="E14" s="2"/>
      <c r="X14" s="2"/>
      <c r="Y14" s="2"/>
    </row>
    <row r="15" spans="1:25" x14ac:dyDescent="0.2">
      <c r="X15" s="28"/>
      <c r="Y15" s="2"/>
    </row>
    <row r="16" spans="1:25" ht="15" x14ac:dyDescent="0.25">
      <c r="A16" s="2"/>
      <c r="B16" s="166" t="s">
        <v>259</v>
      </c>
      <c r="C16" s="175"/>
      <c r="D16" s="176"/>
      <c r="E16" s="2"/>
    </row>
    <row r="17" spans="1:26" x14ac:dyDescent="0.2">
      <c r="A17" s="2"/>
      <c r="B17" s="177"/>
      <c r="C17" s="177" t="s">
        <v>260</v>
      </c>
      <c r="D17" s="176">
        <v>366187.15</v>
      </c>
      <c r="E17" s="29"/>
      <c r="G17" s="2"/>
      <c r="K17" s="178"/>
      <c r="Z17" s="2"/>
    </row>
    <row r="18" spans="1:26" x14ac:dyDescent="0.2">
      <c r="B18" s="177"/>
      <c r="C18" s="177" t="s">
        <v>261</v>
      </c>
      <c r="D18" s="176">
        <v>29562.75</v>
      </c>
      <c r="E18" s="178"/>
      <c r="F18" s="178"/>
      <c r="G18" s="2"/>
      <c r="K18" s="29"/>
    </row>
    <row r="19" spans="1:26" x14ac:dyDescent="0.2">
      <c r="B19" s="177"/>
      <c r="C19" s="177" t="s">
        <v>262</v>
      </c>
      <c r="D19" s="176">
        <v>17283.55</v>
      </c>
      <c r="E19" s="178"/>
      <c r="G19" s="2"/>
      <c r="I19" s="2"/>
      <c r="K19" s="178"/>
      <c r="Q19" s="179"/>
      <c r="R19" s="179"/>
      <c r="S19" s="180"/>
    </row>
    <row r="20" spans="1:26" ht="15" x14ac:dyDescent="0.25">
      <c r="B20" s="177"/>
      <c r="C20" s="177" t="s">
        <v>263</v>
      </c>
      <c r="D20" s="176">
        <v>149195.84</v>
      </c>
      <c r="E20" s="178"/>
      <c r="G20" s="2"/>
      <c r="K20" s="178"/>
      <c r="Q20" s="181"/>
      <c r="R20" s="181"/>
      <c r="S20" s="181"/>
    </row>
    <row r="21" spans="1:26" ht="15" x14ac:dyDescent="0.25">
      <c r="B21" s="177"/>
      <c r="C21" s="182" t="s">
        <v>264</v>
      </c>
      <c r="D21" s="183">
        <v>833.33</v>
      </c>
      <c r="E21" s="178"/>
      <c r="G21" s="2"/>
      <c r="K21" s="178"/>
      <c r="Q21" s="181"/>
      <c r="R21" s="181"/>
      <c r="S21" s="181"/>
    </row>
    <row r="22" spans="1:26" ht="15" x14ac:dyDescent="0.25">
      <c r="B22" s="177"/>
      <c r="C22" s="177"/>
      <c r="D22" s="184"/>
      <c r="K22" s="178"/>
      <c r="Q22" s="181"/>
      <c r="R22" s="181"/>
      <c r="S22" s="181"/>
    </row>
    <row r="23" spans="1:26" ht="15" x14ac:dyDescent="0.25">
      <c r="B23" s="166" t="s">
        <v>265</v>
      </c>
      <c r="C23" s="175"/>
      <c r="D23" s="174">
        <f>D17-D18-D19-D20-D21</f>
        <v>169311.68000000005</v>
      </c>
      <c r="E23" s="178"/>
      <c r="F23" s="178"/>
      <c r="Q23" s="181"/>
      <c r="R23" s="181"/>
      <c r="S23" s="181"/>
    </row>
    <row r="24" spans="1:26" ht="15" x14ac:dyDescent="0.25">
      <c r="B24" s="166"/>
      <c r="C24" s="2"/>
      <c r="D24" s="2"/>
      <c r="Q24" s="181"/>
      <c r="R24" s="181"/>
      <c r="S24" s="181"/>
    </row>
    <row r="25" spans="1:26" ht="15" x14ac:dyDescent="0.25">
      <c r="B25" s="173" t="s">
        <v>266</v>
      </c>
      <c r="C25" s="2"/>
      <c r="D25" s="181">
        <v>0</v>
      </c>
      <c r="H25" s="185"/>
      <c r="I25" s="186"/>
      <c r="J25" s="186"/>
      <c r="K25" s="186"/>
      <c r="L25" s="186"/>
      <c r="M25" s="186"/>
      <c r="N25" s="186"/>
      <c r="Q25" s="181"/>
      <c r="R25" s="181"/>
      <c r="S25" s="181"/>
    </row>
    <row r="26" spans="1:26" ht="15" x14ac:dyDescent="0.25">
      <c r="B26" s="173"/>
      <c r="C26" s="28" t="s">
        <v>267</v>
      </c>
      <c r="D26" s="2"/>
      <c r="H26" s="185"/>
      <c r="I26" s="186"/>
      <c r="J26" s="186"/>
      <c r="K26" s="186"/>
      <c r="L26" s="181"/>
      <c r="M26" s="186"/>
      <c r="N26" s="186"/>
      <c r="Q26" s="181"/>
      <c r="R26" s="181"/>
      <c r="S26" s="181"/>
    </row>
    <row r="27" spans="1:26" ht="15" x14ac:dyDescent="0.25">
      <c r="B27" s="173" t="s">
        <v>268</v>
      </c>
      <c r="C27" s="2"/>
      <c r="D27" s="181">
        <v>0</v>
      </c>
      <c r="H27" s="185"/>
      <c r="I27" s="186"/>
      <c r="J27" s="186"/>
      <c r="K27" s="186"/>
      <c r="L27" s="181"/>
      <c r="M27" s="186"/>
      <c r="N27" s="186"/>
      <c r="Q27" s="181"/>
      <c r="R27" s="181"/>
      <c r="S27" s="181"/>
    </row>
    <row r="28" spans="1:26" ht="15" x14ac:dyDescent="0.25">
      <c r="B28" s="173" t="s">
        <v>269</v>
      </c>
      <c r="C28" s="2"/>
      <c r="D28" s="187">
        <v>0</v>
      </c>
      <c r="H28" s="186"/>
      <c r="I28" s="186"/>
      <c r="J28" s="186"/>
      <c r="K28" s="186"/>
      <c r="L28" s="181"/>
      <c r="M28" s="186"/>
      <c r="N28" s="186"/>
    </row>
    <row r="29" spans="1:26" ht="15" x14ac:dyDescent="0.25">
      <c r="B29" s="188" t="s">
        <v>270</v>
      </c>
      <c r="C29" s="2"/>
      <c r="D29" s="174">
        <v>0</v>
      </c>
      <c r="H29" s="186"/>
      <c r="I29" s="181"/>
      <c r="J29" s="186"/>
      <c r="K29" s="186"/>
      <c r="L29" s="181"/>
      <c r="M29" s="186"/>
      <c r="N29" s="186"/>
      <c r="Q29" s="179"/>
      <c r="R29" s="180"/>
      <c r="S29" s="180"/>
    </row>
    <row r="30" spans="1:26" ht="15" x14ac:dyDescent="0.25">
      <c r="B30" s="188"/>
      <c r="C30" s="2"/>
      <c r="D30" s="2"/>
      <c r="H30" s="186"/>
      <c r="I30" s="181"/>
      <c r="J30" s="186"/>
      <c r="K30" s="186"/>
      <c r="L30" s="181"/>
      <c r="M30" s="186"/>
      <c r="N30" s="186"/>
      <c r="Q30" s="181"/>
      <c r="R30" s="181"/>
      <c r="S30" s="181"/>
    </row>
    <row r="31" spans="1:26" ht="15" x14ac:dyDescent="0.25">
      <c r="B31" s="189" t="s">
        <v>271</v>
      </c>
      <c r="C31" s="177"/>
      <c r="D31" s="181"/>
      <c r="H31" s="186"/>
      <c r="I31" s="186"/>
      <c r="J31" s="186"/>
      <c r="K31" s="186"/>
      <c r="L31" s="181"/>
      <c r="M31" s="186"/>
      <c r="N31" s="186"/>
      <c r="Q31" s="181"/>
      <c r="R31" s="181"/>
      <c r="S31" s="181"/>
    </row>
    <row r="32" spans="1:26" ht="15" x14ac:dyDescent="0.25">
      <c r="B32" s="190"/>
      <c r="C32" s="190" t="s">
        <v>272</v>
      </c>
      <c r="D32" s="181">
        <f>+D14</f>
        <v>70523.187567200002</v>
      </c>
      <c r="H32" s="186"/>
      <c r="I32" s="186"/>
      <c r="J32" s="186"/>
      <c r="K32" s="186"/>
      <c r="L32" s="181"/>
      <c r="M32" s="186"/>
      <c r="N32" s="186"/>
      <c r="Q32" s="181"/>
      <c r="R32" s="181"/>
      <c r="S32" s="181"/>
    </row>
    <row r="33" spans="2:19" ht="15" x14ac:dyDescent="0.25">
      <c r="B33" s="2"/>
      <c r="C33" s="2"/>
      <c r="D33" s="27"/>
      <c r="H33" s="186"/>
      <c r="I33" s="181"/>
      <c r="J33" s="186"/>
      <c r="K33" s="186"/>
      <c r="L33" s="181"/>
      <c r="M33" s="186"/>
      <c r="N33" s="186"/>
      <c r="Q33" s="181"/>
      <c r="R33" s="181"/>
      <c r="S33" s="181"/>
    </row>
    <row r="34" spans="2:19" ht="15" x14ac:dyDescent="0.25">
      <c r="B34" s="166" t="s">
        <v>273</v>
      </c>
      <c r="C34" s="166"/>
      <c r="D34" s="174">
        <f>D32</f>
        <v>70523.187567200002</v>
      </c>
      <c r="H34" s="186"/>
      <c r="I34" s="181"/>
      <c r="J34" s="186"/>
      <c r="K34" s="186"/>
      <c r="L34" s="181"/>
      <c r="M34" s="186"/>
      <c r="N34" s="186"/>
      <c r="Q34" s="181"/>
      <c r="R34" s="181"/>
      <c r="S34" s="181"/>
    </row>
    <row r="35" spans="2:19" ht="15" x14ac:dyDescent="0.25">
      <c r="H35" s="186"/>
      <c r="I35" s="186"/>
      <c r="J35" s="186"/>
      <c r="K35" s="186"/>
      <c r="L35" s="181"/>
      <c r="M35" s="186"/>
      <c r="N35" s="186"/>
      <c r="Q35" s="181"/>
      <c r="R35" s="181"/>
      <c r="S35" s="181"/>
    </row>
    <row r="36" spans="2:19" ht="15" x14ac:dyDescent="0.25">
      <c r="B36" s="166" t="s">
        <v>274</v>
      </c>
      <c r="C36" s="2"/>
      <c r="D36" s="2"/>
      <c r="H36" s="186"/>
      <c r="I36" s="186"/>
      <c r="J36" s="186"/>
      <c r="K36" s="186"/>
      <c r="L36" s="181"/>
      <c r="M36" s="186"/>
      <c r="N36" s="186"/>
      <c r="Q36" s="181"/>
      <c r="R36" s="181"/>
      <c r="S36" s="181"/>
    </row>
    <row r="37" spans="2:19" ht="15" x14ac:dyDescent="0.25">
      <c r="B37" s="2"/>
      <c r="C37" s="190" t="s">
        <v>275</v>
      </c>
      <c r="D37" s="191">
        <v>0</v>
      </c>
      <c r="H37" s="186"/>
      <c r="I37" s="181"/>
      <c r="J37" s="186"/>
      <c r="K37" s="186"/>
      <c r="L37" s="181"/>
      <c r="M37" s="186"/>
      <c r="N37" s="186"/>
      <c r="Q37" s="181"/>
      <c r="R37" s="181"/>
      <c r="S37" s="181"/>
    </row>
    <row r="38" spans="2:19" ht="15" x14ac:dyDescent="0.25">
      <c r="B38" s="2" t="s">
        <v>276</v>
      </c>
      <c r="C38" s="2"/>
      <c r="D38" s="192">
        <v>0</v>
      </c>
      <c r="H38" s="186"/>
      <c r="I38" s="181"/>
      <c r="J38" s="186"/>
      <c r="K38" s="186"/>
      <c r="L38" s="181"/>
      <c r="M38" s="186"/>
      <c r="N38" s="186"/>
      <c r="Q38" s="181"/>
      <c r="R38" s="181"/>
      <c r="S38" s="181"/>
    </row>
    <row r="39" spans="2:19" ht="15" x14ac:dyDescent="0.25">
      <c r="B39" s="173" t="s">
        <v>277</v>
      </c>
      <c r="C39" s="2"/>
      <c r="D39" s="193">
        <v>0</v>
      </c>
      <c r="H39" s="185"/>
      <c r="I39" s="186"/>
      <c r="J39" s="186"/>
      <c r="K39" s="186"/>
      <c r="L39" s="181"/>
      <c r="M39" s="186"/>
      <c r="N39" s="186"/>
      <c r="Q39" s="181"/>
      <c r="R39" s="181"/>
      <c r="S39" s="181"/>
    </row>
    <row r="40" spans="2:19" ht="15" x14ac:dyDescent="0.25">
      <c r="B40" s="188" t="s">
        <v>278</v>
      </c>
      <c r="C40" s="2"/>
      <c r="D40" s="174">
        <v>0</v>
      </c>
    </row>
    <row r="41" spans="2:19" x14ac:dyDescent="0.2">
      <c r="Q41" s="179"/>
      <c r="R41" s="180"/>
      <c r="S41" s="180"/>
    </row>
    <row r="42" spans="2:19" ht="15" x14ac:dyDescent="0.25">
      <c r="Q42" s="181"/>
      <c r="R42" s="181"/>
      <c r="S42" s="181"/>
    </row>
    <row r="43" spans="2:19" ht="15" x14ac:dyDescent="0.25">
      <c r="H43" s="179"/>
      <c r="I43" s="128"/>
      <c r="J43" s="180"/>
      <c r="K43" s="180"/>
      <c r="L43" s="179"/>
      <c r="Q43" s="181"/>
      <c r="R43" s="181"/>
      <c r="S43" s="181"/>
    </row>
    <row r="44" spans="2:19" ht="15" x14ac:dyDescent="0.25">
      <c r="H44" s="194"/>
      <c r="I44" s="128"/>
      <c r="J44" s="195"/>
      <c r="K44" s="196"/>
      <c r="L44" s="128"/>
      <c r="Q44" s="181"/>
      <c r="R44" s="181"/>
      <c r="S44" s="181"/>
    </row>
    <row r="45" spans="2:19" ht="15" x14ac:dyDescent="0.25">
      <c r="H45" s="194"/>
      <c r="I45" s="128"/>
      <c r="J45" s="194"/>
      <c r="K45" s="194"/>
      <c r="L45" s="128"/>
      <c r="Q45" s="181"/>
      <c r="R45" s="181"/>
      <c r="S45" s="181"/>
    </row>
    <row r="46" spans="2:19" ht="15" x14ac:dyDescent="0.25">
      <c r="H46" s="179"/>
      <c r="I46" s="197"/>
      <c r="J46" s="194"/>
      <c r="K46" s="194"/>
      <c r="L46" s="128"/>
      <c r="Q46" s="181"/>
      <c r="R46" s="181"/>
      <c r="S46" s="181"/>
    </row>
    <row r="47" spans="2:19" ht="15" x14ac:dyDescent="0.25">
      <c r="H47" s="194"/>
      <c r="I47" s="128"/>
      <c r="J47" s="194"/>
      <c r="K47" s="128"/>
      <c r="L47" s="128"/>
      <c r="Q47" s="181"/>
      <c r="R47" s="181"/>
      <c r="S47" s="181"/>
    </row>
    <row r="48" spans="2:19" ht="15" x14ac:dyDescent="0.25">
      <c r="H48" s="194"/>
      <c r="I48" s="12"/>
      <c r="J48" s="194"/>
      <c r="K48" s="194"/>
      <c r="L48" s="128"/>
      <c r="Q48" s="181"/>
      <c r="R48" s="181"/>
      <c r="S48" s="181"/>
    </row>
    <row r="49" spans="8:19" ht="15" x14ac:dyDescent="0.25">
      <c r="H49" s="179"/>
      <c r="I49" s="197"/>
      <c r="J49" s="194"/>
      <c r="K49" s="194"/>
      <c r="L49" s="128"/>
      <c r="Q49" s="186"/>
      <c r="R49" s="181"/>
      <c r="S49" s="181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</dc:creator>
  <cp:lastModifiedBy>Brenda Casseb</cp:lastModifiedBy>
  <dcterms:created xsi:type="dcterms:W3CDTF">2023-09-19T20:15:28Z</dcterms:created>
  <dcterms:modified xsi:type="dcterms:W3CDTF">2023-09-20T13:59:57Z</dcterms:modified>
</cp:coreProperties>
</file>