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3\"/>
    </mc:Choice>
  </mc:AlternateContent>
  <xr:revisionPtr revIDLastSave="0" documentId="8_{C73BAC29-B853-4796-AB07-65E416E72C7F}" xr6:coauthVersionLast="47" xr6:coauthVersionMax="47" xr10:uidLastSave="{00000000-0000-0000-0000-000000000000}"/>
  <bookViews>
    <workbookView xWindow="-120" yWindow="-120" windowWidth="29040" windowHeight="15840" xr2:uid="{A40DAF4C-F27E-44A1-BDC1-1F074A849AF0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H65" i="1"/>
  <c r="G64" i="1"/>
  <c r="G50" i="1"/>
  <c r="G47" i="1"/>
  <c r="G46" i="1"/>
  <c r="G39" i="1"/>
  <c r="G38" i="1"/>
  <c r="G37" i="1"/>
  <c r="G36" i="1"/>
  <c r="G35" i="1"/>
  <c r="L34" i="1"/>
  <c r="G34" i="1"/>
  <c r="G29" i="1"/>
  <c r="H21" i="1"/>
  <c r="L18" i="1"/>
  <c r="J21" i="1"/>
  <c r="A3" i="3" l="1"/>
  <c r="I21" i="1"/>
  <c r="L17" i="1"/>
  <c r="G72" i="1"/>
  <c r="K21" i="1"/>
  <c r="H73" i="1"/>
  <c r="F30" i="1"/>
  <c r="G28" i="1"/>
  <c r="G30" i="1" s="1"/>
  <c r="H30" i="1"/>
  <c r="H66" i="1"/>
  <c r="H53" i="1"/>
  <c r="H68" i="1"/>
  <c r="G53" i="1" l="1"/>
  <c r="G66" i="1"/>
  <c r="G73" i="1"/>
  <c r="G74" i="1"/>
  <c r="H72" i="1"/>
  <c r="L21" i="1"/>
  <c r="M18" i="1" s="1"/>
  <c r="M17" i="1"/>
  <c r="M21" i="1" s="1"/>
  <c r="H74" i="1" l="1"/>
  <c r="H78" i="1"/>
  <c r="G68" i="1"/>
  <c r="H79" i="1" l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<sst xmlns="http://schemas.openxmlformats.org/spreadsheetml/2006/main" count="332" uniqueCount="239">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</sst>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3"/>
    <xf numFmtId="0" fontId="2" fillId="0" borderId="0" xfId="3" applyFont="1"/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3" fillId="0" borderId="2" xfId="3" applyBorder="1"/>
    <xf numFmtId="0" fontId="3" fillId="0" borderId="3" xfId="3" applyBorder="1"/>
    <xf numFmtId="0" fontId="3" fillId="0" borderId="5" xfId="3" applyBorder="1"/>
    <xf numFmtId="0" fontId="7" fillId="0" borderId="0" xfId="2" applyFill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3" applyBorder="1"/>
    <xf numFmtId="0" fontId="3" fillId="0" borderId="8" xfId="3" applyBorder="1"/>
    <xf numFmtId="43" fontId="3" fillId="0" borderId="0" xfId="3" applyNumberFormat="1"/>
    <xf numFmtId="0" fontId="3" fillId="0" borderId="4" xfId="3" applyBorder="1"/>
    <xf numFmtId="43" fontId="3" fillId="0" borderId="13" xfId="3" applyNumberFormat="1" applyBorder="1"/>
    <xf numFmtId="43" fontId="3" fillId="0" borderId="18" xfId="3" applyNumberFormat="1" applyBorder="1"/>
    <xf numFmtId="0" fontId="10" fillId="0" borderId="4" xfId="3" applyFont="1" applyBorder="1"/>
    <xf numFmtId="0" fontId="10" fillId="0" borderId="0" xfId="3" applyFont="1"/>
    <xf numFmtId="0" fontId="10" fillId="0" borderId="6" xfId="3" applyFont="1" applyBorder="1"/>
    <xf numFmtId="0" fontId="4" fillId="0" borderId="0" xfId="3" applyFont="1"/>
    <xf numFmtId="0" fontId="3" fillId="0" borderId="22" xfId="3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43" fontId="3" fillId="0" borderId="0" xfId="3" applyNumberFormat="1" applyAlignment="1">
      <alignment horizontal="right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0" fontId="3" fillId="0" borderId="0" xfId="3" applyAlignment="1">
      <alignment horizontal="right"/>
    </xf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0" fontId="4" fillId="0" borderId="4" xfId="3" applyFont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0" fontId="3" fillId="0" borderId="21" xfId="3" applyBorder="1"/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43" fontId="3" fillId="0" borderId="0" xfId="1" applyFont="1" applyFill="1" applyBorder="1" applyAlignment="1">
      <alignment horizontal="center"/>
    </xf>
    <xf numFmtId="0" fontId="3" fillId="0" borderId="0" xfId="3" applyAlignment="1">
      <alignment horizontal="center"/>
    </xf>
    <xf numFmtId="43" fontId="3" fillId="0" borderId="5" xfId="3" applyNumberFormat="1" applyBorder="1"/>
    <xf numFmtId="44" fontId="3" fillId="0" borderId="0" xfId="3" applyNumberFormat="1"/>
    <xf numFmtId="0" fontId="3" fillId="0" borderId="13" xfId="3" applyBorder="1"/>
    <xf numFmtId="0" fontId="3" fillId="0" borderId="6" xfId="3" applyBorder="1"/>
    <xf numFmtId="0" fontId="3" fillId="0" borderId="38" xfId="3" applyBorder="1"/>
    <xf numFmtId="0" fontId="3" fillId="0" borderId="39" xfId="3" applyBorder="1"/>
    <xf numFmtId="0" fontId="4" fillId="0" borderId="1" xfId="3" applyFont="1" applyBorder="1"/>
    <xf numFmtId="43" fontId="3" fillId="0" borderId="20" xfId="3" applyNumberFormat="1" applyBorder="1"/>
    <xf numFmtId="10" fontId="3" fillId="0" borderId="12" xfId="6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0" fontId="3" fillId="0" borderId="0" xfId="3" applyNumberFormat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3" fillId="0" borderId="1" xfId="3" applyBorder="1"/>
    <xf numFmtId="43" fontId="3" fillId="0" borderId="12" xfId="5" applyFont="1" applyFill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0" fontId="4" fillId="0" borderId="7" xfId="3" applyFont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0" fontId="5" fillId="0" borderId="0" xfId="3" applyFont="1"/>
    <xf numFmtId="0" fontId="4" fillId="0" borderId="0" xfId="3" applyFont="1" applyAlignment="1">
      <alignment horizontal="center"/>
    </xf>
    <xf numFmtId="43" fontId="4" fillId="0" borderId="0" xfId="3" applyNumberFormat="1" applyFont="1"/>
    <xf numFmtId="3" fontId="3" fillId="0" borderId="0" xfId="3" applyNumberFormat="1"/>
    <xf numFmtId="4" fontId="3" fillId="0" borderId="0" xfId="3" applyNumberFormat="1"/>
    <xf numFmtId="0" fontId="5" fillId="0" borderId="0" xfId="3" applyFont="1" applyAlignment="1">
      <alignment vertical="center" wrapText="1"/>
    </xf>
    <xf numFmtId="14" fontId="3" fillId="0" borderId="2" xfId="3" applyNumberFormat="1" applyBorder="1" applyAlignment="1">
      <alignment horizontal="center"/>
    </xf>
    <xf numFmtId="14" fontId="3" fillId="0" borderId="3" xfId="3" applyNumberFormat="1" applyBorder="1" applyAlignment="1">
      <alignment horizontal="center"/>
    </xf>
    <xf numFmtId="14" fontId="3" fillId="0" borderId="7" xfId="3" applyNumberFormat="1" applyBorder="1" applyAlignment="1">
      <alignment horizontal="center"/>
    </xf>
    <xf numFmtId="14" fontId="3" fillId="0" borderId="8" xfId="3" applyNumberFormat="1" applyBorder="1" applyAlignment="1">
      <alignment horizontal="center"/>
    </xf>
    <xf numFmtId="0" fontId="16" fillId="0" borderId="0" xfId="3" applyFont="1"/>
    <xf numFmtId="0" fontId="16" fillId="0" borderId="34" xfId="3" applyFont="1" applyBorder="1"/>
    <xf numFmtId="0" fontId="3" fillId="0" borderId="40" xfId="3" applyBorder="1"/>
    <xf numFmtId="14" fontId="4" fillId="0" borderId="20" xfId="3" applyNumberFormat="1" applyFont="1" applyBorder="1" applyAlignment="1">
      <alignment horizontal="center"/>
    </xf>
    <xf numFmtId="14" fontId="4" fillId="0" borderId="0" xfId="3" applyNumberFormat="1" applyFont="1" applyAlignment="1">
      <alignment horizontal="center"/>
    </xf>
    <xf numFmtId="0" fontId="4" fillId="0" borderId="5" xfId="3" applyFont="1" applyBorder="1" applyAlignment="1">
      <alignment horizontal="center"/>
    </xf>
    <xf numFmtId="0" fontId="18" fillId="0" borderId="0" xfId="3" applyFont="1"/>
    <xf numFmtId="8" fontId="3" fillId="0" borderId="0" xfId="3" applyNumberFormat="1"/>
    <xf numFmtId="44" fontId="3" fillId="0" borderId="8" xfId="3" applyNumberFormat="1" applyBorder="1"/>
    <xf numFmtId="14" fontId="4" fillId="0" borderId="41" xfId="3" applyNumberFormat="1" applyFont="1" applyBorder="1" applyAlignment="1">
      <alignment horizontal="center"/>
    </xf>
    <xf numFmtId="49" fontId="3" fillId="0" borderId="4" xfId="3" applyNumberFormat="1" applyBorder="1"/>
    <xf numFmtId="43" fontId="3" fillId="0" borderId="5" xfId="3" applyNumberFormat="1" applyBorder="1" applyAlignment="1">
      <alignment horizontal="right"/>
    </xf>
    <xf numFmtId="10" fontId="3" fillId="0" borderId="5" xfId="3" applyNumberFormat="1" applyBorder="1" applyAlignment="1">
      <alignment horizontal="right"/>
    </xf>
    <xf numFmtId="171" fontId="3" fillId="0" borderId="0" xfId="3" applyNumberFormat="1"/>
    <xf numFmtId="10" fontId="3" fillId="0" borderId="0" xfId="3" applyNumberFormat="1" applyAlignment="1">
      <alignment horizontal="center"/>
    </xf>
    <xf numFmtId="44" fontId="3" fillId="0" borderId="5" xfId="3" applyNumberFormat="1" applyBorder="1"/>
    <xf numFmtId="0" fontId="10" fillId="0" borderId="1" xfId="3" applyFont="1" applyBorder="1"/>
    <xf numFmtId="0" fontId="5" fillId="0" borderId="2" xfId="3" applyFont="1" applyBorder="1"/>
    <xf numFmtId="0" fontId="19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7" xfId="3" applyFont="1" applyBorder="1"/>
    <xf numFmtId="43" fontId="5" fillId="0" borderId="7" xfId="3" applyNumberFormat="1" applyFont="1" applyBorder="1"/>
    <xf numFmtId="0" fontId="5" fillId="0" borderId="8" xfId="3" applyFont="1" applyBorder="1"/>
    <xf numFmtId="43" fontId="5" fillId="0" borderId="0" xfId="3" applyNumberFormat="1" applyFont="1"/>
    <xf numFmtId="10" fontId="3" fillId="0" borderId="6" xfId="3" applyNumberFormat="1" applyBorder="1"/>
    <xf numFmtId="10" fontId="3" fillId="0" borderId="7" xfId="3" applyNumberFormat="1" applyBorder="1"/>
    <xf numFmtId="10" fontId="3" fillId="0" borderId="8" xfId="3" applyNumberFormat="1" applyBorder="1" applyAlignment="1">
      <alignment horizontal="right"/>
    </xf>
    <xf numFmtId="44" fontId="5" fillId="0" borderId="0" xfId="3" applyNumberFormat="1" applyFont="1"/>
    <xf numFmtId="0" fontId="10" fillId="0" borderId="24" xfId="3" applyFont="1" applyBorder="1" applyAlignment="1">
      <alignment vertical="top"/>
    </xf>
    <xf numFmtId="0" fontId="3" fillId="0" borderId="15" xfId="3" applyBorder="1" applyAlignment="1">
      <alignment horizontal="right"/>
    </xf>
    <xf numFmtId="0" fontId="10" fillId="0" borderId="0" xfId="3" applyFont="1" applyAlignment="1">
      <alignment horizontal="left" vertical="top" wrapText="1"/>
    </xf>
    <xf numFmtId="0" fontId="16" fillId="0" borderId="4" xfId="3" applyFont="1" applyBorder="1"/>
    <xf numFmtId="0" fontId="4" fillId="0" borderId="21" xfId="3" applyFont="1" applyBorder="1" applyAlignment="1">
      <alignment horizontal="right"/>
    </xf>
    <xf numFmtId="0" fontId="4" fillId="0" borderId="20" xfId="3" applyFont="1" applyBorder="1" applyAlignment="1">
      <alignment horizontal="right"/>
    </xf>
    <xf numFmtId="0" fontId="4" fillId="0" borderId="0" xfId="3" applyFont="1" applyAlignment="1">
      <alignment horizontal="right"/>
    </xf>
    <xf numFmtId="43" fontId="20" fillId="0" borderId="0" xfId="3" applyNumberFormat="1" applyFont="1"/>
    <xf numFmtId="39" fontId="20" fillId="0" borderId="0" xfId="3" applyNumberFormat="1" applyFont="1"/>
    <xf numFmtId="0" fontId="3" fillId="0" borderId="0" xfId="3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Alignment="1">
      <alignment vertical="center"/>
    </xf>
    <xf numFmtId="43" fontId="21" fillId="0" borderId="0" xfId="3" applyNumberFormat="1" applyFont="1"/>
    <xf numFmtId="0" fontId="19" fillId="0" borderId="0" xfId="3" applyFont="1"/>
    <xf numFmtId="43" fontId="22" fillId="0" borderId="0" xfId="3" applyNumberFormat="1" applyFont="1"/>
    <xf numFmtId="0" fontId="3" fillId="0" borderId="42" xfId="3" applyBorder="1" applyAlignment="1">
      <alignment horizontal="center"/>
    </xf>
    <xf numFmtId="0" fontId="3" fillId="0" borderId="41" xfId="3" applyBorder="1" applyAlignment="1">
      <alignment horizontal="center"/>
    </xf>
    <xf numFmtId="43" fontId="3" fillId="0" borderId="26" xfId="3" applyNumberFormat="1" applyBorder="1"/>
    <xf numFmtId="43" fontId="23" fillId="0" borderId="0" xfId="3" applyNumberFormat="1" applyFont="1"/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165" fontId="3" fillId="0" borderId="0" xfId="1" applyNumberFormat="1" applyFont="1" applyFill="1" applyBorder="1" applyAlignment="1" applyProtection="1"/>
    <xf numFmtId="0" fontId="2" fillId="0" borderId="0" xfId="0" applyFont="1" applyFill="1"/>
    <xf numFmtId="0" fontId="3" fillId="0" borderId="0" xfId="3" applyFill="1"/>
    <xf numFmtId="0" fontId="3" fillId="0" borderId="0" xfId="3" applyFill="1" applyAlignment="1">
      <alignment horizontal="left"/>
    </xf>
    <xf numFmtId="0" fontId="2" fillId="0" borderId="0" xfId="3" applyFont="1" applyFill="1"/>
    <xf numFmtId="0" fontId="4" fillId="0" borderId="1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3" fillId="0" borderId="2" xfId="3" applyFill="1" applyBorder="1"/>
    <xf numFmtId="0" fontId="3" fillId="0" borderId="3" xfId="3" applyFill="1" applyBorder="1"/>
    <xf numFmtId="0" fontId="5" fillId="0" borderId="0" xfId="3" applyFont="1" applyFill="1" applyAlignment="1">
      <alignment horizontal="left" vertical="center" wrapText="1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/>
    <xf numFmtId="0" fontId="6" fillId="0" borderId="0" xfId="3" applyFont="1" applyFill="1" applyAlignment="1">
      <alignment horizontal="center" vertical="center"/>
    </xf>
    <xf numFmtId="14" fontId="3" fillId="0" borderId="0" xfId="3" applyNumberFormat="1" applyFill="1" applyAlignment="1">
      <alignment horizontal="left"/>
    </xf>
    <xf numFmtId="14" fontId="3" fillId="0" borderId="0" xfId="3" applyNumberFormat="1" applyFill="1"/>
    <xf numFmtId="14" fontId="3" fillId="0" borderId="5" xfId="3" applyNumberFormat="1" applyFill="1" applyBorder="1"/>
    <xf numFmtId="164" fontId="3" fillId="0" borderId="0" xfId="3" applyNumberFormat="1" applyFill="1" applyAlignment="1">
      <alignment horizontal="center"/>
    </xf>
    <xf numFmtId="164" fontId="3" fillId="0" borderId="0" xfId="3" applyNumberFormat="1" applyFill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3" fillId="0" borderId="7" xfId="3" applyFill="1" applyBorder="1"/>
    <xf numFmtId="0" fontId="3" fillId="0" borderId="8" xfId="3" applyFill="1" applyBorder="1"/>
    <xf numFmtId="43" fontId="3" fillId="0" borderId="0" xfId="3" applyNumberFormat="1" applyFill="1"/>
    <xf numFmtId="0" fontId="2" fillId="0" borderId="1" xfId="3" applyFont="1" applyFill="1" applyBorder="1"/>
    <xf numFmtId="0" fontId="4" fillId="0" borderId="2" xfId="3" applyFont="1" applyFill="1" applyBorder="1"/>
    <xf numFmtId="0" fontId="3" fillId="0" borderId="4" xfId="3" applyFill="1" applyBorder="1"/>
    <xf numFmtId="0" fontId="3" fillId="0" borderId="9" xfId="3" applyFill="1" applyBorder="1"/>
    <xf numFmtId="0" fontId="4" fillId="0" borderId="10" xfId="3" applyFont="1" applyFill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3" fillId="0" borderId="12" xfId="3" applyFill="1" applyBorder="1" applyAlignment="1">
      <alignment horizontal="center"/>
    </xf>
    <xf numFmtId="0" fontId="3" fillId="0" borderId="13" xfId="3" applyFill="1" applyBorder="1" applyAlignment="1">
      <alignment horizontal="center"/>
    </xf>
    <xf numFmtId="164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/>
    <xf numFmtId="43" fontId="3" fillId="0" borderId="14" xfId="3" applyNumberFormat="1" applyFill="1" applyBorder="1"/>
    <xf numFmtId="10" fontId="3" fillId="0" borderId="12" xfId="3" applyNumberFormat="1" applyFill="1" applyBorder="1" applyAlignment="1">
      <alignment horizontal="center"/>
    </xf>
    <xf numFmtId="14" fontId="3" fillId="0" borderId="15" xfId="3" applyNumberFormat="1" applyFill="1" applyBorder="1" applyAlignment="1">
      <alignment horizontal="center"/>
    </xf>
    <xf numFmtId="164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/>
    <xf numFmtId="43" fontId="3" fillId="0" borderId="16" xfId="3" applyNumberFormat="1" applyFill="1" applyBorder="1"/>
    <xf numFmtId="10" fontId="3" fillId="0" borderId="13" xfId="3" applyNumberFormat="1" applyFill="1" applyBorder="1" applyAlignment="1">
      <alignment horizontal="center"/>
    </xf>
    <xf numFmtId="14" fontId="3" fillId="0" borderId="5" xfId="3" applyNumberFormat="1" applyFill="1" applyBorder="1" applyAlignment="1">
      <alignment horizontal="center"/>
    </xf>
    <xf numFmtId="0" fontId="3" fillId="0" borderId="17" xfId="3" applyFill="1" applyBorder="1"/>
    <xf numFmtId="0" fontId="3" fillId="0" borderId="18" xfId="3" applyFill="1" applyBorder="1" applyAlignment="1">
      <alignment horizontal="center"/>
    </xf>
    <xf numFmtId="10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/>
    <xf numFmtId="43" fontId="3" fillId="0" borderId="19" xfId="3" applyNumberFormat="1" applyFill="1" applyBorder="1"/>
    <xf numFmtId="10" fontId="9" fillId="0" borderId="18" xfId="3" applyNumberFormat="1" applyFont="1" applyFill="1" applyBorder="1" applyAlignment="1">
      <alignment horizontal="center"/>
    </xf>
    <xf numFmtId="10" fontId="3" fillId="0" borderId="20" xfId="3" applyNumberFormat="1" applyFill="1" applyBorder="1"/>
    <xf numFmtId="0" fontId="4" fillId="0" borderId="21" xfId="3" applyFont="1" applyFill="1" applyBorder="1"/>
    <xf numFmtId="0" fontId="3" fillId="0" borderId="18" xfId="3" applyFill="1" applyBorder="1"/>
    <xf numFmtId="10" fontId="3" fillId="0" borderId="18" xfId="3" applyNumberFormat="1" applyFill="1" applyBorder="1"/>
    <xf numFmtId="43" fontId="4" fillId="0" borderId="18" xfId="3" applyNumberFormat="1" applyFont="1" applyFill="1" applyBorder="1"/>
    <xf numFmtId="9" fontId="4" fillId="0" borderId="18" xfId="3" applyNumberFormat="1" applyFont="1" applyFill="1" applyBorder="1" applyAlignment="1">
      <alignment horizontal="center"/>
    </xf>
    <xf numFmtId="10" fontId="4" fillId="0" borderId="18" xfId="3" applyNumberFormat="1" applyFont="1" applyFill="1" applyBorder="1" applyAlignment="1">
      <alignment horizontal="center"/>
    </xf>
    <xf numFmtId="10" fontId="4" fillId="0" borderId="20" xfId="3" applyNumberFormat="1" applyFont="1" applyFill="1" applyBorder="1" applyAlignment="1">
      <alignment horizontal="center"/>
    </xf>
    <xf numFmtId="0" fontId="10" fillId="0" borderId="4" xfId="3" applyFont="1" applyFill="1" applyBorder="1"/>
    <xf numFmtId="0" fontId="10" fillId="0" borderId="22" xfId="3" applyFont="1" applyFill="1" applyBorder="1"/>
    <xf numFmtId="0" fontId="10" fillId="0" borderId="0" xfId="3" applyFont="1" applyFill="1"/>
    <xf numFmtId="0" fontId="10" fillId="0" borderId="15" xfId="3" applyFont="1" applyFill="1" applyBorder="1"/>
    <xf numFmtId="0" fontId="10" fillId="0" borderId="6" xfId="3" applyFont="1" applyFill="1" applyBorder="1"/>
    <xf numFmtId="0" fontId="10" fillId="0" borderId="7" xfId="3" applyFont="1" applyFill="1" applyBorder="1"/>
    <xf numFmtId="0" fontId="10" fillId="0" borderId="8" xfId="3" applyFont="1" applyFill="1" applyBorder="1"/>
    <xf numFmtId="0" fontId="4" fillId="0" borderId="9" xfId="3" applyFont="1" applyFill="1" applyBorder="1"/>
    <xf numFmtId="0" fontId="4" fillId="0" borderId="23" xfId="3" applyFont="1" applyFill="1" applyBorder="1"/>
    <xf numFmtId="0" fontId="4" fillId="0" borderId="11" xfId="3" applyFont="1" applyFill="1" applyBorder="1"/>
    <xf numFmtId="0" fontId="3" fillId="0" borderId="24" xfId="3" applyFill="1" applyBorder="1"/>
    <xf numFmtId="0" fontId="3" fillId="0" borderId="14" xfId="3" applyFill="1" applyBorder="1"/>
    <xf numFmtId="0" fontId="4" fillId="0" borderId="12" xfId="3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0" xfId="3" applyFont="1" applyFill="1"/>
    <xf numFmtId="0" fontId="3" fillId="0" borderId="22" xfId="3" applyFill="1" applyBorder="1"/>
    <xf numFmtId="43" fontId="3" fillId="0" borderId="12" xfId="3" applyNumberFormat="1" applyFill="1" applyBorder="1" applyAlignment="1">
      <alignment horizontal="right"/>
    </xf>
    <xf numFmtId="43" fontId="3" fillId="0" borderId="14" xfId="3" applyNumberFormat="1" applyFill="1" applyBorder="1" applyAlignment="1">
      <alignment horizontal="right"/>
    </xf>
    <xf numFmtId="43" fontId="3" fillId="0" borderId="25" xfId="3" applyNumberFormat="1" applyFill="1" applyBorder="1" applyAlignment="1">
      <alignment horizontal="right"/>
    </xf>
    <xf numFmtId="0" fontId="3" fillId="0" borderId="19" xfId="3" applyFill="1" applyBorder="1"/>
    <xf numFmtId="0" fontId="4" fillId="0" borderId="18" xfId="3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43" fontId="3" fillId="0" borderId="13" xfId="3" applyNumberFormat="1" applyFill="1" applyBorder="1" applyAlignment="1">
      <alignment horizontal="right"/>
    </xf>
    <xf numFmtId="43" fontId="3" fillId="0" borderId="16" xfId="3" applyNumberFormat="1" applyFill="1" applyBorder="1" applyAlignment="1">
      <alignment horizontal="right"/>
    </xf>
    <xf numFmtId="43" fontId="3" fillId="0" borderId="26" xfId="3" applyNumberFormat="1" applyFill="1" applyBorder="1" applyAlignment="1">
      <alignment horizontal="right"/>
    </xf>
    <xf numFmtId="0" fontId="3" fillId="0" borderId="4" xfId="3" applyFill="1" applyBorder="1" applyAlignment="1">
      <alignment horizontal="left" indent="3"/>
    </xf>
    <xf numFmtId="0" fontId="3" fillId="0" borderId="16" xfId="3" applyFill="1" applyBorder="1"/>
    <xf numFmtId="2" fontId="3" fillId="0" borderId="15" xfId="3" applyNumberFormat="1" applyFill="1" applyBorder="1"/>
    <xf numFmtId="43" fontId="4" fillId="0" borderId="13" xfId="3" applyNumberFormat="1" applyFont="1" applyFill="1" applyBorder="1" applyAlignment="1">
      <alignment horizontal="right"/>
    </xf>
    <xf numFmtId="43" fontId="4" fillId="0" borderId="16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3" fillId="0" borderId="5" xfId="3" applyNumberFormat="1" applyFill="1" applyBorder="1"/>
    <xf numFmtId="43" fontId="3" fillId="0" borderId="0" xfId="3" applyNumberFormat="1" applyFill="1" applyAlignment="1">
      <alignment horizontal="right"/>
    </xf>
    <xf numFmtId="2" fontId="3" fillId="0" borderId="20" xfId="3" applyNumberFormat="1" applyFill="1" applyBorder="1"/>
    <xf numFmtId="0" fontId="3" fillId="0" borderId="13" xfId="3" applyFill="1" applyBorder="1" applyAlignment="1">
      <alignment horizontal="right"/>
    </xf>
    <xf numFmtId="0" fontId="3" fillId="0" borderId="0" xfId="3" applyFill="1" applyAlignment="1">
      <alignment horizontal="right"/>
    </xf>
    <xf numFmtId="0" fontId="3" fillId="0" borderId="26" xfId="3" applyFill="1" applyBorder="1" applyAlignment="1">
      <alignment horizontal="right"/>
    </xf>
    <xf numFmtId="0" fontId="3" fillId="0" borderId="9" xfId="3" applyFill="1" applyBorder="1" applyAlignment="1">
      <alignment horizontal="left" indent="3"/>
    </xf>
    <xf numFmtId="0" fontId="3" fillId="0" borderId="30" xfId="3" applyFill="1" applyBorder="1"/>
    <xf numFmtId="10" fontId="4" fillId="0" borderId="32" xfId="3" applyNumberFormat="1" applyFont="1" applyFill="1" applyBorder="1"/>
    <xf numFmtId="41" fontId="3" fillId="0" borderId="13" xfId="3" applyNumberFormat="1" applyFill="1" applyBorder="1" applyAlignment="1">
      <alignment horizontal="right"/>
    </xf>
    <xf numFmtId="37" fontId="3" fillId="0" borderId="16" xfId="3" applyNumberFormat="1" applyFill="1" applyBorder="1" applyAlignment="1">
      <alignment horizontal="right"/>
    </xf>
    <xf numFmtId="41" fontId="3" fillId="0" borderId="26" xfId="3" applyNumberFormat="1" applyFill="1" applyBorder="1" applyAlignment="1">
      <alignment horizontal="right"/>
    </xf>
    <xf numFmtId="0" fontId="4" fillId="0" borderId="4" xfId="3" applyFont="1" applyFill="1" applyBorder="1"/>
    <xf numFmtId="2" fontId="4" fillId="0" borderId="8" xfId="3" applyNumberFormat="1" applyFont="1" applyFill="1" applyBorder="1"/>
    <xf numFmtId="44" fontId="3" fillId="0" borderId="13" xfId="3" applyNumberFormat="1" applyFill="1" applyBorder="1" applyAlignment="1">
      <alignment horizontal="right"/>
    </xf>
    <xf numFmtId="44" fontId="3" fillId="0" borderId="26" xfId="3" applyNumberFormat="1" applyFill="1" applyBorder="1" applyAlignment="1">
      <alignment horizontal="right"/>
    </xf>
    <xf numFmtId="0" fontId="4" fillId="0" borderId="34" xfId="3" applyFont="1" applyFill="1" applyBorder="1"/>
    <xf numFmtId="0" fontId="3" fillId="0" borderId="35" xfId="3" applyFill="1" applyBorder="1"/>
    <xf numFmtId="10" fontId="4" fillId="0" borderId="36" xfId="3" applyNumberFormat="1" applyFont="1" applyFill="1" applyBorder="1"/>
    <xf numFmtId="2" fontId="4" fillId="0" borderId="0" xfId="3" applyNumberFormat="1" applyFont="1" applyFill="1" applyAlignment="1">
      <alignment horizontal="center"/>
    </xf>
    <xf numFmtId="2" fontId="4" fillId="0" borderId="5" xfId="3" applyNumberFormat="1" applyFont="1" applyFill="1" applyBorder="1" applyAlignment="1">
      <alignment horizontal="center"/>
    </xf>
    <xf numFmtId="0" fontId="3" fillId="0" borderId="21" xfId="3" applyFill="1" applyBorder="1"/>
    <xf numFmtId="44" fontId="3" fillId="0" borderId="18" xfId="3" applyNumberFormat="1" applyFill="1" applyBorder="1" applyAlignment="1">
      <alignment horizontal="right"/>
    </xf>
    <xf numFmtId="44" fontId="3" fillId="0" borderId="37" xfId="3" applyNumberFormat="1" applyFill="1" applyBorder="1" applyAlignment="1">
      <alignment horizontal="right"/>
    </xf>
    <xf numFmtId="0" fontId="10" fillId="0" borderId="1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vertical="top" wrapText="1"/>
    </xf>
    <xf numFmtId="0" fontId="10" fillId="0" borderId="4" xfId="3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lef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8" xfId="3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3" fillId="0" borderId="0" xfId="3" quotePrefix="1" applyFill="1"/>
    <xf numFmtId="0" fontId="4" fillId="0" borderId="31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3" fillId="0" borderId="0" xfId="3" applyFill="1" applyAlignment="1">
      <alignment horizontal="center"/>
    </xf>
    <xf numFmtId="43" fontId="3" fillId="0" borderId="5" xfId="3" applyNumberFormat="1" applyFill="1" applyBorder="1"/>
    <xf numFmtId="44" fontId="3" fillId="0" borderId="0" xfId="3" applyNumberFormat="1" applyFill="1"/>
    <xf numFmtId="165" fontId="3" fillId="0" borderId="0" xfId="3" applyNumberFormat="1" applyFill="1"/>
    <xf numFmtId="43" fontId="3" fillId="0" borderId="27" xfId="3" applyNumberFormat="1" applyFill="1" applyBorder="1" applyAlignment="1">
      <alignment horizontal="center"/>
    </xf>
    <xf numFmtId="166" fontId="3" fillId="0" borderId="0" xfId="3" applyNumberFormat="1" applyFill="1"/>
    <xf numFmtId="43" fontId="4" fillId="0" borderId="27" xfId="3" applyNumberFormat="1" applyFont="1" applyFill="1" applyBorder="1" applyAlignment="1">
      <alignment horizontal="center"/>
    </xf>
    <xf numFmtId="43" fontId="4" fillId="0" borderId="5" xfId="3" applyNumberFormat="1" applyFont="1" applyFill="1" applyBorder="1"/>
    <xf numFmtId="0" fontId="3" fillId="0" borderId="27" xfId="3" applyFill="1" applyBorder="1"/>
    <xf numFmtId="0" fontId="3" fillId="0" borderId="13" xfId="3" applyFill="1" applyBorder="1"/>
    <xf numFmtId="0" fontId="10" fillId="0" borderId="27" xfId="3" applyFont="1" applyFill="1" applyBorder="1"/>
    <xf numFmtId="0" fontId="10" fillId="0" borderId="13" xfId="3" applyFont="1" applyFill="1" applyBorder="1"/>
    <xf numFmtId="0" fontId="10" fillId="0" borderId="5" xfId="3" applyFont="1" applyFill="1" applyBorder="1"/>
    <xf numFmtId="0" fontId="3" fillId="0" borderId="6" xfId="3" applyFill="1" applyBorder="1"/>
    <xf numFmtId="0" fontId="3" fillId="0" borderId="33" xfId="3" applyFill="1" applyBorder="1"/>
    <xf numFmtId="0" fontId="3" fillId="0" borderId="38" xfId="3" applyFill="1" applyBorder="1"/>
    <xf numFmtId="0" fontId="2" fillId="0" borderId="34" xfId="3" applyFont="1" applyFill="1" applyBorder="1"/>
    <xf numFmtId="0" fontId="3" fillId="0" borderId="39" xfId="3" applyFill="1" applyBorder="1"/>
    <xf numFmtId="0" fontId="4" fillId="0" borderId="1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2" xfId="3" applyFont="1" applyFill="1" applyBorder="1"/>
    <xf numFmtId="0" fontId="3" fillId="0" borderId="12" xfId="3" applyFill="1" applyBorder="1"/>
    <xf numFmtId="165" fontId="3" fillId="0" borderId="15" xfId="3" applyNumberFormat="1" applyFill="1" applyBorder="1"/>
    <xf numFmtId="10" fontId="3" fillId="0" borderId="5" xfId="3" applyNumberFormat="1" applyFill="1" applyBorder="1" applyAlignment="1">
      <alignment horizontal="center"/>
    </xf>
    <xf numFmtId="43" fontId="3" fillId="0" borderId="20" xfId="3" applyNumberFormat="1" applyFill="1" applyBorder="1"/>
    <xf numFmtId="43" fontId="4" fillId="0" borderId="13" xfId="3" applyNumberFormat="1" applyFont="1" applyFill="1" applyBorder="1"/>
    <xf numFmtId="43" fontId="4" fillId="0" borderId="16" xfId="3" applyNumberFormat="1" applyFont="1" applyFill="1" applyBorder="1"/>
    <xf numFmtId="0" fontId="3" fillId="0" borderId="23" xfId="3" applyFill="1" applyBorder="1"/>
    <xf numFmtId="43" fontId="3" fillId="0" borderId="13" xfId="3" quotePrefix="1" applyNumberFormat="1" applyFill="1" applyBorder="1" applyAlignment="1">
      <alignment horizontal="right"/>
    </xf>
    <xf numFmtId="10" fontId="3" fillId="0" borderId="13" xfId="3" applyNumberFormat="1" applyFill="1" applyBorder="1" applyAlignment="1">
      <alignment horizontal="right"/>
    </xf>
    <xf numFmtId="165" fontId="3" fillId="0" borderId="13" xfId="3" quotePrefix="1" applyNumberFormat="1" applyFill="1" applyBorder="1" applyAlignment="1">
      <alignment horizontal="right"/>
    </xf>
    <xf numFmtId="43" fontId="3" fillId="0" borderId="26" xfId="3" quotePrefix="1" applyNumberFormat="1" applyFill="1" applyBorder="1" applyAlignment="1">
      <alignment horizontal="right"/>
    </xf>
    <xf numFmtId="165" fontId="3" fillId="0" borderId="13" xfId="3" applyNumberFormat="1" applyFill="1" applyBorder="1"/>
    <xf numFmtId="165" fontId="3" fillId="0" borderId="5" xfId="3" applyNumberFormat="1" applyFill="1" applyBorder="1"/>
    <xf numFmtId="0" fontId="4" fillId="0" borderId="17" xfId="3" applyFont="1" applyFill="1" applyBorder="1"/>
    <xf numFmtId="43" fontId="4" fillId="0" borderId="18" xfId="3" applyNumberFormat="1" applyFont="1" applyFill="1" applyBorder="1" applyAlignment="1">
      <alignment horizontal="right"/>
    </xf>
    <xf numFmtId="10" fontId="3" fillId="0" borderId="18" xfId="3" applyNumberForma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43" fontId="4" fillId="0" borderId="37" xfId="3" applyNumberFormat="1" applyFont="1" applyFill="1" applyBorder="1" applyAlignment="1">
      <alignment horizontal="right"/>
    </xf>
    <xf numFmtId="0" fontId="4" fillId="0" borderId="16" xfId="3" applyFont="1" applyFill="1" applyBorder="1"/>
    <xf numFmtId="165" fontId="4" fillId="0" borderId="13" xfId="3" applyNumberFormat="1" applyFont="1" applyFill="1" applyBorder="1"/>
    <xf numFmtId="165" fontId="4" fillId="0" borderId="16" xfId="3" applyNumberFormat="1" applyFont="1" applyFill="1" applyBorder="1"/>
    <xf numFmtId="165" fontId="4" fillId="0" borderId="5" xfId="3" applyNumberFormat="1" applyFont="1" applyFill="1" applyBorder="1"/>
    <xf numFmtId="10" fontId="3" fillId="0" borderId="16" xfId="3" applyNumberFormat="1" applyFill="1" applyBorder="1"/>
    <xf numFmtId="10" fontId="3" fillId="0" borderId="26" xfId="3" applyNumberFormat="1" applyFill="1" applyBorder="1" applyAlignment="1">
      <alignment horizontal="center"/>
    </xf>
    <xf numFmtId="10" fontId="3" fillId="0" borderId="19" xfId="3" applyNumberFormat="1" applyFill="1" applyBorder="1"/>
    <xf numFmtId="0" fontId="10" fillId="0" borderId="24" xfId="3" applyFont="1" applyFill="1" applyBorder="1"/>
    <xf numFmtId="0" fontId="4" fillId="0" borderId="30" xfId="3" applyFont="1" applyFill="1" applyBorder="1"/>
    <xf numFmtId="0" fontId="4" fillId="0" borderId="10" xfId="3" applyFont="1" applyFill="1" applyBorder="1" applyAlignment="1">
      <alignment horizontal="center"/>
    </xf>
    <xf numFmtId="0" fontId="4" fillId="0" borderId="31" xfId="3" applyFont="1" applyFill="1" applyBorder="1" applyAlignment="1">
      <alignment horizontal="centerContinuous"/>
    </xf>
    <xf numFmtId="0" fontId="4" fillId="0" borderId="30" xfId="3" applyFont="1" applyFill="1" applyBorder="1" applyAlignment="1">
      <alignment horizontal="centerContinuous"/>
    </xf>
    <xf numFmtId="0" fontId="4" fillId="0" borderId="11" xfId="3" applyFont="1" applyFill="1" applyBorder="1" applyAlignment="1">
      <alignment horizontal="center"/>
    </xf>
    <xf numFmtId="43" fontId="4" fillId="0" borderId="10" xfId="3" applyNumberFormat="1" applyFont="1" applyFill="1" applyBorder="1" applyAlignment="1">
      <alignment horizontal="center"/>
    </xf>
    <xf numFmtId="43" fontId="4" fillId="0" borderId="30" xfId="3" applyNumberFormat="1" applyFont="1" applyFill="1" applyBorder="1" applyAlignment="1">
      <alignment horizontal="center"/>
    </xf>
    <xf numFmtId="0" fontId="13" fillId="0" borderId="4" xfId="3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3" applyFill="1" applyAlignment="1">
      <alignment horizontal="left" indent="2"/>
    </xf>
    <xf numFmtId="0" fontId="14" fillId="0" borderId="4" xfId="3" applyFont="1" applyFill="1" applyBorder="1"/>
    <xf numFmtId="0" fontId="9" fillId="0" borderId="0" xfId="3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41" fontId="3" fillId="0" borderId="0" xfId="3" applyNumberFormat="1" applyFill="1"/>
    <xf numFmtId="10" fontId="3" fillId="0" borderId="0" xfId="3" applyNumberFormat="1" applyFill="1"/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0" fontId="10" fillId="0" borderId="7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0" fillId="0" borderId="0" xfId="0" applyFont="1" applyFill="1"/>
    <xf numFmtId="0" fontId="3" fillId="0" borderId="1" xfId="3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3" applyFont="1" applyFill="1"/>
    <xf numFmtId="0" fontId="10" fillId="0" borderId="15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3" applyFont="1" applyFill="1" applyBorder="1"/>
    <xf numFmtId="169" fontId="4" fillId="0" borderId="8" xfId="0" applyNumberFormat="1" applyFont="1" applyFill="1" applyBorder="1" applyAlignment="1">
      <alignment horizontal="right"/>
    </xf>
    <xf numFmtId="0" fontId="5" fillId="0" borderId="0" xfId="3" applyFont="1" applyFill="1"/>
    <xf numFmtId="0" fontId="5" fillId="0" borderId="0" xfId="0" applyFont="1" applyFill="1"/>
    <xf numFmtId="0" fontId="4" fillId="0" borderId="2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43" fontId="3" fillId="0" borderId="8" xfId="3" applyNumberFormat="1" applyFill="1" applyBorder="1"/>
    <xf numFmtId="0" fontId="4" fillId="0" borderId="0" xfId="3" applyFont="1" applyFill="1" applyAlignment="1">
      <alignment horizontal="center"/>
    </xf>
    <xf numFmtId="43" fontId="4" fillId="0" borderId="0" xfId="3" applyNumberFormat="1" applyFont="1" applyFill="1"/>
    <xf numFmtId="0" fontId="3" fillId="0" borderId="0" xfId="3" applyFill="1" applyAlignment="1">
      <alignment vertical="top"/>
    </xf>
    <xf numFmtId="41" fontId="3" fillId="0" borderId="0" xfId="3" applyNumberFormat="1" applyFill="1" applyAlignment="1">
      <alignment vertical="top"/>
    </xf>
    <xf numFmtId="3" fontId="3" fillId="0" borderId="0" xfId="3" applyNumberFormat="1" applyFill="1"/>
    <xf numFmtId="4" fontId="3" fillId="0" borderId="0" xfId="3" applyNumberFormat="1" applyFill="1"/>
    <xf numFmtId="37" fontId="3" fillId="0" borderId="0" xfId="3" applyNumberFormat="1" applyFill="1"/>
    <xf numFmtId="43" fontId="3" fillId="0" borderId="0" xfId="3" applyNumberFormat="1" applyFill="1" applyAlignment="1">
      <alignment horizontal="left"/>
    </xf>
    <xf numFmtId="43" fontId="3" fillId="0" borderId="0" xfId="3" applyNumberFormat="1" applyFill="1" applyAlignment="1">
      <alignment horizontal="center"/>
    </xf>
    <xf numFmtId="43" fontId="3" fillId="0" borderId="0" xfId="3" applyNumberFormat="1" applyBorder="1"/>
    <xf numFmtId="0" fontId="4" fillId="0" borderId="0" xfId="3" applyFont="1" applyFill="1" applyAlignment="1">
      <alignment horizontal="centerContinuous"/>
    </xf>
    <xf numFmtId="0" fontId="3" fillId="0" borderId="0" xfId="3" applyFill="1" applyAlignment="1">
      <alignment horizontal="centerContinuous"/>
    </xf>
    <xf numFmtId="172" fontId="4" fillId="0" borderId="0" xfId="3" applyNumberFormat="1" applyFont="1" applyFill="1" applyAlignment="1">
      <alignment horizontal="centerContinuous"/>
    </xf>
    <xf numFmtId="0" fontId="4" fillId="0" borderId="0" xfId="3" applyFont="1" applyFill="1" applyAlignment="1" applyProtection="1">
      <alignment horizontal="left"/>
      <protection locked="0"/>
    </xf>
    <xf numFmtId="0" fontId="3" fillId="0" borderId="0" xfId="3" applyFill="1" applyAlignment="1" applyProtection="1">
      <alignment horizontal="left"/>
      <protection locked="0"/>
    </xf>
    <xf numFmtId="173" fontId="3" fillId="0" borderId="0" xfId="3" applyNumberFormat="1" applyFill="1" applyAlignment="1">
      <alignment horizontal="right"/>
    </xf>
    <xf numFmtId="165" fontId="3" fillId="0" borderId="0" xfId="3" applyNumberFormat="1" applyFill="1" applyAlignment="1">
      <alignment horizontal="right"/>
    </xf>
    <xf numFmtId="165" fontId="3" fillId="0" borderId="22" xfId="3" applyNumberFormat="1" applyFill="1" applyBorder="1" applyAlignment="1">
      <alignment horizontal="right"/>
    </xf>
    <xf numFmtId="165" fontId="3" fillId="0" borderId="22" xfId="3" applyNumberFormat="1" applyFill="1" applyBorder="1" applyAlignment="1" applyProtection="1">
      <alignment horizontal="fill"/>
      <protection locked="0"/>
    </xf>
    <xf numFmtId="173" fontId="4" fillId="0" borderId="43" xfId="3" applyNumberFormat="1" applyFont="1" applyFill="1" applyBorder="1" applyAlignment="1">
      <alignment horizontal="right"/>
    </xf>
    <xf numFmtId="173" fontId="3" fillId="0" borderId="0" xfId="3" applyNumberFormat="1" applyFill="1"/>
    <xf numFmtId="44" fontId="3" fillId="0" borderId="0" xfId="3" applyNumberFormat="1" applyFill="1" applyAlignment="1">
      <alignment horizontal="right"/>
    </xf>
    <xf numFmtId="173" fontId="3" fillId="0" borderId="43" xfId="3" applyNumberFormat="1" applyFill="1" applyBorder="1" applyAlignment="1">
      <alignment horizontal="right"/>
    </xf>
    <xf numFmtId="165" fontId="3" fillId="0" borderId="0" xfId="3" applyNumberFormat="1" applyFill="1" applyAlignment="1" applyProtection="1">
      <alignment horizontal="fill"/>
      <protection locked="0"/>
    </xf>
    <xf numFmtId="173" fontId="4" fillId="0" borderId="21" xfId="3" applyNumberFormat="1" applyFont="1" applyFill="1" applyBorder="1" applyAlignment="1">
      <alignment horizontal="right"/>
    </xf>
  </cellXfs>
  <cellStyles count="9">
    <cellStyle name="Comma" xfId="1" builtinId="3"/>
    <cellStyle name="Comma 10" xfId="5" xr:uid="{596D080F-A807-4BAC-B0FA-F7C3A724CC63}"/>
    <cellStyle name="Comma 4" xfId="7" xr:uid="{0F06AB59-D997-47DB-B296-FC3D91339A61}"/>
    <cellStyle name="Hyperlink" xfId="2" builtinId="8"/>
    <cellStyle name="Hyperlink 4 3 2" xfId="4" xr:uid="{B017F070-DDF1-4A6B-B7A0-F161FCF2FDD4}"/>
    <cellStyle name="Normal" xfId="0" builtinId="0"/>
    <cellStyle name="Normal 10" xfId="3" xr:uid="{E8DE141D-E4D1-403F-AA22-A8A522AC121E}"/>
    <cellStyle name="Percent 10 2" xfId="6" xr:uid="{1D75F516-750A-4400-956C-71DA79101502}"/>
    <cellStyle name="Percent 2 2 2 2" xfId="8" xr:uid="{F357B1FB-CD7A-4E38-A611-232CDBB8D3B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34B5998-8353-49D8-9012-47104AB3AC2E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9DBD7B6-39E0-478A-86A0-C1321705597E}"/>
            </a:ext>
          </a:extLst>
        </xdr:cNvPr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8A9CD7A-691E-4F91-81C4-88ADB2DD811D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093956C-9455-4F99-8C77-92BFA660FE11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1227797F-5FC9-4A5B-A223-FFE5CDC933CD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7DBA6E6-9952-418A-A9EA-435B237E33DE}"/>
            </a:ext>
          </a:extLst>
        </xdr:cNvPr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FC84-DCF4-4055-9136-855059AC7FBA}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51" customWidth="1"/>
    <col min="2" max="2" width="13.85546875" style="151" customWidth="1"/>
    <col min="3" max="5" width="16" style="151" customWidth="1"/>
    <col min="6" max="6" width="23.28515625" style="151" customWidth="1"/>
    <col min="7" max="7" width="18.7109375" style="151" customWidth="1"/>
    <col min="8" max="8" width="21.85546875" style="151" bestFit="1" customWidth="1"/>
    <col min="9" max="9" width="28.42578125" style="151" bestFit="1" customWidth="1"/>
    <col min="10" max="10" width="18.7109375" style="151" customWidth="1"/>
    <col min="11" max="11" width="17.140625" style="151" bestFit="1" customWidth="1"/>
    <col min="12" max="12" width="21.85546875" style="151" bestFit="1" customWidth="1"/>
    <col min="13" max="13" width="18.28515625" style="151" customWidth="1"/>
    <col min="14" max="14" width="20.85546875" style="151" customWidth="1"/>
    <col min="15" max="15" width="18.42578125" style="151" customWidth="1"/>
    <col min="16" max="20" width="15.85546875" style="151" customWidth="1"/>
    <col min="21" max="16384" width="9.140625" style="151"/>
  </cols>
  <sheetData>
    <row r="1" spans="1:15" ht="15.75" x14ac:dyDescent="0.25">
      <c r="A1" s="150" t="s">
        <v>0</v>
      </c>
      <c r="H1" s="152"/>
    </row>
    <row r="2" spans="1:15" ht="15.75" x14ac:dyDescent="0.25">
      <c r="A2" s="153" t="s">
        <v>1</v>
      </c>
    </row>
    <row r="3" spans="1:15" ht="13.5" thickBot="1" x14ac:dyDescent="0.25"/>
    <row r="4" spans="1:15" x14ac:dyDescent="0.2">
      <c r="B4" s="154" t="s">
        <v>2</v>
      </c>
      <c r="C4" s="155"/>
      <c r="D4" s="156" t="s">
        <v>3</v>
      </c>
      <c r="E4" s="156"/>
      <c r="F4" s="156"/>
      <c r="G4" s="157"/>
      <c r="I4" s="158"/>
      <c r="J4" s="158"/>
    </row>
    <row r="5" spans="1:15" x14ac:dyDescent="0.2">
      <c r="B5" s="159" t="s">
        <v>4</v>
      </c>
      <c r="C5" s="160"/>
      <c r="D5" s="151" t="s">
        <v>5</v>
      </c>
      <c r="G5" s="161"/>
      <c r="I5" s="158"/>
      <c r="J5" s="158"/>
      <c r="L5" s="162"/>
      <c r="M5" s="162"/>
    </row>
    <row r="6" spans="1:15" x14ac:dyDescent="0.2">
      <c r="B6" s="159" t="s">
        <v>6</v>
      </c>
      <c r="C6" s="160"/>
      <c r="D6" s="163">
        <v>45163</v>
      </c>
      <c r="G6" s="161"/>
      <c r="I6" s="158"/>
      <c r="J6" s="158"/>
      <c r="L6" s="162"/>
      <c r="M6" s="162"/>
    </row>
    <row r="7" spans="1:15" x14ac:dyDescent="0.2">
      <c r="B7" s="159" t="s">
        <v>7</v>
      </c>
      <c r="C7" s="160"/>
      <c r="D7" s="163">
        <v>45138</v>
      </c>
      <c r="E7" s="164"/>
      <c r="F7" s="164"/>
      <c r="G7" s="165"/>
      <c r="I7" s="166"/>
      <c r="J7" s="166"/>
      <c r="L7" s="162"/>
      <c r="M7" s="162"/>
    </row>
    <row r="8" spans="1:15" x14ac:dyDescent="0.2">
      <c r="B8" s="159" t="s">
        <v>8</v>
      </c>
      <c r="C8" s="160"/>
      <c r="D8" s="151" t="s">
        <v>9</v>
      </c>
      <c r="G8" s="161"/>
      <c r="H8" s="152"/>
      <c r="I8" s="167"/>
      <c r="J8" s="166"/>
    </row>
    <row r="9" spans="1:15" x14ac:dyDescent="0.2">
      <c r="B9" s="159" t="s">
        <v>10</v>
      </c>
      <c r="C9" s="160"/>
      <c r="D9" s="151" t="s">
        <v>11</v>
      </c>
      <c r="G9" s="161"/>
      <c r="I9" s="166"/>
      <c r="J9" s="166"/>
    </row>
    <row r="10" spans="1:15" x14ac:dyDescent="0.2">
      <c r="B10" s="168" t="s">
        <v>12</v>
      </c>
      <c r="C10" s="169"/>
      <c r="D10" s="8" t="s">
        <v>13</v>
      </c>
      <c r="E10" s="152"/>
      <c r="F10" s="152"/>
      <c r="G10" s="170"/>
    </row>
    <row r="11" spans="1:15" ht="13.5" thickBot="1" x14ac:dyDescent="0.25">
      <c r="B11" s="171" t="s">
        <v>14</v>
      </c>
      <c r="C11" s="172"/>
      <c r="D11" s="11" t="s">
        <v>15</v>
      </c>
      <c r="E11" s="173"/>
      <c r="F11" s="173"/>
      <c r="G11" s="174"/>
    </row>
    <row r="13" spans="1:15" ht="13.5" thickBot="1" x14ac:dyDescent="0.25">
      <c r="I13" s="175"/>
    </row>
    <row r="14" spans="1:15" ht="15.75" x14ac:dyDescent="0.25">
      <c r="A14" s="176" t="s">
        <v>16</v>
      </c>
      <c r="B14" s="177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/>
    </row>
    <row r="15" spans="1:15" ht="6.75" customHeight="1" x14ac:dyDescent="0.2">
      <c r="A15" s="178"/>
      <c r="O15" s="161"/>
    </row>
    <row r="16" spans="1:15" x14ac:dyDescent="0.2">
      <c r="A16" s="179"/>
      <c r="B16" s="180" t="s">
        <v>17</v>
      </c>
      <c r="C16" s="180" t="s">
        <v>18</v>
      </c>
      <c r="D16" s="181" t="s">
        <v>19</v>
      </c>
      <c r="E16" s="180" t="s">
        <v>20</v>
      </c>
      <c r="F16" s="180" t="s">
        <v>21</v>
      </c>
      <c r="G16" s="180" t="s">
        <v>22</v>
      </c>
      <c r="H16" s="180" t="s">
        <v>23</v>
      </c>
      <c r="I16" s="180" t="s">
        <v>24</v>
      </c>
      <c r="J16" s="180" t="s">
        <v>25</v>
      </c>
      <c r="K16" s="180" t="s">
        <v>26</v>
      </c>
      <c r="L16" s="180" t="s">
        <v>27</v>
      </c>
      <c r="M16" s="180" t="s">
        <v>28</v>
      </c>
      <c r="N16" s="180" t="s">
        <v>29</v>
      </c>
      <c r="O16" s="182" t="s">
        <v>30</v>
      </c>
    </row>
    <row r="17" spans="1:17" x14ac:dyDescent="0.2">
      <c r="A17" s="178"/>
      <c r="B17" s="183" t="s">
        <v>31</v>
      </c>
      <c r="C17" s="184" t="s">
        <v>32</v>
      </c>
      <c r="D17" s="185">
        <v>5.75349E-2</v>
      </c>
      <c r="E17" s="185">
        <v>5.1834900000000003E-2</v>
      </c>
      <c r="F17" s="185">
        <v>5.7000000000000002E-3</v>
      </c>
      <c r="G17" s="183"/>
      <c r="H17" s="186">
        <v>551600000</v>
      </c>
      <c r="I17" s="186">
        <v>39114469.009999998</v>
      </c>
      <c r="J17" s="187">
        <v>193786</v>
      </c>
      <c r="K17" s="188">
        <v>769750.5</v>
      </c>
      <c r="L17" s="187">
        <f>I17-K17</f>
        <v>38344718.509999998</v>
      </c>
      <c r="M17" s="189">
        <f>L17/L21</f>
        <v>0.69915061197749595</v>
      </c>
      <c r="N17" s="189" t="s">
        <v>33</v>
      </c>
      <c r="O17" s="190">
        <v>47175</v>
      </c>
      <c r="Q17" s="164"/>
    </row>
    <row r="18" spans="1:17" x14ac:dyDescent="0.2">
      <c r="A18" s="178"/>
      <c r="B18" s="184" t="s">
        <v>34</v>
      </c>
      <c r="C18" s="184" t="s">
        <v>35</v>
      </c>
      <c r="D18" s="191">
        <v>1.4999999999999999E-2</v>
      </c>
      <c r="E18" s="191"/>
      <c r="F18" s="191"/>
      <c r="G18" s="184"/>
      <c r="H18" s="192">
        <v>16500000</v>
      </c>
      <c r="I18" s="192">
        <v>16500000</v>
      </c>
      <c r="J18" s="193">
        <v>20624.18</v>
      </c>
      <c r="K18" s="194">
        <v>0</v>
      </c>
      <c r="L18" s="193">
        <f>I18-K18</f>
        <v>16500000</v>
      </c>
      <c r="M18" s="195">
        <f>L18/L21</f>
        <v>0.30084938802250405</v>
      </c>
      <c r="N18" s="195" t="s">
        <v>33</v>
      </c>
      <c r="O18" s="196">
        <v>48512</v>
      </c>
      <c r="Q18" s="164"/>
    </row>
    <row r="19" spans="1:17" x14ac:dyDescent="0.2">
      <c r="A19" s="178"/>
      <c r="B19" s="184"/>
      <c r="C19" s="184"/>
      <c r="D19" s="191"/>
      <c r="E19" s="191"/>
      <c r="F19" s="191"/>
      <c r="G19" s="184"/>
      <c r="H19" s="192"/>
      <c r="I19" s="192"/>
      <c r="J19" s="193"/>
      <c r="K19" s="194"/>
      <c r="L19" s="193"/>
      <c r="M19" s="195"/>
      <c r="N19" s="195"/>
      <c r="O19" s="196"/>
      <c r="Q19" s="164"/>
    </row>
    <row r="20" spans="1:17" x14ac:dyDescent="0.2">
      <c r="A20" s="197"/>
      <c r="B20" s="198"/>
      <c r="C20" s="198"/>
      <c r="D20" s="199"/>
      <c r="E20" s="198"/>
      <c r="F20" s="198"/>
      <c r="G20" s="198"/>
      <c r="H20" s="200"/>
      <c r="I20" s="201"/>
      <c r="J20" s="201"/>
      <c r="K20" s="202"/>
      <c r="L20" s="201"/>
      <c r="M20" s="203"/>
      <c r="N20" s="203"/>
      <c r="O20" s="204"/>
    </row>
    <row r="21" spans="1:17" x14ac:dyDescent="0.2">
      <c r="A21" s="197"/>
      <c r="B21" s="205" t="s">
        <v>36</v>
      </c>
      <c r="C21" s="206"/>
      <c r="D21" s="207"/>
      <c r="E21" s="198"/>
      <c r="F21" s="198"/>
      <c r="G21" s="198"/>
      <c r="H21" s="208">
        <f>SUM(H17:H20)</f>
        <v>568100000</v>
      </c>
      <c r="I21" s="208">
        <f>SUM(I17:I20)</f>
        <v>55614469.009999998</v>
      </c>
      <c r="J21" s="208">
        <f>SUM(J17:J19)</f>
        <v>214410.18</v>
      </c>
      <c r="K21" s="208">
        <f>SUM(K17:K19)</f>
        <v>769750.5</v>
      </c>
      <c r="L21" s="208">
        <f>SUM(L17:L19)</f>
        <v>54844718.509999998</v>
      </c>
      <c r="M21" s="209">
        <f>SUM(M17:M19)</f>
        <v>1</v>
      </c>
      <c r="N21" s="210"/>
      <c r="O21" s="211"/>
    </row>
    <row r="22" spans="1:17" s="214" customFormat="1" ht="11.25" x14ac:dyDescent="0.2">
      <c r="A22" s="212" t="s">
        <v>37</v>
      </c>
      <c r="B22" s="213"/>
      <c r="C22" s="213"/>
      <c r="D22" s="213"/>
      <c r="E22" s="213"/>
      <c r="F22" s="213"/>
      <c r="G22" s="213"/>
      <c r="H22" s="213"/>
      <c r="I22" s="213"/>
      <c r="J22" s="213"/>
      <c r="O22" s="215"/>
    </row>
    <row r="23" spans="1:17" s="214" customFormat="1" ht="13.5" thickBot="1" x14ac:dyDescent="0.25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173"/>
      <c r="L23" s="173"/>
      <c r="M23" s="173"/>
      <c r="N23" s="173"/>
      <c r="O23" s="218"/>
    </row>
    <row r="24" spans="1:17" ht="13.5" thickBot="1" x14ac:dyDescent="0.25"/>
    <row r="25" spans="1:17" ht="15.75" x14ac:dyDescent="0.25">
      <c r="A25" s="176" t="s">
        <v>38</v>
      </c>
      <c r="B25" s="177"/>
      <c r="C25" s="156"/>
      <c r="D25" s="156"/>
      <c r="E25" s="156"/>
      <c r="F25" s="156"/>
      <c r="G25" s="156"/>
      <c r="H25" s="157"/>
      <c r="J25" s="176" t="s">
        <v>39</v>
      </c>
      <c r="K25" s="156"/>
      <c r="L25" s="156"/>
      <c r="M25" s="156"/>
      <c r="N25" s="156"/>
      <c r="O25" s="157"/>
    </row>
    <row r="26" spans="1:17" x14ac:dyDescent="0.2">
      <c r="A26" s="178"/>
      <c r="H26" s="161"/>
      <c r="J26" s="178"/>
      <c r="O26" s="161"/>
    </row>
    <row r="27" spans="1:17" s="227" customFormat="1" x14ac:dyDescent="0.2">
      <c r="A27" s="219"/>
      <c r="B27" s="220"/>
      <c r="C27" s="220"/>
      <c r="D27" s="220"/>
      <c r="E27" s="220"/>
      <c r="F27" s="220" t="s">
        <v>40</v>
      </c>
      <c r="G27" s="220" t="s">
        <v>41</v>
      </c>
      <c r="H27" s="221" t="s">
        <v>42</v>
      </c>
      <c r="I27" s="151"/>
      <c r="J27" s="222"/>
      <c r="K27" s="223"/>
      <c r="L27" s="224" t="s">
        <v>43</v>
      </c>
      <c r="M27" s="225" t="s">
        <v>44</v>
      </c>
      <c r="N27" s="225"/>
      <c r="O27" s="226"/>
    </row>
    <row r="28" spans="1:17" x14ac:dyDescent="0.2">
      <c r="A28" s="222"/>
      <c r="B28" s="228" t="s">
        <v>45</v>
      </c>
      <c r="C28" s="228"/>
      <c r="D28" s="228"/>
      <c r="E28" s="228"/>
      <c r="F28" s="229">
        <v>59871021.579999998</v>
      </c>
      <c r="G28" s="230">
        <f>+H28-F28</f>
        <v>-691934.65999999642</v>
      </c>
      <c r="H28" s="231">
        <v>59179086.920000002</v>
      </c>
      <c r="I28" s="175"/>
      <c r="J28" s="197"/>
      <c r="K28" s="232"/>
      <c r="L28" s="233"/>
      <c r="M28" s="234" t="s">
        <v>46</v>
      </c>
      <c r="N28" s="234"/>
      <c r="O28" s="235"/>
    </row>
    <row r="29" spans="1:17" x14ac:dyDescent="0.2">
      <c r="A29" s="178"/>
      <c r="B29" s="151" t="s">
        <v>47</v>
      </c>
      <c r="F29" s="236">
        <v>892134.42</v>
      </c>
      <c r="G29" s="237">
        <f>+H29-F29</f>
        <v>-77815.840000000084</v>
      </c>
      <c r="H29" s="238">
        <v>814318.58</v>
      </c>
      <c r="I29" s="175"/>
      <c r="J29" s="239" t="s">
        <v>48</v>
      </c>
      <c r="K29" s="240"/>
      <c r="L29" s="23">
        <v>3.5000000000000001E-3</v>
      </c>
      <c r="M29" s="24"/>
      <c r="N29" s="25">
        <v>-22.81</v>
      </c>
      <c r="O29" s="241"/>
    </row>
    <row r="30" spans="1:17" x14ac:dyDescent="0.2">
      <c r="A30" s="178"/>
      <c r="B30" s="227" t="s">
        <v>49</v>
      </c>
      <c r="C30" s="227"/>
      <c r="D30" s="227"/>
      <c r="E30" s="227"/>
      <c r="F30" s="242">
        <f>SUM(F28:F29)</f>
        <v>60763156</v>
      </c>
      <c r="G30" s="243">
        <f>SUM(G28:G29)</f>
        <v>-769750.49999999651</v>
      </c>
      <c r="H30" s="244">
        <f>H28+H29</f>
        <v>59993405.5</v>
      </c>
      <c r="I30" s="175"/>
      <c r="J30" s="239" t="s">
        <v>50</v>
      </c>
      <c r="K30" s="240"/>
      <c r="L30" s="23">
        <v>5.9999999999999995E-4</v>
      </c>
      <c r="M30" s="26"/>
      <c r="N30" s="27">
        <v>-3</v>
      </c>
      <c r="O30" s="245"/>
    </row>
    <row r="31" spans="1:17" x14ac:dyDescent="0.2">
      <c r="A31" s="178"/>
      <c r="F31" s="236"/>
      <c r="G31" s="246"/>
      <c r="H31" s="238"/>
      <c r="I31" s="175"/>
      <c r="J31" s="239" t="s">
        <v>51</v>
      </c>
      <c r="K31" s="240"/>
      <c r="L31" s="23">
        <v>6.54E-2</v>
      </c>
      <c r="M31" s="26"/>
      <c r="N31" s="27">
        <v>-16.559999999999999</v>
      </c>
      <c r="O31" s="245"/>
    </row>
    <row r="32" spans="1:17" x14ac:dyDescent="0.2">
      <c r="A32" s="178"/>
      <c r="F32" s="236"/>
      <c r="G32" s="246"/>
      <c r="H32" s="238"/>
      <c r="I32" s="175"/>
      <c r="J32" s="239" t="s">
        <v>52</v>
      </c>
      <c r="K32" s="240"/>
      <c r="L32" s="23">
        <v>0.1154</v>
      </c>
      <c r="M32" s="29"/>
      <c r="N32" s="30">
        <v>-4.95</v>
      </c>
      <c r="O32" s="247"/>
    </row>
    <row r="33" spans="1:15" ht="15.75" customHeight="1" x14ac:dyDescent="0.2">
      <c r="A33" s="178"/>
      <c r="F33" s="248"/>
      <c r="G33" s="249"/>
      <c r="H33" s="250"/>
      <c r="I33" s="175"/>
      <c r="J33" s="251"/>
      <c r="K33" s="252"/>
      <c r="L33" s="32"/>
      <c r="M33" s="33"/>
      <c r="N33" s="34" t="s">
        <v>53</v>
      </c>
      <c r="O33" s="253"/>
    </row>
    <row r="34" spans="1:15" x14ac:dyDescent="0.2">
      <c r="A34" s="178"/>
      <c r="B34" s="151" t="s">
        <v>54</v>
      </c>
      <c r="F34" s="236">
        <v>5.66</v>
      </c>
      <c r="G34" s="237">
        <f t="shared" ref="G34:G39" si="0">H34-F34</f>
        <v>1.17</v>
      </c>
      <c r="H34" s="238">
        <v>6.83</v>
      </c>
      <c r="I34" s="175"/>
      <c r="J34" s="239" t="s">
        <v>55</v>
      </c>
      <c r="K34" s="240"/>
      <c r="L34" s="23">
        <f>80.92%+0.01%</f>
        <v>0.80930000000000002</v>
      </c>
      <c r="M34" s="24"/>
      <c r="N34" s="25">
        <v>180.51</v>
      </c>
      <c r="O34" s="241"/>
    </row>
    <row r="35" spans="1:15" x14ac:dyDescent="0.2">
      <c r="A35" s="178"/>
      <c r="B35" s="151" t="s">
        <v>56</v>
      </c>
      <c r="F35" s="236">
        <v>163.87</v>
      </c>
      <c r="G35" s="237">
        <f t="shared" si="0"/>
        <v>4.210000000000008</v>
      </c>
      <c r="H35" s="238">
        <v>168.08</v>
      </c>
      <c r="I35" s="175"/>
      <c r="J35" s="239" t="s">
        <v>57</v>
      </c>
      <c r="K35" s="240"/>
      <c r="L35" s="23">
        <v>4.7000000000000002E-3</v>
      </c>
      <c r="M35" s="26"/>
      <c r="N35" s="27">
        <v>178.09</v>
      </c>
      <c r="O35" s="245"/>
    </row>
    <row r="36" spans="1:15" ht="12.75" customHeight="1" x14ac:dyDescent="0.2">
      <c r="A36" s="178"/>
      <c r="B36" s="151" t="s">
        <v>58</v>
      </c>
      <c r="F36" s="254">
        <v>14601</v>
      </c>
      <c r="G36" s="255">
        <f t="shared" si="0"/>
        <v>-254</v>
      </c>
      <c r="H36" s="256">
        <v>14347</v>
      </c>
      <c r="I36" s="175"/>
      <c r="J36" s="239" t="s">
        <v>59</v>
      </c>
      <c r="K36" s="240"/>
      <c r="L36" s="23">
        <v>1.1000000000000001E-3</v>
      </c>
      <c r="M36" s="26"/>
      <c r="N36" s="27">
        <v>141.07</v>
      </c>
      <c r="O36" s="245"/>
    </row>
    <row r="37" spans="1:15" ht="13.5" thickBot="1" x14ac:dyDescent="0.25">
      <c r="A37" s="178"/>
      <c r="B37" s="151" t="s">
        <v>60</v>
      </c>
      <c r="F37" s="254">
        <v>6256</v>
      </c>
      <c r="G37" s="255">
        <f t="shared" si="0"/>
        <v>-117</v>
      </c>
      <c r="H37" s="256">
        <v>6139</v>
      </c>
      <c r="I37" s="175"/>
      <c r="J37" s="257" t="s">
        <v>61</v>
      </c>
      <c r="K37" s="240"/>
      <c r="L37" s="36"/>
      <c r="M37" s="37"/>
      <c r="N37" s="38">
        <v>145.32</v>
      </c>
      <c r="O37" s="258"/>
    </row>
    <row r="38" spans="1:15" ht="13.5" thickBot="1" x14ac:dyDescent="0.25">
      <c r="A38" s="178"/>
      <c r="B38" s="151" t="s">
        <v>62</v>
      </c>
      <c r="F38" s="259">
        <v>4161.57</v>
      </c>
      <c r="G38" s="237">
        <f t="shared" si="0"/>
        <v>20.030000000000655</v>
      </c>
      <c r="H38" s="260">
        <v>4181.6000000000004</v>
      </c>
      <c r="I38" s="175"/>
      <c r="J38" s="261"/>
      <c r="K38" s="262"/>
      <c r="L38" s="263"/>
      <c r="M38" s="264"/>
      <c r="N38" s="264"/>
      <c r="O38" s="265"/>
    </row>
    <row r="39" spans="1:15" x14ac:dyDescent="0.2">
      <c r="A39" s="197"/>
      <c r="B39" s="266" t="s">
        <v>63</v>
      </c>
      <c r="C39" s="266"/>
      <c r="D39" s="266"/>
      <c r="E39" s="266"/>
      <c r="F39" s="267">
        <v>9712.7800000000007</v>
      </c>
      <c r="G39" s="237">
        <f t="shared" si="0"/>
        <v>59.719999999999345</v>
      </c>
      <c r="H39" s="268">
        <v>9772.5</v>
      </c>
      <c r="I39" s="175"/>
      <c r="J39" s="269" t="s">
        <v>64</v>
      </c>
      <c r="K39" s="270"/>
      <c r="L39" s="270"/>
      <c r="M39" s="270"/>
      <c r="N39" s="270"/>
      <c r="O39" s="271"/>
    </row>
    <row r="40" spans="1:15" s="214" customFormat="1" x14ac:dyDescent="0.2">
      <c r="A40" s="212"/>
      <c r="B40" s="213"/>
      <c r="C40" s="213"/>
      <c r="D40" s="213"/>
      <c r="E40" s="213"/>
      <c r="F40" s="213"/>
      <c r="G40" s="213"/>
      <c r="H40" s="215"/>
      <c r="I40" s="175"/>
      <c r="J40" s="272"/>
      <c r="K40" s="273"/>
      <c r="L40" s="273"/>
      <c r="M40" s="273"/>
      <c r="N40" s="273"/>
      <c r="O40" s="274"/>
    </row>
    <row r="41" spans="1:15" s="214" customFormat="1" ht="13.5" thickBot="1" x14ac:dyDescent="0.25">
      <c r="A41" s="216"/>
      <c r="B41" s="217"/>
      <c r="C41" s="217"/>
      <c r="D41" s="217"/>
      <c r="E41" s="217"/>
      <c r="F41" s="217"/>
      <c r="G41" s="217"/>
      <c r="H41" s="218"/>
      <c r="I41" s="175"/>
      <c r="J41" s="275"/>
      <c r="K41" s="276"/>
      <c r="L41" s="276"/>
      <c r="M41" s="276"/>
      <c r="N41" s="276"/>
      <c r="O41" s="277"/>
    </row>
    <row r="42" spans="1:15" ht="13.5" thickBot="1" x14ac:dyDescent="0.25">
      <c r="I42" s="175"/>
      <c r="L42" s="249"/>
    </row>
    <row r="43" spans="1:15" ht="15.75" x14ac:dyDescent="0.25">
      <c r="A43" s="176" t="s">
        <v>65</v>
      </c>
      <c r="B43" s="156"/>
      <c r="C43" s="156"/>
      <c r="D43" s="156"/>
      <c r="E43" s="156"/>
      <c r="F43" s="156"/>
      <c r="G43" s="156"/>
      <c r="H43" s="157"/>
      <c r="I43" s="175"/>
      <c r="J43" s="278"/>
      <c r="K43" s="279"/>
      <c r="L43" s="280"/>
    </row>
    <row r="44" spans="1:15" x14ac:dyDescent="0.2">
      <c r="A44" s="178"/>
      <c r="H44" s="161"/>
      <c r="I44" s="175"/>
      <c r="L44" s="43"/>
    </row>
    <row r="45" spans="1:15" x14ac:dyDescent="0.2">
      <c r="A45" s="219"/>
      <c r="B45" s="220"/>
      <c r="C45" s="220"/>
      <c r="D45" s="220"/>
      <c r="E45" s="220"/>
      <c r="F45" s="281" t="s">
        <v>66</v>
      </c>
      <c r="G45" s="180" t="s">
        <v>41</v>
      </c>
      <c r="H45" s="282" t="s">
        <v>42</v>
      </c>
      <c r="I45" s="175"/>
      <c r="J45" s="283"/>
      <c r="L45" s="166"/>
    </row>
    <row r="46" spans="1:15" x14ac:dyDescent="0.2">
      <c r="A46" s="178"/>
      <c r="B46" s="151" t="s">
        <v>67</v>
      </c>
      <c r="E46" s="223"/>
      <c r="F46" s="187">
        <v>851313.01</v>
      </c>
      <c r="G46" s="237">
        <f>+H46-F46</f>
        <v>0</v>
      </c>
      <c r="H46" s="284">
        <v>851313.01</v>
      </c>
      <c r="I46" s="175"/>
      <c r="J46" s="285"/>
      <c r="L46" s="166"/>
    </row>
    <row r="47" spans="1:15" x14ac:dyDescent="0.2">
      <c r="A47" s="178"/>
      <c r="B47" s="151" t="s">
        <v>68</v>
      </c>
      <c r="E47" s="240"/>
      <c r="F47" s="193">
        <v>851313.01</v>
      </c>
      <c r="G47" s="237">
        <f>+H47-F47</f>
        <v>0</v>
      </c>
      <c r="H47" s="284">
        <v>851313.01</v>
      </c>
      <c r="I47" s="175"/>
      <c r="J47" s="175"/>
    </row>
    <row r="48" spans="1:15" x14ac:dyDescent="0.2">
      <c r="A48" s="178"/>
      <c r="B48" s="151" t="s">
        <v>69</v>
      </c>
      <c r="E48" s="240"/>
      <c r="F48" s="193">
        <v>0</v>
      </c>
      <c r="G48" s="237"/>
      <c r="H48" s="284">
        <v>0</v>
      </c>
      <c r="I48" s="175"/>
      <c r="J48" s="286"/>
      <c r="L48" s="285"/>
    </row>
    <row r="49" spans="1:14" x14ac:dyDescent="0.2">
      <c r="A49" s="178"/>
      <c r="B49" s="151" t="s">
        <v>70</v>
      </c>
      <c r="E49" s="240"/>
      <c r="F49" s="193">
        <v>0</v>
      </c>
      <c r="G49" s="237"/>
      <c r="H49" s="284">
        <v>0</v>
      </c>
      <c r="I49" s="175"/>
      <c r="J49" s="175"/>
      <c r="L49" s="285"/>
    </row>
    <row r="50" spans="1:14" x14ac:dyDescent="0.2">
      <c r="A50" s="178"/>
      <c r="B50" s="151" t="s">
        <v>71</v>
      </c>
      <c r="E50" s="240"/>
      <c r="F50" s="193">
        <v>1119073.69</v>
      </c>
      <c r="G50" s="237">
        <f>+H50-F50</f>
        <v>299428.67000000016</v>
      </c>
      <c r="H50" s="284">
        <v>1418502.36</v>
      </c>
      <c r="I50" s="175"/>
      <c r="J50" s="285"/>
    </row>
    <row r="51" spans="1:14" x14ac:dyDescent="0.2">
      <c r="A51" s="178"/>
      <c r="B51" s="151" t="s">
        <v>72</v>
      </c>
      <c r="F51" s="287">
        <v>0</v>
      </c>
      <c r="G51" s="236"/>
      <c r="H51" s="284">
        <v>0</v>
      </c>
      <c r="I51" s="175"/>
      <c r="J51" s="285"/>
      <c r="K51" s="285"/>
      <c r="L51" s="285"/>
      <c r="M51" s="288"/>
    </row>
    <row r="52" spans="1:14" x14ac:dyDescent="0.2">
      <c r="A52" s="178"/>
      <c r="B52" s="151" t="s">
        <v>73</v>
      </c>
      <c r="F52" s="287"/>
      <c r="G52" s="236"/>
      <c r="H52" s="284"/>
      <c r="I52" s="175"/>
    </row>
    <row r="53" spans="1:14" x14ac:dyDescent="0.2">
      <c r="A53" s="178"/>
      <c r="B53" s="227" t="s">
        <v>74</v>
      </c>
      <c r="F53" s="289">
        <v>1970386.7</v>
      </c>
      <c r="G53" s="242">
        <f>+H53-F53</f>
        <v>299428.67000000016</v>
      </c>
      <c r="H53" s="290">
        <f>H47+H48+H50+H51</f>
        <v>2269815.37</v>
      </c>
      <c r="I53" s="175"/>
      <c r="J53" s="285"/>
      <c r="K53" s="286"/>
      <c r="L53" s="285"/>
    </row>
    <row r="54" spans="1:14" x14ac:dyDescent="0.2">
      <c r="A54" s="178"/>
      <c r="F54" s="291"/>
      <c r="G54" s="292"/>
      <c r="H54" s="161"/>
      <c r="I54" s="175"/>
    </row>
    <row r="55" spans="1:14" x14ac:dyDescent="0.2">
      <c r="A55" s="212"/>
      <c r="B55" s="214"/>
      <c r="C55" s="214"/>
      <c r="D55" s="214"/>
      <c r="E55" s="214"/>
      <c r="F55" s="293"/>
      <c r="G55" s="294"/>
      <c r="H55" s="295"/>
      <c r="I55" s="175"/>
    </row>
    <row r="56" spans="1:14" x14ac:dyDescent="0.2">
      <c r="A56" s="212"/>
      <c r="B56" s="214"/>
      <c r="C56" s="214"/>
      <c r="D56" s="214"/>
      <c r="E56" s="214"/>
      <c r="F56" s="293"/>
      <c r="G56" s="294"/>
      <c r="H56" s="295"/>
      <c r="I56" s="175"/>
      <c r="L56" s="175"/>
      <c r="M56" s="175"/>
    </row>
    <row r="57" spans="1:14" ht="13.5" thickBot="1" x14ac:dyDescent="0.25">
      <c r="A57" s="296"/>
      <c r="B57" s="173"/>
      <c r="C57" s="173"/>
      <c r="D57" s="173"/>
      <c r="E57" s="173"/>
      <c r="F57" s="297"/>
      <c r="G57" s="298"/>
      <c r="H57" s="174"/>
      <c r="I57" s="175"/>
    </row>
    <row r="58" spans="1:14" x14ac:dyDescent="0.2">
      <c r="I58" s="175"/>
    </row>
    <row r="59" spans="1:14" ht="13.5" thickBot="1" x14ac:dyDescent="0.25">
      <c r="F59" s="173"/>
      <c r="G59" s="173"/>
      <c r="I59" s="175"/>
    </row>
    <row r="60" spans="1:14" ht="16.5" thickBot="1" x14ac:dyDescent="0.3">
      <c r="A60" s="176" t="s">
        <v>75</v>
      </c>
      <c r="B60" s="156"/>
      <c r="C60" s="156"/>
      <c r="D60" s="156"/>
      <c r="E60" s="156"/>
      <c r="H60" s="157"/>
      <c r="I60" s="175"/>
      <c r="J60" s="299" t="s">
        <v>76</v>
      </c>
      <c r="K60" s="300"/>
      <c r="N60" s="288"/>
    </row>
    <row r="61" spans="1:14" ht="6.75" customHeight="1" thickBot="1" x14ac:dyDescent="0.25">
      <c r="A61" s="178"/>
      <c r="H61" s="161"/>
      <c r="I61" s="175"/>
      <c r="J61" s="178"/>
      <c r="K61" s="161"/>
    </row>
    <row r="62" spans="1:14" s="227" customFormat="1" x14ac:dyDescent="0.2">
      <c r="A62" s="219"/>
      <c r="B62" s="220"/>
      <c r="C62" s="220"/>
      <c r="D62" s="220"/>
      <c r="E62" s="220"/>
      <c r="F62" s="281" t="s">
        <v>42</v>
      </c>
      <c r="G62" s="180" t="s">
        <v>41</v>
      </c>
      <c r="H62" s="282" t="s">
        <v>42</v>
      </c>
      <c r="I62" s="175"/>
      <c r="J62" s="301"/>
      <c r="K62" s="302"/>
    </row>
    <row r="63" spans="1:14" x14ac:dyDescent="0.2">
      <c r="A63" s="222"/>
      <c r="B63" s="303" t="s">
        <v>77</v>
      </c>
      <c r="C63" s="228"/>
      <c r="D63" s="228"/>
      <c r="E63" s="228"/>
      <c r="F63" s="304"/>
      <c r="G63" s="223"/>
      <c r="H63" s="305"/>
      <c r="I63" s="175"/>
      <c r="J63" s="178" t="s">
        <v>78</v>
      </c>
      <c r="K63" s="306">
        <v>-1.3299999999999999E-2</v>
      </c>
    </row>
    <row r="64" spans="1:14" ht="15" thickBot="1" x14ac:dyDescent="0.25">
      <c r="A64" s="178"/>
      <c r="B64" s="151" t="s">
        <v>79</v>
      </c>
      <c r="E64" s="240"/>
      <c r="F64" s="193">
        <v>63882990.43</v>
      </c>
      <c r="G64" s="194">
        <f>-F64+H64</f>
        <v>-718017.00999999791</v>
      </c>
      <c r="H64" s="284">
        <v>63164973.420000002</v>
      </c>
      <c r="I64" s="175"/>
      <c r="J64" s="296"/>
      <c r="K64" s="174"/>
    </row>
    <row r="65" spans="1:16" x14ac:dyDescent="0.2">
      <c r="A65" s="178"/>
      <c r="B65" s="151" t="s">
        <v>80</v>
      </c>
      <c r="E65" s="240"/>
      <c r="F65" s="193">
        <v>0</v>
      </c>
      <c r="G65" s="194"/>
      <c r="H65" s="284">
        <f>H48</f>
        <v>0</v>
      </c>
      <c r="I65" s="175"/>
      <c r="J65" s="214"/>
    </row>
    <row r="66" spans="1:16" x14ac:dyDescent="0.2">
      <c r="A66" s="178"/>
      <c r="B66" s="151" t="s">
        <v>81</v>
      </c>
      <c r="E66" s="240"/>
      <c r="F66" s="193">
        <v>851313.01</v>
      </c>
      <c r="G66" s="194">
        <f>(-F66+H66)</f>
        <v>0</v>
      </c>
      <c r="H66" s="284">
        <f>H46+G47</f>
        <v>851313.01</v>
      </c>
      <c r="I66" s="175"/>
    </row>
    <row r="67" spans="1:16" x14ac:dyDescent="0.2">
      <c r="A67" s="178"/>
      <c r="B67" s="151" t="s">
        <v>72</v>
      </c>
      <c r="E67" s="240"/>
      <c r="F67" s="201">
        <v>0</v>
      </c>
      <c r="G67" s="202"/>
      <c r="H67" s="307">
        <v>0</v>
      </c>
      <c r="I67" s="175"/>
    </row>
    <row r="68" spans="1:16" ht="13.5" thickBot="1" x14ac:dyDescent="0.25">
      <c r="A68" s="178"/>
      <c r="B68" s="227" t="s">
        <v>82</v>
      </c>
      <c r="E68" s="240"/>
      <c r="F68" s="308">
        <v>64734303.439999998</v>
      </c>
      <c r="G68" s="309">
        <f>SUM(G64:G67)</f>
        <v>-718017.00999999791</v>
      </c>
      <c r="H68" s="290">
        <f>SUM(H64:H67)</f>
        <v>64016286.43</v>
      </c>
      <c r="I68" s="175"/>
      <c r="J68" s="175"/>
    </row>
    <row r="69" spans="1:16" ht="15.75" x14ac:dyDescent="0.25">
      <c r="A69" s="178"/>
      <c r="E69" s="240"/>
      <c r="F69" s="308"/>
      <c r="G69" s="194"/>
      <c r="H69" s="290"/>
      <c r="I69" s="175"/>
      <c r="J69" s="176" t="s">
        <v>83</v>
      </c>
      <c r="K69" s="156"/>
      <c r="L69" s="156"/>
      <c r="M69" s="156"/>
      <c r="N69" s="156"/>
      <c r="O69" s="157"/>
    </row>
    <row r="70" spans="1:16" ht="6.75" customHeight="1" x14ac:dyDescent="0.2">
      <c r="A70" s="178"/>
      <c r="B70" s="227"/>
      <c r="E70" s="240"/>
      <c r="F70" s="193"/>
      <c r="G70" s="194"/>
      <c r="H70" s="284"/>
      <c r="I70" s="175"/>
      <c r="J70" s="178"/>
      <c r="O70" s="161"/>
    </row>
    <row r="71" spans="1:16" x14ac:dyDescent="0.2">
      <c r="A71" s="178"/>
      <c r="B71" s="227" t="s">
        <v>84</v>
      </c>
      <c r="E71" s="240"/>
      <c r="F71" s="193"/>
      <c r="G71" s="194"/>
      <c r="H71" s="284"/>
      <c r="I71" s="175"/>
      <c r="J71" s="179"/>
      <c r="K71" s="310"/>
      <c r="L71" s="180" t="s">
        <v>85</v>
      </c>
      <c r="M71" s="180" t="s">
        <v>86</v>
      </c>
      <c r="N71" s="180" t="s">
        <v>87</v>
      </c>
      <c r="O71" s="282" t="s">
        <v>88</v>
      </c>
    </row>
    <row r="72" spans="1:16" x14ac:dyDescent="0.2">
      <c r="A72" s="178"/>
      <c r="B72" s="151" t="s">
        <v>89</v>
      </c>
      <c r="E72" s="240"/>
      <c r="F72" s="193">
        <v>39114469.009999998</v>
      </c>
      <c r="G72" s="194">
        <f>-K17</f>
        <v>-769750.5</v>
      </c>
      <c r="H72" s="284">
        <f>L17</f>
        <v>38344718.509999998</v>
      </c>
      <c r="I72" s="175"/>
      <c r="J72" s="178" t="s">
        <v>90</v>
      </c>
      <c r="L72" s="311">
        <v>59993405.5</v>
      </c>
      <c r="M72" s="312">
        <v>1</v>
      </c>
      <c r="N72" s="313">
        <v>14347</v>
      </c>
      <c r="O72" s="314">
        <v>284841.21000000002</v>
      </c>
    </row>
    <row r="73" spans="1:16" x14ac:dyDescent="0.2">
      <c r="A73" s="178"/>
      <c r="B73" s="151" t="s">
        <v>91</v>
      </c>
      <c r="E73" s="240"/>
      <c r="F73" s="201">
        <v>16500000</v>
      </c>
      <c r="G73" s="202">
        <f>-F73+H73</f>
        <v>0</v>
      </c>
      <c r="H73" s="307">
        <f>L18</f>
        <v>16500000</v>
      </c>
      <c r="I73" s="175"/>
      <c r="J73" s="178" t="s">
        <v>92</v>
      </c>
      <c r="L73" s="311">
        <v>0</v>
      </c>
      <c r="M73" s="312">
        <v>0</v>
      </c>
      <c r="N73" s="313">
        <v>0</v>
      </c>
      <c r="O73" s="314">
        <v>0</v>
      </c>
    </row>
    <row r="74" spans="1:16" x14ac:dyDescent="0.2">
      <c r="A74" s="178"/>
      <c r="B74" s="227" t="s">
        <v>93</v>
      </c>
      <c r="E74" s="240"/>
      <c r="F74" s="308">
        <v>55614469.009999998</v>
      </c>
      <c r="G74" s="309">
        <f>SUM(G72:G73)</f>
        <v>-769750.5</v>
      </c>
      <c r="H74" s="290">
        <f>SUM(H72:H73)</f>
        <v>54844718.509999998</v>
      </c>
      <c r="I74" s="175"/>
      <c r="J74" s="178" t="s">
        <v>94</v>
      </c>
      <c r="L74" s="311">
        <v>0</v>
      </c>
      <c r="M74" s="312">
        <v>0</v>
      </c>
      <c r="N74" s="313">
        <v>0</v>
      </c>
      <c r="O74" s="314">
        <v>0</v>
      </c>
    </row>
    <row r="75" spans="1:16" x14ac:dyDescent="0.2">
      <c r="A75" s="178"/>
      <c r="E75" s="240"/>
      <c r="F75" s="315"/>
      <c r="G75" s="240"/>
      <c r="H75" s="316"/>
      <c r="I75" s="175"/>
      <c r="J75" s="317" t="s">
        <v>95</v>
      </c>
      <c r="K75" s="266"/>
      <c r="L75" s="318">
        <v>59993405.5</v>
      </c>
      <c r="M75" s="319"/>
      <c r="N75" s="320">
        <v>14347</v>
      </c>
      <c r="O75" s="321">
        <v>284841.21000000002</v>
      </c>
      <c r="P75" s="175"/>
    </row>
    <row r="76" spans="1:16" ht="13.5" thickBot="1" x14ac:dyDescent="0.25">
      <c r="A76" s="178"/>
      <c r="C76" s="227"/>
      <c r="D76" s="227"/>
      <c r="E76" s="322"/>
      <c r="F76" s="323"/>
      <c r="G76" s="324"/>
      <c r="H76" s="325"/>
      <c r="I76" s="175"/>
      <c r="J76" s="296"/>
      <c r="K76" s="173"/>
      <c r="L76" s="173"/>
      <c r="M76" s="173"/>
      <c r="N76" s="173"/>
      <c r="O76" s="174"/>
    </row>
    <row r="77" spans="1:16" x14ac:dyDescent="0.2">
      <c r="A77" s="178"/>
      <c r="E77" s="240"/>
      <c r="F77" s="315"/>
      <c r="G77" s="240"/>
      <c r="H77" s="316"/>
      <c r="I77" s="175"/>
      <c r="J77" s="214"/>
    </row>
    <row r="78" spans="1:16" x14ac:dyDescent="0.2">
      <c r="A78" s="178"/>
      <c r="B78" s="151" t="s">
        <v>96</v>
      </c>
      <c r="E78" s="240"/>
      <c r="F78" s="195">
        <v>1.655</v>
      </c>
      <c r="G78" s="326"/>
      <c r="H78" s="327">
        <f>+H68/H72</f>
        <v>1.6694942333011276</v>
      </c>
      <c r="I78" s="175"/>
    </row>
    <row r="79" spans="1:16" x14ac:dyDescent="0.2">
      <c r="A79" s="178"/>
      <c r="B79" s="151" t="s">
        <v>97</v>
      </c>
      <c r="E79" s="240"/>
      <c r="F79" s="195">
        <v>1.1639999999999999</v>
      </c>
      <c r="G79" s="326"/>
      <c r="H79" s="327">
        <f>+H68/H74</f>
        <v>1.1672279149053837</v>
      </c>
      <c r="I79" s="175"/>
    </row>
    <row r="80" spans="1:16" x14ac:dyDescent="0.2">
      <c r="A80" s="197"/>
      <c r="B80" s="266"/>
      <c r="C80" s="266"/>
      <c r="D80" s="266"/>
      <c r="E80" s="232"/>
      <c r="F80" s="207"/>
      <c r="G80" s="328"/>
      <c r="H80" s="204"/>
    </row>
    <row r="81" spans="1:15" s="214" customFormat="1" ht="11.25" x14ac:dyDescent="0.2">
      <c r="A81" s="329" t="s">
        <v>98</v>
      </c>
      <c r="B81" s="213"/>
      <c r="C81" s="213"/>
      <c r="D81" s="213"/>
      <c r="E81" s="213"/>
      <c r="F81" s="213"/>
      <c r="G81" s="213"/>
      <c r="H81" s="215"/>
    </row>
    <row r="82" spans="1:15" s="214" customFormat="1" ht="12" thickBot="1" x14ac:dyDescent="0.25">
      <c r="A82" s="216"/>
      <c r="B82" s="217"/>
      <c r="C82" s="217"/>
      <c r="D82" s="217"/>
      <c r="E82" s="217"/>
      <c r="F82" s="217"/>
      <c r="G82" s="217"/>
      <c r="H82" s="218"/>
    </row>
    <row r="83" spans="1:15" ht="12.75" customHeight="1" x14ac:dyDescent="0.2"/>
    <row r="84" spans="1:15" ht="15.75" x14ac:dyDescent="0.25">
      <c r="A84" s="153" t="str">
        <f>+D4&amp;" - "&amp;D5</f>
        <v>ELFI, Inc. - Indenture No. 4, LLC</v>
      </c>
      <c r="E84" s="164"/>
    </row>
    <row r="85" spans="1:15" ht="12.75" customHeight="1" thickBot="1" x14ac:dyDescent="0.25"/>
    <row r="86" spans="1:15" ht="15.75" x14ac:dyDescent="0.25">
      <c r="A86" s="176" t="s">
        <v>99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7"/>
    </row>
    <row r="87" spans="1:15" ht="6.75" customHeight="1" x14ac:dyDescent="0.2">
      <c r="A87" s="178"/>
      <c r="O87" s="161"/>
    </row>
    <row r="88" spans="1:15" s="227" customFormat="1" x14ac:dyDescent="0.2">
      <c r="A88" s="219"/>
      <c r="B88" s="220"/>
      <c r="C88" s="220"/>
      <c r="D88" s="220"/>
      <c r="E88" s="330"/>
      <c r="F88" s="331" t="s">
        <v>87</v>
      </c>
      <c r="G88" s="331"/>
      <c r="H88" s="332" t="s">
        <v>100</v>
      </c>
      <c r="I88" s="333"/>
      <c r="J88" s="331" t="s">
        <v>101</v>
      </c>
      <c r="K88" s="331"/>
      <c r="L88" s="331" t="s">
        <v>102</v>
      </c>
      <c r="M88" s="331"/>
      <c r="N88" s="331" t="s">
        <v>103</v>
      </c>
      <c r="O88" s="334"/>
    </row>
    <row r="89" spans="1:15" s="227" customFormat="1" x14ac:dyDescent="0.2">
      <c r="A89" s="219"/>
      <c r="B89" s="220"/>
      <c r="C89" s="220"/>
      <c r="D89" s="220"/>
      <c r="E89" s="330"/>
      <c r="F89" s="180" t="s">
        <v>104</v>
      </c>
      <c r="G89" s="180" t="s">
        <v>105</v>
      </c>
      <c r="H89" s="335" t="s">
        <v>104</v>
      </c>
      <c r="I89" s="336" t="s">
        <v>105</v>
      </c>
      <c r="J89" s="180" t="s">
        <v>104</v>
      </c>
      <c r="K89" s="180" t="s">
        <v>105</v>
      </c>
      <c r="L89" s="180" t="s">
        <v>104</v>
      </c>
      <c r="M89" s="180" t="s">
        <v>105</v>
      </c>
      <c r="N89" s="180" t="s">
        <v>104</v>
      </c>
      <c r="O89" s="182" t="s">
        <v>105</v>
      </c>
    </row>
    <row r="90" spans="1:15" x14ac:dyDescent="0.2">
      <c r="A90" s="337" t="s">
        <v>48</v>
      </c>
      <c r="B90" s="151" t="s">
        <v>48</v>
      </c>
      <c r="F90" s="338">
        <v>26</v>
      </c>
      <c r="G90" s="338">
        <v>26</v>
      </c>
      <c r="H90" s="339">
        <v>211229.63</v>
      </c>
      <c r="I90" s="339">
        <v>211689.89</v>
      </c>
      <c r="J90" s="340">
        <v>3.5000000000000001E-3</v>
      </c>
      <c r="K90" s="53">
        <v>3.5000000000000001E-3</v>
      </c>
      <c r="L90" s="341">
        <v>5.82</v>
      </c>
      <c r="M90" s="341">
        <v>6.89</v>
      </c>
      <c r="N90" s="341">
        <v>120</v>
      </c>
      <c r="O90" s="342">
        <v>120</v>
      </c>
    </row>
    <row r="91" spans="1:15" x14ac:dyDescent="0.2">
      <c r="A91" s="337" t="s">
        <v>50</v>
      </c>
      <c r="B91" s="151" t="s">
        <v>50</v>
      </c>
      <c r="F91" s="338">
        <v>4</v>
      </c>
      <c r="G91" s="338">
        <v>4</v>
      </c>
      <c r="H91" s="339">
        <v>37996.03</v>
      </c>
      <c r="I91" s="339">
        <v>38088.78</v>
      </c>
      <c r="J91" s="340">
        <v>5.9999999999999995E-4</v>
      </c>
      <c r="K91" s="54">
        <v>5.9999999999999995E-4</v>
      </c>
      <c r="L91" s="343">
        <v>6.8</v>
      </c>
      <c r="M91" s="343">
        <v>6.8</v>
      </c>
      <c r="N91" s="343">
        <v>120</v>
      </c>
      <c r="O91" s="344">
        <v>120</v>
      </c>
    </row>
    <row r="92" spans="1:15" x14ac:dyDescent="0.2">
      <c r="A92" s="337" t="s">
        <v>55</v>
      </c>
      <c r="B92" s="151" t="s">
        <v>55</v>
      </c>
      <c r="F92" s="338"/>
      <c r="G92" s="338"/>
      <c r="H92" s="339"/>
      <c r="I92" s="339"/>
      <c r="J92" s="54"/>
      <c r="K92" s="54"/>
      <c r="L92" s="343"/>
      <c r="M92" s="343"/>
      <c r="N92" s="343"/>
      <c r="O92" s="344"/>
    </row>
    <row r="93" spans="1:15" x14ac:dyDescent="0.2">
      <c r="A93" s="337" t="str">
        <f t="shared" ref="A93:A99" si="1">+$B$92&amp;B93</f>
        <v>RepaymentCurrent</v>
      </c>
      <c r="B93" s="151" t="s">
        <v>106</v>
      </c>
      <c r="F93" s="338">
        <v>10942</v>
      </c>
      <c r="G93" s="338">
        <v>10702</v>
      </c>
      <c r="H93" s="339">
        <v>43212724.490000002</v>
      </c>
      <c r="I93" s="339">
        <v>42605157.420000002</v>
      </c>
      <c r="J93" s="340">
        <v>0.71120000000000005</v>
      </c>
      <c r="K93" s="54">
        <v>0.71020000000000005</v>
      </c>
      <c r="L93" s="343">
        <v>5.63</v>
      </c>
      <c r="M93" s="343">
        <v>6.84</v>
      </c>
      <c r="N93" s="343">
        <v>165.1</v>
      </c>
      <c r="O93" s="344">
        <v>169.56</v>
      </c>
    </row>
    <row r="94" spans="1:15" x14ac:dyDescent="0.2">
      <c r="A94" s="337" t="str">
        <f t="shared" si="1"/>
        <v>Repayment31-60 Days Delinquent</v>
      </c>
      <c r="B94" s="345" t="s">
        <v>107</v>
      </c>
      <c r="F94" s="338">
        <v>434</v>
      </c>
      <c r="G94" s="338">
        <v>414</v>
      </c>
      <c r="H94" s="339">
        <v>1979959.08</v>
      </c>
      <c r="I94" s="339">
        <v>1940239.49</v>
      </c>
      <c r="J94" s="340">
        <v>3.2599999999999997E-2</v>
      </c>
      <c r="K94" s="54">
        <v>3.2300000000000002E-2</v>
      </c>
      <c r="L94" s="343">
        <v>5.71</v>
      </c>
      <c r="M94" s="343">
        <v>6.69</v>
      </c>
      <c r="N94" s="343">
        <v>189.34</v>
      </c>
      <c r="O94" s="344">
        <v>153.1</v>
      </c>
    </row>
    <row r="95" spans="1:15" x14ac:dyDescent="0.2">
      <c r="A95" s="337" t="str">
        <f t="shared" si="1"/>
        <v>Repayment61-90 Days Delinquent</v>
      </c>
      <c r="B95" s="345" t="s">
        <v>108</v>
      </c>
      <c r="F95" s="338">
        <v>225</v>
      </c>
      <c r="G95" s="338">
        <v>269</v>
      </c>
      <c r="H95" s="339">
        <v>994562.5</v>
      </c>
      <c r="I95" s="339">
        <v>1248199.72</v>
      </c>
      <c r="J95" s="340">
        <v>1.6400000000000001E-2</v>
      </c>
      <c r="K95" s="54">
        <v>2.0799999999999999E-2</v>
      </c>
      <c r="L95" s="343">
        <v>5.75</v>
      </c>
      <c r="M95" s="343">
        <v>7.05</v>
      </c>
      <c r="N95" s="343">
        <v>145.79</v>
      </c>
      <c r="O95" s="344">
        <v>198.68</v>
      </c>
    </row>
    <row r="96" spans="1:15" x14ac:dyDescent="0.2">
      <c r="A96" s="337" t="str">
        <f t="shared" si="1"/>
        <v>Repayment91-120 Days Delinquent</v>
      </c>
      <c r="B96" s="345" t="s">
        <v>109</v>
      </c>
      <c r="F96" s="338">
        <v>150</v>
      </c>
      <c r="G96" s="338">
        <v>134</v>
      </c>
      <c r="H96" s="339">
        <v>622071.16</v>
      </c>
      <c r="I96" s="339">
        <v>596037.05000000005</v>
      </c>
      <c r="J96" s="340">
        <v>1.0200000000000001E-2</v>
      </c>
      <c r="K96" s="54">
        <v>9.9000000000000008E-3</v>
      </c>
      <c r="L96" s="343">
        <v>5.86</v>
      </c>
      <c r="M96" s="343">
        <v>6.85</v>
      </c>
      <c r="N96" s="343">
        <v>144.63</v>
      </c>
      <c r="O96" s="344">
        <v>149.78</v>
      </c>
    </row>
    <row r="97" spans="1:25" x14ac:dyDescent="0.2">
      <c r="A97" s="337" t="str">
        <f t="shared" si="1"/>
        <v>Repayment121-180 Days Delinquent</v>
      </c>
      <c r="B97" s="345" t="s">
        <v>110</v>
      </c>
      <c r="F97" s="338">
        <v>173</v>
      </c>
      <c r="G97" s="338">
        <v>193</v>
      </c>
      <c r="H97" s="339">
        <v>667895.11</v>
      </c>
      <c r="I97" s="339">
        <v>726313.9</v>
      </c>
      <c r="J97" s="340">
        <v>1.0999999999999999E-2</v>
      </c>
      <c r="K97" s="54">
        <v>1.21E-2</v>
      </c>
      <c r="L97" s="343">
        <v>6.08</v>
      </c>
      <c r="M97" s="343">
        <v>7.09</v>
      </c>
      <c r="N97" s="343">
        <v>147.72999999999999</v>
      </c>
      <c r="O97" s="344">
        <v>148.16</v>
      </c>
    </row>
    <row r="98" spans="1:25" x14ac:dyDescent="0.2">
      <c r="A98" s="337" t="str">
        <f t="shared" si="1"/>
        <v>Repayment181-270 Days Delinquent</v>
      </c>
      <c r="B98" s="345" t="s">
        <v>111</v>
      </c>
      <c r="F98" s="338">
        <v>245</v>
      </c>
      <c r="G98" s="338">
        <v>219</v>
      </c>
      <c r="H98" s="339">
        <v>1125180.1599999999</v>
      </c>
      <c r="I98" s="339">
        <v>1049571.6599999999</v>
      </c>
      <c r="J98" s="340">
        <v>1.8499999999999999E-2</v>
      </c>
      <c r="K98" s="54">
        <v>1.7500000000000002E-2</v>
      </c>
      <c r="L98" s="343">
        <v>5.88</v>
      </c>
      <c r="M98" s="343">
        <v>6.88</v>
      </c>
      <c r="N98" s="343">
        <v>165.14</v>
      </c>
      <c r="O98" s="344">
        <v>178.52</v>
      </c>
    </row>
    <row r="99" spans="1:25" x14ac:dyDescent="0.2">
      <c r="A99" s="337" t="str">
        <f t="shared" si="1"/>
        <v>Repayment271+ Days Delinquent</v>
      </c>
      <c r="B99" s="345" t="s">
        <v>112</v>
      </c>
      <c r="F99" s="338">
        <v>86</v>
      </c>
      <c r="G99" s="338">
        <v>101</v>
      </c>
      <c r="H99" s="339">
        <v>305986.99</v>
      </c>
      <c r="I99" s="339">
        <v>378764.59</v>
      </c>
      <c r="J99" s="340">
        <v>5.0000000000000001E-3</v>
      </c>
      <c r="K99" s="54">
        <v>6.3E-3</v>
      </c>
      <c r="L99" s="343">
        <v>5.52</v>
      </c>
      <c r="M99" s="343">
        <v>6.61</v>
      </c>
      <c r="N99" s="343">
        <v>129.63999999999999</v>
      </c>
      <c r="O99" s="344">
        <v>109.93</v>
      </c>
    </row>
    <row r="100" spans="1:25" x14ac:dyDescent="0.2">
      <c r="A100" s="346" t="s">
        <v>113</v>
      </c>
      <c r="B100" s="347" t="s">
        <v>113</v>
      </c>
      <c r="C100" s="347"/>
      <c r="D100" s="347"/>
      <c r="E100" s="347"/>
      <c r="F100" s="348">
        <v>12255</v>
      </c>
      <c r="G100" s="348">
        <v>12032</v>
      </c>
      <c r="H100" s="349">
        <v>48908379.490000002</v>
      </c>
      <c r="I100" s="349">
        <v>48544283.829999998</v>
      </c>
      <c r="J100" s="350">
        <v>0.80489999999999995</v>
      </c>
      <c r="K100" s="55">
        <v>0.80920000000000003</v>
      </c>
      <c r="L100" s="351">
        <v>5.65</v>
      </c>
      <c r="M100" s="351">
        <v>6.84</v>
      </c>
      <c r="N100" s="351">
        <v>164.97</v>
      </c>
      <c r="O100" s="352">
        <v>168.82</v>
      </c>
    </row>
    <row r="101" spans="1:25" x14ac:dyDescent="0.2">
      <c r="A101" s="337" t="s">
        <v>52</v>
      </c>
      <c r="B101" s="151" t="s">
        <v>52</v>
      </c>
      <c r="F101" s="338">
        <v>1389</v>
      </c>
      <c r="G101" s="338">
        <v>1334</v>
      </c>
      <c r="H101" s="339">
        <v>7460122.3200000003</v>
      </c>
      <c r="I101" s="339">
        <v>6925260.4100000001</v>
      </c>
      <c r="J101" s="340">
        <v>0.12280000000000001</v>
      </c>
      <c r="K101" s="54">
        <v>0.1154</v>
      </c>
      <c r="L101" s="343">
        <v>5.86</v>
      </c>
      <c r="M101" s="343">
        <v>6.88</v>
      </c>
      <c r="N101" s="343">
        <v>167.04</v>
      </c>
      <c r="O101" s="344">
        <v>175.52</v>
      </c>
    </row>
    <row r="102" spans="1:25" x14ac:dyDescent="0.2">
      <c r="A102" s="337" t="s">
        <v>51</v>
      </c>
      <c r="B102" s="151" t="s">
        <v>51</v>
      </c>
      <c r="F102" s="338">
        <v>831</v>
      </c>
      <c r="G102" s="338">
        <v>855</v>
      </c>
      <c r="H102" s="339">
        <v>3760615.87</v>
      </c>
      <c r="I102" s="339">
        <v>3924580.15</v>
      </c>
      <c r="J102" s="340">
        <v>6.1899999999999997E-2</v>
      </c>
      <c r="K102" s="54">
        <v>6.54E-2</v>
      </c>
      <c r="L102" s="343">
        <v>5.35</v>
      </c>
      <c r="M102" s="343">
        <v>6.56</v>
      </c>
      <c r="N102" s="343">
        <v>149.13999999999999</v>
      </c>
      <c r="O102" s="344">
        <v>150.56</v>
      </c>
    </row>
    <row r="103" spans="1:25" x14ac:dyDescent="0.2">
      <c r="A103" s="337" t="s">
        <v>57</v>
      </c>
      <c r="B103" s="151" t="s">
        <v>57</v>
      </c>
      <c r="F103" s="338">
        <v>86</v>
      </c>
      <c r="G103" s="338">
        <v>86</v>
      </c>
      <c r="H103" s="339">
        <v>320323.57</v>
      </c>
      <c r="I103" s="339">
        <v>284841.21000000002</v>
      </c>
      <c r="J103" s="56">
        <v>5.3E-3</v>
      </c>
      <c r="K103" s="54">
        <v>4.7000000000000002E-3</v>
      </c>
      <c r="L103" s="343">
        <v>5.74</v>
      </c>
      <c r="M103" s="343">
        <v>7.1</v>
      </c>
      <c r="N103" s="343">
        <v>151.11000000000001</v>
      </c>
      <c r="O103" s="344">
        <v>169.35</v>
      </c>
      <c r="P103" s="353"/>
      <c r="Q103" s="353"/>
      <c r="R103" s="353"/>
      <c r="S103" s="353"/>
      <c r="T103" s="354"/>
      <c r="U103" s="354"/>
      <c r="V103" s="175"/>
      <c r="W103" s="175"/>
      <c r="X103" s="175"/>
      <c r="Y103" s="175"/>
    </row>
    <row r="104" spans="1:25" x14ac:dyDescent="0.2">
      <c r="A104" s="337" t="s">
        <v>59</v>
      </c>
      <c r="B104" s="151" t="s">
        <v>59</v>
      </c>
      <c r="F104" s="338">
        <v>10</v>
      </c>
      <c r="G104" s="338">
        <v>10</v>
      </c>
      <c r="H104" s="339">
        <v>64489.09</v>
      </c>
      <c r="I104" s="339">
        <v>64661.23</v>
      </c>
      <c r="J104" s="56">
        <v>1.1000000000000001E-3</v>
      </c>
      <c r="K104" s="54">
        <v>1.1000000000000001E-3</v>
      </c>
      <c r="L104" s="343">
        <v>5.95</v>
      </c>
      <c r="M104" s="343">
        <v>6.45</v>
      </c>
      <c r="N104" s="343">
        <v>56.87</v>
      </c>
      <c r="O104" s="344">
        <v>60.77</v>
      </c>
    </row>
    <row r="105" spans="1:25" x14ac:dyDescent="0.2">
      <c r="A105" s="197"/>
      <c r="B105" s="205" t="s">
        <v>95</v>
      </c>
      <c r="C105" s="266"/>
      <c r="D105" s="266"/>
      <c r="E105" s="232"/>
      <c r="F105" s="58">
        <v>14601</v>
      </c>
      <c r="G105" s="58">
        <v>14347</v>
      </c>
      <c r="H105" s="59">
        <v>60763156</v>
      </c>
      <c r="I105" s="59">
        <v>59993405.5</v>
      </c>
      <c r="J105" s="60"/>
      <c r="K105" s="60"/>
      <c r="L105" s="355">
        <v>5.66</v>
      </c>
      <c r="M105" s="355">
        <v>6.83</v>
      </c>
      <c r="N105" s="355">
        <v>163.87</v>
      </c>
      <c r="O105" s="356">
        <v>168.08</v>
      </c>
    </row>
    <row r="106" spans="1:25" s="214" customFormat="1" ht="11.25" x14ac:dyDescent="0.2">
      <c r="A106" s="329"/>
      <c r="B106" s="213"/>
      <c r="C106" s="213"/>
      <c r="D106" s="213"/>
      <c r="E106" s="213"/>
      <c r="F106" s="357"/>
      <c r="G106" s="357"/>
      <c r="H106" s="357"/>
      <c r="I106" s="357"/>
      <c r="J106" s="61"/>
      <c r="K106" s="61"/>
      <c r="L106" s="357"/>
      <c r="M106" s="357"/>
      <c r="N106" s="357"/>
      <c r="O106" s="62"/>
    </row>
    <row r="107" spans="1:25" s="214" customFormat="1" ht="12" thickBot="1" x14ac:dyDescent="0.25">
      <c r="A107" s="216"/>
      <c r="B107" s="217"/>
      <c r="C107" s="217"/>
      <c r="D107" s="217"/>
      <c r="E107" s="217"/>
      <c r="F107" s="358"/>
      <c r="G107" s="358"/>
      <c r="H107" s="358"/>
      <c r="I107" s="358"/>
      <c r="J107" s="63"/>
      <c r="K107" s="63"/>
      <c r="L107" s="358"/>
      <c r="M107" s="358"/>
      <c r="N107" s="358"/>
      <c r="O107" s="64"/>
    </row>
    <row r="108" spans="1:25" ht="12.75" customHeight="1" thickBot="1" x14ac:dyDescent="0.25">
      <c r="A108" s="173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</row>
    <row r="109" spans="1:25" ht="15.75" x14ac:dyDescent="0.25">
      <c r="A109" s="176" t="s">
        <v>114</v>
      </c>
      <c r="B109" s="156"/>
      <c r="C109" s="156"/>
      <c r="D109" s="156"/>
      <c r="E109" s="156"/>
      <c r="F109" s="359"/>
      <c r="G109" s="359"/>
      <c r="H109" s="359"/>
      <c r="I109" s="359"/>
      <c r="J109" s="359"/>
      <c r="K109" s="359"/>
      <c r="L109" s="359"/>
      <c r="M109" s="359"/>
      <c r="N109" s="359"/>
      <c r="O109" s="360"/>
    </row>
    <row r="110" spans="1:25" ht="6.75" customHeight="1" x14ac:dyDescent="0.2">
      <c r="A110" s="178"/>
      <c r="F110" s="278"/>
      <c r="G110" s="278"/>
      <c r="H110" s="278"/>
      <c r="I110" s="278"/>
      <c r="J110" s="278"/>
      <c r="K110" s="278"/>
      <c r="L110" s="278"/>
      <c r="M110" s="278"/>
      <c r="N110" s="278"/>
      <c r="O110" s="361"/>
    </row>
    <row r="111" spans="1:25" s="227" customFormat="1" x14ac:dyDescent="0.2">
      <c r="A111" s="219"/>
      <c r="B111" s="220"/>
      <c r="C111" s="220"/>
      <c r="D111" s="220"/>
      <c r="E111" s="330"/>
      <c r="F111" s="362" t="s">
        <v>87</v>
      </c>
      <c r="G111" s="362"/>
      <c r="H111" s="363" t="s">
        <v>100</v>
      </c>
      <c r="I111" s="364"/>
      <c r="J111" s="362" t="s">
        <v>101</v>
      </c>
      <c r="K111" s="362"/>
      <c r="L111" s="362" t="s">
        <v>102</v>
      </c>
      <c r="M111" s="362"/>
      <c r="N111" s="362" t="s">
        <v>103</v>
      </c>
      <c r="O111" s="365"/>
    </row>
    <row r="112" spans="1:25" s="227" customFormat="1" x14ac:dyDescent="0.2">
      <c r="A112" s="219"/>
      <c r="B112" s="220"/>
      <c r="C112" s="220"/>
      <c r="D112" s="220"/>
      <c r="E112" s="330"/>
      <c r="F112" s="366" t="s">
        <v>104</v>
      </c>
      <c r="G112" s="366" t="s">
        <v>105</v>
      </c>
      <c r="H112" s="65" t="s">
        <v>104</v>
      </c>
      <c r="I112" s="66" t="s">
        <v>105</v>
      </c>
      <c r="J112" s="366" t="s">
        <v>104</v>
      </c>
      <c r="K112" s="366" t="s">
        <v>105</v>
      </c>
      <c r="L112" s="366" t="s">
        <v>104</v>
      </c>
      <c r="M112" s="366" t="s">
        <v>105</v>
      </c>
      <c r="N112" s="366" t="s">
        <v>104</v>
      </c>
      <c r="O112" s="367" t="s">
        <v>105</v>
      </c>
    </row>
    <row r="113" spans="1:15" x14ac:dyDescent="0.2">
      <c r="A113" s="178"/>
      <c r="B113" s="151" t="s">
        <v>115</v>
      </c>
      <c r="F113" s="67">
        <v>10942</v>
      </c>
      <c r="G113" s="67">
        <v>10702</v>
      </c>
      <c r="H113" s="68">
        <v>43212724.490000002</v>
      </c>
      <c r="I113" s="69">
        <v>42605157.420000002</v>
      </c>
      <c r="J113" s="54">
        <v>0.88349999999999995</v>
      </c>
      <c r="K113" s="54">
        <v>0.87770000000000004</v>
      </c>
      <c r="L113" s="70">
        <v>5.63</v>
      </c>
      <c r="M113" s="70">
        <v>6.84</v>
      </c>
      <c r="N113" s="68">
        <v>165.1</v>
      </c>
      <c r="O113" s="71">
        <v>169.56</v>
      </c>
    </row>
    <row r="114" spans="1:15" x14ac:dyDescent="0.2">
      <c r="A114" s="178"/>
      <c r="B114" s="151" t="s">
        <v>116</v>
      </c>
      <c r="F114" s="67">
        <v>434</v>
      </c>
      <c r="G114" s="67">
        <v>414</v>
      </c>
      <c r="H114" s="68">
        <v>1979959.08</v>
      </c>
      <c r="I114" s="72">
        <v>1940239.49</v>
      </c>
      <c r="J114" s="54">
        <v>4.0500000000000001E-2</v>
      </c>
      <c r="K114" s="54">
        <v>0.04</v>
      </c>
      <c r="L114" s="70">
        <v>5.71</v>
      </c>
      <c r="M114" s="70">
        <v>6.69</v>
      </c>
      <c r="N114" s="68">
        <v>189.34</v>
      </c>
      <c r="O114" s="73">
        <v>153.1</v>
      </c>
    </row>
    <row r="115" spans="1:15" x14ac:dyDescent="0.2">
      <c r="A115" s="178"/>
      <c r="B115" s="151" t="s">
        <v>117</v>
      </c>
      <c r="F115" s="67">
        <v>225</v>
      </c>
      <c r="G115" s="67">
        <v>269</v>
      </c>
      <c r="H115" s="68">
        <v>994562.5</v>
      </c>
      <c r="I115" s="72">
        <v>1248199.72</v>
      </c>
      <c r="J115" s="54">
        <v>2.0299999999999999E-2</v>
      </c>
      <c r="K115" s="54">
        <v>2.5700000000000001E-2</v>
      </c>
      <c r="L115" s="70">
        <v>5.75</v>
      </c>
      <c r="M115" s="70">
        <v>7.05</v>
      </c>
      <c r="N115" s="68">
        <v>145.79</v>
      </c>
      <c r="O115" s="73">
        <v>198.68</v>
      </c>
    </row>
    <row r="116" spans="1:15" x14ac:dyDescent="0.2">
      <c r="A116" s="178"/>
      <c r="B116" s="151" t="s">
        <v>118</v>
      </c>
      <c r="F116" s="67">
        <v>150</v>
      </c>
      <c r="G116" s="67">
        <v>134</v>
      </c>
      <c r="H116" s="68">
        <v>622071.16</v>
      </c>
      <c r="I116" s="72">
        <v>596037.05000000005</v>
      </c>
      <c r="J116" s="54">
        <v>1.2699999999999999E-2</v>
      </c>
      <c r="K116" s="54">
        <v>1.23E-2</v>
      </c>
      <c r="L116" s="70">
        <v>5.86</v>
      </c>
      <c r="M116" s="70">
        <v>6.85</v>
      </c>
      <c r="N116" s="68">
        <v>144.63</v>
      </c>
      <c r="O116" s="73">
        <v>149.78</v>
      </c>
    </row>
    <row r="117" spans="1:15" x14ac:dyDescent="0.2">
      <c r="A117" s="178"/>
      <c r="B117" s="151" t="s">
        <v>119</v>
      </c>
      <c r="F117" s="67">
        <v>173</v>
      </c>
      <c r="G117" s="67">
        <v>193</v>
      </c>
      <c r="H117" s="68">
        <v>667895.11</v>
      </c>
      <c r="I117" s="72">
        <v>726313.9</v>
      </c>
      <c r="J117" s="54">
        <v>1.37E-2</v>
      </c>
      <c r="K117" s="54">
        <v>1.4999999999999999E-2</v>
      </c>
      <c r="L117" s="70">
        <v>6.08</v>
      </c>
      <c r="M117" s="70">
        <v>7.09</v>
      </c>
      <c r="N117" s="68">
        <v>147.72999999999999</v>
      </c>
      <c r="O117" s="73">
        <v>148.16</v>
      </c>
    </row>
    <row r="118" spans="1:15" x14ac:dyDescent="0.2">
      <c r="A118" s="178"/>
      <c r="B118" s="151" t="s">
        <v>120</v>
      </c>
      <c r="F118" s="67">
        <v>245</v>
      </c>
      <c r="G118" s="67">
        <v>219</v>
      </c>
      <c r="H118" s="68">
        <v>1125180.1599999999</v>
      </c>
      <c r="I118" s="72">
        <v>1049571.6599999999</v>
      </c>
      <c r="J118" s="54">
        <v>2.3E-2</v>
      </c>
      <c r="K118" s="54">
        <v>2.1600000000000001E-2</v>
      </c>
      <c r="L118" s="70">
        <v>5.88</v>
      </c>
      <c r="M118" s="74">
        <v>6.88</v>
      </c>
      <c r="N118" s="68">
        <v>165.14</v>
      </c>
      <c r="O118" s="73">
        <v>178.52</v>
      </c>
    </row>
    <row r="119" spans="1:15" x14ac:dyDescent="0.2">
      <c r="A119" s="178"/>
      <c r="B119" s="151" t="s">
        <v>121</v>
      </c>
      <c r="F119" s="67">
        <v>86</v>
      </c>
      <c r="G119" s="67">
        <v>101</v>
      </c>
      <c r="H119" s="68">
        <v>305986.99</v>
      </c>
      <c r="I119" s="72">
        <v>378764.59</v>
      </c>
      <c r="J119" s="54">
        <v>6.3E-3</v>
      </c>
      <c r="K119" s="54">
        <v>7.7999999999999996E-3</v>
      </c>
      <c r="L119" s="70">
        <v>5.52</v>
      </c>
      <c r="M119" s="70">
        <v>6.61</v>
      </c>
      <c r="N119" s="68">
        <v>129.63999999999999</v>
      </c>
      <c r="O119" s="73">
        <v>109.93</v>
      </c>
    </row>
    <row r="120" spans="1:15" x14ac:dyDescent="0.2">
      <c r="A120" s="197"/>
      <c r="B120" s="205" t="s">
        <v>122</v>
      </c>
      <c r="C120" s="266"/>
      <c r="D120" s="266"/>
      <c r="E120" s="232"/>
      <c r="F120" s="75">
        <v>12255</v>
      </c>
      <c r="G120" s="75">
        <v>12032</v>
      </c>
      <c r="H120" s="59">
        <v>48908379.490000002</v>
      </c>
      <c r="I120" s="59">
        <v>48544283.829999998</v>
      </c>
      <c r="J120" s="60"/>
      <c r="K120" s="60"/>
      <c r="L120" s="76">
        <v>5.65</v>
      </c>
      <c r="M120" s="77">
        <v>6.84</v>
      </c>
      <c r="N120" s="59">
        <v>164.97</v>
      </c>
      <c r="O120" s="78">
        <v>168.82</v>
      </c>
    </row>
    <row r="121" spans="1:15" s="214" customFormat="1" ht="11.25" x14ac:dyDescent="0.2">
      <c r="A121" s="212"/>
      <c r="F121" s="368"/>
      <c r="G121" s="368"/>
      <c r="H121" s="368"/>
      <c r="I121" s="368"/>
      <c r="J121" s="79"/>
      <c r="K121" s="79"/>
      <c r="L121" s="368"/>
      <c r="M121" s="368"/>
      <c r="N121" s="368"/>
      <c r="O121" s="80"/>
    </row>
    <row r="122" spans="1:15" s="214" customFormat="1" ht="12" thickBot="1" x14ac:dyDescent="0.25">
      <c r="A122" s="216"/>
      <c r="B122" s="217"/>
      <c r="C122" s="217"/>
      <c r="D122" s="217"/>
      <c r="E122" s="217"/>
      <c r="F122" s="358"/>
      <c r="G122" s="358"/>
      <c r="H122" s="358"/>
      <c r="I122" s="358"/>
      <c r="J122" s="63"/>
      <c r="K122" s="63"/>
      <c r="L122" s="358"/>
      <c r="M122" s="358"/>
      <c r="N122" s="358"/>
      <c r="O122" s="64"/>
    </row>
    <row r="123" spans="1:15" ht="12.75" customHeight="1" thickBot="1" x14ac:dyDescent="0.25">
      <c r="A123" s="369"/>
      <c r="B123" s="156"/>
      <c r="C123" s="156"/>
      <c r="D123" s="156"/>
      <c r="E123" s="156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</row>
    <row r="124" spans="1:15" ht="15.75" x14ac:dyDescent="0.25">
      <c r="A124" s="176" t="s">
        <v>123</v>
      </c>
      <c r="B124" s="156"/>
      <c r="C124" s="156"/>
      <c r="D124" s="156"/>
      <c r="E124" s="156"/>
      <c r="F124" s="359"/>
      <c r="G124" s="359"/>
      <c r="H124" s="359"/>
      <c r="I124" s="359"/>
      <c r="J124" s="359"/>
      <c r="K124" s="359"/>
      <c r="L124" s="359"/>
      <c r="M124" s="359"/>
      <c r="N124" s="359"/>
      <c r="O124" s="360"/>
    </row>
    <row r="125" spans="1:15" ht="6.75" customHeight="1" x14ac:dyDescent="0.2">
      <c r="A125" s="178"/>
      <c r="D125" s="266"/>
      <c r="F125" s="278"/>
      <c r="G125" s="278"/>
      <c r="H125" s="278"/>
      <c r="I125" s="278"/>
      <c r="J125" s="278"/>
      <c r="K125" s="278"/>
      <c r="L125" s="278"/>
      <c r="M125" s="278"/>
      <c r="N125" s="278"/>
      <c r="O125" s="361"/>
    </row>
    <row r="126" spans="1:15" ht="12.75" customHeight="1" x14ac:dyDescent="0.2">
      <c r="A126" s="179"/>
      <c r="B126" s="310"/>
      <c r="C126" s="310"/>
      <c r="D126" s="266"/>
      <c r="E126" s="310"/>
      <c r="F126" s="370" t="s">
        <v>87</v>
      </c>
      <c r="G126" s="371"/>
      <c r="H126" s="363" t="s">
        <v>100</v>
      </c>
      <c r="I126" s="364"/>
      <c r="J126" s="370" t="s">
        <v>101</v>
      </c>
      <c r="K126" s="371"/>
      <c r="L126" s="370" t="s">
        <v>102</v>
      </c>
      <c r="M126" s="371"/>
      <c r="N126" s="370" t="s">
        <v>103</v>
      </c>
      <c r="O126" s="372"/>
    </row>
    <row r="127" spans="1:15" x14ac:dyDescent="0.2">
      <c r="A127" s="179"/>
      <c r="B127" s="310"/>
      <c r="C127" s="310"/>
      <c r="D127" s="266"/>
      <c r="E127" s="310"/>
      <c r="F127" s="366" t="s">
        <v>104</v>
      </c>
      <c r="G127" s="366" t="s">
        <v>105</v>
      </c>
      <c r="H127" s="366" t="s">
        <v>104</v>
      </c>
      <c r="I127" s="373" t="s">
        <v>105</v>
      </c>
      <c r="J127" s="366" t="s">
        <v>104</v>
      </c>
      <c r="K127" s="366" t="s">
        <v>105</v>
      </c>
      <c r="L127" s="366" t="s">
        <v>104</v>
      </c>
      <c r="M127" s="366" t="s">
        <v>105</v>
      </c>
      <c r="N127" s="366" t="s">
        <v>104</v>
      </c>
      <c r="O127" s="367" t="s">
        <v>105</v>
      </c>
    </row>
    <row r="128" spans="1:15" x14ac:dyDescent="0.2">
      <c r="A128" s="178"/>
      <c r="B128" s="151" t="s">
        <v>124</v>
      </c>
      <c r="F128" s="338">
        <v>253</v>
      </c>
      <c r="G128" s="338">
        <v>249</v>
      </c>
      <c r="H128" s="343">
        <v>3766269.32</v>
      </c>
      <c r="I128" s="343">
        <v>3719991.35</v>
      </c>
      <c r="J128" s="54">
        <v>6.2E-2</v>
      </c>
      <c r="K128" s="54">
        <v>6.2E-2</v>
      </c>
      <c r="L128" s="343">
        <v>4.6900000000000004</v>
      </c>
      <c r="M128" s="343">
        <v>4.72</v>
      </c>
      <c r="N128" s="343">
        <v>170.44</v>
      </c>
      <c r="O128" s="344">
        <v>172.5</v>
      </c>
    </row>
    <row r="129" spans="1:17" x14ac:dyDescent="0.2">
      <c r="A129" s="178"/>
      <c r="B129" s="151" t="s">
        <v>125</v>
      </c>
      <c r="F129" s="338">
        <v>267</v>
      </c>
      <c r="G129" s="338">
        <v>267</v>
      </c>
      <c r="H129" s="343">
        <v>4765427.96</v>
      </c>
      <c r="I129" s="343">
        <v>4809689.3099999996</v>
      </c>
      <c r="J129" s="54">
        <v>7.8399999999999997E-2</v>
      </c>
      <c r="K129" s="54">
        <v>8.0199999999999994E-2</v>
      </c>
      <c r="L129" s="343">
        <v>5.0199999999999996</v>
      </c>
      <c r="M129" s="343">
        <v>5.0199999999999996</v>
      </c>
      <c r="N129" s="343">
        <v>175.13</v>
      </c>
      <c r="O129" s="344">
        <v>175.04</v>
      </c>
    </row>
    <row r="130" spans="1:17" x14ac:dyDescent="0.2">
      <c r="A130" s="178"/>
      <c r="B130" s="151" t="s">
        <v>126</v>
      </c>
      <c r="F130" s="338">
        <v>7821</v>
      </c>
      <c r="G130" s="338">
        <v>7700</v>
      </c>
      <c r="H130" s="343">
        <v>21017989.32</v>
      </c>
      <c r="I130" s="343">
        <v>20737355.300000001</v>
      </c>
      <c r="J130" s="54">
        <v>0.34589999999999999</v>
      </c>
      <c r="K130" s="54">
        <v>0.34570000000000001</v>
      </c>
      <c r="L130" s="343">
        <v>5.4</v>
      </c>
      <c r="M130" s="343">
        <v>7.03</v>
      </c>
      <c r="N130" s="343">
        <v>139.35</v>
      </c>
      <c r="O130" s="344">
        <v>143.44</v>
      </c>
    </row>
    <row r="131" spans="1:17" x14ac:dyDescent="0.2">
      <c r="A131" s="178"/>
      <c r="B131" s="151" t="s">
        <v>127</v>
      </c>
      <c r="F131" s="338">
        <v>5889</v>
      </c>
      <c r="G131" s="338">
        <v>5775</v>
      </c>
      <c r="H131" s="343">
        <v>26120872.559999999</v>
      </c>
      <c r="I131" s="343">
        <v>25731910.25</v>
      </c>
      <c r="J131" s="54">
        <v>0.4299</v>
      </c>
      <c r="K131" s="54">
        <v>0.4289</v>
      </c>
      <c r="L131" s="343">
        <v>5.66</v>
      </c>
      <c r="M131" s="343">
        <v>7.01</v>
      </c>
      <c r="N131" s="343">
        <v>175.48</v>
      </c>
      <c r="O131" s="344">
        <v>179.79</v>
      </c>
    </row>
    <row r="132" spans="1:17" x14ac:dyDescent="0.2">
      <c r="A132" s="178"/>
      <c r="B132" s="151" t="s">
        <v>128</v>
      </c>
      <c r="F132" s="338">
        <v>366</v>
      </c>
      <c r="G132" s="338">
        <v>351</v>
      </c>
      <c r="H132" s="343">
        <v>5074700.4400000004</v>
      </c>
      <c r="I132" s="343">
        <v>4976591.41</v>
      </c>
      <c r="J132" s="54">
        <v>8.3500000000000005E-2</v>
      </c>
      <c r="K132" s="54">
        <v>8.3000000000000004E-2</v>
      </c>
      <c r="L132" s="343">
        <v>8.01</v>
      </c>
      <c r="M132" s="343">
        <v>8.36</v>
      </c>
      <c r="N132" s="343">
        <v>189.89</v>
      </c>
      <c r="O132" s="344">
        <v>199.78</v>
      </c>
    </row>
    <row r="133" spans="1:17" x14ac:dyDescent="0.2">
      <c r="A133" s="178"/>
      <c r="B133" s="151" t="s">
        <v>129</v>
      </c>
      <c r="F133" s="338">
        <v>5</v>
      </c>
      <c r="G133" s="338">
        <v>5</v>
      </c>
      <c r="H133" s="343">
        <v>17896.400000000001</v>
      </c>
      <c r="I133" s="343">
        <v>17867.88</v>
      </c>
      <c r="J133" s="54">
        <v>2.9999999999999997E-4</v>
      </c>
      <c r="K133" s="54">
        <v>2.9999999999999997E-4</v>
      </c>
      <c r="L133" s="343">
        <v>5.94</v>
      </c>
      <c r="M133" s="343">
        <v>8.3699999999999992</v>
      </c>
      <c r="N133" s="343">
        <v>265.47000000000003</v>
      </c>
      <c r="O133" s="344">
        <v>264.68</v>
      </c>
    </row>
    <row r="134" spans="1:17" x14ac:dyDescent="0.2">
      <c r="A134" s="197"/>
      <c r="B134" s="205" t="s">
        <v>130</v>
      </c>
      <c r="C134" s="266"/>
      <c r="D134" s="266"/>
      <c r="E134" s="266"/>
      <c r="F134" s="75">
        <v>14601</v>
      </c>
      <c r="G134" s="75">
        <v>14347</v>
      </c>
      <c r="H134" s="59">
        <v>60763156</v>
      </c>
      <c r="I134" s="59">
        <v>59993405.5</v>
      </c>
      <c r="J134" s="60"/>
      <c r="K134" s="60"/>
      <c r="L134" s="76">
        <v>5.66</v>
      </c>
      <c r="M134" s="77">
        <v>6.83</v>
      </c>
      <c r="N134" s="59">
        <v>163.87</v>
      </c>
      <c r="O134" s="78">
        <v>168.08</v>
      </c>
    </row>
    <row r="135" spans="1:17" s="214" customFormat="1" ht="11.25" x14ac:dyDescent="0.2">
      <c r="A135" s="212"/>
      <c r="F135" s="357"/>
      <c r="G135" s="357"/>
      <c r="H135" s="357"/>
      <c r="I135" s="357"/>
      <c r="J135" s="357"/>
      <c r="K135" s="357"/>
      <c r="L135" s="357"/>
      <c r="M135" s="357"/>
      <c r="N135" s="61"/>
      <c r="O135" s="374"/>
    </row>
    <row r="136" spans="1:17" s="214" customFormat="1" ht="12" thickBot="1" x14ac:dyDescent="0.25">
      <c r="A136" s="216"/>
      <c r="B136" s="217"/>
      <c r="C136" s="217"/>
      <c r="D136" s="217"/>
      <c r="E136" s="217"/>
      <c r="F136" s="358"/>
      <c r="G136" s="358"/>
      <c r="H136" s="358"/>
      <c r="I136" s="358"/>
      <c r="J136" s="358"/>
      <c r="K136" s="358"/>
      <c r="L136" s="358"/>
      <c r="M136" s="358"/>
      <c r="N136" s="358"/>
      <c r="O136" s="375"/>
    </row>
    <row r="137" spans="1:17" ht="13.5" thickBot="1" x14ac:dyDescent="0.25">
      <c r="D137" s="173"/>
      <c r="E137" s="173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</row>
    <row r="138" spans="1:17" ht="15.75" x14ac:dyDescent="0.25">
      <c r="A138" s="176" t="s">
        <v>131</v>
      </c>
      <c r="B138" s="156"/>
      <c r="C138" s="156"/>
      <c r="D138" s="376"/>
      <c r="F138" s="359"/>
      <c r="G138" s="359"/>
      <c r="H138" s="359"/>
      <c r="I138" s="359"/>
      <c r="J138" s="359"/>
      <c r="K138" s="359"/>
      <c r="L138" s="359"/>
      <c r="M138" s="359"/>
      <c r="N138" s="359"/>
      <c r="O138" s="360"/>
    </row>
    <row r="139" spans="1:17" ht="6.75" customHeight="1" x14ac:dyDescent="0.2">
      <c r="A139" s="178"/>
      <c r="F139" s="278"/>
      <c r="G139" s="278"/>
      <c r="H139" s="278"/>
      <c r="I139" s="278"/>
      <c r="J139" s="278"/>
      <c r="K139" s="278"/>
      <c r="L139" s="278"/>
      <c r="M139" s="278"/>
      <c r="N139" s="278"/>
      <c r="O139" s="361"/>
    </row>
    <row r="140" spans="1:17" ht="12.75" customHeight="1" x14ac:dyDescent="0.2">
      <c r="A140" s="179"/>
      <c r="B140" s="310"/>
      <c r="C140" s="310"/>
      <c r="D140" s="310"/>
      <c r="E140" s="310"/>
      <c r="F140" s="370" t="s">
        <v>87</v>
      </c>
      <c r="G140" s="371"/>
      <c r="H140" s="363" t="s">
        <v>100</v>
      </c>
      <c r="I140" s="364"/>
      <c r="J140" s="370" t="s">
        <v>132</v>
      </c>
      <c r="K140" s="371"/>
      <c r="L140" s="370" t="s">
        <v>102</v>
      </c>
      <c r="M140" s="371"/>
      <c r="N140" s="370" t="s">
        <v>103</v>
      </c>
      <c r="O140" s="372"/>
    </row>
    <row r="141" spans="1:17" x14ac:dyDescent="0.2">
      <c r="A141" s="179"/>
      <c r="B141" s="310"/>
      <c r="C141" s="310"/>
      <c r="D141" s="310"/>
      <c r="E141" s="310"/>
      <c r="F141" s="366" t="s">
        <v>104</v>
      </c>
      <c r="G141" s="366" t="s">
        <v>105</v>
      </c>
      <c r="H141" s="366" t="s">
        <v>104</v>
      </c>
      <c r="I141" s="373" t="s">
        <v>105</v>
      </c>
      <c r="J141" s="366" t="s">
        <v>104</v>
      </c>
      <c r="K141" s="366" t="s">
        <v>105</v>
      </c>
      <c r="L141" s="366" t="s">
        <v>104</v>
      </c>
      <c r="M141" s="366" t="s">
        <v>105</v>
      </c>
      <c r="N141" s="366" t="s">
        <v>104</v>
      </c>
      <c r="O141" s="367" t="s">
        <v>105</v>
      </c>
    </row>
    <row r="142" spans="1:17" x14ac:dyDescent="0.2">
      <c r="A142" s="178"/>
      <c r="B142" s="151" t="s">
        <v>133</v>
      </c>
      <c r="F142" s="338">
        <v>10117</v>
      </c>
      <c r="G142" s="338">
        <v>9939</v>
      </c>
      <c r="H142" s="343">
        <v>44719399.329999998</v>
      </c>
      <c r="I142" s="343">
        <v>44097545.060000002</v>
      </c>
      <c r="J142" s="54">
        <v>0.73599999999999999</v>
      </c>
      <c r="K142" s="54">
        <v>0.73499999999999999</v>
      </c>
      <c r="L142" s="343">
        <v>5.84</v>
      </c>
      <c r="M142" s="343">
        <v>7</v>
      </c>
      <c r="N142" s="68">
        <v>168.51</v>
      </c>
      <c r="O142" s="71">
        <v>172.97</v>
      </c>
    </row>
    <row r="143" spans="1:17" ht="14.25" x14ac:dyDescent="0.2">
      <c r="A143" s="178"/>
      <c r="B143" s="151" t="s">
        <v>134</v>
      </c>
      <c r="F143" s="338">
        <v>2877</v>
      </c>
      <c r="G143" s="338">
        <v>2824</v>
      </c>
      <c r="H143" s="343">
        <v>8530714.6799999997</v>
      </c>
      <c r="I143" s="343">
        <v>8388514.8700000001</v>
      </c>
      <c r="J143" s="54">
        <v>0.1404</v>
      </c>
      <c r="K143" s="54">
        <v>0.13980000000000001</v>
      </c>
      <c r="L143" s="343">
        <v>5.83</v>
      </c>
      <c r="M143" s="343">
        <v>7</v>
      </c>
      <c r="N143" s="68">
        <v>148.21</v>
      </c>
      <c r="O143" s="73">
        <v>151.03</v>
      </c>
      <c r="Q143" s="376"/>
    </row>
    <row r="144" spans="1:17" ht="14.25" x14ac:dyDescent="0.2">
      <c r="A144" s="178"/>
      <c r="B144" s="151" t="s">
        <v>135</v>
      </c>
      <c r="F144" s="338">
        <v>1328</v>
      </c>
      <c r="G144" s="338">
        <v>1306</v>
      </c>
      <c r="H144" s="343">
        <v>4101287.09</v>
      </c>
      <c r="I144" s="343">
        <v>4052234.38</v>
      </c>
      <c r="J144" s="54">
        <v>6.7500000000000004E-2</v>
      </c>
      <c r="K144" s="54">
        <v>6.7500000000000004E-2</v>
      </c>
      <c r="L144" s="343">
        <v>4.75</v>
      </c>
      <c r="M144" s="343">
        <v>7.09</v>
      </c>
      <c r="N144" s="68">
        <v>146.37</v>
      </c>
      <c r="O144" s="73">
        <v>153.9</v>
      </c>
      <c r="Q144" s="376" t="s">
        <v>136</v>
      </c>
    </row>
    <row r="145" spans="1:15" x14ac:dyDescent="0.2">
      <c r="A145" s="178"/>
      <c r="B145" s="151" t="s">
        <v>137</v>
      </c>
      <c r="F145" s="338">
        <v>268</v>
      </c>
      <c r="G145" s="338">
        <v>267</v>
      </c>
      <c r="H145" s="343">
        <v>3387999.06</v>
      </c>
      <c r="I145" s="343">
        <v>3431453.72</v>
      </c>
      <c r="J145" s="54">
        <v>5.5800000000000002E-2</v>
      </c>
      <c r="K145" s="54">
        <v>5.7200000000000001E-2</v>
      </c>
      <c r="L145" s="343">
        <v>3.86</v>
      </c>
      <c r="M145" s="343">
        <v>3.87</v>
      </c>
      <c r="N145" s="68">
        <v>163.56</v>
      </c>
      <c r="O145" s="73">
        <v>163.9</v>
      </c>
    </row>
    <row r="146" spans="1:15" x14ac:dyDescent="0.2">
      <c r="A146" s="178"/>
      <c r="B146" s="151" t="s">
        <v>138</v>
      </c>
      <c r="F146" s="338">
        <v>11</v>
      </c>
      <c r="G146" s="338">
        <v>11</v>
      </c>
      <c r="H146" s="343">
        <v>23755.84</v>
      </c>
      <c r="I146" s="343">
        <v>23657.47</v>
      </c>
      <c r="J146" s="54">
        <v>4.0000000000000002E-4</v>
      </c>
      <c r="K146" s="54">
        <v>4.0000000000000002E-4</v>
      </c>
      <c r="L146" s="343">
        <v>3.67</v>
      </c>
      <c r="M146" s="343">
        <v>5.09</v>
      </c>
      <c r="N146" s="68">
        <v>131.86000000000001</v>
      </c>
      <c r="O146" s="73">
        <v>130.88999999999999</v>
      </c>
    </row>
    <row r="147" spans="1:15" x14ac:dyDescent="0.2">
      <c r="A147" s="197"/>
      <c r="B147" s="205" t="s">
        <v>95</v>
      </c>
      <c r="C147" s="266"/>
      <c r="D147" s="266"/>
      <c r="E147" s="266"/>
      <c r="F147" s="75">
        <v>14601</v>
      </c>
      <c r="G147" s="75">
        <v>14347</v>
      </c>
      <c r="H147" s="59">
        <v>60763156</v>
      </c>
      <c r="I147" s="59">
        <v>59993405.5</v>
      </c>
      <c r="J147" s="60"/>
      <c r="K147" s="60"/>
      <c r="L147" s="76">
        <v>5.66</v>
      </c>
      <c r="M147" s="76">
        <v>6.83</v>
      </c>
      <c r="N147" s="59">
        <v>163.87</v>
      </c>
      <c r="O147" s="78">
        <v>168.08</v>
      </c>
    </row>
    <row r="148" spans="1:15" s="214" customFormat="1" ht="11.25" x14ac:dyDescent="0.2">
      <c r="A148" s="329"/>
      <c r="B148" s="213"/>
      <c r="C148" s="213"/>
      <c r="D148" s="213"/>
      <c r="E148" s="213"/>
      <c r="F148" s="357"/>
      <c r="G148" s="357"/>
      <c r="H148" s="357"/>
      <c r="I148" s="357"/>
      <c r="J148" s="357"/>
      <c r="K148" s="357"/>
      <c r="L148" s="357"/>
      <c r="M148" s="357"/>
      <c r="N148" s="61"/>
      <c r="O148" s="377"/>
    </row>
    <row r="149" spans="1:15" s="214" customFormat="1" ht="12" thickBot="1" x14ac:dyDescent="0.25">
      <c r="A149" s="216"/>
      <c r="B149" s="217"/>
      <c r="C149" s="217"/>
      <c r="D149" s="217"/>
      <c r="E149" s="217"/>
      <c r="F149" s="358"/>
      <c r="G149" s="358"/>
      <c r="H149" s="358"/>
      <c r="I149" s="358"/>
      <c r="J149" s="358"/>
      <c r="K149" s="358"/>
      <c r="L149" s="358"/>
      <c r="M149" s="358"/>
      <c r="N149" s="358"/>
      <c r="O149" s="375"/>
    </row>
    <row r="150" spans="1:15" ht="13.5" thickBot="1" x14ac:dyDescent="0.25"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</row>
    <row r="151" spans="1:15" ht="15.75" x14ac:dyDescent="0.25">
      <c r="A151" s="176" t="s">
        <v>139</v>
      </c>
      <c r="B151" s="156"/>
      <c r="C151" s="156"/>
      <c r="D151" s="156"/>
      <c r="E151" s="156"/>
      <c r="F151" s="359"/>
      <c r="G151" s="359"/>
      <c r="H151" s="359"/>
      <c r="I151" s="359"/>
      <c r="J151" s="359"/>
      <c r="K151" s="359"/>
      <c r="L151" s="360"/>
      <c r="M151" s="278"/>
      <c r="N151" s="278"/>
      <c r="O151" s="278"/>
    </row>
    <row r="152" spans="1:15" ht="6.75" customHeight="1" x14ac:dyDescent="0.2">
      <c r="A152" s="178"/>
      <c r="F152" s="278"/>
      <c r="G152" s="278"/>
      <c r="H152" s="278"/>
      <c r="I152" s="278"/>
      <c r="J152" s="278"/>
      <c r="K152" s="278"/>
      <c r="L152" s="361"/>
      <c r="M152" s="278"/>
      <c r="N152" s="278"/>
      <c r="O152" s="278"/>
    </row>
    <row r="153" spans="1:15" x14ac:dyDescent="0.2">
      <c r="A153" s="179"/>
      <c r="B153" s="310"/>
      <c r="C153" s="310"/>
      <c r="D153" s="310"/>
      <c r="E153" s="252"/>
      <c r="F153" s="370" t="s">
        <v>87</v>
      </c>
      <c r="G153" s="371"/>
      <c r="H153" s="363" t="s">
        <v>100</v>
      </c>
      <c r="I153" s="364"/>
      <c r="J153" s="362" t="s">
        <v>140</v>
      </c>
      <c r="K153" s="362"/>
      <c r="L153" s="367" t="s">
        <v>21</v>
      </c>
      <c r="M153" s="278"/>
      <c r="N153" s="278"/>
      <c r="O153" s="278"/>
    </row>
    <row r="154" spans="1:15" x14ac:dyDescent="0.2">
      <c r="A154" s="179"/>
      <c r="B154" s="310"/>
      <c r="C154" s="310"/>
      <c r="D154" s="310"/>
      <c r="E154" s="252"/>
      <c r="F154" s="373" t="s">
        <v>104</v>
      </c>
      <c r="G154" s="373" t="s">
        <v>105</v>
      </c>
      <c r="H154" s="366" t="s">
        <v>104</v>
      </c>
      <c r="I154" s="366" t="s">
        <v>105</v>
      </c>
      <c r="J154" s="366" t="s">
        <v>104</v>
      </c>
      <c r="K154" s="366" t="s">
        <v>105</v>
      </c>
      <c r="L154" s="378"/>
      <c r="M154" s="278"/>
      <c r="N154" s="278"/>
      <c r="O154" s="278"/>
    </row>
    <row r="155" spans="1:15" x14ac:dyDescent="0.2">
      <c r="A155" s="222"/>
      <c r="B155" s="228" t="s">
        <v>141</v>
      </c>
      <c r="C155" s="228"/>
      <c r="D155" s="228"/>
      <c r="E155" s="228"/>
      <c r="F155" s="338">
        <v>321</v>
      </c>
      <c r="G155" s="338">
        <v>318</v>
      </c>
      <c r="H155" s="343">
        <v>1684912.17</v>
      </c>
      <c r="I155" s="82">
        <v>1679002.01</v>
      </c>
      <c r="J155" s="54">
        <v>2.7699999999999999E-2</v>
      </c>
      <c r="K155" s="83">
        <v>2.8000000000000001E-2</v>
      </c>
      <c r="L155" s="379">
        <v>3.0709</v>
      </c>
      <c r="M155" s="278"/>
      <c r="N155" s="278"/>
      <c r="O155" s="278"/>
    </row>
    <row r="156" spans="1:15" x14ac:dyDescent="0.2">
      <c r="A156" s="178"/>
      <c r="B156" s="151" t="s">
        <v>142</v>
      </c>
      <c r="F156" s="338">
        <v>14280</v>
      </c>
      <c r="G156" s="338">
        <v>14029</v>
      </c>
      <c r="H156" s="343">
        <v>59078243.829999998</v>
      </c>
      <c r="I156" s="68">
        <v>58314403.490000002</v>
      </c>
      <c r="J156" s="54">
        <v>0.97230000000000005</v>
      </c>
      <c r="K156" s="56">
        <v>0.97199999999999998</v>
      </c>
      <c r="L156" s="380">
        <v>2.3300999999999998</v>
      </c>
      <c r="M156" s="278"/>
      <c r="N156" s="278"/>
      <c r="O156" s="278"/>
    </row>
    <row r="157" spans="1:15" x14ac:dyDescent="0.2">
      <c r="A157" s="178"/>
      <c r="B157" s="151" t="s">
        <v>143</v>
      </c>
      <c r="F157" s="338">
        <v>0</v>
      </c>
      <c r="G157" s="338">
        <v>0</v>
      </c>
      <c r="H157" s="343">
        <v>0</v>
      </c>
      <c r="I157" s="343">
        <v>0</v>
      </c>
      <c r="J157" s="54">
        <v>0</v>
      </c>
      <c r="K157" s="56">
        <v>0</v>
      </c>
      <c r="L157" s="380">
        <v>0</v>
      </c>
      <c r="M157" s="278"/>
      <c r="N157" s="278"/>
      <c r="O157" s="278"/>
    </row>
    <row r="158" spans="1:15" ht="13.5" thickBot="1" x14ac:dyDescent="0.25">
      <c r="A158" s="296"/>
      <c r="B158" s="381" t="s">
        <v>49</v>
      </c>
      <c r="C158" s="173"/>
      <c r="D158" s="173"/>
      <c r="E158" s="173"/>
      <c r="F158" s="85">
        <v>14601</v>
      </c>
      <c r="G158" s="85">
        <v>14347</v>
      </c>
      <c r="H158" s="86">
        <v>60763156</v>
      </c>
      <c r="I158" s="86">
        <v>59993405.5</v>
      </c>
      <c r="J158" s="87"/>
      <c r="K158" s="88"/>
      <c r="L158" s="382">
        <v>2.3508</v>
      </c>
      <c r="M158" s="278"/>
      <c r="N158" s="278"/>
      <c r="O158" s="278"/>
    </row>
    <row r="159" spans="1:15" s="383" customFormat="1" ht="11.25" x14ac:dyDescent="0.2">
      <c r="A159" s="21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</row>
    <row r="160" spans="1:15" s="383" customFormat="1" ht="11.25" x14ac:dyDescent="0.2">
      <c r="A160" s="214"/>
    </row>
    <row r="161" spans="1:16" ht="13.5" thickBot="1" x14ac:dyDescent="0.25"/>
    <row r="162" spans="1:16" ht="15.75" x14ac:dyDescent="0.25">
      <c r="A162" s="176" t="s">
        <v>144</v>
      </c>
      <c r="B162" s="369"/>
      <c r="C162" s="385"/>
      <c r="D162" s="177"/>
      <c r="E162" s="177"/>
      <c r="F162" s="302" t="s">
        <v>145</v>
      </c>
    </row>
    <row r="163" spans="1:16" ht="13.5" thickBot="1" x14ac:dyDescent="0.25">
      <c r="A163" s="296" t="s">
        <v>146</v>
      </c>
      <c r="B163" s="296"/>
      <c r="C163" s="386"/>
      <c r="D163" s="386"/>
      <c r="E163" s="386"/>
      <c r="F163" s="387">
        <v>568021582.14999998</v>
      </c>
    </row>
    <row r="164" spans="1:16" x14ac:dyDescent="0.2">
      <c r="C164" s="388"/>
      <c r="D164" s="388"/>
      <c r="E164" s="388"/>
      <c r="F164" s="389"/>
    </row>
    <row r="165" spans="1:16" x14ac:dyDescent="0.2">
      <c r="A165" s="390"/>
      <c r="B165" s="390"/>
      <c r="C165" s="390"/>
      <c r="D165" s="390"/>
      <c r="E165" s="390"/>
      <c r="F165" s="391"/>
      <c r="G165" s="392"/>
      <c r="H165" s="392"/>
      <c r="I165" s="392"/>
      <c r="J165" s="392"/>
      <c r="K165" s="392"/>
      <c r="L165" s="393"/>
      <c r="M165" s="393"/>
      <c r="N165" s="393"/>
      <c r="O165" s="393"/>
      <c r="P165" s="394"/>
    </row>
    <row r="166" spans="1:16" x14ac:dyDescent="0.2">
      <c r="A166" s="390"/>
      <c r="B166" s="390"/>
      <c r="C166" s="390"/>
      <c r="D166" s="390"/>
      <c r="E166" s="390"/>
      <c r="F166" s="390"/>
      <c r="L166" s="249"/>
      <c r="M166" s="249"/>
      <c r="N166" s="249"/>
      <c r="O166" s="249"/>
    </row>
    <row r="167" spans="1:16" x14ac:dyDescent="0.2">
      <c r="F167" s="353"/>
      <c r="G167" s="353"/>
      <c r="H167" s="175"/>
      <c r="I167" s="175"/>
      <c r="J167" s="175"/>
      <c r="K167" s="175"/>
      <c r="L167" s="395"/>
      <c r="M167" s="395"/>
      <c r="N167" s="395"/>
      <c r="O167" s="395"/>
    </row>
    <row r="168" spans="1:16" x14ac:dyDescent="0.2">
      <c r="F168" s="353"/>
      <c r="G168" s="353"/>
      <c r="H168" s="175"/>
      <c r="I168" s="175"/>
      <c r="J168" s="175"/>
      <c r="K168" s="175"/>
      <c r="L168" s="395"/>
      <c r="M168" s="395"/>
      <c r="N168" s="395"/>
      <c r="O168" s="395"/>
    </row>
    <row r="169" spans="1:16" x14ac:dyDescent="0.2">
      <c r="F169" s="175"/>
      <c r="G169" s="175"/>
      <c r="H169" s="175"/>
      <c r="I169" s="175"/>
      <c r="J169" s="175"/>
      <c r="K169" s="175"/>
      <c r="L169" s="396"/>
      <c r="M169" s="396"/>
      <c r="N169" s="396"/>
      <c r="O169" s="396"/>
    </row>
    <row r="171" spans="1:16" x14ac:dyDescent="0.2">
      <c r="F171" s="175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 xr:uid="{90D460FE-6964-4DEA-AE57-1755ED6686C6}"/>
    <hyperlink ref="D11" r:id="rId2" xr:uid="{B33919E7-B3C3-46C0-B6A3-9DDDA72BD91C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6279-5998-45AC-B5D4-DEF2D415ABA4}">
  <sheetPr>
    <pageSetUpPr fitToPage="1"/>
  </sheetPr>
  <dimension ref="A1:X147"/>
  <sheetViews>
    <sheetView zoomScaleNormal="100" zoomScalePageLayoutView="55" workbookViewId="0"/>
  </sheetViews>
  <sheetFormatPr defaultColWidth="9.140625" defaultRowHeight="12.75" x14ac:dyDescent="0.2"/>
  <cols>
    <col min="1" max="2" width="3.140625" style="1" customWidth="1"/>
    <col min="3" max="3" width="14.42578125" style="1" customWidth="1"/>
    <col min="4" max="4" width="13.140625" style="1" customWidth="1"/>
    <col min="5" max="5" width="12.85546875" style="1" customWidth="1"/>
    <col min="6" max="6" width="11.7109375" style="1" customWidth="1"/>
    <col min="7" max="7" width="15.85546875" style="1" bestFit="1" customWidth="1"/>
    <col min="8" max="8" width="19.28515625" style="1" customWidth="1"/>
    <col min="9" max="9" width="15.140625" style="1" bestFit="1" customWidth="1"/>
    <col min="10" max="11" width="14.42578125" style="1" customWidth="1"/>
    <col min="12" max="12" width="15.7109375" style="1" bestFit="1" customWidth="1"/>
    <col min="13" max="13" width="14.42578125" style="1" customWidth="1"/>
    <col min="14" max="14" width="17.140625" style="1" customWidth="1"/>
    <col min="15" max="15" width="3.7109375" style="1" customWidth="1"/>
    <col min="16" max="16" width="15.28515625" style="1" customWidth="1"/>
    <col min="17" max="17" width="28.85546875" style="1" bestFit="1" customWidth="1"/>
    <col min="18" max="18" width="15.7109375" style="1" bestFit="1" customWidth="1"/>
    <col min="19" max="19" width="18.28515625" style="1" bestFit="1" customWidth="1"/>
    <col min="20" max="20" width="17.7109375" style="1" bestFit="1" customWidth="1"/>
    <col min="21" max="21" width="14.42578125" style="1" customWidth="1"/>
    <col min="22" max="22" width="13.7109375" style="1" bestFit="1" customWidth="1"/>
    <col min="23" max="23" width="14.140625" style="1" bestFit="1" customWidth="1"/>
    <col min="24" max="24" width="13.140625" style="1" bestFit="1" customWidth="1"/>
    <col min="25" max="38" width="10.85546875" style="1" customWidth="1"/>
    <col min="39" max="39" width="2.7109375" style="1" customWidth="1"/>
    <col min="40" max="16384" width="9.140625" style="1"/>
  </cols>
  <sheetData>
    <row r="1" spans="1:21" ht="15.75" x14ac:dyDescent="0.25">
      <c r="A1" s="2" t="s">
        <v>0</v>
      </c>
    </row>
    <row r="2" spans="1:21" ht="15.75" customHeight="1" x14ac:dyDescent="0.25">
      <c r="A2" s="2" t="s">
        <v>147</v>
      </c>
      <c r="S2" s="94"/>
      <c r="T2" s="94"/>
      <c r="U2" s="94"/>
    </row>
    <row r="3" spans="1:21" ht="15.75" x14ac:dyDescent="0.25">
      <c r="A3" s="2" t="s">
        <v>5</v>
      </c>
      <c r="R3" s="94"/>
      <c r="S3" s="94"/>
      <c r="T3" s="94"/>
      <c r="U3" s="94"/>
    </row>
    <row r="4" spans="1:21" ht="13.5" thickBot="1" x14ac:dyDescent="0.25">
      <c r="R4" s="94"/>
      <c r="S4" s="94"/>
      <c r="T4" s="94"/>
      <c r="U4" s="94"/>
    </row>
    <row r="5" spans="1:21" x14ac:dyDescent="0.2">
      <c r="B5" s="3" t="s">
        <v>6</v>
      </c>
      <c r="C5" s="4"/>
      <c r="D5" s="4"/>
      <c r="E5" s="95">
        <v>45163</v>
      </c>
      <c r="F5" s="95"/>
      <c r="G5" s="96"/>
      <c r="R5" s="94"/>
      <c r="S5" s="94"/>
      <c r="T5" s="94"/>
      <c r="U5" s="94"/>
    </row>
    <row r="6" spans="1:21" ht="13.5" thickBot="1" x14ac:dyDescent="0.25">
      <c r="B6" s="9" t="s">
        <v>148</v>
      </c>
      <c r="C6" s="10"/>
      <c r="D6" s="10"/>
      <c r="E6" s="97">
        <v>45138</v>
      </c>
      <c r="F6" s="97"/>
      <c r="G6" s="98"/>
      <c r="R6" s="94"/>
      <c r="S6" s="94"/>
      <c r="T6" s="94"/>
      <c r="U6" s="94"/>
    </row>
    <row r="9" spans="1:21" ht="15.75" thickBot="1" x14ac:dyDescent="0.3">
      <c r="A9" s="99"/>
      <c r="S9" s="21"/>
    </row>
    <row r="10" spans="1:21" ht="15.75" customHeight="1" thickBot="1" x14ac:dyDescent="0.25">
      <c r="J10" s="51"/>
      <c r="K10" s="5"/>
      <c r="L10" s="5"/>
      <c r="M10" s="5"/>
      <c r="N10" s="6"/>
    </row>
    <row r="11" spans="1:21" ht="18" thickBot="1" x14ac:dyDescent="0.3">
      <c r="A11" s="100" t="s">
        <v>149</v>
      </c>
      <c r="B11" s="101"/>
      <c r="C11" s="101"/>
      <c r="D11" s="101"/>
      <c r="E11" s="101"/>
      <c r="F11" s="101"/>
      <c r="G11" s="101"/>
      <c r="H11" s="50"/>
      <c r="J11" s="35" t="s">
        <v>150</v>
      </c>
      <c r="N11" s="102">
        <v>45138</v>
      </c>
      <c r="O11" s="103"/>
    </row>
    <row r="12" spans="1:21" x14ac:dyDescent="0.2">
      <c r="A12" s="35"/>
      <c r="H12" s="104"/>
      <c r="J12" s="15" t="s">
        <v>151</v>
      </c>
      <c r="N12" s="45">
        <v>0</v>
      </c>
      <c r="O12" s="14"/>
    </row>
    <row r="13" spans="1:21" x14ac:dyDescent="0.2">
      <c r="A13" s="15"/>
      <c r="B13" s="1" t="s">
        <v>152</v>
      </c>
      <c r="H13" s="45">
        <v>1168638.6399999999</v>
      </c>
      <c r="J13" s="15" t="s">
        <v>153</v>
      </c>
      <c r="N13" s="45">
        <v>23765.67</v>
      </c>
      <c r="O13" s="14"/>
    </row>
    <row r="14" spans="1:21" x14ac:dyDescent="0.2">
      <c r="A14" s="15"/>
      <c r="B14" s="1" t="s">
        <v>154</v>
      </c>
      <c r="F14" s="105"/>
      <c r="H14" s="45">
        <v>0</v>
      </c>
      <c r="J14" s="15" t="s">
        <v>155</v>
      </c>
      <c r="N14" s="45">
        <v>9863.19</v>
      </c>
      <c r="O14" s="14"/>
      <c r="P14" s="93"/>
      <c r="Q14" s="93"/>
      <c r="R14" s="93"/>
    </row>
    <row r="15" spans="1:21" x14ac:dyDescent="0.2">
      <c r="A15" s="15"/>
      <c r="B15" s="1" t="s">
        <v>156</v>
      </c>
      <c r="H15" s="45"/>
      <c r="J15" s="15" t="s">
        <v>157</v>
      </c>
      <c r="N15" s="45">
        <v>7687.07</v>
      </c>
      <c r="O15" s="14"/>
      <c r="Q15" s="21"/>
    </row>
    <row r="16" spans="1:21" x14ac:dyDescent="0.2">
      <c r="A16" s="15"/>
      <c r="C16" s="1" t="s">
        <v>158</v>
      </c>
      <c r="H16" s="45">
        <v>0</v>
      </c>
      <c r="J16" s="15" t="s">
        <v>159</v>
      </c>
      <c r="N16" s="52">
        <v>0</v>
      </c>
      <c r="O16" s="14"/>
    </row>
    <row r="17" spans="1:21" ht="13.5" thickBot="1" x14ac:dyDescent="0.25">
      <c r="A17" s="15"/>
      <c r="B17" s="1" t="s">
        <v>160</v>
      </c>
      <c r="H17" s="45">
        <v>9275.8700000000008</v>
      </c>
      <c r="I17" s="106"/>
      <c r="J17" s="48"/>
      <c r="K17" s="84" t="s">
        <v>161</v>
      </c>
      <c r="L17" s="12"/>
      <c r="M17" s="12"/>
      <c r="N17" s="107">
        <v>41315.93</v>
      </c>
      <c r="O17" s="14"/>
    </row>
    <row r="18" spans="1:21" x14ac:dyDescent="0.2">
      <c r="A18" s="15"/>
      <c r="B18" s="1" t="s">
        <v>162</v>
      </c>
      <c r="H18" s="45">
        <v>0</v>
      </c>
      <c r="O18" s="14"/>
    </row>
    <row r="19" spans="1:21" x14ac:dyDescent="0.2">
      <c r="A19" s="15"/>
      <c r="B19" s="1" t="s">
        <v>163</v>
      </c>
      <c r="H19" s="45">
        <v>0</v>
      </c>
      <c r="O19" s="14"/>
    </row>
    <row r="20" spans="1:21" x14ac:dyDescent="0.2">
      <c r="A20" s="15"/>
      <c r="B20" s="1" t="s">
        <v>164</v>
      </c>
      <c r="H20" s="45">
        <v>240587.85</v>
      </c>
      <c r="I20" s="14"/>
      <c r="O20" s="14"/>
    </row>
    <row r="21" spans="1:21" x14ac:dyDescent="0.2">
      <c r="A21" s="15"/>
      <c r="B21" s="1" t="s">
        <v>165</v>
      </c>
      <c r="H21" s="45"/>
      <c r="R21" s="46"/>
    </row>
    <row r="22" spans="1:21" ht="13.5" thickBot="1" x14ac:dyDescent="0.25">
      <c r="A22" s="15"/>
      <c r="B22" s="1" t="s">
        <v>166</v>
      </c>
      <c r="H22" s="45">
        <v>0</v>
      </c>
      <c r="N22" s="14"/>
    </row>
    <row r="23" spans="1:21" x14ac:dyDescent="0.2">
      <c r="A23" s="15"/>
      <c r="B23" s="1" t="s">
        <v>167</v>
      </c>
      <c r="H23" s="45"/>
      <c r="J23" s="51" t="s">
        <v>168</v>
      </c>
      <c r="K23" s="5"/>
      <c r="L23" s="5"/>
      <c r="M23" s="5"/>
      <c r="N23" s="108">
        <v>45138</v>
      </c>
      <c r="O23" s="90"/>
      <c r="P23" s="44"/>
      <c r="U23" s="21"/>
    </row>
    <row r="24" spans="1:21" x14ac:dyDescent="0.2">
      <c r="A24" s="15"/>
      <c r="B24" s="1" t="s">
        <v>169</v>
      </c>
      <c r="H24" s="45"/>
      <c r="J24" s="15"/>
      <c r="N24" s="45"/>
      <c r="P24" s="44"/>
    </row>
    <row r="25" spans="1:21" x14ac:dyDescent="0.2">
      <c r="A25" s="15"/>
      <c r="B25" s="1" t="s">
        <v>170</v>
      </c>
      <c r="H25" s="45"/>
      <c r="J25" s="109" t="s">
        <v>171</v>
      </c>
      <c r="N25" s="110">
        <v>217905.44</v>
      </c>
      <c r="P25" s="44"/>
    </row>
    <row r="26" spans="1:21" x14ac:dyDescent="0.2">
      <c r="A26" s="15"/>
      <c r="B26" s="1" t="s">
        <v>172</v>
      </c>
      <c r="H26" s="45"/>
      <c r="J26" s="109" t="s">
        <v>173</v>
      </c>
      <c r="N26" s="110">
        <v>126675191.45</v>
      </c>
      <c r="P26" s="44"/>
    </row>
    <row r="27" spans="1:21" x14ac:dyDescent="0.2">
      <c r="A27" s="15"/>
      <c r="B27" s="1" t="s">
        <v>174</v>
      </c>
      <c r="H27" s="45"/>
      <c r="J27" s="109" t="s">
        <v>175</v>
      </c>
      <c r="N27" s="111">
        <v>0.2230112295566761</v>
      </c>
      <c r="O27" s="112"/>
      <c r="P27" s="113"/>
    </row>
    <row r="28" spans="1:21" x14ac:dyDescent="0.2">
      <c r="A28" s="15"/>
      <c r="H28" s="7"/>
      <c r="J28" s="109" t="s">
        <v>176</v>
      </c>
      <c r="N28" s="111">
        <v>2.1203130471213814</v>
      </c>
      <c r="P28" s="113"/>
    </row>
    <row r="29" spans="1:21" x14ac:dyDescent="0.2">
      <c r="A29" s="15"/>
      <c r="C29" s="21" t="s">
        <v>177</v>
      </c>
      <c r="H29" s="114">
        <v>1418502.36</v>
      </c>
      <c r="I29" s="14"/>
      <c r="J29" s="109"/>
      <c r="N29" s="110"/>
      <c r="P29" s="44"/>
    </row>
    <row r="30" spans="1:21" ht="13.5" thickBot="1" x14ac:dyDescent="0.25">
      <c r="A30" s="15"/>
      <c r="C30" s="21"/>
      <c r="H30" s="7"/>
      <c r="J30" s="109" t="s">
        <v>178</v>
      </c>
      <c r="N30" s="110">
        <v>240587.85</v>
      </c>
      <c r="P30" s="44"/>
    </row>
    <row r="31" spans="1:21" x14ac:dyDescent="0.2">
      <c r="A31" s="115" t="s">
        <v>179</v>
      </c>
      <c r="B31" s="116"/>
      <c r="C31" s="117"/>
      <c r="D31" s="116"/>
      <c r="E31" s="116"/>
      <c r="F31" s="116"/>
      <c r="G31" s="116"/>
      <c r="H31" s="118"/>
      <c r="J31" s="109" t="s">
        <v>180</v>
      </c>
      <c r="N31" s="110">
        <v>0</v>
      </c>
      <c r="P31" s="44"/>
    </row>
    <row r="32" spans="1:21" ht="14.25" x14ac:dyDescent="0.2">
      <c r="A32" s="18"/>
      <c r="B32" s="89"/>
      <c r="C32" s="89"/>
      <c r="D32" s="89"/>
      <c r="E32" s="89"/>
      <c r="F32" s="89"/>
      <c r="G32" s="89"/>
      <c r="H32" s="119"/>
      <c r="J32" s="15" t="s">
        <v>181</v>
      </c>
      <c r="N32" s="110">
        <v>125542742.1608</v>
      </c>
      <c r="P32" s="44"/>
    </row>
    <row r="33" spans="1:19" ht="15" thickBot="1" x14ac:dyDescent="0.25">
      <c r="A33" s="20"/>
      <c r="B33" s="120"/>
      <c r="C33" s="120"/>
      <c r="D33" s="120"/>
      <c r="E33" s="120"/>
      <c r="F33" s="120"/>
      <c r="G33" s="121"/>
      <c r="H33" s="122"/>
      <c r="J33" s="15" t="s">
        <v>182</v>
      </c>
      <c r="N33" s="111">
        <v>0.99106021253066745</v>
      </c>
      <c r="P33" s="113"/>
    </row>
    <row r="34" spans="1:19" s="89" customFormat="1" x14ac:dyDescent="0.2">
      <c r="A34" s="19"/>
      <c r="J34" s="15" t="s">
        <v>183</v>
      </c>
      <c r="K34" s="1"/>
      <c r="L34" s="1"/>
      <c r="M34" s="1"/>
      <c r="N34" s="111">
        <v>1.9936729955112109E-3</v>
      </c>
      <c r="P34" s="113"/>
      <c r="Q34" s="1"/>
    </row>
    <row r="35" spans="1:19" s="89" customFormat="1" ht="13.5" thickBot="1" x14ac:dyDescent="0.25">
      <c r="G35" s="123"/>
      <c r="J35" s="124" t="s">
        <v>184</v>
      </c>
      <c r="K35" s="125"/>
      <c r="L35" s="125"/>
      <c r="M35" s="125"/>
      <c r="N35" s="126">
        <v>0</v>
      </c>
      <c r="Q35" s="1"/>
    </row>
    <row r="36" spans="1:19" s="89" customFormat="1" x14ac:dyDescent="0.2">
      <c r="H36" s="127"/>
      <c r="J36" s="128" t="s">
        <v>185</v>
      </c>
      <c r="K36" s="22"/>
      <c r="L36" s="22"/>
      <c r="M36" s="22"/>
      <c r="N36" s="129"/>
      <c r="Q36" s="28"/>
      <c r="R36" s="14"/>
    </row>
    <row r="37" spans="1:19" s="89" customFormat="1" ht="13.5" thickBot="1" x14ac:dyDescent="0.25">
      <c r="H37" s="123"/>
      <c r="J37" s="40" t="s">
        <v>186</v>
      </c>
      <c r="K37" s="41"/>
      <c r="L37" s="41"/>
      <c r="M37" s="41"/>
      <c r="N37" s="42"/>
      <c r="O37" s="130"/>
      <c r="Q37" s="19"/>
      <c r="R37" s="14"/>
    </row>
    <row r="38" spans="1:19" s="89" customFormat="1" x14ac:dyDescent="0.2">
      <c r="J38" s="19"/>
      <c r="K38" s="21"/>
      <c r="L38" s="1"/>
      <c r="M38" s="1"/>
      <c r="N38" s="1"/>
      <c r="O38" s="1"/>
      <c r="R38" s="397"/>
      <c r="S38" s="123"/>
    </row>
    <row r="39" spans="1:19" ht="13.5" thickBot="1" x14ac:dyDescent="0.25">
      <c r="R39" s="397"/>
    </row>
    <row r="40" spans="1:19" ht="15.75" thickBot="1" x14ac:dyDescent="0.3">
      <c r="A40" s="100" t="s">
        <v>187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50"/>
      <c r="R40" s="397"/>
      <c r="S40" s="14"/>
    </row>
    <row r="41" spans="1:19" ht="15.75" thickBot="1" x14ac:dyDescent="0.3">
      <c r="A41" s="131"/>
      <c r="N41" s="7"/>
      <c r="Q41" s="89"/>
      <c r="R41" s="14"/>
    </row>
    <row r="42" spans="1:19" x14ac:dyDescent="0.2">
      <c r="A42" s="8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S42" s="14"/>
    </row>
    <row r="43" spans="1:19" x14ac:dyDescent="0.2">
      <c r="A43" s="35" t="s">
        <v>188</v>
      </c>
      <c r="L43" s="132" t="s">
        <v>189</v>
      </c>
      <c r="M43" s="39"/>
      <c r="N43" s="133" t="s">
        <v>190</v>
      </c>
      <c r="O43" s="134"/>
      <c r="R43" s="14"/>
    </row>
    <row r="44" spans="1:19" x14ac:dyDescent="0.2">
      <c r="A44" s="15"/>
      <c r="N44" s="7"/>
      <c r="Q44" s="135"/>
    </row>
    <row r="45" spans="1:19" x14ac:dyDescent="0.2">
      <c r="A45" s="15"/>
      <c r="B45" s="21" t="s">
        <v>177</v>
      </c>
      <c r="L45" s="14"/>
      <c r="M45" s="14"/>
      <c r="N45" s="45">
        <v>1418502.36</v>
      </c>
      <c r="Q45" s="135"/>
    </row>
    <row r="46" spans="1:19" x14ac:dyDescent="0.2">
      <c r="A46" s="15"/>
      <c r="L46" s="14"/>
      <c r="M46" s="14"/>
      <c r="N46" s="45"/>
      <c r="O46" s="14"/>
      <c r="Q46" s="135"/>
    </row>
    <row r="47" spans="1:19" x14ac:dyDescent="0.2">
      <c r="A47" s="15"/>
      <c r="B47" s="21" t="s">
        <v>191</v>
      </c>
      <c r="L47" s="14">
        <v>7687.07</v>
      </c>
      <c r="M47" s="14"/>
      <c r="N47" s="45">
        <v>1410815.29</v>
      </c>
      <c r="O47" s="14"/>
      <c r="Q47" s="136"/>
    </row>
    <row r="48" spans="1:19" x14ac:dyDescent="0.2">
      <c r="A48" s="15"/>
      <c r="L48" s="14"/>
      <c r="M48" s="14"/>
      <c r="N48" s="45"/>
      <c r="O48" s="14"/>
      <c r="Q48" s="136"/>
    </row>
    <row r="49" spans="1:24" x14ac:dyDescent="0.2">
      <c r="A49" s="15"/>
      <c r="B49" s="21" t="s">
        <v>192</v>
      </c>
      <c r="L49" s="14">
        <v>0</v>
      </c>
      <c r="M49" s="14"/>
      <c r="N49" s="45">
        <v>1410815.29</v>
      </c>
      <c r="O49" s="14"/>
      <c r="Q49" s="135"/>
    </row>
    <row r="50" spans="1:24" x14ac:dyDescent="0.2">
      <c r="A50" s="15"/>
      <c r="L50" s="14"/>
      <c r="M50" s="14"/>
      <c r="N50" s="45"/>
      <c r="O50" s="14"/>
      <c r="Q50" s="135"/>
    </row>
    <row r="51" spans="1:24" x14ac:dyDescent="0.2">
      <c r="A51" s="15"/>
      <c r="B51" s="21" t="s">
        <v>193</v>
      </c>
      <c r="L51" s="14">
        <v>23765.67</v>
      </c>
      <c r="M51" s="14"/>
      <c r="N51" s="45">
        <v>1387049.62</v>
      </c>
      <c r="O51" s="14"/>
      <c r="Q51" s="136"/>
    </row>
    <row r="52" spans="1:24" x14ac:dyDescent="0.2">
      <c r="A52" s="15"/>
      <c r="L52" s="14"/>
      <c r="M52" s="14"/>
      <c r="N52" s="45"/>
      <c r="O52" s="14"/>
      <c r="Q52" s="136"/>
    </row>
    <row r="53" spans="1:24" x14ac:dyDescent="0.2">
      <c r="A53" s="15"/>
      <c r="B53" s="21" t="s">
        <v>194</v>
      </c>
      <c r="L53" s="14">
        <v>2465.8000000000002</v>
      </c>
      <c r="M53" s="14"/>
      <c r="N53" s="45">
        <v>1384583.82</v>
      </c>
      <c r="O53" s="14"/>
    </row>
    <row r="54" spans="1:24" x14ac:dyDescent="0.2">
      <c r="A54" s="15"/>
      <c r="L54" s="14"/>
      <c r="M54" s="14"/>
      <c r="N54" s="45"/>
      <c r="O54" s="14"/>
    </row>
    <row r="55" spans="1:24" x14ac:dyDescent="0.2">
      <c r="A55" s="15"/>
      <c r="B55" s="21" t="s">
        <v>195</v>
      </c>
      <c r="L55" s="14">
        <v>193786</v>
      </c>
      <c r="M55" s="14"/>
      <c r="N55" s="45">
        <v>1190797.82</v>
      </c>
      <c r="O55" s="14"/>
    </row>
    <row r="56" spans="1:24" x14ac:dyDescent="0.2">
      <c r="A56" s="15"/>
      <c r="L56" s="14"/>
      <c r="M56" s="14"/>
      <c r="N56" s="45"/>
      <c r="O56" s="14"/>
    </row>
    <row r="57" spans="1:24" x14ac:dyDescent="0.2">
      <c r="A57" s="15"/>
      <c r="B57" s="21" t="s">
        <v>196</v>
      </c>
      <c r="L57" s="14">
        <v>20624.18</v>
      </c>
      <c r="M57" s="14"/>
      <c r="N57" s="45">
        <v>1170173.6400000001</v>
      </c>
      <c r="O57" s="14"/>
      <c r="Q57" s="14"/>
    </row>
    <row r="58" spans="1:24" x14ac:dyDescent="0.2">
      <c r="A58" s="15"/>
      <c r="L58" s="14"/>
      <c r="M58" s="14"/>
      <c r="N58" s="45"/>
      <c r="O58" s="14"/>
      <c r="Q58" s="137"/>
      <c r="S58" s="138"/>
      <c r="T58" s="138"/>
    </row>
    <row r="59" spans="1:24" x14ac:dyDescent="0.2">
      <c r="A59" s="15"/>
      <c r="B59" s="21" t="s">
        <v>197</v>
      </c>
      <c r="L59" s="14">
        <v>0</v>
      </c>
      <c r="M59" s="14"/>
      <c r="N59" s="45">
        <v>1170173.6400000001</v>
      </c>
      <c r="O59" s="14"/>
    </row>
    <row r="60" spans="1:24" x14ac:dyDescent="0.2">
      <c r="A60" s="15"/>
      <c r="B60" s="21"/>
      <c r="L60" s="14"/>
      <c r="M60" s="14"/>
      <c r="N60" s="45"/>
      <c r="O60" s="14"/>
      <c r="P60" s="139"/>
      <c r="S60" s="140"/>
      <c r="T60" s="14"/>
      <c r="V60" s="14"/>
      <c r="W60" s="14"/>
      <c r="X60" s="14"/>
    </row>
    <row r="61" spans="1:24" x14ac:dyDescent="0.2">
      <c r="A61" s="15"/>
      <c r="B61" s="21" t="s">
        <v>198</v>
      </c>
      <c r="L61" s="14">
        <v>769750.5</v>
      </c>
      <c r="M61" s="14"/>
      <c r="N61" s="45">
        <v>400423.14000000013</v>
      </c>
      <c r="O61" s="14"/>
      <c r="P61" s="139"/>
      <c r="S61" s="140"/>
      <c r="T61" s="14"/>
      <c r="V61" s="14"/>
      <c r="W61" s="14"/>
      <c r="X61" s="14"/>
    </row>
    <row r="62" spans="1:24" x14ac:dyDescent="0.2">
      <c r="A62" s="15"/>
      <c r="B62" s="21"/>
      <c r="L62" s="14"/>
      <c r="M62" s="14"/>
      <c r="N62" s="45"/>
      <c r="O62" s="14"/>
      <c r="P62" s="139"/>
      <c r="S62" s="140"/>
      <c r="T62" s="14"/>
      <c r="V62" s="14"/>
      <c r="W62" s="14"/>
      <c r="X62" s="14"/>
    </row>
    <row r="63" spans="1:24" x14ac:dyDescent="0.2">
      <c r="A63" s="15"/>
      <c r="B63" s="21" t="s">
        <v>199</v>
      </c>
      <c r="L63" s="14">
        <v>7397.39</v>
      </c>
      <c r="M63" s="14"/>
      <c r="N63" s="45">
        <v>393025.75000000012</v>
      </c>
      <c r="O63" s="14"/>
      <c r="P63" s="139"/>
      <c r="S63" s="140"/>
      <c r="T63" s="14"/>
      <c r="V63" s="14"/>
      <c r="W63" s="14"/>
      <c r="X63" s="14"/>
    </row>
    <row r="64" spans="1:24" x14ac:dyDescent="0.2">
      <c r="A64" s="15"/>
      <c r="B64" s="21"/>
      <c r="L64" s="14"/>
      <c r="M64" s="14"/>
      <c r="N64" s="45"/>
      <c r="O64" s="14"/>
      <c r="P64" s="139"/>
      <c r="S64" s="140"/>
      <c r="T64" s="14"/>
      <c r="V64" s="14"/>
      <c r="W64" s="14"/>
      <c r="X64" s="14"/>
    </row>
    <row r="65" spans="1:24" x14ac:dyDescent="0.2">
      <c r="A65" s="15"/>
      <c r="B65" s="21" t="s">
        <v>200</v>
      </c>
      <c r="L65" s="14"/>
      <c r="M65" s="14"/>
      <c r="N65" s="45">
        <v>393025.75000000012</v>
      </c>
      <c r="O65" s="14"/>
      <c r="P65" s="139"/>
      <c r="S65" s="140"/>
      <c r="T65" s="14"/>
      <c r="V65" s="14"/>
      <c r="W65" s="14"/>
      <c r="X65" s="14"/>
    </row>
    <row r="66" spans="1:24" x14ac:dyDescent="0.2">
      <c r="A66" s="15"/>
      <c r="B66" s="21"/>
      <c r="N66" s="7"/>
      <c r="O66" s="14"/>
      <c r="P66" s="139"/>
      <c r="S66" s="140"/>
      <c r="T66" s="14"/>
      <c r="V66" s="14"/>
      <c r="W66" s="14"/>
      <c r="X66" s="14"/>
    </row>
    <row r="67" spans="1:24" x14ac:dyDescent="0.2">
      <c r="A67" s="15"/>
      <c r="B67" s="21" t="s">
        <v>201</v>
      </c>
      <c r="L67" s="14">
        <v>393025.75</v>
      </c>
      <c r="N67" s="45">
        <v>0</v>
      </c>
      <c r="O67" s="14"/>
      <c r="P67" s="139"/>
      <c r="S67" s="140"/>
      <c r="T67" s="14"/>
      <c r="V67" s="14"/>
      <c r="W67" s="14"/>
      <c r="X67" s="14"/>
    </row>
    <row r="68" spans="1:24" x14ac:dyDescent="0.2">
      <c r="A68" s="15"/>
      <c r="B68" s="21"/>
      <c r="N68" s="7"/>
      <c r="O68" s="14"/>
      <c r="P68" s="139"/>
      <c r="S68" s="140"/>
      <c r="T68" s="14"/>
      <c r="V68" s="14"/>
      <c r="W68" s="14"/>
      <c r="X68" s="14"/>
    </row>
    <row r="69" spans="1:24" x14ac:dyDescent="0.2">
      <c r="A69" s="15"/>
      <c r="B69" s="21"/>
      <c r="N69" s="7"/>
      <c r="O69" s="14"/>
      <c r="P69" s="139"/>
      <c r="S69" s="140"/>
      <c r="T69" s="14"/>
      <c r="V69" s="14"/>
      <c r="W69" s="14"/>
      <c r="X69" s="14"/>
    </row>
    <row r="70" spans="1:24" x14ac:dyDescent="0.2">
      <c r="A70" s="15"/>
      <c r="B70" s="89"/>
      <c r="C70" s="141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7"/>
      <c r="O70" s="14"/>
      <c r="P70" s="139"/>
      <c r="S70" s="140"/>
      <c r="T70" s="14"/>
      <c r="V70" s="14"/>
    </row>
    <row r="71" spans="1:24" x14ac:dyDescent="0.2">
      <c r="A71" s="1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7"/>
      <c r="O71" s="14"/>
      <c r="P71" s="139"/>
      <c r="S71" s="140"/>
      <c r="T71" s="14"/>
      <c r="V71" s="14"/>
    </row>
    <row r="72" spans="1:24" ht="13.5" thickBot="1" x14ac:dyDescent="0.25">
      <c r="A72" s="2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4"/>
      <c r="P72" s="139"/>
      <c r="S72" s="142"/>
      <c r="T72" s="14"/>
      <c r="V72" s="14"/>
    </row>
    <row r="73" spans="1:24" ht="13.5" thickBot="1" x14ac:dyDescent="0.25">
      <c r="A73" s="15"/>
      <c r="B73" s="21"/>
      <c r="O73" s="14"/>
      <c r="Q73" s="21"/>
      <c r="R73" s="21"/>
      <c r="S73" s="91"/>
      <c r="T73" s="91"/>
    </row>
    <row r="74" spans="1:24" x14ac:dyDescent="0.2">
      <c r="A74" s="51" t="s">
        <v>202</v>
      </c>
      <c r="B74" s="5"/>
      <c r="C74" s="5"/>
      <c r="D74" s="5"/>
      <c r="E74" s="5"/>
      <c r="F74" s="5"/>
      <c r="G74" s="143" t="s">
        <v>203</v>
      </c>
      <c r="H74" s="143" t="s">
        <v>204</v>
      </c>
      <c r="I74" s="144" t="s">
        <v>205</v>
      </c>
      <c r="O74" s="14"/>
      <c r="P74" s="139"/>
      <c r="S74" s="142"/>
      <c r="T74" s="14"/>
    </row>
    <row r="75" spans="1:24" x14ac:dyDescent="0.2">
      <c r="A75" s="15"/>
      <c r="G75" s="47"/>
      <c r="H75" s="47"/>
      <c r="I75" s="7"/>
      <c r="O75" s="14"/>
      <c r="P75" s="139"/>
      <c r="S75" s="142"/>
      <c r="T75" s="14"/>
    </row>
    <row r="76" spans="1:24" x14ac:dyDescent="0.2">
      <c r="A76" s="15"/>
      <c r="B76" s="1" t="s">
        <v>206</v>
      </c>
      <c r="G76" s="16">
        <v>193786</v>
      </c>
      <c r="H76" s="16">
        <v>20624.18</v>
      </c>
      <c r="I76" s="45">
        <v>214410.18</v>
      </c>
      <c r="O76" s="14"/>
      <c r="P76" s="139"/>
      <c r="S76" s="142"/>
      <c r="T76" s="14"/>
    </row>
    <row r="77" spans="1:24" x14ac:dyDescent="0.2">
      <c r="A77" s="15"/>
      <c r="B77" s="1" t="s">
        <v>207</v>
      </c>
      <c r="G77" s="17">
        <v>193786</v>
      </c>
      <c r="H77" s="17">
        <v>20624.18</v>
      </c>
      <c r="I77" s="52">
        <v>214410.18</v>
      </c>
      <c r="O77" s="14"/>
      <c r="Q77" s="21"/>
      <c r="R77" s="21"/>
      <c r="S77" s="91"/>
      <c r="T77" s="91"/>
    </row>
    <row r="78" spans="1:24" x14ac:dyDescent="0.2">
      <c r="A78" s="15"/>
      <c r="C78" s="1" t="s">
        <v>208</v>
      </c>
      <c r="G78" s="16">
        <v>0</v>
      </c>
      <c r="H78" s="16">
        <v>0</v>
      </c>
      <c r="I78" s="45">
        <v>0</v>
      </c>
      <c r="O78" s="14"/>
      <c r="S78" s="14"/>
      <c r="T78" s="14"/>
    </row>
    <row r="79" spans="1:24" x14ac:dyDescent="0.2">
      <c r="A79" s="15"/>
      <c r="G79" s="47"/>
      <c r="H79" s="47"/>
      <c r="I79" s="7"/>
      <c r="O79" s="14"/>
      <c r="Q79" s="21"/>
      <c r="R79" s="21"/>
      <c r="S79" s="91"/>
      <c r="T79" s="91"/>
    </row>
    <row r="80" spans="1:24" x14ac:dyDescent="0.2">
      <c r="A80" s="15"/>
      <c r="B80" s="1" t="s">
        <v>209</v>
      </c>
      <c r="G80" s="16">
        <v>0</v>
      </c>
      <c r="H80" s="16">
        <v>0</v>
      </c>
      <c r="I80" s="45">
        <v>0</v>
      </c>
      <c r="O80" s="14"/>
      <c r="T80" s="14"/>
    </row>
    <row r="81" spans="1:21" x14ac:dyDescent="0.2">
      <c r="A81" s="15"/>
      <c r="B81" s="1" t="s">
        <v>210</v>
      </c>
      <c r="G81" s="17">
        <v>0</v>
      </c>
      <c r="H81" s="17">
        <v>0</v>
      </c>
      <c r="I81" s="52">
        <v>0</v>
      </c>
      <c r="O81" s="14"/>
      <c r="T81" s="14"/>
    </row>
    <row r="82" spans="1:21" x14ac:dyDescent="0.2">
      <c r="A82" s="15"/>
      <c r="C82" s="1" t="s">
        <v>211</v>
      </c>
      <c r="G82" s="16">
        <v>0</v>
      </c>
      <c r="H82" s="16"/>
      <c r="I82" s="45">
        <v>0</v>
      </c>
      <c r="O82" s="14"/>
    </row>
    <row r="83" spans="1:21" x14ac:dyDescent="0.2">
      <c r="A83" s="15"/>
      <c r="G83" s="47"/>
      <c r="H83" s="47"/>
      <c r="I83" s="7"/>
      <c r="O83" s="14"/>
    </row>
    <row r="84" spans="1:21" x14ac:dyDescent="0.2">
      <c r="A84" s="15"/>
      <c r="B84" s="1" t="s">
        <v>212</v>
      </c>
      <c r="G84" s="16">
        <v>769750.5</v>
      </c>
      <c r="H84" s="16">
        <v>0</v>
      </c>
      <c r="I84" s="45">
        <v>769750.5</v>
      </c>
      <c r="L84" s="1" t="b">
        <v>1</v>
      </c>
      <c r="O84" s="14"/>
    </row>
    <row r="85" spans="1:21" x14ac:dyDescent="0.2">
      <c r="A85" s="15"/>
      <c r="B85" s="1" t="s">
        <v>213</v>
      </c>
      <c r="G85" s="17">
        <v>769750.5</v>
      </c>
      <c r="H85" s="17">
        <v>0</v>
      </c>
      <c r="I85" s="52">
        <v>769750.5</v>
      </c>
      <c r="O85" s="14"/>
    </row>
    <row r="86" spans="1:21" x14ac:dyDescent="0.2">
      <c r="A86" s="15"/>
      <c r="C86" s="1" t="s">
        <v>214</v>
      </c>
      <c r="G86" s="16">
        <v>0</v>
      </c>
      <c r="H86" s="16">
        <v>0</v>
      </c>
      <c r="I86" s="45">
        <v>0</v>
      </c>
      <c r="O86" s="14"/>
    </row>
    <row r="87" spans="1:21" s="89" customFormat="1" x14ac:dyDescent="0.2">
      <c r="A87" s="15"/>
      <c r="B87" s="1"/>
      <c r="C87" s="1"/>
      <c r="D87" s="1"/>
      <c r="E87" s="1"/>
      <c r="F87" s="1"/>
      <c r="G87" s="47"/>
      <c r="H87" s="47"/>
      <c r="I87" s="7"/>
      <c r="O87" s="1"/>
      <c r="Q87" s="1"/>
      <c r="R87" s="1"/>
      <c r="S87" s="1"/>
      <c r="T87" s="1"/>
      <c r="U87" s="1"/>
    </row>
    <row r="88" spans="1:21" x14ac:dyDescent="0.2">
      <c r="A88" s="15"/>
      <c r="C88" s="21" t="s">
        <v>215</v>
      </c>
      <c r="G88" s="16">
        <v>963536.5</v>
      </c>
      <c r="H88" s="16">
        <v>20624.18</v>
      </c>
      <c r="I88" s="145">
        <v>984160.67999999993</v>
      </c>
      <c r="Q88" s="89"/>
      <c r="R88" s="89"/>
      <c r="S88" s="89"/>
      <c r="T88" s="89"/>
      <c r="U88" s="89"/>
    </row>
    <row r="89" spans="1:21" x14ac:dyDescent="0.2">
      <c r="A89" s="15"/>
      <c r="G89" s="47"/>
      <c r="H89" s="47"/>
      <c r="I89" s="7"/>
    </row>
    <row r="90" spans="1:21" ht="13.5" thickBot="1" x14ac:dyDescent="0.25">
      <c r="A90" s="48"/>
      <c r="B90" s="12"/>
      <c r="C90" s="12"/>
      <c r="D90" s="12"/>
      <c r="E90" s="12"/>
      <c r="F90" s="12"/>
      <c r="G90" s="49"/>
      <c r="H90" s="49"/>
      <c r="I90" s="13"/>
    </row>
    <row r="91" spans="1:21" x14ac:dyDescent="0.2">
      <c r="Q91" s="44"/>
    </row>
    <row r="92" spans="1:21" x14ac:dyDescent="0.2">
      <c r="P92" s="146"/>
      <c r="Q92" s="146"/>
    </row>
    <row r="93" spans="1:21" x14ac:dyDescent="0.2">
      <c r="O93" s="31"/>
      <c r="P93" s="146"/>
      <c r="Q93" s="146"/>
    </row>
    <row r="94" spans="1:21" x14ac:dyDescent="0.2">
      <c r="O94" s="31"/>
      <c r="P94" s="146"/>
      <c r="Q94" s="146"/>
    </row>
    <row r="95" spans="1:21" x14ac:dyDescent="0.2">
      <c r="P95" s="14"/>
      <c r="Q95" s="14"/>
    </row>
    <row r="96" spans="1:21" x14ac:dyDescent="0.2">
      <c r="P96" s="14"/>
      <c r="Q96" s="14"/>
      <c r="R96" s="14"/>
    </row>
    <row r="142" spans="6:11" x14ac:dyDescent="0.2">
      <c r="F142" s="92"/>
      <c r="G142" s="92"/>
      <c r="H142" s="93"/>
      <c r="I142" s="93"/>
      <c r="J142" s="57"/>
      <c r="K142" s="57"/>
    </row>
    <row r="143" spans="6:11" x14ac:dyDescent="0.2">
      <c r="F143" s="92"/>
      <c r="G143" s="92"/>
      <c r="H143" s="93"/>
      <c r="I143" s="93"/>
      <c r="J143" s="57"/>
      <c r="K143" s="57"/>
    </row>
    <row r="144" spans="6:11" x14ac:dyDescent="0.2">
      <c r="F144" s="92"/>
      <c r="G144" s="92"/>
      <c r="H144" s="93"/>
      <c r="I144" s="93"/>
      <c r="J144" s="57"/>
      <c r="K144" s="57"/>
    </row>
    <row r="145" spans="6:11" x14ac:dyDescent="0.2">
      <c r="H145" s="93"/>
      <c r="I145" s="93"/>
      <c r="J145" s="57"/>
      <c r="K145" s="57"/>
    </row>
    <row r="146" spans="6:11" x14ac:dyDescent="0.2">
      <c r="H146" s="93"/>
      <c r="I146" s="93"/>
      <c r="J146" s="57"/>
      <c r="K146" s="57"/>
    </row>
    <row r="147" spans="6:11" x14ac:dyDescent="0.2">
      <c r="F147" s="92"/>
      <c r="G147" s="92"/>
      <c r="H147" s="93"/>
      <c r="I147" s="93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18D6-B4D4-408A-8842-FD282EE0928A}">
  <sheetPr>
    <pageSetUpPr fitToPage="1"/>
  </sheetPr>
  <dimension ref="A1:K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151" customWidth="1"/>
    <col min="2" max="2" width="18.7109375" style="151" customWidth="1"/>
    <col min="3" max="5" width="16.140625" style="151" bestFit="1" customWidth="1"/>
    <col min="6" max="6" width="9.140625" style="151"/>
    <col min="7" max="7" width="11.28515625" style="151" bestFit="1" customWidth="1"/>
    <col min="8" max="16384" width="9.140625" style="151"/>
  </cols>
  <sheetData>
    <row r="1" spans="1:5" x14ac:dyDescent="0.2">
      <c r="A1" s="398" t="s">
        <v>5</v>
      </c>
      <c r="B1" s="399"/>
    </row>
    <row r="2" spans="1:5" x14ac:dyDescent="0.2">
      <c r="A2" s="398" t="s">
        <v>216</v>
      </c>
      <c r="B2" s="399"/>
    </row>
    <row r="3" spans="1:5" x14ac:dyDescent="0.2">
      <c r="A3" s="400">
        <f>FFELP!D7</f>
        <v>45138</v>
      </c>
      <c r="B3" s="399"/>
    </row>
    <row r="4" spans="1:5" x14ac:dyDescent="0.2">
      <c r="A4" s="398" t="s">
        <v>217</v>
      </c>
      <c r="B4" s="399"/>
    </row>
    <row r="7" spans="1:5" x14ac:dyDescent="0.2">
      <c r="A7" s="401" t="s">
        <v>218</v>
      </c>
    </row>
    <row r="9" spans="1:5" x14ac:dyDescent="0.2">
      <c r="A9" s="402" t="s">
        <v>219</v>
      </c>
      <c r="B9" s="403">
        <v>2260539.5</v>
      </c>
    </row>
    <row r="10" spans="1:5" x14ac:dyDescent="0.2">
      <c r="A10" s="402" t="s">
        <v>220</v>
      </c>
      <c r="B10" s="286"/>
    </row>
    <row r="11" spans="1:5" x14ac:dyDescent="0.2">
      <c r="A11" s="402" t="s">
        <v>221</v>
      </c>
      <c r="B11" s="404"/>
    </row>
    <row r="12" spans="1:5" x14ac:dyDescent="0.2">
      <c r="A12" s="402" t="s">
        <v>222</v>
      </c>
      <c r="B12" s="404">
        <v>59179086.920000002</v>
      </c>
    </row>
    <row r="13" spans="1:5" x14ac:dyDescent="0.2">
      <c r="A13" s="402" t="s">
        <v>223</v>
      </c>
      <c r="B13" s="404">
        <v>-17036.189999999999</v>
      </c>
      <c r="C13" s="147"/>
      <c r="E13" s="148"/>
    </row>
    <row r="14" spans="1:5" x14ac:dyDescent="0.2">
      <c r="A14" s="402" t="s">
        <v>224</v>
      </c>
      <c r="B14" s="405">
        <f>SUM(B12:B13)</f>
        <v>59162050.730000004</v>
      </c>
      <c r="C14" s="149"/>
      <c r="D14" s="148"/>
    </row>
    <row r="15" spans="1:5" x14ac:dyDescent="0.2">
      <c r="A15" s="402"/>
      <c r="B15" s="404"/>
    </row>
    <row r="16" spans="1:5" x14ac:dyDescent="0.2">
      <c r="A16" s="402" t="s">
        <v>225</v>
      </c>
      <c r="B16" s="404">
        <v>3985886.5</v>
      </c>
    </row>
    <row r="17" spans="1:7" x14ac:dyDescent="0.2">
      <c r="A17" s="402" t="s">
        <v>226</v>
      </c>
      <c r="B17" s="404">
        <v>43583.05</v>
      </c>
    </row>
    <row r="18" spans="1:7" x14ac:dyDescent="0.2">
      <c r="A18" s="402" t="s">
        <v>227</v>
      </c>
      <c r="B18" s="404"/>
    </row>
    <row r="19" spans="1:7" x14ac:dyDescent="0.2">
      <c r="B19" s="406"/>
    </row>
    <row r="20" spans="1:7" ht="13.5" thickBot="1" x14ac:dyDescent="0.25">
      <c r="A20" s="401" t="s">
        <v>82</v>
      </c>
      <c r="B20" s="407">
        <f>B9+B14+B16+B17</f>
        <v>65452059.780000001</v>
      </c>
      <c r="C20" s="149"/>
      <c r="D20" s="148"/>
      <c r="E20" s="148"/>
      <c r="G20" s="408"/>
    </row>
    <row r="21" spans="1:7" ht="13.5" thickTop="1" x14ac:dyDescent="0.2">
      <c r="B21" s="286"/>
    </row>
    <row r="22" spans="1:7" x14ac:dyDescent="0.2">
      <c r="B22" s="286"/>
    </row>
    <row r="23" spans="1:7" x14ac:dyDescent="0.2">
      <c r="A23" s="401" t="s">
        <v>228</v>
      </c>
      <c r="B23" s="286"/>
    </row>
    <row r="24" spans="1:7" x14ac:dyDescent="0.2">
      <c r="B24" s="286"/>
    </row>
    <row r="25" spans="1:7" x14ac:dyDescent="0.2">
      <c r="A25" s="402" t="s">
        <v>229</v>
      </c>
      <c r="B25" s="409"/>
    </row>
    <row r="26" spans="1:7" x14ac:dyDescent="0.2">
      <c r="A26" s="402" t="s">
        <v>230</v>
      </c>
      <c r="B26" s="403">
        <v>54625407.93</v>
      </c>
    </row>
    <row r="27" spans="1:7" x14ac:dyDescent="0.2">
      <c r="A27" s="402" t="s">
        <v>231</v>
      </c>
      <c r="B27" s="404">
        <v>-12691</v>
      </c>
    </row>
    <row r="28" spans="1:7" x14ac:dyDescent="0.2">
      <c r="A28" s="402" t="s">
        <v>232</v>
      </c>
      <c r="B28" s="404"/>
    </row>
    <row r="29" spans="1:7" x14ac:dyDescent="0.2">
      <c r="A29" s="402" t="s">
        <v>233</v>
      </c>
      <c r="B29" s="404"/>
    </row>
    <row r="30" spans="1:7" x14ac:dyDescent="0.2">
      <c r="B30" s="406"/>
    </row>
    <row r="31" spans="1:7" ht="13.5" thickBot="1" x14ac:dyDescent="0.25">
      <c r="A31" s="402" t="s">
        <v>234</v>
      </c>
      <c r="B31" s="410">
        <f>SUM(B25:B30)</f>
        <v>54612716.93</v>
      </c>
    </row>
    <row r="32" spans="1:7" ht="13.5" thickTop="1" x14ac:dyDescent="0.2">
      <c r="B32" s="411"/>
    </row>
    <row r="33" spans="1:5" x14ac:dyDescent="0.2">
      <c r="A33" s="401" t="s">
        <v>235</v>
      </c>
      <c r="B33" s="412">
        <v>10839342.85</v>
      </c>
    </row>
    <row r="34" spans="1:5" x14ac:dyDescent="0.2">
      <c r="B34" s="286"/>
    </row>
    <row r="35" spans="1:5" ht="13.5" thickBot="1" x14ac:dyDescent="0.25">
      <c r="A35" s="401" t="s">
        <v>236</v>
      </c>
      <c r="B35" s="407">
        <f>+B31+B33</f>
        <v>65452059.780000001</v>
      </c>
      <c r="D35" s="148"/>
      <c r="E35" s="148"/>
    </row>
    <row r="36" spans="1:5" ht="13.5" thickTop="1" x14ac:dyDescent="0.2">
      <c r="B36" s="286"/>
    </row>
    <row r="37" spans="1:5" x14ac:dyDescent="0.2">
      <c r="B37" s="175">
        <f>B20-B35</f>
        <v>0</v>
      </c>
    </row>
    <row r="38" spans="1:5" x14ac:dyDescent="0.2">
      <c r="B38" s="286"/>
    </row>
    <row r="39" spans="1:5" x14ac:dyDescent="0.2">
      <c r="A39" s="151" t="s">
        <v>237</v>
      </c>
      <c r="B39" s="286"/>
    </row>
    <row r="40" spans="1:5" x14ac:dyDescent="0.2">
      <c r="A40" s="151" t="s">
        <v>238</v>
      </c>
      <c r="B40" s="286"/>
    </row>
    <row r="41" spans="1:5" x14ac:dyDescent="0.2">
      <c r="B41" s="286"/>
    </row>
    <row r="42" spans="1:5" x14ac:dyDescent="0.2">
      <c r="B42" s="286"/>
    </row>
    <row r="43" spans="1:5" x14ac:dyDescent="0.2">
      <c r="B43" s="286"/>
    </row>
    <row r="44" spans="1:5" x14ac:dyDescent="0.2">
      <c r="B44" s="286"/>
    </row>
    <row r="45" spans="1:5" x14ac:dyDescent="0.2">
      <c r="B45" s="286"/>
    </row>
    <row r="140" spans="6:11" x14ac:dyDescent="0.2">
      <c r="F140" s="392"/>
      <c r="G140" s="392"/>
      <c r="H140" s="393"/>
      <c r="I140" s="393"/>
      <c r="J140" s="354"/>
      <c r="K140" s="354"/>
    </row>
    <row r="141" spans="6:11" x14ac:dyDescent="0.2">
      <c r="F141" s="392"/>
      <c r="G141" s="392"/>
      <c r="H141" s="393"/>
      <c r="I141" s="393"/>
      <c r="J141" s="354"/>
      <c r="K141" s="354"/>
    </row>
    <row r="142" spans="6:11" x14ac:dyDescent="0.2">
      <c r="F142" s="392"/>
      <c r="G142" s="392"/>
      <c r="H142" s="393"/>
      <c r="I142" s="393"/>
      <c r="J142" s="354"/>
      <c r="K142" s="354"/>
    </row>
    <row r="143" spans="6:11" x14ac:dyDescent="0.2">
      <c r="H143" s="393"/>
      <c r="I143" s="393"/>
      <c r="J143" s="354"/>
      <c r="K143" s="354"/>
    </row>
    <row r="144" spans="6:11" x14ac:dyDescent="0.2">
      <c r="H144" s="393"/>
      <c r="I144" s="393"/>
      <c r="J144" s="354"/>
      <c r="K144" s="354"/>
    </row>
    <row r="145" spans="6:9" x14ac:dyDescent="0.2">
      <c r="F145" s="392"/>
      <c r="G145" s="392"/>
      <c r="H145" s="393"/>
      <c r="I145" s="393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2023-08-18T15:39:50Z</dcterms:created>
  <dcterms:modified xsi:type="dcterms:W3CDTF">2023-08-18T15:42:39Z</dcterms:modified>
</cp:coreProperties>
</file>