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 s="1"/>
  <c r="B38" i="3" s="1"/>
  <c r="A3" i="3"/>
  <c r="A84" i="1"/>
  <c r="G74" i="1"/>
  <c r="H72" i="1"/>
  <c r="G64" i="1"/>
  <c r="G68" i="1" s="1"/>
  <c r="G51" i="1"/>
  <c r="G49" i="1"/>
  <c r="G46" i="1"/>
  <c r="L34" i="1"/>
  <c r="I21" i="1"/>
  <c r="H21" i="1"/>
  <c r="L18" i="1"/>
  <c r="H73" i="1" s="1"/>
  <c r="D18" i="1"/>
  <c r="G72" i="1"/>
  <c r="J21" i="1"/>
  <c r="L17" i="1"/>
  <c r="D17" i="1"/>
  <c r="D6" i="1"/>
  <c r="G47" i="1" l="1"/>
  <c r="G50" i="1"/>
  <c r="H66" i="1"/>
  <c r="H74" i="1"/>
  <c r="L21" i="1"/>
  <c r="M17" i="1" s="1"/>
  <c r="K21" i="1"/>
  <c r="H53" i="1"/>
  <c r="E23" i="4"/>
  <c r="G53" i="1" l="1"/>
  <c r="M21" i="1"/>
  <c r="M18" i="1"/>
  <c r="H68" i="1"/>
  <c r="H78" i="1" l="1"/>
  <c r="H79" i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<sst xmlns="http://schemas.openxmlformats.org/spreadsheetml/2006/main" count="374" uniqueCount="280">
  <si>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</si>
  <si>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</si>
  <si>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</si>
  <si>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</si>
  <si>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</si>
  <si>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</si>
  <si>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</si>
  <si>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</si>
  <si>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</si>
  <si>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</si>
  <si>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</si>
  <si>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</si>
  <si>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</si>
  <si>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</si>
  <si>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</si>
  <si>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</si>
  <si>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</si>
  <si>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</si>
  <si>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</si>
  <si>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</si>
  <si>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</si>
  <si>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</si>
  <si>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</si>
  <si>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</si>
  <si>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</si>
  <si>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</si>
  <si>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</si>
  <si>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</si>
  <si>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</si>
  <si>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</si>
  <si>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</si>
  <si>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</si>
  <si>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</si>
  <si>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</si>
  <si>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</si>
  <si>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</si>
  <si>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</si>
  <si>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</si>
  <si>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</si>
  <si>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</si>
  <si>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</si>
  <si>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</si>
  <si>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</si>
  <si>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</si>
  <si>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</si>
  <si>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</si>
  <si>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</si>
  <si>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</si>
  <si>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</si>
  <si>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</si>
  <si>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</si>
  <si>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</si>
  <si>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</si>
  <si>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</si>
  <si>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</si>
  <si>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</si>
  <si>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</si>
  <si>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</si>
  <si>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</si>
  <si>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</si>
  <si>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</si>
  <si>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</si>
  <si>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</si>
  <si>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</si>
  <si>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</si>
  <si>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</si>
  <si>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</si>
  <si>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</si>
  <si>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</si>
  <si>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</si>
  <si>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</si>
  <si>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</si>
  <si>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</si>
  <si>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</si>
  <si>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</si>
  <si>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</si>
  <si>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</si>
  <si>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</si>
  <si>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</si>
  <si>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</si>
  <si>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</si>
  <si>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</si>
  <si>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</si>
  <si>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</si>
  <si>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</si>
  <si>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</si>
  <si>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</si>
  <si>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</si>
  <si>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</si>
  <si>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</si>
  <si>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</si>
  <si>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</si>
  <si>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</si>
  <si>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</si>
  <si>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</si>
  <si>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</si>
  <si>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</si>
  <si>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</si>
  <si>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</si>
  <si>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</si>
  <si>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</si>
  <si>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</si>
  <si>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</si>
  <si>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</si>
  <si>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</si>
  <si>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</si>
  <si>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</si>
  <si>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</si>
  <si>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</si>
  <si>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</si>
  <si>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</si>
  <si>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</si>
  <si>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</si>
  <si>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</si>
  <si>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</si>
  <si>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</si>
  <si>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</si>
  <si>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</si>
  <si>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</si>
  <si>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</si>
  <si>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</si>
  <si>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</si>
  <si>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</si>
  <si>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</si>
  <si>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</si>
  <si>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</si>
  <si>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</si>
  <si>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</si>
  <si>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</si>
  <si>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</si>
  <si>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</si>
  <si>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</si>
  <si>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</si>
  <si>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</si>
  <si>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</si>
  <si>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</si>
  <si>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</si>
  <si>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</si>
  <si>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</si>
  <si>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</si>
  <si>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</si>
  <si>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</si>
  <si>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</si>
  <si>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</si>
  <si>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</si>
  <si>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</si>
  <si>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</si>
  <si>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</si>
  <si>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</si>
  <si>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</si>
  <si>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</si>
  <si>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</si>
  <si>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</si>
  <si>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</si>
  <si>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</si>
  <si>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</si>
  <si>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</si>
  <si>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</si>
  <si>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</si>
  <si>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</si>
  <si>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</si>
  <si>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</si>
  <si>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</si>
  <si>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</si>
  <si>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</si>
  <si>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</si>
  <si>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</si>
  <si>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</si>
  <si>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</si>
  <si>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</si>
  <si>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</si>
  <si>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</si>
  <si>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</si>
  <si>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</si>
  <si>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</si>
  <si>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</si>
  <si>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</si>
  <si>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</si>
  <si>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</si>
  <si>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</si>
  <si>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</si>
  <si>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</si>
  <si>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</si>
  <si>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</si>
  <si>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</si>
  <si>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</si>
  <si>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</si>
  <si>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</si>
  <si>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</si>
  <si>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</si>
  <si>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</si>
  <si>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</si>
  <si>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</si>
  <si>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</si>
  <si>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</si>
  <si>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</si>
  <si>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</si>
  <si>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</si>
  <si>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</si>
  <si>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</si>
  <si>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</si>
  <si>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</si>
  <si>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</si>
  <si>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</si>
  <si>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</si>
  <si>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</si>
  <si>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</si>
  <si>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</si>
  <si>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</si>
  <si>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</si>
  <si>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</si>
  <si>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</si>
  <si>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</si>
  <si>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</si>
  <si>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</si>
  <si>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</si>
  <si>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</si>
  <si>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</si>
  <si>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</si>
  <si>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</si>
  <si>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</si>
  <si>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</si>
  <si>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</si>
  <si>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</si>
  <si>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</si>
  <si>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</si>
  <si>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</si>
  <si>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</si>
  <si>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</si>
  <si>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</si>
  <si>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</si>
  <si>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</si>
  <si>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</si>
  <si>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</si>
  <si>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</si>
  <si>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</si>
  <si>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</si>
  <si>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</si>
  <si>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</si>
  <si>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</si>
  <si>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</si>
  <si>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</si>
  <si>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</si>
  <si>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</si>
  <si>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</si>
  <si>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</si>
  <si>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</si>
  <si>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</si>
  <si>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</si>
  <si>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</si>
  <si>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</si>
  <si>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</si>
  <si>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</si>
  <si>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</si>
  <si>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</si>
  <si>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</si>
  <si>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</si>
  <si>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</si>
  <si>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</si>
  <si>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</si>
  <si>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</si>
  <si>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</si>
  <si>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</si>
  <si>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</si>
  <si>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</si>
  <si>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</si>
  <si>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</si>
  <si>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</si>
  <si>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</si>
  <si>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</si>
  <si>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</si>
  <si>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</si>
  <si>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</si>
  <si>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</si>
  <si>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</si>
  <si>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</si>
  <si>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</si>
  <si>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</si>
  <si>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</si>
  <si>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2/27/23-3/24/23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</si>
</sst>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43" fontId="3" fillId="0" borderId="19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8.71093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472">
        <f>'Collection and Waterfall'!F5</f>
        <v>45012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72">
        <v>44985</v>
      </c>
      <c r="E7" s="14"/>
      <c r="F7" s="14"/>
      <c r="G7" s="15"/>
      <c r="I7" s="16"/>
      <c r="J7" s="16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">
      <c r="B10" s="17" t="s">
        <v>12</v>
      </c>
      <c r="C10" s="18"/>
      <c r="D10" s="19" t="s">
        <v>13</v>
      </c>
      <c r="E10" s="20"/>
      <c r="F10" s="20"/>
      <c r="G10" s="21"/>
      <c r="I10" s="22"/>
      <c r="J10" s="22"/>
      <c r="L10" s="23"/>
    </row>
    <row r="11" spans="1:15" ht="13.5" thickBot="1" x14ac:dyDescent="0.25">
      <c r="B11" s="24" t="s">
        <v>14</v>
      </c>
      <c r="C11" s="25"/>
      <c r="D11" s="26" t="s">
        <v>15</v>
      </c>
      <c r="E11" s="27"/>
      <c r="F11" s="27"/>
      <c r="G11" s="28"/>
      <c r="K11" s="29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4" t="s">
        <v>32</v>
      </c>
      <c r="D17" s="473">
        <f>E17+F17</f>
        <v>5.2170000000000001E-2</v>
      </c>
      <c r="E17" s="473">
        <v>4.6170000000000003E-2</v>
      </c>
      <c r="F17" s="474">
        <v>6.0000000000000001E-3</v>
      </c>
      <c r="G17" s="40"/>
      <c r="H17" s="475">
        <v>202100000</v>
      </c>
      <c r="I17" s="475">
        <v>32150053.489999998</v>
      </c>
      <c r="J17" s="476">
        <v>130457.93</v>
      </c>
      <c r="K17" s="477">
        <v>614648.81000000006</v>
      </c>
      <c r="L17" s="476">
        <f>I17-K17</f>
        <v>31535404.68</v>
      </c>
      <c r="M17" s="41">
        <f>L17/L21</f>
        <v>0.88246949943313191</v>
      </c>
      <c r="N17" s="41" t="s">
        <v>33</v>
      </c>
      <c r="O17" s="42">
        <v>49730</v>
      </c>
      <c r="Q17" s="43"/>
    </row>
    <row r="18" spans="1:17" x14ac:dyDescent="0.2">
      <c r="A18" s="34"/>
      <c r="B18" s="44" t="s">
        <v>34</v>
      </c>
      <c r="C18" s="44" t="s">
        <v>35</v>
      </c>
      <c r="D18" s="48">
        <f>E18+F18</f>
        <v>6.1170000000000002E-2</v>
      </c>
      <c r="E18" s="48">
        <v>4.6170000000000003E-2</v>
      </c>
      <c r="F18" s="49">
        <v>1.4999999999999999E-2</v>
      </c>
      <c r="G18" s="44"/>
      <c r="H18" s="50">
        <v>4200000</v>
      </c>
      <c r="I18" s="50">
        <v>4200000</v>
      </c>
      <c r="J18" s="51">
        <v>19982.77</v>
      </c>
      <c r="K18" s="45">
        <v>0</v>
      </c>
      <c r="L18" s="478">
        <f>I18-K18</f>
        <v>4200000</v>
      </c>
      <c r="M18" s="52">
        <f>L18/L21</f>
        <v>0.11753050056686808</v>
      </c>
      <c r="N18" s="46" t="s">
        <v>33</v>
      </c>
      <c r="O18" s="47">
        <v>53048</v>
      </c>
      <c r="Q18" s="43"/>
    </row>
    <row r="19" spans="1:17" x14ac:dyDescent="0.2">
      <c r="A19" s="34"/>
      <c r="B19" s="44"/>
      <c r="C19" s="44"/>
      <c r="D19" s="48"/>
      <c r="E19" s="48"/>
      <c r="F19" s="49"/>
      <c r="G19" s="44"/>
      <c r="H19" s="50"/>
      <c r="I19" s="50"/>
      <c r="J19" s="51"/>
      <c r="K19" s="45"/>
      <c r="L19" s="51"/>
      <c r="M19" s="52"/>
      <c r="N19" s="52"/>
      <c r="O19" s="47"/>
      <c r="Q19" s="43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7"/>
      <c r="J20" s="57"/>
      <c r="K20" s="58"/>
      <c r="L20" s="57"/>
      <c r="M20" s="59"/>
      <c r="N20" s="59"/>
      <c r="O20" s="60"/>
    </row>
    <row r="21" spans="1:17" x14ac:dyDescent="0.2">
      <c r="A21" s="53"/>
      <c r="B21" s="61" t="s">
        <v>36</v>
      </c>
      <c r="C21" s="62"/>
      <c r="D21" s="63"/>
      <c r="E21" s="54"/>
      <c r="F21" s="54"/>
      <c r="G21" s="54"/>
      <c r="H21" s="64">
        <f>SUM(H17:H20)</f>
        <v>206300000</v>
      </c>
      <c r="I21" s="64">
        <f>SUM(I17:I20)</f>
        <v>36350053.489999995</v>
      </c>
      <c r="J21" s="64">
        <f>SUM(J17:J19)</f>
        <v>150440.69999999998</v>
      </c>
      <c r="K21" s="64">
        <f>SUM(K17:K19)</f>
        <v>614648.81000000006</v>
      </c>
      <c r="L21" s="64">
        <f>SUM(L17:L19)</f>
        <v>35735404.68</v>
      </c>
      <c r="M21" s="65">
        <f>SUM(M17:M19)</f>
        <v>1</v>
      </c>
      <c r="N21" s="66"/>
      <c r="O21" s="67"/>
    </row>
    <row r="22" spans="1:17" s="72" customFormat="1" ht="11.25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5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5" thickBot="1" x14ac:dyDescent="0.25"/>
    <row r="25" spans="1:17" ht="15.75" x14ac:dyDescent="0.25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">
      <c r="A26" s="34"/>
      <c r="B26" s="22"/>
      <c r="C26" s="22"/>
      <c r="D26" s="22"/>
      <c r="E26" s="22"/>
      <c r="F26" s="22"/>
      <c r="G26" s="22"/>
      <c r="H26" s="35"/>
      <c r="J26" s="34"/>
      <c r="K26" s="22"/>
      <c r="L26" s="22"/>
      <c r="M26" s="22"/>
      <c r="N26" s="22"/>
      <c r="O26" s="35"/>
    </row>
    <row r="27" spans="1:17" s="85" customFormat="1" x14ac:dyDescent="0.2">
      <c r="A27" s="77"/>
      <c r="B27" s="78"/>
      <c r="C27" s="78"/>
      <c r="D27" s="78"/>
      <c r="E27" s="78"/>
      <c r="F27" s="78" t="s">
        <v>40</v>
      </c>
      <c r="G27" s="78" t="s">
        <v>41</v>
      </c>
      <c r="H27" s="79" t="s">
        <v>42</v>
      </c>
      <c r="I27" s="2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">
      <c r="A28" s="80"/>
      <c r="B28" s="86" t="s">
        <v>45</v>
      </c>
      <c r="C28" s="86"/>
      <c r="D28" s="86"/>
      <c r="E28" s="86"/>
      <c r="F28" s="87">
        <v>36542526.060000002</v>
      </c>
      <c r="G28" s="87">
        <v>-646524.04</v>
      </c>
      <c r="H28" s="88">
        <v>35896002.020000003</v>
      </c>
      <c r="I28" s="23"/>
      <c r="J28" s="53"/>
      <c r="K28" s="89"/>
      <c r="L28" s="90"/>
      <c r="M28" s="91" t="s">
        <v>46</v>
      </c>
      <c r="N28" s="91"/>
      <c r="O28" s="92"/>
    </row>
    <row r="29" spans="1:17" x14ac:dyDescent="0.2">
      <c r="A29" s="34"/>
      <c r="B29" s="93" t="s">
        <v>47</v>
      </c>
      <c r="C29" s="22"/>
      <c r="D29" s="22"/>
      <c r="E29" s="22"/>
      <c r="F29" s="94">
        <v>339572.22</v>
      </c>
      <c r="G29" s="94">
        <v>-3163.77</v>
      </c>
      <c r="H29" s="95">
        <v>336408.45</v>
      </c>
      <c r="I29" s="23"/>
      <c r="J29" s="96" t="s">
        <v>48</v>
      </c>
      <c r="K29" s="97"/>
      <c r="L29" s="479">
        <v>0</v>
      </c>
      <c r="M29" s="98"/>
      <c r="N29" s="99">
        <v>0</v>
      </c>
      <c r="O29" s="100"/>
    </row>
    <row r="30" spans="1:17" x14ac:dyDescent="0.2">
      <c r="A30" s="34"/>
      <c r="B30" s="101" t="s">
        <v>49</v>
      </c>
      <c r="C30" s="101"/>
      <c r="D30" s="101"/>
      <c r="E30" s="101"/>
      <c r="F30" s="102">
        <v>36882098.280000001</v>
      </c>
      <c r="G30" s="102">
        <v>-649687.81000000006</v>
      </c>
      <c r="H30" s="103">
        <v>36232410.469999999</v>
      </c>
      <c r="I30" s="23"/>
      <c r="J30" s="96" t="s">
        <v>50</v>
      </c>
      <c r="K30" s="97"/>
      <c r="L30" s="479">
        <v>0</v>
      </c>
      <c r="M30" s="104"/>
      <c r="N30" s="105">
        <v>0</v>
      </c>
      <c r="O30" s="106"/>
    </row>
    <row r="31" spans="1:17" x14ac:dyDescent="0.2">
      <c r="A31" s="34"/>
      <c r="B31" s="22"/>
      <c r="C31" s="22"/>
      <c r="D31" s="22"/>
      <c r="E31" s="22"/>
      <c r="F31" s="107"/>
      <c r="G31" s="107"/>
      <c r="H31" s="108"/>
      <c r="I31" s="23"/>
      <c r="J31" s="96" t="s">
        <v>51</v>
      </c>
      <c r="K31" s="97"/>
      <c r="L31" s="479">
        <v>3.8199999999999998E-2</v>
      </c>
      <c r="M31" s="104"/>
      <c r="N31" s="105">
        <v>-17.59</v>
      </c>
      <c r="O31" s="106"/>
    </row>
    <row r="32" spans="1:17" x14ac:dyDescent="0.2">
      <c r="A32" s="34"/>
      <c r="B32" s="22"/>
      <c r="C32" s="22"/>
      <c r="D32" s="22"/>
      <c r="E32" s="22"/>
      <c r="F32" s="107"/>
      <c r="G32" s="107"/>
      <c r="H32" s="108"/>
      <c r="I32" s="23"/>
      <c r="J32" s="96" t="s">
        <v>52</v>
      </c>
      <c r="K32" s="97"/>
      <c r="L32" s="479">
        <v>0.12889999999999999</v>
      </c>
      <c r="M32" s="109"/>
      <c r="N32" s="110">
        <v>-3.81</v>
      </c>
      <c r="O32" s="111"/>
    </row>
    <row r="33" spans="1:15" ht="15.75" customHeight="1" x14ac:dyDescent="0.2">
      <c r="A33" s="34"/>
      <c r="B33" s="22"/>
      <c r="C33" s="22"/>
      <c r="D33" s="22"/>
      <c r="E33" s="22"/>
      <c r="F33" s="112"/>
      <c r="G33" s="112"/>
      <c r="H33" s="113"/>
      <c r="I33" s="23"/>
      <c r="J33" s="114"/>
      <c r="K33" s="115"/>
      <c r="L33" s="116"/>
      <c r="M33" s="117"/>
      <c r="N33" s="118" t="s">
        <v>53</v>
      </c>
      <c r="O33" s="119"/>
    </row>
    <row r="34" spans="1:15" x14ac:dyDescent="0.2">
      <c r="A34" s="34"/>
      <c r="B34" s="22" t="s">
        <v>54</v>
      </c>
      <c r="C34" s="22"/>
      <c r="D34" s="22"/>
      <c r="E34" s="22"/>
      <c r="F34" s="107">
        <v>5.0999999999999996</v>
      </c>
      <c r="G34" s="107">
        <v>-0.01</v>
      </c>
      <c r="H34" s="108">
        <v>5.09</v>
      </c>
      <c r="I34" s="23"/>
      <c r="J34" s="96" t="s">
        <v>55</v>
      </c>
      <c r="K34" s="97"/>
      <c r="L34" s="479">
        <f>82.58%-0.01%</f>
        <v>0.82569999999999999</v>
      </c>
      <c r="M34" s="98"/>
      <c r="N34" s="99">
        <v>208.04</v>
      </c>
      <c r="O34" s="100"/>
    </row>
    <row r="35" spans="1:15" x14ac:dyDescent="0.2">
      <c r="A35" s="34"/>
      <c r="B35" s="22" t="s">
        <v>56</v>
      </c>
      <c r="C35" s="22"/>
      <c r="D35" s="22"/>
      <c r="E35" s="22"/>
      <c r="F35" s="107">
        <v>154.96</v>
      </c>
      <c r="G35" s="107">
        <v>-0.08</v>
      </c>
      <c r="H35" s="108">
        <v>154.88</v>
      </c>
      <c r="I35" s="23"/>
      <c r="J35" s="96" t="s">
        <v>57</v>
      </c>
      <c r="K35" s="97"/>
      <c r="L35" s="479">
        <v>6.8999999999999999E-3</v>
      </c>
      <c r="M35" s="104"/>
      <c r="N35" s="105">
        <v>193.2</v>
      </c>
      <c r="O35" s="106"/>
    </row>
    <row r="36" spans="1:15" ht="12.75" customHeight="1" x14ac:dyDescent="0.2">
      <c r="A36" s="34"/>
      <c r="B36" s="22" t="s">
        <v>58</v>
      </c>
      <c r="C36" s="22"/>
      <c r="D36" s="22"/>
      <c r="E36" s="22"/>
      <c r="F36" s="120">
        <v>6597</v>
      </c>
      <c r="G36" s="120">
        <v>-130</v>
      </c>
      <c r="H36" s="121">
        <v>6467</v>
      </c>
      <c r="I36" s="23"/>
      <c r="J36" s="96" t="s">
        <v>59</v>
      </c>
      <c r="K36" s="97"/>
      <c r="L36" s="479">
        <v>2.9999999999999997E-4</v>
      </c>
      <c r="M36" s="104"/>
      <c r="N36" s="105">
        <v>252.04</v>
      </c>
      <c r="O36" s="106"/>
    </row>
    <row r="37" spans="1:15" ht="13.5" thickBot="1" x14ac:dyDescent="0.25">
      <c r="A37" s="34"/>
      <c r="B37" s="22" t="s">
        <v>60</v>
      </c>
      <c r="C37" s="22"/>
      <c r="D37" s="22"/>
      <c r="E37" s="22"/>
      <c r="F37" s="120">
        <v>2465</v>
      </c>
      <c r="G37" s="120">
        <v>-43</v>
      </c>
      <c r="H37" s="121">
        <v>2422</v>
      </c>
      <c r="I37" s="23"/>
      <c r="J37" s="122" t="s">
        <v>61</v>
      </c>
      <c r="K37" s="97"/>
      <c r="L37" s="123"/>
      <c r="M37" s="124"/>
      <c r="N37" s="125">
        <v>172.03</v>
      </c>
      <c r="O37" s="126"/>
    </row>
    <row r="38" spans="1:15" ht="13.5" thickBot="1" x14ac:dyDescent="0.25">
      <c r="A38" s="34"/>
      <c r="B38" s="22" t="s">
        <v>62</v>
      </c>
      <c r="C38" s="22"/>
      <c r="D38" s="22"/>
      <c r="E38" s="22"/>
      <c r="F38" s="127">
        <v>5590.74</v>
      </c>
      <c r="G38" s="127">
        <v>11.92</v>
      </c>
      <c r="H38" s="128">
        <v>5602.66</v>
      </c>
      <c r="I38" s="23"/>
      <c r="J38" s="129"/>
      <c r="K38" s="130"/>
      <c r="L38" s="131"/>
      <c r="M38" s="132"/>
      <c r="N38" s="132"/>
      <c r="O38" s="133"/>
    </row>
    <row r="39" spans="1:15" x14ac:dyDescent="0.2">
      <c r="A39" s="53"/>
      <c r="B39" s="134" t="s">
        <v>63</v>
      </c>
      <c r="C39" s="134"/>
      <c r="D39" s="134"/>
      <c r="E39" s="134"/>
      <c r="F39" s="135">
        <v>14962.31</v>
      </c>
      <c r="G39" s="135">
        <v>-2.6</v>
      </c>
      <c r="H39" s="136">
        <v>14959.71</v>
      </c>
      <c r="I39" s="23"/>
      <c r="J39" s="137" t="s">
        <v>64</v>
      </c>
      <c r="K39" s="138"/>
      <c r="L39" s="138"/>
      <c r="M39" s="138"/>
      <c r="N39" s="138"/>
      <c r="O39" s="139"/>
    </row>
    <row r="40" spans="1:15" s="72" customFormat="1" x14ac:dyDescent="0.2">
      <c r="A40" s="68"/>
      <c r="B40" s="69"/>
      <c r="C40" s="69"/>
      <c r="D40" s="69"/>
      <c r="E40" s="69"/>
      <c r="F40" s="69"/>
      <c r="G40" s="69"/>
      <c r="H40" s="71"/>
      <c r="I40" s="23"/>
      <c r="J40" s="140"/>
      <c r="K40" s="141"/>
      <c r="L40" s="141"/>
      <c r="M40" s="141"/>
      <c r="N40" s="141"/>
      <c r="O40" s="142"/>
    </row>
    <row r="41" spans="1:15" s="72" customFormat="1" ht="13.5" thickBot="1" x14ac:dyDescent="0.25">
      <c r="A41" s="73"/>
      <c r="B41" s="74"/>
      <c r="C41" s="74"/>
      <c r="D41" s="74"/>
      <c r="E41" s="74"/>
      <c r="F41" s="74"/>
      <c r="G41" s="74"/>
      <c r="H41" s="76"/>
      <c r="I41" s="23"/>
      <c r="J41" s="143"/>
      <c r="K41" s="144"/>
      <c r="L41" s="144"/>
      <c r="M41" s="144"/>
      <c r="N41" s="144"/>
      <c r="O41" s="145"/>
    </row>
    <row r="42" spans="1:15" ht="13.5" thickBot="1" x14ac:dyDescent="0.25">
      <c r="I42" s="23"/>
    </row>
    <row r="43" spans="1:15" ht="15.75" x14ac:dyDescent="0.25">
      <c r="A43" s="146" t="s">
        <v>65</v>
      </c>
      <c r="B43" s="147"/>
      <c r="C43" s="147"/>
      <c r="D43" s="147"/>
      <c r="E43" s="147"/>
      <c r="F43" s="147"/>
      <c r="G43" s="147"/>
      <c r="H43" s="148"/>
      <c r="I43" s="23"/>
      <c r="J43" s="22"/>
      <c r="L43" s="22"/>
    </row>
    <row r="44" spans="1:15" x14ac:dyDescent="0.2">
      <c r="A44" s="149"/>
      <c r="B44" s="150"/>
      <c r="C44" s="150"/>
      <c r="D44" s="150"/>
      <c r="E44" s="150"/>
      <c r="F44" s="22"/>
      <c r="G44" s="150"/>
      <c r="H44" s="151"/>
      <c r="I44" s="23"/>
      <c r="J44" s="22"/>
      <c r="L44" s="157"/>
    </row>
    <row r="45" spans="1:15" x14ac:dyDescent="0.2">
      <c r="A45" s="152"/>
      <c r="B45" s="153"/>
      <c r="C45" s="153"/>
      <c r="D45" s="153"/>
      <c r="E45" s="153"/>
      <c r="F45" s="154" t="s">
        <v>66</v>
      </c>
      <c r="G45" s="154" t="s">
        <v>41</v>
      </c>
      <c r="H45" s="155" t="s">
        <v>42</v>
      </c>
      <c r="I45" s="23"/>
      <c r="J45" s="156"/>
      <c r="L45" s="157"/>
    </row>
    <row r="46" spans="1:15" x14ac:dyDescent="0.2">
      <c r="A46" s="149"/>
      <c r="B46" s="150" t="s">
        <v>67</v>
      </c>
      <c r="C46" s="150"/>
      <c r="D46" s="150"/>
      <c r="E46" s="158"/>
      <c r="F46" s="480">
        <v>304657.21000000002</v>
      </c>
      <c r="G46" s="159">
        <f t="shared" ref="G46:G53" si="0">+H46-F46</f>
        <v>0</v>
      </c>
      <c r="H46" s="163">
        <v>304657.21000000002</v>
      </c>
      <c r="I46" s="23"/>
      <c r="J46" s="160"/>
      <c r="K46" s="23"/>
      <c r="L46" s="157"/>
    </row>
    <row r="47" spans="1:15" x14ac:dyDescent="0.2">
      <c r="A47" s="149"/>
      <c r="B47" s="150" t="s">
        <v>68</v>
      </c>
      <c r="C47" s="150"/>
      <c r="D47" s="150"/>
      <c r="E47" s="161"/>
      <c r="F47" s="162">
        <v>304657.21000000002</v>
      </c>
      <c r="G47" s="159">
        <f t="shared" si="0"/>
        <v>0</v>
      </c>
      <c r="H47" s="163">
        <v>304657.21000000002</v>
      </c>
      <c r="I47" s="23"/>
      <c r="J47" s="164"/>
      <c r="K47" s="23"/>
    </row>
    <row r="48" spans="1:15" x14ac:dyDescent="0.2">
      <c r="A48" s="149"/>
      <c r="B48" s="150" t="s">
        <v>69</v>
      </c>
      <c r="C48" s="150"/>
      <c r="D48" s="150"/>
      <c r="E48" s="161"/>
      <c r="F48" s="162">
        <v>0</v>
      </c>
      <c r="G48" s="159">
        <v>0</v>
      </c>
      <c r="H48" s="163">
        <v>0</v>
      </c>
      <c r="I48" s="23"/>
      <c r="J48" s="165"/>
      <c r="K48" s="23"/>
      <c r="L48" s="166"/>
    </row>
    <row r="49" spans="1:16" x14ac:dyDescent="0.2">
      <c r="A49" s="149"/>
      <c r="B49" s="150" t="s">
        <v>70</v>
      </c>
      <c r="C49" s="150"/>
      <c r="D49" s="150"/>
      <c r="E49" s="161"/>
      <c r="F49" s="162">
        <v>0</v>
      </c>
      <c r="G49" s="159">
        <f t="shared" si="0"/>
        <v>0</v>
      </c>
      <c r="H49" s="163">
        <v>0</v>
      </c>
      <c r="I49" s="23"/>
      <c r="J49" s="167"/>
      <c r="K49" s="23"/>
      <c r="L49" s="166"/>
    </row>
    <row r="50" spans="1:16" ht="14.25" x14ac:dyDescent="0.2">
      <c r="A50" s="149"/>
      <c r="B50" s="150" t="s">
        <v>71</v>
      </c>
      <c r="C50" s="150"/>
      <c r="D50" s="150"/>
      <c r="E50" s="161"/>
      <c r="F50" s="162">
        <v>959182.75</v>
      </c>
      <c r="G50" s="159">
        <f t="shared" si="0"/>
        <v>-155383.33999999997</v>
      </c>
      <c r="H50" s="163">
        <v>803799.41</v>
      </c>
      <c r="I50" s="23"/>
      <c r="J50" s="168"/>
      <c r="K50" s="169"/>
      <c r="L50" s="170"/>
      <c r="M50" s="171"/>
      <c r="N50" s="171"/>
      <c r="O50" s="171"/>
      <c r="P50" s="171"/>
    </row>
    <row r="51" spans="1:16" ht="14.25" x14ac:dyDescent="0.2">
      <c r="A51" s="149"/>
      <c r="B51" s="150" t="s">
        <v>72</v>
      </c>
      <c r="C51" s="150"/>
      <c r="D51" s="150"/>
      <c r="E51" s="161"/>
      <c r="F51" s="162">
        <v>0</v>
      </c>
      <c r="G51" s="159">
        <f t="shared" si="0"/>
        <v>0</v>
      </c>
      <c r="H51" s="163">
        <v>0</v>
      </c>
      <c r="I51" s="23"/>
      <c r="J51" s="168"/>
      <c r="K51" s="23"/>
      <c r="L51" s="160"/>
      <c r="M51" s="172"/>
    </row>
    <row r="52" spans="1:16" x14ac:dyDescent="0.2">
      <c r="A52" s="149"/>
      <c r="B52" s="150" t="s">
        <v>73</v>
      </c>
      <c r="C52" s="150"/>
      <c r="D52" s="150"/>
      <c r="E52" s="161"/>
      <c r="F52" s="162"/>
      <c r="G52" s="159"/>
      <c r="H52" s="163"/>
      <c r="I52" s="23"/>
      <c r="J52" s="22"/>
      <c r="K52" s="23"/>
      <c r="L52" s="22"/>
    </row>
    <row r="53" spans="1:16" x14ac:dyDescent="0.2">
      <c r="A53" s="149"/>
      <c r="B53" s="173" t="s">
        <v>74</v>
      </c>
      <c r="C53" s="150"/>
      <c r="D53" s="150"/>
      <c r="E53" s="161"/>
      <c r="F53" s="481">
        <v>1263839.96</v>
      </c>
      <c r="G53" s="174">
        <f t="shared" si="0"/>
        <v>-155383.33999999985</v>
      </c>
      <c r="H53" s="210">
        <f>SUM(H47:H52)</f>
        <v>1108456.6200000001</v>
      </c>
      <c r="I53" s="23"/>
      <c r="J53" s="175"/>
      <c r="K53" s="23"/>
      <c r="L53" s="175"/>
    </row>
    <row r="54" spans="1:16" x14ac:dyDescent="0.2">
      <c r="A54" s="149"/>
      <c r="B54" s="150"/>
      <c r="C54" s="150"/>
      <c r="D54" s="150"/>
      <c r="E54" s="161"/>
      <c r="F54" s="176"/>
      <c r="G54" s="161"/>
      <c r="H54" s="151"/>
      <c r="I54" s="23"/>
      <c r="J54" s="22"/>
      <c r="L54" s="22"/>
    </row>
    <row r="55" spans="1:16" x14ac:dyDescent="0.2">
      <c r="A55" s="177"/>
      <c r="B55" s="178"/>
      <c r="C55" s="178"/>
      <c r="D55" s="178"/>
      <c r="E55" s="179"/>
      <c r="F55" s="180"/>
      <c r="G55" s="179"/>
      <c r="H55" s="181"/>
      <c r="I55" s="23"/>
      <c r="J55" s="22"/>
    </row>
    <row r="56" spans="1:16" x14ac:dyDescent="0.2">
      <c r="A56" s="177"/>
      <c r="B56" s="178"/>
      <c r="C56" s="178"/>
      <c r="D56" s="178"/>
      <c r="E56" s="179"/>
      <c r="F56" s="178"/>
      <c r="G56" s="180"/>
      <c r="H56" s="181"/>
      <c r="I56" s="23"/>
      <c r="J56" s="22"/>
      <c r="L56" s="23"/>
      <c r="M56" s="23"/>
    </row>
    <row r="57" spans="1:16" ht="13.5" thickBot="1" x14ac:dyDescent="0.25">
      <c r="A57" s="182"/>
      <c r="B57" s="183"/>
      <c r="C57" s="183"/>
      <c r="D57" s="183"/>
      <c r="E57" s="184"/>
      <c r="F57" s="183"/>
      <c r="G57" s="185"/>
      <c r="H57" s="186"/>
      <c r="I57" s="23"/>
    </row>
    <row r="58" spans="1:16" x14ac:dyDescent="0.2">
      <c r="I58" s="23"/>
    </row>
    <row r="59" spans="1:16" ht="13.5" thickBot="1" x14ac:dyDescent="0.25">
      <c r="F59" s="75"/>
      <c r="G59" s="75"/>
      <c r="I59" s="23"/>
    </row>
    <row r="60" spans="1:16" ht="16.5" thickBot="1" x14ac:dyDescent="0.3">
      <c r="A60" s="30" t="s">
        <v>75</v>
      </c>
      <c r="B60" s="187"/>
      <c r="C60" s="32"/>
      <c r="D60" s="32"/>
      <c r="E60" s="32"/>
      <c r="F60" s="32"/>
      <c r="G60" s="147"/>
      <c r="H60" s="33"/>
      <c r="I60" s="23"/>
      <c r="J60" s="188" t="s">
        <v>76</v>
      </c>
      <c r="K60" s="189"/>
      <c r="N60" s="172"/>
    </row>
    <row r="61" spans="1:16" ht="6.75" customHeight="1" thickBot="1" x14ac:dyDescent="0.25">
      <c r="A61" s="34"/>
      <c r="B61" s="190"/>
      <c r="C61" s="22"/>
      <c r="D61" s="22"/>
      <c r="E61" s="22"/>
      <c r="F61" s="22"/>
      <c r="G61" s="22"/>
      <c r="H61" s="35"/>
      <c r="I61" s="23"/>
      <c r="J61" s="191"/>
      <c r="K61" s="192"/>
    </row>
    <row r="62" spans="1:16" s="85" customFormat="1" x14ac:dyDescent="0.2">
      <c r="A62" s="77"/>
      <c r="B62" s="193"/>
      <c r="C62" s="78"/>
      <c r="D62" s="78"/>
      <c r="E62" s="78"/>
      <c r="F62" s="154" t="s">
        <v>42</v>
      </c>
      <c r="G62" s="37" t="s">
        <v>41</v>
      </c>
      <c r="H62" s="194" t="s">
        <v>42</v>
      </c>
      <c r="I62" s="23"/>
      <c r="J62" s="195"/>
      <c r="K62" s="196"/>
    </row>
    <row r="63" spans="1:16" x14ac:dyDescent="0.2">
      <c r="A63" s="80"/>
      <c r="B63" s="197" t="s">
        <v>77</v>
      </c>
      <c r="C63" s="86"/>
      <c r="D63" s="86"/>
      <c r="E63" s="86"/>
      <c r="F63" s="198"/>
      <c r="G63" s="81"/>
      <c r="H63" s="199"/>
      <c r="I63" s="23"/>
      <c r="J63" s="191" t="s">
        <v>78</v>
      </c>
      <c r="K63" s="482">
        <v>0.1019</v>
      </c>
    </row>
    <row r="64" spans="1:16" ht="15" thickBot="1" x14ac:dyDescent="0.25">
      <c r="A64" s="34"/>
      <c r="B64" s="190" t="s">
        <v>79</v>
      </c>
      <c r="C64" s="22"/>
      <c r="D64" s="22"/>
      <c r="E64" s="97"/>
      <c r="F64" s="162">
        <v>38109860.380000003</v>
      </c>
      <c r="G64" s="200">
        <f>-F64+H64</f>
        <v>-664622.90000000596</v>
      </c>
      <c r="H64" s="483">
        <v>37445237.479999997</v>
      </c>
      <c r="I64" s="23"/>
      <c r="J64" s="201"/>
      <c r="K64" s="202"/>
    </row>
    <row r="65" spans="1:16" x14ac:dyDescent="0.2">
      <c r="A65" s="34"/>
      <c r="B65" s="190" t="s">
        <v>80</v>
      </c>
      <c r="C65" s="22"/>
      <c r="D65" s="22"/>
      <c r="E65" s="22"/>
      <c r="F65" s="162">
        <v>0</v>
      </c>
      <c r="G65" s="200">
        <v>0</v>
      </c>
      <c r="H65" s="163">
        <v>0</v>
      </c>
      <c r="I65" s="23"/>
      <c r="J65" s="203"/>
      <c r="K65" s="204"/>
    </row>
    <row r="66" spans="1:16" x14ac:dyDescent="0.2">
      <c r="A66" s="34"/>
      <c r="B66" s="190" t="s">
        <v>81</v>
      </c>
      <c r="C66" s="22"/>
      <c r="D66" s="22"/>
      <c r="E66" s="22"/>
      <c r="F66" s="162">
        <v>304657.21000000002</v>
      </c>
      <c r="G66" s="45">
        <v>0</v>
      </c>
      <c r="H66" s="163">
        <f>H47</f>
        <v>304657.21000000002</v>
      </c>
      <c r="I66" s="23"/>
      <c r="J66" s="204"/>
      <c r="K66" s="204"/>
    </row>
    <row r="67" spans="1:16" x14ac:dyDescent="0.2">
      <c r="A67" s="34"/>
      <c r="B67" s="190" t="s">
        <v>72</v>
      </c>
      <c r="C67" s="22"/>
      <c r="D67" s="22"/>
      <c r="E67" s="22"/>
      <c r="F67" s="205">
        <v>0</v>
      </c>
      <c r="G67" s="206">
        <v>0</v>
      </c>
      <c r="H67" s="207">
        <v>0</v>
      </c>
      <c r="I67" s="23"/>
    </row>
    <row r="68" spans="1:16" ht="13.5" thickBot="1" x14ac:dyDescent="0.25">
      <c r="A68" s="34"/>
      <c r="B68" s="208" t="s">
        <v>82</v>
      </c>
      <c r="C68" s="22"/>
      <c r="D68" s="22"/>
      <c r="E68" s="22"/>
      <c r="F68" s="484">
        <v>38414517.590000004</v>
      </c>
      <c r="G68" s="209">
        <f>SUM(G64:G67)</f>
        <v>-664622.90000000596</v>
      </c>
      <c r="H68" s="485">
        <f>SUM(H64:H67)</f>
        <v>37749894.689999998</v>
      </c>
      <c r="I68" s="23"/>
      <c r="J68" s="23"/>
    </row>
    <row r="69" spans="1:16" ht="15.75" x14ac:dyDescent="0.25">
      <c r="A69" s="34"/>
      <c r="B69" s="190"/>
      <c r="C69" s="22"/>
      <c r="D69" s="22"/>
      <c r="E69" s="22"/>
      <c r="F69" s="162"/>
      <c r="G69" s="200"/>
      <c r="H69" s="210"/>
      <c r="I69" s="23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208"/>
      <c r="C70" s="22"/>
      <c r="D70" s="22"/>
      <c r="E70" s="22"/>
      <c r="F70" s="162"/>
      <c r="G70" s="200"/>
      <c r="H70" s="163"/>
      <c r="I70" s="23"/>
      <c r="J70" s="34"/>
      <c r="K70" s="22"/>
      <c r="L70" s="22"/>
      <c r="M70" s="22"/>
      <c r="N70" s="22"/>
      <c r="O70" s="35"/>
    </row>
    <row r="71" spans="1:16" x14ac:dyDescent="0.2">
      <c r="A71" s="34"/>
      <c r="B71" s="208" t="s">
        <v>84</v>
      </c>
      <c r="C71" s="22"/>
      <c r="D71" s="22"/>
      <c r="E71" s="22"/>
      <c r="F71" s="162"/>
      <c r="G71" s="200"/>
      <c r="H71" s="163"/>
      <c r="I71" s="23"/>
      <c r="J71" s="36"/>
      <c r="K71" s="211"/>
      <c r="L71" s="37" t="s">
        <v>85</v>
      </c>
      <c r="M71" s="37" t="s">
        <v>86</v>
      </c>
      <c r="N71" s="37" t="s">
        <v>87</v>
      </c>
      <c r="O71" s="194" t="s">
        <v>88</v>
      </c>
    </row>
    <row r="72" spans="1:16" x14ac:dyDescent="0.2">
      <c r="A72" s="34"/>
      <c r="B72" s="190" t="s">
        <v>89</v>
      </c>
      <c r="C72" s="22"/>
      <c r="D72" s="22"/>
      <c r="E72" s="22"/>
      <c r="F72" s="162">
        <v>32150053.489999998</v>
      </c>
      <c r="G72" s="200">
        <f>-K17</f>
        <v>-614648.81000000006</v>
      </c>
      <c r="H72" s="163">
        <f>L17</f>
        <v>31535404.68</v>
      </c>
      <c r="I72" s="23"/>
      <c r="J72" s="34" t="s">
        <v>90</v>
      </c>
      <c r="K72" s="22"/>
      <c r="L72" s="212">
        <v>36232410.469999999</v>
      </c>
      <c r="M72" s="213">
        <v>1</v>
      </c>
      <c r="N72" s="214">
        <v>6467</v>
      </c>
      <c r="O72" s="215">
        <v>248299.3</v>
      </c>
    </row>
    <row r="73" spans="1:16" x14ac:dyDescent="0.2">
      <c r="A73" s="34"/>
      <c r="B73" s="190" t="s">
        <v>91</v>
      </c>
      <c r="C73" s="22"/>
      <c r="D73" s="22"/>
      <c r="E73" s="22"/>
      <c r="F73" s="486">
        <v>4200000</v>
      </c>
      <c r="G73" s="206">
        <v>0</v>
      </c>
      <c r="H73" s="207">
        <f>L18</f>
        <v>4200000</v>
      </c>
      <c r="I73" s="23"/>
      <c r="J73" s="34" t="s">
        <v>92</v>
      </c>
      <c r="K73" s="22"/>
      <c r="L73" s="212">
        <v>0</v>
      </c>
      <c r="M73" s="213">
        <v>0</v>
      </c>
      <c r="N73" s="214">
        <v>0</v>
      </c>
      <c r="O73" s="215">
        <v>0</v>
      </c>
    </row>
    <row r="74" spans="1:16" x14ac:dyDescent="0.2">
      <c r="A74" s="34"/>
      <c r="B74" s="208" t="s">
        <v>93</v>
      </c>
      <c r="C74" s="22"/>
      <c r="D74" s="22"/>
      <c r="E74" s="22"/>
      <c r="F74" s="216">
        <v>36350053.490000002</v>
      </c>
      <c r="G74" s="209">
        <f>SUM(G72:G73)</f>
        <v>-614648.81000000006</v>
      </c>
      <c r="H74" s="210">
        <f>SUM(H72:H73)</f>
        <v>35735404.68</v>
      </c>
      <c r="I74" s="23"/>
      <c r="J74" s="34" t="s">
        <v>94</v>
      </c>
      <c r="K74" s="22"/>
      <c r="L74" s="212">
        <v>0</v>
      </c>
      <c r="M74" s="213">
        <v>0</v>
      </c>
      <c r="N74" s="214">
        <v>0</v>
      </c>
      <c r="O74" s="215">
        <v>0</v>
      </c>
    </row>
    <row r="75" spans="1:16" x14ac:dyDescent="0.2">
      <c r="A75" s="34"/>
      <c r="B75" s="190"/>
      <c r="C75" s="22"/>
      <c r="D75" s="22"/>
      <c r="E75" s="22"/>
      <c r="F75" s="44"/>
      <c r="G75" s="97"/>
      <c r="H75" s="217"/>
      <c r="I75" s="23"/>
      <c r="J75" s="218" t="s">
        <v>95</v>
      </c>
      <c r="K75" s="134"/>
      <c r="L75" s="261">
        <v>36232410.469999999</v>
      </c>
      <c r="M75" s="219"/>
      <c r="N75" s="487">
        <v>6467</v>
      </c>
      <c r="O75" s="285">
        <v>248299.3</v>
      </c>
      <c r="P75" s="29"/>
    </row>
    <row r="76" spans="1:16" ht="13.5" thickBot="1" x14ac:dyDescent="0.25">
      <c r="A76" s="34"/>
      <c r="B76" s="190"/>
      <c r="C76" s="101"/>
      <c r="D76" s="101"/>
      <c r="E76" s="101"/>
      <c r="F76" s="220"/>
      <c r="G76" s="221"/>
      <c r="H76" s="222"/>
      <c r="I76" s="23"/>
      <c r="J76" s="201"/>
      <c r="K76" s="75"/>
      <c r="L76" s="75"/>
      <c r="M76" s="75"/>
      <c r="N76" s="75"/>
      <c r="O76" s="202"/>
    </row>
    <row r="77" spans="1:16" x14ac:dyDescent="0.2">
      <c r="A77" s="34"/>
      <c r="B77" s="190"/>
      <c r="C77" s="22"/>
      <c r="D77" s="22"/>
      <c r="E77" s="22"/>
      <c r="F77" s="223"/>
      <c r="G77" s="97"/>
      <c r="H77" s="217"/>
      <c r="I77" s="23"/>
      <c r="J77" s="70"/>
      <c r="K77" s="22"/>
      <c r="L77" s="22"/>
      <c r="M77" s="22"/>
      <c r="N77" s="22"/>
      <c r="O77" s="22"/>
    </row>
    <row r="78" spans="1:16" x14ac:dyDescent="0.2">
      <c r="A78" s="34"/>
      <c r="B78" s="190" t="s">
        <v>96</v>
      </c>
      <c r="C78" s="22"/>
      <c r="D78" s="22"/>
      <c r="E78" s="22"/>
      <c r="F78" s="52">
        <v>1.1949000000000001</v>
      </c>
      <c r="G78" s="224"/>
      <c r="H78" s="488">
        <f>+H68/H72</f>
        <v>1.1970639055709114</v>
      </c>
      <c r="I78" s="23"/>
      <c r="J78" s="22"/>
      <c r="K78" s="22"/>
      <c r="L78" s="22"/>
      <c r="M78" s="22"/>
      <c r="N78" s="22"/>
      <c r="O78" s="22"/>
    </row>
    <row r="79" spans="1:16" x14ac:dyDescent="0.2">
      <c r="A79" s="34"/>
      <c r="B79" s="190" t="s">
        <v>97</v>
      </c>
      <c r="C79" s="22"/>
      <c r="D79" s="22"/>
      <c r="E79" s="22"/>
      <c r="F79" s="52">
        <v>1.0568</v>
      </c>
      <c r="G79" s="224"/>
      <c r="H79" s="488">
        <f>+H68/H74</f>
        <v>1.056372385538632</v>
      </c>
      <c r="I79" s="23"/>
      <c r="J79" s="22"/>
      <c r="K79" s="22"/>
      <c r="L79" s="22"/>
      <c r="M79" s="22"/>
      <c r="N79" s="22"/>
      <c r="O79" s="22"/>
    </row>
    <row r="80" spans="1:16" x14ac:dyDescent="0.2">
      <c r="A80" s="53"/>
      <c r="B80" s="225"/>
      <c r="C80" s="134"/>
      <c r="D80" s="134"/>
      <c r="E80" s="134"/>
      <c r="F80" s="54"/>
      <c r="G80" s="226"/>
      <c r="H80" s="227"/>
      <c r="I80" s="228"/>
    </row>
    <row r="81" spans="1:15" s="72" customFormat="1" ht="11.25" x14ac:dyDescent="0.2">
      <c r="A81" s="229" t="s">
        <v>98</v>
      </c>
      <c r="B81" s="230"/>
      <c r="C81" s="69"/>
      <c r="D81" s="69"/>
      <c r="E81" s="69"/>
      <c r="F81" s="69"/>
      <c r="G81" s="69"/>
      <c r="H81" s="71"/>
    </row>
    <row r="82" spans="1:15" s="72" customFormat="1" ht="12" thickBot="1" x14ac:dyDescent="0.25">
      <c r="A82" s="73"/>
      <c r="B82" s="231"/>
      <c r="C82" s="74"/>
      <c r="D82" s="74"/>
      <c r="E82" s="74"/>
      <c r="F82" s="74"/>
      <c r="G82" s="74"/>
      <c r="H82" s="76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232" t="str">
        <f>+D4&amp;" - "&amp;D5</f>
        <v>ELFI, Inc. - Indenture No. 7, LLC</v>
      </c>
      <c r="B84" s="22"/>
      <c r="C84" s="22"/>
      <c r="D84" s="22"/>
      <c r="E84" s="233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5"/>
    </row>
    <row r="88" spans="1:15" s="85" customFormat="1" x14ac:dyDescent="0.2">
      <c r="A88" s="77"/>
      <c r="B88" s="78"/>
      <c r="C88" s="78"/>
      <c r="D88" s="78"/>
      <c r="E88" s="234"/>
      <c r="F88" s="235" t="s">
        <v>87</v>
      </c>
      <c r="G88" s="236"/>
      <c r="H88" s="237" t="s">
        <v>100</v>
      </c>
      <c r="I88" s="238"/>
      <c r="J88" s="235" t="s">
        <v>101</v>
      </c>
      <c r="K88" s="236"/>
      <c r="L88" s="235" t="s">
        <v>102</v>
      </c>
      <c r="M88" s="236"/>
      <c r="N88" s="235" t="s">
        <v>103</v>
      </c>
      <c r="O88" s="239"/>
    </row>
    <row r="89" spans="1:15" s="85" customFormat="1" x14ac:dyDescent="0.2">
      <c r="A89" s="77"/>
      <c r="B89" s="78"/>
      <c r="C89" s="78"/>
      <c r="D89" s="78"/>
      <c r="E89" s="234"/>
      <c r="F89" s="37" t="s">
        <v>104</v>
      </c>
      <c r="G89" s="37" t="s">
        <v>105</v>
      </c>
      <c r="H89" s="240" t="s">
        <v>104</v>
      </c>
      <c r="I89" s="241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42" t="s">
        <v>48</v>
      </c>
      <c r="B90" s="22" t="s">
        <v>48</v>
      </c>
      <c r="C90" s="22"/>
      <c r="D90" s="22"/>
      <c r="E90" s="22"/>
      <c r="F90" s="120">
        <v>0</v>
      </c>
      <c r="G90" s="120">
        <v>0</v>
      </c>
      <c r="H90" s="107">
        <v>0</v>
      </c>
      <c r="I90" s="107">
        <v>0</v>
      </c>
      <c r="J90" s="243">
        <v>0</v>
      </c>
      <c r="K90" s="244">
        <v>0</v>
      </c>
      <c r="L90" s="245">
        <v>0</v>
      </c>
      <c r="M90" s="245">
        <v>0</v>
      </c>
      <c r="N90" s="245">
        <v>0</v>
      </c>
      <c r="O90" s="246">
        <v>0</v>
      </c>
    </row>
    <row r="91" spans="1:15" x14ac:dyDescent="0.2">
      <c r="A91" s="242" t="s">
        <v>50</v>
      </c>
      <c r="B91" s="22" t="s">
        <v>50</v>
      </c>
      <c r="C91" s="22"/>
      <c r="D91" s="22"/>
      <c r="E91" s="22"/>
      <c r="F91" s="120">
        <v>0</v>
      </c>
      <c r="G91" s="120">
        <v>0</v>
      </c>
      <c r="H91" s="107">
        <v>0</v>
      </c>
      <c r="I91" s="107">
        <v>0</v>
      </c>
      <c r="J91" s="243">
        <v>0</v>
      </c>
      <c r="K91" s="213">
        <v>0</v>
      </c>
      <c r="L91" s="247">
        <v>0</v>
      </c>
      <c r="M91" s="247">
        <v>0</v>
      </c>
      <c r="N91" s="247">
        <v>0</v>
      </c>
      <c r="O91" s="248">
        <v>0</v>
      </c>
    </row>
    <row r="92" spans="1:15" x14ac:dyDescent="0.2">
      <c r="A92" s="242" t="s">
        <v>55</v>
      </c>
      <c r="B92" s="22" t="s">
        <v>55</v>
      </c>
      <c r="C92" s="22"/>
      <c r="D92" s="22"/>
      <c r="E92" s="22"/>
      <c r="F92" s="120"/>
      <c r="G92" s="120"/>
      <c r="H92" s="107"/>
      <c r="I92" s="107"/>
      <c r="J92" s="213"/>
      <c r="K92" s="213"/>
      <c r="L92" s="247"/>
      <c r="M92" s="247"/>
      <c r="N92" s="247"/>
      <c r="O92" s="248"/>
    </row>
    <row r="93" spans="1:15" x14ac:dyDescent="0.2">
      <c r="A93" s="242" t="s">
        <v>106</v>
      </c>
      <c r="B93" s="22" t="s">
        <v>107</v>
      </c>
      <c r="C93" s="22"/>
      <c r="D93" s="22"/>
      <c r="E93" s="22"/>
      <c r="F93" s="120">
        <v>5040</v>
      </c>
      <c r="G93" s="120">
        <v>5019</v>
      </c>
      <c r="H93" s="107">
        <v>26218947.850000001</v>
      </c>
      <c r="I93" s="107">
        <v>26102964.75</v>
      </c>
      <c r="J93" s="243">
        <v>0.71089999999999998</v>
      </c>
      <c r="K93" s="213">
        <v>0.72040000000000004</v>
      </c>
      <c r="L93" s="247">
        <v>5.05</v>
      </c>
      <c r="M93" s="247">
        <v>5.0199999999999996</v>
      </c>
      <c r="N93" s="247">
        <v>150</v>
      </c>
      <c r="O93" s="248">
        <v>150.49</v>
      </c>
    </row>
    <row r="94" spans="1:15" x14ac:dyDescent="0.2">
      <c r="A94" s="242" t="s">
        <v>108</v>
      </c>
      <c r="B94" s="249" t="s">
        <v>109</v>
      </c>
      <c r="C94" s="22"/>
      <c r="D94" s="22"/>
      <c r="E94" s="22"/>
      <c r="F94" s="120">
        <v>102</v>
      </c>
      <c r="G94" s="120">
        <v>145</v>
      </c>
      <c r="H94" s="107">
        <v>584928.16</v>
      </c>
      <c r="I94" s="107">
        <v>914539.18</v>
      </c>
      <c r="J94" s="243">
        <v>1.5900000000000001E-2</v>
      </c>
      <c r="K94" s="213">
        <v>2.52E-2</v>
      </c>
      <c r="L94" s="247">
        <v>5.3</v>
      </c>
      <c r="M94" s="247">
        <v>5.3</v>
      </c>
      <c r="N94" s="247">
        <v>158.12</v>
      </c>
      <c r="O94" s="248">
        <v>148.63</v>
      </c>
    </row>
    <row r="95" spans="1:15" x14ac:dyDescent="0.2">
      <c r="A95" s="242" t="s">
        <v>110</v>
      </c>
      <c r="B95" s="249" t="s">
        <v>111</v>
      </c>
      <c r="C95" s="22"/>
      <c r="D95" s="22"/>
      <c r="E95" s="22"/>
      <c r="F95" s="120">
        <v>179</v>
      </c>
      <c r="G95" s="120">
        <v>61</v>
      </c>
      <c r="H95" s="107">
        <v>1006443.74</v>
      </c>
      <c r="I95" s="107">
        <v>413817.9</v>
      </c>
      <c r="J95" s="243">
        <v>2.7300000000000001E-2</v>
      </c>
      <c r="K95" s="213">
        <v>1.14E-2</v>
      </c>
      <c r="L95" s="247">
        <v>4.91</v>
      </c>
      <c r="M95" s="247">
        <v>4.95</v>
      </c>
      <c r="N95" s="247">
        <v>159.99</v>
      </c>
      <c r="O95" s="248">
        <v>169.05</v>
      </c>
    </row>
    <row r="96" spans="1:15" x14ac:dyDescent="0.2">
      <c r="A96" s="242" t="s">
        <v>112</v>
      </c>
      <c r="B96" s="249" t="s">
        <v>113</v>
      </c>
      <c r="C96" s="22"/>
      <c r="D96" s="22"/>
      <c r="E96" s="22"/>
      <c r="F96" s="120">
        <v>61</v>
      </c>
      <c r="G96" s="120">
        <v>115</v>
      </c>
      <c r="H96" s="107">
        <v>473617.23</v>
      </c>
      <c r="I96" s="107">
        <v>659949.53</v>
      </c>
      <c r="J96" s="243">
        <v>1.2800000000000001E-2</v>
      </c>
      <c r="K96" s="213">
        <v>1.8200000000000001E-2</v>
      </c>
      <c r="L96" s="247">
        <v>5.34</v>
      </c>
      <c r="M96" s="247">
        <v>5.05</v>
      </c>
      <c r="N96" s="247">
        <v>144.93</v>
      </c>
      <c r="O96" s="248">
        <v>171.95</v>
      </c>
    </row>
    <row r="97" spans="1:25" x14ac:dyDescent="0.2">
      <c r="A97" s="242" t="s">
        <v>114</v>
      </c>
      <c r="B97" s="249" t="s">
        <v>115</v>
      </c>
      <c r="C97" s="22"/>
      <c r="D97" s="22"/>
      <c r="E97" s="22"/>
      <c r="F97" s="120">
        <v>87</v>
      </c>
      <c r="G97" s="120">
        <v>75</v>
      </c>
      <c r="H97" s="107">
        <v>556874.78</v>
      </c>
      <c r="I97" s="107">
        <v>555936.67000000004</v>
      </c>
      <c r="J97" s="243">
        <v>1.5100000000000001E-2</v>
      </c>
      <c r="K97" s="213">
        <v>1.5299999999999999E-2</v>
      </c>
      <c r="L97" s="247">
        <v>5.57</v>
      </c>
      <c r="M97" s="247">
        <v>5.73</v>
      </c>
      <c r="N97" s="247">
        <v>147.75</v>
      </c>
      <c r="O97" s="248">
        <v>161.81</v>
      </c>
    </row>
    <row r="98" spans="1:25" x14ac:dyDescent="0.2">
      <c r="A98" s="242" t="s">
        <v>116</v>
      </c>
      <c r="B98" s="249" t="s">
        <v>117</v>
      </c>
      <c r="C98" s="22"/>
      <c r="D98" s="22"/>
      <c r="E98" s="22"/>
      <c r="F98" s="120">
        <v>128</v>
      </c>
      <c r="G98" s="120">
        <v>121</v>
      </c>
      <c r="H98" s="107">
        <v>1055203.67</v>
      </c>
      <c r="I98" s="107">
        <v>670831.18000000005</v>
      </c>
      <c r="J98" s="243">
        <v>2.86E-2</v>
      </c>
      <c r="K98" s="213">
        <v>1.8499999999999999E-2</v>
      </c>
      <c r="L98" s="247">
        <v>6.07</v>
      </c>
      <c r="M98" s="247">
        <v>5.18</v>
      </c>
      <c r="N98" s="247">
        <v>215.56</v>
      </c>
      <c r="O98" s="248">
        <v>158.47999999999999</v>
      </c>
    </row>
    <row r="99" spans="1:25" x14ac:dyDescent="0.2">
      <c r="A99" s="242" t="s">
        <v>118</v>
      </c>
      <c r="B99" s="249" t="s">
        <v>119</v>
      </c>
      <c r="C99" s="22"/>
      <c r="D99" s="22"/>
      <c r="E99" s="22"/>
      <c r="F99" s="120">
        <v>34</v>
      </c>
      <c r="G99" s="120">
        <v>48</v>
      </c>
      <c r="H99" s="107">
        <v>199805.85</v>
      </c>
      <c r="I99" s="107">
        <v>602935.31000000006</v>
      </c>
      <c r="J99" s="243">
        <v>5.4000000000000003E-3</v>
      </c>
      <c r="K99" s="213">
        <v>1.66E-2</v>
      </c>
      <c r="L99" s="247">
        <v>5.17</v>
      </c>
      <c r="M99" s="247">
        <v>6.87</v>
      </c>
      <c r="N99" s="247">
        <v>153.01</v>
      </c>
      <c r="O99" s="248">
        <v>246.34</v>
      </c>
    </row>
    <row r="100" spans="1:25" x14ac:dyDescent="0.2">
      <c r="A100" s="250" t="s">
        <v>120</v>
      </c>
      <c r="B100" s="251" t="s">
        <v>120</v>
      </c>
      <c r="C100" s="251"/>
      <c r="D100" s="251"/>
      <c r="E100" s="251"/>
      <c r="F100" s="252">
        <v>5631</v>
      </c>
      <c r="G100" s="252">
        <v>5584</v>
      </c>
      <c r="H100" s="253">
        <v>30095821.280000001</v>
      </c>
      <c r="I100" s="253">
        <v>29920974.52</v>
      </c>
      <c r="J100" s="254">
        <v>0.81599999999999995</v>
      </c>
      <c r="K100" s="255">
        <v>0.82579999999999998</v>
      </c>
      <c r="L100" s="256">
        <v>5.0999999999999996</v>
      </c>
      <c r="M100" s="256">
        <v>5.09</v>
      </c>
      <c r="N100" s="256">
        <v>152.69</v>
      </c>
      <c r="O100" s="257">
        <v>153.49</v>
      </c>
    </row>
    <row r="101" spans="1:25" x14ac:dyDescent="0.2">
      <c r="A101" s="242" t="s">
        <v>52</v>
      </c>
      <c r="B101" s="22" t="s">
        <v>52</v>
      </c>
      <c r="C101" s="22"/>
      <c r="D101" s="22"/>
      <c r="E101" s="22"/>
      <c r="F101" s="120">
        <v>648</v>
      </c>
      <c r="G101" s="120">
        <v>578</v>
      </c>
      <c r="H101" s="107">
        <v>5053137.13</v>
      </c>
      <c r="I101" s="107">
        <v>4669357.8499999996</v>
      </c>
      <c r="J101" s="243">
        <v>0.13700000000000001</v>
      </c>
      <c r="K101" s="213">
        <v>0.12889999999999999</v>
      </c>
      <c r="L101" s="247">
        <v>5.24</v>
      </c>
      <c r="M101" s="247">
        <v>5.27</v>
      </c>
      <c r="N101" s="247">
        <v>168.15</v>
      </c>
      <c r="O101" s="248">
        <v>165.5</v>
      </c>
    </row>
    <row r="102" spans="1:25" x14ac:dyDescent="0.2">
      <c r="A102" s="242" t="s">
        <v>51</v>
      </c>
      <c r="B102" s="22" t="s">
        <v>51</v>
      </c>
      <c r="C102" s="22"/>
      <c r="D102" s="22"/>
      <c r="E102" s="22"/>
      <c r="F102" s="120">
        <v>252</v>
      </c>
      <c r="G102" s="120">
        <v>259</v>
      </c>
      <c r="H102" s="107">
        <v>1380021.29</v>
      </c>
      <c r="I102" s="107">
        <v>1383506.4</v>
      </c>
      <c r="J102" s="243">
        <v>3.7400000000000003E-2</v>
      </c>
      <c r="K102" s="213">
        <v>3.8199999999999998E-2</v>
      </c>
      <c r="L102" s="247">
        <v>4.6500000000000004</v>
      </c>
      <c r="M102" s="247">
        <v>4.58</v>
      </c>
      <c r="N102" s="247">
        <v>162.11000000000001</v>
      </c>
      <c r="O102" s="248">
        <v>154.46</v>
      </c>
    </row>
    <row r="103" spans="1:25" x14ac:dyDescent="0.2">
      <c r="A103" s="242" t="s">
        <v>57</v>
      </c>
      <c r="B103" s="22" t="s">
        <v>57</v>
      </c>
      <c r="C103" s="22"/>
      <c r="D103" s="22"/>
      <c r="E103" s="22"/>
      <c r="F103" s="120">
        <v>61</v>
      </c>
      <c r="G103" s="120">
        <v>41</v>
      </c>
      <c r="H103" s="107">
        <v>342868.16</v>
      </c>
      <c r="I103" s="107">
        <v>248299.3</v>
      </c>
      <c r="J103" s="258">
        <v>9.2999999999999992E-3</v>
      </c>
      <c r="K103" s="213">
        <v>6.8999999999999999E-3</v>
      </c>
      <c r="L103" s="247">
        <v>5.12</v>
      </c>
      <c r="M103" s="247">
        <v>5.13</v>
      </c>
      <c r="N103" s="247">
        <v>132.9</v>
      </c>
      <c r="O103" s="248">
        <v>128.19999999999999</v>
      </c>
      <c r="Q103" s="259"/>
      <c r="R103" s="259"/>
      <c r="S103" s="259"/>
      <c r="T103" s="228"/>
      <c r="U103" s="228"/>
      <c r="V103" s="29"/>
      <c r="W103" s="29"/>
      <c r="X103" s="29"/>
      <c r="Y103" s="29"/>
    </row>
    <row r="104" spans="1:25" x14ac:dyDescent="0.2">
      <c r="A104" s="242" t="s">
        <v>59</v>
      </c>
      <c r="B104" s="22" t="s">
        <v>59</v>
      </c>
      <c r="C104" s="22"/>
      <c r="D104" s="22"/>
      <c r="E104" s="22"/>
      <c r="F104" s="120">
        <v>5</v>
      </c>
      <c r="G104" s="120">
        <v>5</v>
      </c>
      <c r="H104" s="107">
        <v>10250.42</v>
      </c>
      <c r="I104" s="107">
        <v>10272.4</v>
      </c>
      <c r="J104" s="258">
        <v>2.9999999999999997E-4</v>
      </c>
      <c r="K104" s="213">
        <v>2.9999999999999997E-4</v>
      </c>
      <c r="L104" s="247">
        <v>3.44</v>
      </c>
      <c r="M104" s="247">
        <v>3.44</v>
      </c>
      <c r="N104" s="247">
        <v>78.209999999999994</v>
      </c>
      <c r="O104" s="248">
        <v>77.8</v>
      </c>
    </row>
    <row r="105" spans="1:25" x14ac:dyDescent="0.2">
      <c r="A105" s="53"/>
      <c r="B105" s="61" t="s">
        <v>95</v>
      </c>
      <c r="C105" s="134"/>
      <c r="D105" s="134"/>
      <c r="E105" s="89"/>
      <c r="F105" s="260">
        <v>6597</v>
      </c>
      <c r="G105" s="260">
        <v>6467</v>
      </c>
      <c r="H105" s="261">
        <v>36882098.280000001</v>
      </c>
      <c r="I105" s="261">
        <v>36232410.469999999</v>
      </c>
      <c r="J105" s="262"/>
      <c r="K105" s="262"/>
      <c r="L105" s="263">
        <v>5.0999999999999996</v>
      </c>
      <c r="M105" s="263">
        <v>5.09</v>
      </c>
      <c r="N105" s="263">
        <v>154.96</v>
      </c>
      <c r="O105" s="264">
        <v>154.88</v>
      </c>
    </row>
    <row r="106" spans="1:25" s="72" customFormat="1" ht="11.25" x14ac:dyDescent="0.2">
      <c r="A106" s="229"/>
      <c r="B106" s="69"/>
      <c r="C106" s="69"/>
      <c r="D106" s="69"/>
      <c r="E106" s="69"/>
      <c r="F106" s="69"/>
      <c r="G106" s="69"/>
      <c r="H106" s="69"/>
      <c r="I106" s="69"/>
      <c r="J106" s="265"/>
      <c r="K106" s="265"/>
      <c r="L106" s="69"/>
      <c r="M106" s="69"/>
      <c r="N106" s="69"/>
      <c r="O106" s="266"/>
    </row>
    <row r="107" spans="1:25" s="72" customFormat="1" ht="12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67"/>
      <c r="K107" s="267"/>
      <c r="L107" s="74"/>
      <c r="M107" s="74"/>
      <c r="N107" s="74"/>
      <c r="O107" s="268"/>
    </row>
    <row r="108" spans="1:25" ht="12.75" customHeight="1" thickBot="1" x14ac:dyDescent="0.25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5"/>
    </row>
    <row r="111" spans="1:25" s="85" customFormat="1" x14ac:dyDescent="0.2">
      <c r="A111" s="77"/>
      <c r="B111" s="78"/>
      <c r="C111" s="78"/>
      <c r="D111" s="78"/>
      <c r="E111" s="234"/>
      <c r="F111" s="269" t="s">
        <v>87</v>
      </c>
      <c r="G111" s="269"/>
      <c r="H111" s="270" t="s">
        <v>100</v>
      </c>
      <c r="I111" s="271"/>
      <c r="J111" s="269" t="s">
        <v>101</v>
      </c>
      <c r="K111" s="269"/>
      <c r="L111" s="269" t="s">
        <v>102</v>
      </c>
      <c r="M111" s="269"/>
      <c r="N111" s="269" t="s">
        <v>103</v>
      </c>
      <c r="O111" s="272"/>
    </row>
    <row r="112" spans="1:25" s="85" customFormat="1" x14ac:dyDescent="0.2">
      <c r="A112" s="77"/>
      <c r="B112" s="78"/>
      <c r="C112" s="78"/>
      <c r="D112" s="78"/>
      <c r="E112" s="234"/>
      <c r="F112" s="37" t="s">
        <v>104</v>
      </c>
      <c r="G112" s="37" t="s">
        <v>105</v>
      </c>
      <c r="H112" s="273" t="s">
        <v>104</v>
      </c>
      <c r="I112" s="274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2" t="s">
        <v>122</v>
      </c>
      <c r="C113" s="22"/>
      <c r="D113" s="22"/>
      <c r="E113" s="22"/>
      <c r="F113" s="275">
        <v>5040</v>
      </c>
      <c r="G113" s="275">
        <v>5019</v>
      </c>
      <c r="H113" s="276">
        <v>26218947.850000001</v>
      </c>
      <c r="I113" s="277">
        <v>26102964.75</v>
      </c>
      <c r="J113" s="213">
        <v>0.87119999999999997</v>
      </c>
      <c r="K113" s="213">
        <v>0.87239999999999995</v>
      </c>
      <c r="L113" s="278">
        <v>5.05</v>
      </c>
      <c r="M113" s="278">
        <v>5.0199999999999996</v>
      </c>
      <c r="N113" s="276">
        <v>150</v>
      </c>
      <c r="O113" s="279">
        <v>150.49</v>
      </c>
    </row>
    <row r="114" spans="1:15" x14ac:dyDescent="0.2">
      <c r="A114" s="34"/>
      <c r="B114" s="22" t="s">
        <v>123</v>
      </c>
      <c r="C114" s="22"/>
      <c r="D114" s="22"/>
      <c r="E114" s="22"/>
      <c r="F114" s="275">
        <v>102</v>
      </c>
      <c r="G114" s="275">
        <v>145</v>
      </c>
      <c r="H114" s="276">
        <v>584928.16</v>
      </c>
      <c r="I114" s="159">
        <v>914539.18</v>
      </c>
      <c r="J114" s="213">
        <v>1.9400000000000001E-2</v>
      </c>
      <c r="K114" s="213">
        <v>3.0599999999999999E-2</v>
      </c>
      <c r="L114" s="278">
        <v>5.3</v>
      </c>
      <c r="M114" s="278">
        <v>5.3</v>
      </c>
      <c r="N114" s="276">
        <v>158.12</v>
      </c>
      <c r="O114" s="280">
        <v>148.63</v>
      </c>
    </row>
    <row r="115" spans="1:15" x14ac:dyDescent="0.2">
      <c r="A115" s="34"/>
      <c r="B115" s="22" t="s">
        <v>124</v>
      </c>
      <c r="C115" s="22"/>
      <c r="D115" s="22"/>
      <c r="E115" s="22"/>
      <c r="F115" s="275">
        <v>179</v>
      </c>
      <c r="G115" s="275">
        <v>61</v>
      </c>
      <c r="H115" s="276">
        <v>1006443.74</v>
      </c>
      <c r="I115" s="159">
        <v>413817.9</v>
      </c>
      <c r="J115" s="213">
        <v>3.3399999999999999E-2</v>
      </c>
      <c r="K115" s="213">
        <v>1.38E-2</v>
      </c>
      <c r="L115" s="278">
        <v>4.91</v>
      </c>
      <c r="M115" s="278">
        <v>4.95</v>
      </c>
      <c r="N115" s="276">
        <v>159.99</v>
      </c>
      <c r="O115" s="280">
        <v>169.05</v>
      </c>
    </row>
    <row r="116" spans="1:15" x14ac:dyDescent="0.2">
      <c r="A116" s="34"/>
      <c r="B116" s="22" t="s">
        <v>125</v>
      </c>
      <c r="C116" s="22"/>
      <c r="D116" s="22"/>
      <c r="E116" s="22"/>
      <c r="F116" s="275">
        <v>61</v>
      </c>
      <c r="G116" s="275">
        <v>115</v>
      </c>
      <c r="H116" s="276">
        <v>473617.23</v>
      </c>
      <c r="I116" s="159">
        <v>659949.53</v>
      </c>
      <c r="J116" s="213">
        <v>1.5699999999999999E-2</v>
      </c>
      <c r="K116" s="213">
        <v>2.2100000000000002E-2</v>
      </c>
      <c r="L116" s="278">
        <v>5.34</v>
      </c>
      <c r="M116" s="278">
        <v>5.05</v>
      </c>
      <c r="N116" s="276">
        <v>144.93</v>
      </c>
      <c r="O116" s="280">
        <v>171.95</v>
      </c>
    </row>
    <row r="117" spans="1:15" x14ac:dyDescent="0.2">
      <c r="A117" s="34"/>
      <c r="B117" s="22" t="s">
        <v>126</v>
      </c>
      <c r="C117" s="22"/>
      <c r="D117" s="22"/>
      <c r="E117" s="22"/>
      <c r="F117" s="275">
        <v>87</v>
      </c>
      <c r="G117" s="275">
        <v>75</v>
      </c>
      <c r="H117" s="276">
        <v>556874.78</v>
      </c>
      <c r="I117" s="159">
        <v>555936.67000000004</v>
      </c>
      <c r="J117" s="213">
        <v>1.8499999999999999E-2</v>
      </c>
      <c r="K117" s="213">
        <v>1.8599999999999998E-2</v>
      </c>
      <c r="L117" s="278">
        <v>5.57</v>
      </c>
      <c r="M117" s="278">
        <v>5.73</v>
      </c>
      <c r="N117" s="276">
        <v>147.75</v>
      </c>
      <c r="O117" s="280">
        <v>161.81</v>
      </c>
    </row>
    <row r="118" spans="1:15" x14ac:dyDescent="0.2">
      <c r="A118" s="34"/>
      <c r="B118" s="22" t="s">
        <v>127</v>
      </c>
      <c r="C118" s="22"/>
      <c r="D118" s="22"/>
      <c r="E118" s="22"/>
      <c r="F118" s="275">
        <v>128</v>
      </c>
      <c r="G118" s="275">
        <v>121</v>
      </c>
      <c r="H118" s="276">
        <v>1055203.67</v>
      </c>
      <c r="I118" s="159">
        <v>670831.18000000005</v>
      </c>
      <c r="J118" s="213">
        <v>3.5099999999999999E-2</v>
      </c>
      <c r="K118" s="213">
        <v>2.24E-2</v>
      </c>
      <c r="L118" s="278">
        <v>6.07</v>
      </c>
      <c r="M118" s="281">
        <v>5.18</v>
      </c>
      <c r="N118" s="276">
        <v>215.56</v>
      </c>
      <c r="O118" s="280">
        <v>158.47999999999999</v>
      </c>
    </row>
    <row r="119" spans="1:15" x14ac:dyDescent="0.2">
      <c r="A119" s="34"/>
      <c r="B119" s="22" t="s">
        <v>128</v>
      </c>
      <c r="C119" s="22"/>
      <c r="D119" s="22"/>
      <c r="E119" s="22"/>
      <c r="F119" s="275">
        <v>34</v>
      </c>
      <c r="G119" s="275">
        <v>48</v>
      </c>
      <c r="H119" s="276">
        <v>199805.85</v>
      </c>
      <c r="I119" s="159">
        <v>602935.31000000006</v>
      </c>
      <c r="J119" s="213">
        <v>6.6E-3</v>
      </c>
      <c r="K119" s="213">
        <v>2.0199999999999999E-2</v>
      </c>
      <c r="L119" s="278">
        <v>5.17</v>
      </c>
      <c r="M119" s="278">
        <v>6.87</v>
      </c>
      <c r="N119" s="276">
        <v>153.01</v>
      </c>
      <c r="O119" s="280">
        <v>246.34</v>
      </c>
    </row>
    <row r="120" spans="1:15" x14ac:dyDescent="0.2">
      <c r="A120" s="53"/>
      <c r="B120" s="61" t="s">
        <v>129</v>
      </c>
      <c r="C120" s="134"/>
      <c r="D120" s="134"/>
      <c r="E120" s="89"/>
      <c r="F120" s="282">
        <v>5631</v>
      </c>
      <c r="G120" s="282">
        <v>5584</v>
      </c>
      <c r="H120" s="261">
        <v>30095821.280000001</v>
      </c>
      <c r="I120" s="261">
        <v>29920974.52</v>
      </c>
      <c r="J120" s="262"/>
      <c r="K120" s="262"/>
      <c r="L120" s="283">
        <v>5.0999999999999996</v>
      </c>
      <c r="M120" s="284">
        <v>5.09</v>
      </c>
      <c r="N120" s="261">
        <v>152.69</v>
      </c>
      <c r="O120" s="285">
        <v>153.49</v>
      </c>
    </row>
    <row r="121" spans="1:15" s="72" customFormat="1" ht="11.25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86"/>
      <c r="K121" s="286"/>
      <c r="L121" s="70"/>
      <c r="M121" s="70"/>
      <c r="N121" s="70"/>
      <c r="O121" s="287"/>
    </row>
    <row r="122" spans="1:15" s="72" customFormat="1" ht="12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67"/>
      <c r="K122" s="267"/>
      <c r="L122" s="74"/>
      <c r="M122" s="74"/>
      <c r="N122" s="74"/>
      <c r="O122" s="268"/>
    </row>
    <row r="123" spans="1:15" ht="12.75" customHeight="1" thickBot="1" x14ac:dyDescent="0.25">
      <c r="A123" s="75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5"/>
    </row>
    <row r="126" spans="1:15" ht="12.75" customHeight="1" x14ac:dyDescent="0.2">
      <c r="A126" s="36"/>
      <c r="B126" s="211"/>
      <c r="C126" s="211"/>
      <c r="D126" s="211"/>
      <c r="E126" s="211"/>
      <c r="F126" s="235" t="s">
        <v>87</v>
      </c>
      <c r="G126" s="236"/>
      <c r="H126" s="270" t="s">
        <v>100</v>
      </c>
      <c r="I126" s="271"/>
      <c r="J126" s="235" t="s">
        <v>101</v>
      </c>
      <c r="K126" s="236"/>
      <c r="L126" s="235" t="s">
        <v>102</v>
      </c>
      <c r="M126" s="236"/>
      <c r="N126" s="235" t="s">
        <v>103</v>
      </c>
      <c r="O126" s="239"/>
    </row>
    <row r="127" spans="1:15" x14ac:dyDescent="0.2">
      <c r="A127" s="36"/>
      <c r="B127" s="211"/>
      <c r="C127" s="211"/>
      <c r="D127" s="211"/>
      <c r="E127" s="211"/>
      <c r="F127" s="37" t="s">
        <v>104</v>
      </c>
      <c r="G127" s="37" t="s">
        <v>105</v>
      </c>
      <c r="H127" s="37" t="s">
        <v>104</v>
      </c>
      <c r="I127" s="288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2" t="s">
        <v>131</v>
      </c>
      <c r="C128" s="22"/>
      <c r="D128" s="22"/>
      <c r="E128" s="22"/>
      <c r="F128" s="120">
        <v>1191</v>
      </c>
      <c r="G128" s="120">
        <v>1179</v>
      </c>
      <c r="H128" s="247">
        <v>13652538.83</v>
      </c>
      <c r="I128" s="247">
        <v>13474828.699999999</v>
      </c>
      <c r="J128" s="213">
        <v>0.37019999999999997</v>
      </c>
      <c r="K128" s="213">
        <v>0.37190000000000001</v>
      </c>
      <c r="L128" s="247">
        <v>4.9800000000000004</v>
      </c>
      <c r="M128" s="247">
        <v>4.97</v>
      </c>
      <c r="N128" s="247">
        <v>155.31</v>
      </c>
      <c r="O128" s="248">
        <v>155.27000000000001</v>
      </c>
    </row>
    <row r="129" spans="1:15" x14ac:dyDescent="0.2">
      <c r="A129" s="34"/>
      <c r="B129" s="22" t="s">
        <v>132</v>
      </c>
      <c r="C129" s="22"/>
      <c r="D129" s="22"/>
      <c r="E129" s="22"/>
      <c r="F129" s="120">
        <v>1174</v>
      </c>
      <c r="G129" s="120">
        <v>1160</v>
      </c>
      <c r="H129" s="247">
        <v>12824319.42</v>
      </c>
      <c r="I129" s="247">
        <v>12619754.960000001</v>
      </c>
      <c r="J129" s="213">
        <v>0.34770000000000001</v>
      </c>
      <c r="K129" s="213">
        <v>0.3483</v>
      </c>
      <c r="L129" s="247">
        <v>5.22</v>
      </c>
      <c r="M129" s="247">
        <v>5.2</v>
      </c>
      <c r="N129" s="247">
        <v>171.4</v>
      </c>
      <c r="O129" s="248">
        <v>170.44</v>
      </c>
    </row>
    <row r="130" spans="1:15" x14ac:dyDescent="0.2">
      <c r="A130" s="34"/>
      <c r="B130" s="22" t="s">
        <v>133</v>
      </c>
      <c r="C130" s="22"/>
      <c r="D130" s="22"/>
      <c r="E130" s="22"/>
      <c r="F130" s="120">
        <v>2412</v>
      </c>
      <c r="G130" s="120">
        <v>2348</v>
      </c>
      <c r="H130" s="247">
        <v>5042394.95</v>
      </c>
      <c r="I130" s="247">
        <v>4901775.1399999997</v>
      </c>
      <c r="J130" s="213">
        <v>0.13669999999999999</v>
      </c>
      <c r="K130" s="213">
        <v>0.1353</v>
      </c>
      <c r="L130" s="247">
        <v>4.9800000000000004</v>
      </c>
      <c r="M130" s="247">
        <v>4.9800000000000004</v>
      </c>
      <c r="N130" s="247">
        <v>122.98</v>
      </c>
      <c r="O130" s="248">
        <v>123.41</v>
      </c>
    </row>
    <row r="131" spans="1:15" x14ac:dyDescent="0.2">
      <c r="A131" s="34"/>
      <c r="B131" s="22" t="s">
        <v>134</v>
      </c>
      <c r="C131" s="22"/>
      <c r="D131" s="22"/>
      <c r="E131" s="22"/>
      <c r="F131" s="120">
        <v>1718</v>
      </c>
      <c r="G131" s="120">
        <v>1680</v>
      </c>
      <c r="H131" s="247">
        <v>4872876.21</v>
      </c>
      <c r="I131" s="247">
        <v>4756379.8</v>
      </c>
      <c r="J131" s="213">
        <v>0.1321</v>
      </c>
      <c r="K131" s="213">
        <v>0.1313</v>
      </c>
      <c r="L131" s="247">
        <v>5.12</v>
      </c>
      <c r="M131" s="247">
        <v>5.12</v>
      </c>
      <c r="N131" s="247">
        <v>148.72999999999999</v>
      </c>
      <c r="O131" s="248">
        <v>149.71</v>
      </c>
    </row>
    <row r="132" spans="1:15" x14ac:dyDescent="0.2">
      <c r="A132" s="34"/>
      <c r="B132" s="22" t="s">
        <v>135</v>
      </c>
      <c r="C132" s="22"/>
      <c r="D132" s="22"/>
      <c r="E132" s="22"/>
      <c r="F132" s="120">
        <v>96</v>
      </c>
      <c r="G132" s="120">
        <v>94</v>
      </c>
      <c r="H132" s="247">
        <v>451017.55</v>
      </c>
      <c r="I132" s="247">
        <v>440933.11</v>
      </c>
      <c r="J132" s="213">
        <v>1.2200000000000001E-2</v>
      </c>
      <c r="K132" s="213">
        <v>1.2200000000000001E-2</v>
      </c>
      <c r="L132" s="247">
        <v>6.59</v>
      </c>
      <c r="M132" s="247">
        <v>6.58</v>
      </c>
      <c r="N132" s="247">
        <v>100.46</v>
      </c>
      <c r="O132" s="248">
        <v>101.62</v>
      </c>
    </row>
    <row r="133" spans="1:15" x14ac:dyDescent="0.2">
      <c r="A133" s="34"/>
      <c r="B133" s="22" t="s">
        <v>136</v>
      </c>
      <c r="C133" s="22"/>
      <c r="D133" s="22"/>
      <c r="E133" s="22"/>
      <c r="F133" s="120">
        <v>6</v>
      </c>
      <c r="G133" s="120">
        <v>6</v>
      </c>
      <c r="H133" s="247">
        <v>38951.32</v>
      </c>
      <c r="I133" s="247">
        <v>38738.76</v>
      </c>
      <c r="J133" s="213">
        <v>1.1000000000000001E-3</v>
      </c>
      <c r="K133" s="213">
        <v>1.1000000000000001E-3</v>
      </c>
      <c r="L133" s="247">
        <v>5.94</v>
      </c>
      <c r="M133" s="247">
        <v>5.94</v>
      </c>
      <c r="N133" s="247">
        <v>171.13</v>
      </c>
      <c r="O133" s="248">
        <v>171</v>
      </c>
    </row>
    <row r="134" spans="1:15" x14ac:dyDescent="0.2">
      <c r="A134" s="53"/>
      <c r="B134" s="61" t="s">
        <v>137</v>
      </c>
      <c r="C134" s="134"/>
      <c r="D134" s="134"/>
      <c r="E134" s="134"/>
      <c r="F134" s="282">
        <v>6597</v>
      </c>
      <c r="G134" s="282">
        <v>6467</v>
      </c>
      <c r="H134" s="261">
        <v>36882098.280000001</v>
      </c>
      <c r="I134" s="261">
        <v>36232410.469999999</v>
      </c>
      <c r="J134" s="262"/>
      <c r="K134" s="262"/>
      <c r="L134" s="283">
        <v>5.0999999999999996</v>
      </c>
      <c r="M134" s="284">
        <v>5.09</v>
      </c>
      <c r="N134" s="261">
        <v>154.96</v>
      </c>
      <c r="O134" s="285">
        <v>154.88</v>
      </c>
    </row>
    <row r="135" spans="1:15" s="72" customFormat="1" ht="11.25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65"/>
      <c r="O135" s="289"/>
    </row>
    <row r="136" spans="1:15" s="72" customFormat="1" ht="12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5" ht="13.5" thickBot="1" x14ac:dyDescent="0.25">
      <c r="D137" s="290"/>
      <c r="E137" s="290"/>
    </row>
    <row r="138" spans="1:15" ht="15.75" x14ac:dyDescent="0.25">
      <c r="A138" s="30" t="s">
        <v>138</v>
      </c>
      <c r="B138" s="32"/>
      <c r="C138" s="32"/>
      <c r="D138" s="171"/>
      <c r="E138" s="2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5"/>
    </row>
    <row r="140" spans="1:15" ht="12.75" customHeight="1" x14ac:dyDescent="0.2">
      <c r="A140" s="36"/>
      <c r="B140" s="211"/>
      <c r="C140" s="211"/>
      <c r="D140" s="211"/>
      <c r="E140" s="211"/>
      <c r="F140" s="235" t="s">
        <v>87</v>
      </c>
      <c r="G140" s="236"/>
      <c r="H140" s="270" t="s">
        <v>100</v>
      </c>
      <c r="I140" s="271"/>
      <c r="J140" s="235" t="s">
        <v>139</v>
      </c>
      <c r="K140" s="236"/>
      <c r="L140" s="235" t="s">
        <v>102</v>
      </c>
      <c r="M140" s="236"/>
      <c r="N140" s="235" t="s">
        <v>103</v>
      </c>
      <c r="O140" s="239"/>
    </row>
    <row r="141" spans="1:15" x14ac:dyDescent="0.2">
      <c r="A141" s="36"/>
      <c r="B141" s="211"/>
      <c r="C141" s="211"/>
      <c r="D141" s="211"/>
      <c r="E141" s="211"/>
      <c r="F141" s="37" t="s">
        <v>104</v>
      </c>
      <c r="G141" s="37" t="s">
        <v>105</v>
      </c>
      <c r="H141" s="37" t="s">
        <v>104</v>
      </c>
      <c r="I141" s="288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2" t="s">
        <v>140</v>
      </c>
      <c r="C142" s="22"/>
      <c r="D142" s="22"/>
      <c r="E142" s="22"/>
      <c r="F142" s="120">
        <v>2545</v>
      </c>
      <c r="G142" s="120">
        <v>2475</v>
      </c>
      <c r="H142" s="247">
        <v>7967253.9000000004</v>
      </c>
      <c r="I142" s="247">
        <v>7765885.0199999996</v>
      </c>
      <c r="J142" s="213">
        <v>0.216</v>
      </c>
      <c r="K142" s="213">
        <v>0.21429999999999999</v>
      </c>
      <c r="L142" s="247">
        <v>5.0999999999999996</v>
      </c>
      <c r="M142" s="247">
        <v>5.09</v>
      </c>
      <c r="N142" s="276">
        <v>138.41999999999999</v>
      </c>
      <c r="O142" s="279">
        <v>139.26</v>
      </c>
    </row>
    <row r="143" spans="1:15" x14ac:dyDescent="0.2">
      <c r="A143" s="34"/>
      <c r="B143" s="22" t="s">
        <v>141</v>
      </c>
      <c r="C143" s="22"/>
      <c r="D143" s="22"/>
      <c r="E143" s="22"/>
      <c r="F143" s="120">
        <v>1132</v>
      </c>
      <c r="G143" s="120">
        <v>1117</v>
      </c>
      <c r="H143" s="247">
        <v>2815945.8</v>
      </c>
      <c r="I143" s="247">
        <v>2787651.86</v>
      </c>
      <c r="J143" s="213">
        <v>7.6300000000000007E-2</v>
      </c>
      <c r="K143" s="213">
        <v>7.6899999999999996E-2</v>
      </c>
      <c r="L143" s="247">
        <v>5.26</v>
      </c>
      <c r="M143" s="247">
        <v>5.26</v>
      </c>
      <c r="N143" s="276">
        <v>142.93</v>
      </c>
      <c r="O143" s="280">
        <v>144.63999999999999</v>
      </c>
    </row>
    <row r="144" spans="1:15" x14ac:dyDescent="0.2">
      <c r="A144" s="34"/>
      <c r="B144" s="22" t="s">
        <v>142</v>
      </c>
      <c r="C144" s="22"/>
      <c r="D144" s="22"/>
      <c r="E144" s="22"/>
      <c r="F144" s="120">
        <v>689</v>
      </c>
      <c r="G144" s="120">
        <v>671</v>
      </c>
      <c r="H144" s="247">
        <v>1700837.04</v>
      </c>
      <c r="I144" s="247">
        <v>1664948.91</v>
      </c>
      <c r="J144" s="213">
        <v>4.6100000000000002E-2</v>
      </c>
      <c r="K144" s="213">
        <v>4.5999999999999999E-2</v>
      </c>
      <c r="L144" s="247">
        <v>5.23</v>
      </c>
      <c r="M144" s="247">
        <v>5.21</v>
      </c>
      <c r="N144" s="276">
        <v>131.31</v>
      </c>
      <c r="O144" s="280">
        <v>132.19999999999999</v>
      </c>
    </row>
    <row r="145" spans="1:15" x14ac:dyDescent="0.2">
      <c r="A145" s="34"/>
      <c r="B145" s="22" t="s">
        <v>143</v>
      </c>
      <c r="C145" s="22"/>
      <c r="D145" s="22"/>
      <c r="E145" s="22"/>
      <c r="F145" s="120">
        <v>2229</v>
      </c>
      <c r="G145" s="120">
        <v>2202</v>
      </c>
      <c r="H145" s="247">
        <v>24397405.530000001</v>
      </c>
      <c r="I145" s="247">
        <v>24013294.510000002</v>
      </c>
      <c r="J145" s="213">
        <v>0.66149999999999998</v>
      </c>
      <c r="K145" s="213">
        <v>0.66279999999999994</v>
      </c>
      <c r="L145" s="247">
        <v>5.07</v>
      </c>
      <c r="M145" s="247">
        <v>5.0599999999999996</v>
      </c>
      <c r="N145" s="276">
        <v>163.4</v>
      </c>
      <c r="O145" s="280">
        <v>162.69</v>
      </c>
    </row>
    <row r="146" spans="1:15" x14ac:dyDescent="0.2">
      <c r="A146" s="34"/>
      <c r="B146" s="22" t="s">
        <v>144</v>
      </c>
      <c r="C146" s="22"/>
      <c r="D146" s="22"/>
      <c r="E146" s="22"/>
      <c r="F146" s="120">
        <v>2</v>
      </c>
      <c r="G146" s="120">
        <v>2</v>
      </c>
      <c r="H146" s="247">
        <v>656.01</v>
      </c>
      <c r="I146" s="247">
        <v>630.16999999999996</v>
      </c>
      <c r="J146" s="213">
        <v>0</v>
      </c>
      <c r="K146" s="213">
        <v>0</v>
      </c>
      <c r="L146" s="247">
        <v>3.44</v>
      </c>
      <c r="M146" s="247">
        <v>3.44</v>
      </c>
      <c r="N146" s="276">
        <v>26.52</v>
      </c>
      <c r="O146" s="280">
        <v>25.52</v>
      </c>
    </row>
    <row r="147" spans="1:15" x14ac:dyDescent="0.2">
      <c r="A147" s="53"/>
      <c r="B147" s="61" t="s">
        <v>95</v>
      </c>
      <c r="C147" s="134"/>
      <c r="D147" s="134"/>
      <c r="E147" s="134"/>
      <c r="F147" s="282">
        <v>6597</v>
      </c>
      <c r="G147" s="282">
        <v>6467</v>
      </c>
      <c r="H147" s="261">
        <v>36882098.280000001</v>
      </c>
      <c r="I147" s="261">
        <v>36232410.469999999</v>
      </c>
      <c r="J147" s="262"/>
      <c r="K147" s="262"/>
      <c r="L147" s="283">
        <v>5.0999999999999996</v>
      </c>
      <c r="M147" s="283">
        <v>5.09</v>
      </c>
      <c r="N147" s="261">
        <v>154.96</v>
      </c>
      <c r="O147" s="285">
        <v>154.88</v>
      </c>
    </row>
    <row r="148" spans="1:15" s="72" customFormat="1" ht="11.25" x14ac:dyDescent="0.2">
      <c r="A148" s="22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65"/>
      <c r="O148" s="71"/>
    </row>
    <row r="149" spans="1:15" s="72" customFormat="1" ht="12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5" thickBot="1" x14ac:dyDescent="0.25"/>
    <row r="151" spans="1:15" ht="15.75" x14ac:dyDescent="0.25">
      <c r="A151" s="30" t="s">
        <v>145</v>
      </c>
      <c r="B151" s="32"/>
      <c r="C151" s="291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2"/>
      <c r="C152" s="34"/>
      <c r="D152" s="22"/>
      <c r="E152" s="22"/>
      <c r="F152" s="22"/>
      <c r="G152" s="22"/>
      <c r="H152" s="22"/>
      <c r="I152" s="22"/>
      <c r="J152" s="22"/>
      <c r="K152" s="22"/>
      <c r="L152" s="35"/>
    </row>
    <row r="153" spans="1:15" x14ac:dyDescent="0.2">
      <c r="A153" s="36"/>
      <c r="B153" s="211"/>
      <c r="C153" s="36"/>
      <c r="D153" s="211"/>
      <c r="E153" s="115"/>
      <c r="F153" s="235" t="s">
        <v>87</v>
      </c>
      <c r="G153" s="236"/>
      <c r="H153" s="270" t="s">
        <v>100</v>
      </c>
      <c r="I153" s="271"/>
      <c r="J153" s="269" t="s">
        <v>146</v>
      </c>
      <c r="K153" s="269"/>
      <c r="L153" s="39" t="s">
        <v>21</v>
      </c>
    </row>
    <row r="154" spans="1:15" x14ac:dyDescent="0.2">
      <c r="A154" s="36"/>
      <c r="B154" s="211"/>
      <c r="C154" s="36"/>
      <c r="D154" s="211"/>
      <c r="E154" s="115"/>
      <c r="F154" s="288" t="s">
        <v>104</v>
      </c>
      <c r="G154" s="288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92"/>
    </row>
    <row r="155" spans="1:15" x14ac:dyDescent="0.2">
      <c r="A155" s="80"/>
      <c r="B155" s="86" t="s">
        <v>147</v>
      </c>
      <c r="C155" s="80"/>
      <c r="D155" s="86"/>
      <c r="E155" s="86"/>
      <c r="F155" s="120">
        <v>599</v>
      </c>
      <c r="G155" s="120">
        <v>594</v>
      </c>
      <c r="H155" s="247">
        <v>1875691.26</v>
      </c>
      <c r="I155" s="276">
        <v>1824422.18</v>
      </c>
      <c r="J155" s="213">
        <v>5.0900000000000001E-2</v>
      </c>
      <c r="K155" s="293">
        <v>5.04E-2</v>
      </c>
      <c r="L155" s="294">
        <v>3.0550000000000002</v>
      </c>
    </row>
    <row r="156" spans="1:15" x14ac:dyDescent="0.2">
      <c r="A156" s="34"/>
      <c r="B156" s="22" t="s">
        <v>148</v>
      </c>
      <c r="C156" s="34"/>
      <c r="D156" s="22"/>
      <c r="E156" s="22"/>
      <c r="F156" s="120">
        <v>5998</v>
      </c>
      <c r="G156" s="120">
        <v>5873</v>
      </c>
      <c r="H156" s="247">
        <v>35006407.020000003</v>
      </c>
      <c r="I156" s="276">
        <v>34407988.289999999</v>
      </c>
      <c r="J156" s="213">
        <v>0.94910000000000005</v>
      </c>
      <c r="K156" s="258">
        <v>0.9496</v>
      </c>
      <c r="L156" s="295">
        <v>2.5299999999999998</v>
      </c>
    </row>
    <row r="157" spans="1:15" x14ac:dyDescent="0.2">
      <c r="A157" s="34"/>
      <c r="B157" s="22" t="s">
        <v>149</v>
      </c>
      <c r="C157" s="34"/>
      <c r="D157" s="22"/>
      <c r="E157" s="22"/>
      <c r="F157" s="120">
        <v>0</v>
      </c>
      <c r="G157" s="120">
        <v>0</v>
      </c>
      <c r="H157" s="247">
        <v>0</v>
      </c>
      <c r="I157" s="247">
        <v>0</v>
      </c>
      <c r="J157" s="213">
        <v>0</v>
      </c>
      <c r="K157" s="258">
        <v>0</v>
      </c>
      <c r="L157" s="295">
        <v>0</v>
      </c>
    </row>
    <row r="158" spans="1:15" ht="13.5" thickBot="1" x14ac:dyDescent="0.25">
      <c r="A158" s="201"/>
      <c r="B158" s="296" t="s">
        <v>49</v>
      </c>
      <c r="C158" s="201"/>
      <c r="D158" s="75"/>
      <c r="E158" s="75"/>
      <c r="F158" s="297">
        <v>6597</v>
      </c>
      <c r="G158" s="297">
        <v>6467</v>
      </c>
      <c r="H158" s="298">
        <v>36882098.280000001</v>
      </c>
      <c r="I158" s="298">
        <v>36232410.469999999</v>
      </c>
      <c r="J158" s="299"/>
      <c r="K158" s="300"/>
      <c r="L158" s="301">
        <v>2.5564</v>
      </c>
    </row>
    <row r="159" spans="1:15" s="303" customFormat="1" ht="11.25" x14ac:dyDescent="0.2">
      <c r="A159" s="70"/>
      <c r="B159" s="302"/>
      <c r="C159" s="302"/>
      <c r="D159" s="302"/>
      <c r="E159" s="302"/>
      <c r="F159" s="302"/>
      <c r="G159" s="302"/>
      <c r="H159" s="302"/>
      <c r="I159" s="302"/>
      <c r="J159" s="302"/>
    </row>
    <row r="160" spans="1:15" s="303" customFormat="1" ht="11.25" x14ac:dyDescent="0.2">
      <c r="A160" s="70"/>
      <c r="B160" s="302"/>
      <c r="C160" s="302"/>
      <c r="D160" s="302"/>
      <c r="E160" s="302"/>
      <c r="F160" s="302"/>
      <c r="G160" s="302"/>
      <c r="H160" s="302"/>
      <c r="I160" s="302"/>
      <c r="J160" s="302"/>
    </row>
    <row r="161" spans="1:15" ht="13.5" thickBot="1" x14ac:dyDescent="0.25"/>
    <row r="162" spans="1:15" s="22" customFormat="1" ht="15.75" x14ac:dyDescent="0.25">
      <c r="A162" s="30" t="s">
        <v>150</v>
      </c>
      <c r="B162" s="291"/>
      <c r="C162" s="304"/>
      <c r="D162" s="305"/>
      <c r="E162" s="305"/>
      <c r="F162" s="306" t="s">
        <v>151</v>
      </c>
    </row>
    <row r="163" spans="1:15" s="22" customFormat="1" ht="13.5" thickBot="1" x14ac:dyDescent="0.25">
      <c r="A163" s="201" t="s">
        <v>152</v>
      </c>
      <c r="B163" s="201"/>
      <c r="C163" s="307"/>
      <c r="D163" s="307"/>
      <c r="E163" s="307"/>
      <c r="F163" s="308">
        <v>203100432.11000001</v>
      </c>
    </row>
    <row r="164" spans="1:15" s="22" customFormat="1" x14ac:dyDescent="0.2">
      <c r="C164" s="309"/>
      <c r="D164" s="309"/>
      <c r="E164" s="309"/>
      <c r="F164" s="310"/>
    </row>
    <row r="165" spans="1:15" s="22" customFormat="1" x14ac:dyDescent="0.2">
      <c r="C165" s="311"/>
      <c r="D165" s="312"/>
      <c r="E165" s="312"/>
      <c r="F165" s="310"/>
    </row>
    <row r="166" spans="1:15" s="22" customFormat="1" ht="12.75" customHeight="1" x14ac:dyDescent="0.2">
      <c r="A166" s="313"/>
      <c r="B166" s="313"/>
      <c r="C166" s="313"/>
      <c r="D166" s="313"/>
      <c r="E166" s="313"/>
      <c r="F166" s="313"/>
    </row>
    <row r="167" spans="1:15" s="22" customFormat="1" x14ac:dyDescent="0.2">
      <c r="A167" s="313"/>
      <c r="B167" s="313"/>
      <c r="C167" s="313"/>
      <c r="D167" s="313"/>
      <c r="E167" s="313"/>
      <c r="F167" s="313"/>
    </row>
    <row r="168" spans="1:15" s="22" customFormat="1" x14ac:dyDescent="0.2">
      <c r="A168" s="313"/>
      <c r="B168" s="313"/>
      <c r="C168" s="313"/>
      <c r="D168" s="313"/>
      <c r="E168" s="313"/>
      <c r="F168" s="313"/>
    </row>
    <row r="169" spans="1:15" x14ac:dyDescent="0.2">
      <c r="A169" s="22"/>
      <c r="B169" s="22"/>
      <c r="C169" s="311"/>
      <c r="D169" s="312"/>
      <c r="E169" s="312"/>
      <c r="F169" s="310"/>
      <c r="G169" s="22"/>
    </row>
    <row r="170" spans="1:15" x14ac:dyDescent="0.2">
      <c r="A170" s="313"/>
      <c r="B170" s="313"/>
      <c r="C170" s="313"/>
      <c r="D170" s="313"/>
      <c r="E170" s="313"/>
      <c r="F170" s="313"/>
    </row>
    <row r="171" spans="1:15" x14ac:dyDescent="0.2">
      <c r="A171" s="313"/>
      <c r="B171" s="313"/>
      <c r="C171" s="313"/>
      <c r="D171" s="313"/>
      <c r="E171" s="313"/>
      <c r="F171" s="313"/>
    </row>
    <row r="172" spans="1:15" x14ac:dyDescent="0.2">
      <c r="A172" s="313"/>
      <c r="B172" s="313"/>
      <c r="C172" s="313"/>
      <c r="D172" s="313"/>
      <c r="E172" s="313"/>
      <c r="F172" s="313"/>
    </row>
    <row r="173" spans="1:15" x14ac:dyDescent="0.2">
      <c r="F173" s="314"/>
      <c r="G173" s="314"/>
      <c r="H173" s="315"/>
      <c r="I173" s="315"/>
      <c r="J173" s="316"/>
      <c r="K173" s="316"/>
      <c r="L173" s="317"/>
      <c r="M173" s="317"/>
      <c r="N173" s="317"/>
      <c r="O173" s="317"/>
    </row>
    <row r="174" spans="1:15" x14ac:dyDescent="0.2">
      <c r="F174" s="314"/>
      <c r="G174" s="314"/>
      <c r="H174" s="315"/>
      <c r="I174" s="315"/>
      <c r="J174" s="316"/>
      <c r="K174" s="316"/>
      <c r="L174" s="317"/>
      <c r="M174" s="317"/>
      <c r="N174" s="317"/>
      <c r="O174" s="317"/>
    </row>
    <row r="176" spans="1:15" x14ac:dyDescent="0.2"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</row>
    <row r="178" spans="6:6" x14ac:dyDescent="0.2">
      <c r="F178" s="29"/>
    </row>
    <row r="180" spans="6:6" x14ac:dyDescent="0.2">
      <c r="F180" s="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8" customWidth="1"/>
    <col min="3" max="3" width="14.42578125" style="318" customWidth="1"/>
    <col min="4" max="4" width="13.140625" style="318" customWidth="1"/>
    <col min="5" max="5" width="12.85546875" style="318" customWidth="1"/>
    <col min="6" max="6" width="11.5703125" style="318" customWidth="1"/>
    <col min="7" max="7" width="15.85546875" style="318" customWidth="1"/>
    <col min="8" max="8" width="19.42578125" style="318" customWidth="1"/>
    <col min="9" max="9" width="15.140625" style="318" customWidth="1"/>
    <col min="10" max="11" width="14.42578125" style="318" customWidth="1"/>
    <col min="12" max="12" width="15.5703125" style="318" bestFit="1" customWidth="1"/>
    <col min="13" max="13" width="14.42578125" style="318" customWidth="1"/>
    <col min="14" max="14" width="18.5703125" style="318" customWidth="1"/>
    <col min="15" max="15" width="17.140625" style="318" customWidth="1"/>
    <col min="16" max="16" width="18.5703125" style="318" customWidth="1"/>
    <col min="17" max="17" width="17.140625" style="318" customWidth="1"/>
    <col min="18" max="18" width="42.42578125" style="318" customWidth="1"/>
    <col min="19" max="21" width="3.5703125" style="318" customWidth="1"/>
    <col min="22" max="22" width="16" style="318" customWidth="1"/>
    <col min="23" max="23" width="28.85546875" style="318" customWidth="1"/>
    <col min="24" max="24" width="15.5703125" style="318" customWidth="1"/>
    <col min="25" max="25" width="18.42578125" style="318" customWidth="1"/>
    <col min="26" max="26" width="17.5703125" style="318" customWidth="1"/>
    <col min="27" max="27" width="14.42578125" style="318" customWidth="1"/>
    <col min="28" max="28" width="13.5703125" style="318" customWidth="1"/>
    <col min="29" max="29" width="14.140625" style="318" customWidth="1"/>
    <col min="30" max="30" width="13.140625" style="318" customWidth="1"/>
    <col min="31" max="44" width="10.85546875" style="318" customWidth="1"/>
    <col min="45" max="45" width="2.5703125" style="318" customWidth="1"/>
    <col min="46" max="16384" width="9.140625" style="318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153</v>
      </c>
      <c r="Y2" s="319"/>
      <c r="Z2" s="319"/>
      <c r="AA2" s="319"/>
    </row>
    <row r="3" spans="1:45" ht="15.75" x14ac:dyDescent="0.25">
      <c r="A3" s="1" t="s">
        <v>5</v>
      </c>
      <c r="X3" s="319"/>
      <c r="Y3" s="319"/>
      <c r="Z3" s="319"/>
      <c r="AA3" s="319"/>
    </row>
    <row r="4" spans="1:45" ht="13.5" thickBot="1" x14ac:dyDescent="0.25">
      <c r="X4" s="319"/>
      <c r="Y4" s="319"/>
      <c r="Z4" s="319"/>
      <c r="AA4" s="319"/>
    </row>
    <row r="5" spans="1:45" x14ac:dyDescent="0.2">
      <c r="B5" s="3" t="s">
        <v>6</v>
      </c>
      <c r="C5" s="4"/>
      <c r="D5" s="4"/>
      <c r="E5" s="320"/>
      <c r="F5" s="489">
        <v>45012</v>
      </c>
      <c r="G5" s="321"/>
      <c r="X5" s="319"/>
      <c r="Y5" s="319"/>
      <c r="Z5" s="319"/>
      <c r="AA5" s="319"/>
    </row>
    <row r="6" spans="1:45" ht="13.5" thickBot="1" x14ac:dyDescent="0.25">
      <c r="B6" s="24" t="s">
        <v>154</v>
      </c>
      <c r="C6" s="25"/>
      <c r="D6" s="25"/>
      <c r="E6" s="322"/>
      <c r="F6" s="490">
        <v>44985</v>
      </c>
      <c r="G6" s="323"/>
      <c r="X6" s="319"/>
      <c r="Y6" s="319"/>
      <c r="Z6" s="319"/>
      <c r="AA6" s="319"/>
    </row>
    <row r="7" spans="1:45" x14ac:dyDescent="0.2">
      <c r="F7" s="324"/>
    </row>
    <row r="8" spans="1:45" x14ac:dyDescent="0.2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</row>
    <row r="9" spans="1:45" ht="15.75" thickBot="1" x14ac:dyDescent="0.3">
      <c r="A9" s="326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Y9" s="101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</row>
    <row r="10" spans="1:45" ht="13.5" thickBot="1" x14ac:dyDescent="0.25">
      <c r="A10" s="325"/>
      <c r="B10" s="325"/>
      <c r="C10" s="325"/>
      <c r="D10" s="325"/>
      <c r="E10" s="325"/>
      <c r="F10" s="325"/>
      <c r="G10" s="325"/>
      <c r="H10" s="325"/>
      <c r="J10" s="327"/>
      <c r="K10" s="320"/>
      <c r="L10" s="320"/>
      <c r="M10" s="320"/>
      <c r="N10" s="328"/>
      <c r="O10" s="325"/>
      <c r="P10" s="325"/>
      <c r="Q10" s="325"/>
      <c r="R10" s="325"/>
      <c r="S10" s="325"/>
      <c r="T10" s="325"/>
      <c r="U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</row>
    <row r="11" spans="1:45" ht="18" thickBot="1" x14ac:dyDescent="0.3">
      <c r="A11" s="329" t="s">
        <v>155</v>
      </c>
      <c r="B11" s="330"/>
      <c r="C11" s="330"/>
      <c r="D11" s="330"/>
      <c r="E11" s="330"/>
      <c r="F11" s="330"/>
      <c r="G11" s="330"/>
      <c r="H11" s="331"/>
      <c r="J11" s="122" t="s">
        <v>156</v>
      </c>
      <c r="K11" s="325"/>
      <c r="L11" s="325"/>
      <c r="M11" s="325"/>
      <c r="N11" s="332">
        <v>44985</v>
      </c>
      <c r="O11" s="333"/>
      <c r="P11" s="333"/>
      <c r="Q11" s="333"/>
      <c r="R11" s="333"/>
      <c r="S11" s="333"/>
      <c r="T11" s="333"/>
      <c r="U11" s="333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</row>
    <row r="12" spans="1:45" x14ac:dyDescent="0.2">
      <c r="A12" s="327"/>
      <c r="B12" s="320"/>
      <c r="C12" s="320"/>
      <c r="D12" s="320"/>
      <c r="E12" s="320"/>
      <c r="F12" s="320"/>
      <c r="G12" s="320"/>
      <c r="H12" s="306"/>
      <c r="J12" s="334" t="s">
        <v>157</v>
      </c>
      <c r="L12" s="325"/>
      <c r="M12" s="325"/>
      <c r="N12" s="163">
        <v>0</v>
      </c>
      <c r="O12" s="167"/>
      <c r="P12" s="167"/>
      <c r="Q12" s="167"/>
      <c r="R12" s="167"/>
      <c r="S12" s="335"/>
      <c r="T12" s="335"/>
      <c r="U12" s="33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</row>
    <row r="13" spans="1:45" x14ac:dyDescent="0.2">
      <c r="A13" s="334"/>
      <c r="B13" s="325" t="s">
        <v>158</v>
      </c>
      <c r="C13" s="325"/>
      <c r="D13" s="325"/>
      <c r="E13" s="325"/>
      <c r="F13" s="325"/>
      <c r="G13" s="325"/>
      <c r="H13" s="163">
        <v>610683.10000000009</v>
      </c>
      <c r="J13" s="34" t="s">
        <v>159</v>
      </c>
      <c r="L13" s="325"/>
      <c r="M13" s="325"/>
      <c r="N13" s="163">
        <v>9211.2000000000007</v>
      </c>
      <c r="O13" s="167"/>
      <c r="P13" s="167"/>
      <c r="Q13" s="167"/>
      <c r="R13" s="167"/>
      <c r="S13" s="335"/>
      <c r="T13" s="335"/>
      <c r="U13" s="33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</row>
    <row r="14" spans="1:45" x14ac:dyDescent="0.2">
      <c r="A14" s="334"/>
      <c r="B14" s="325" t="s">
        <v>160</v>
      </c>
      <c r="C14" s="325"/>
      <c r="D14" s="325"/>
      <c r="E14" s="325"/>
      <c r="F14" s="336"/>
      <c r="G14" s="325"/>
      <c r="H14" s="337">
        <v>0</v>
      </c>
      <c r="J14" s="34" t="s">
        <v>161</v>
      </c>
      <c r="L14" s="325"/>
      <c r="M14" s="325"/>
      <c r="N14" s="163">
        <v>5982.67</v>
      </c>
      <c r="O14" s="167"/>
      <c r="P14" s="167"/>
      <c r="Q14" s="167"/>
      <c r="R14" s="167"/>
      <c r="S14" s="335"/>
      <c r="T14" s="335"/>
      <c r="U14" s="33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</row>
    <row r="15" spans="1:45" x14ac:dyDescent="0.2">
      <c r="A15" s="334"/>
      <c r="B15" s="22" t="s">
        <v>162</v>
      </c>
      <c r="C15" s="325"/>
      <c r="D15" s="325"/>
      <c r="E15" s="325"/>
      <c r="F15" s="325"/>
      <c r="G15" s="325"/>
      <c r="H15" s="337"/>
      <c r="J15" s="34" t="s">
        <v>163</v>
      </c>
      <c r="L15" s="325"/>
      <c r="M15" s="325"/>
      <c r="N15" s="163">
        <v>23516.03</v>
      </c>
      <c r="O15" s="167"/>
      <c r="P15" s="167"/>
      <c r="Q15" s="167"/>
      <c r="R15" s="167"/>
      <c r="S15" s="335"/>
      <c r="T15" s="335"/>
      <c r="U15" s="33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</row>
    <row r="16" spans="1:45" x14ac:dyDescent="0.2">
      <c r="A16" s="334"/>
      <c r="B16" s="325"/>
      <c r="C16" s="22" t="s">
        <v>164</v>
      </c>
      <c r="D16" s="325"/>
      <c r="E16" s="325"/>
      <c r="F16" s="325"/>
      <c r="G16" s="325"/>
      <c r="H16" s="337">
        <v>0</v>
      </c>
      <c r="J16" s="34" t="s">
        <v>165</v>
      </c>
      <c r="L16" s="325"/>
      <c r="M16" s="325"/>
      <c r="N16" s="207">
        <v>0</v>
      </c>
      <c r="O16" s="167"/>
      <c r="P16" s="167"/>
      <c r="Q16" s="167"/>
      <c r="R16" s="167"/>
      <c r="S16" s="167"/>
      <c r="T16" s="167"/>
      <c r="U16" s="167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</row>
    <row r="17" spans="1:45" ht="13.5" thickBot="1" x14ac:dyDescent="0.25">
      <c r="A17" s="334"/>
      <c r="B17" s="325" t="s">
        <v>166</v>
      </c>
      <c r="C17" s="325"/>
      <c r="D17" s="325"/>
      <c r="E17" s="325"/>
      <c r="F17" s="325"/>
      <c r="G17" s="325"/>
      <c r="H17" s="163">
        <v>4789.46</v>
      </c>
      <c r="J17" s="338"/>
      <c r="K17" s="296" t="s">
        <v>167</v>
      </c>
      <c r="L17" s="339"/>
      <c r="M17" s="339"/>
      <c r="N17" s="491">
        <v>38709.9</v>
      </c>
      <c r="O17" s="340"/>
      <c r="P17" s="340"/>
      <c r="Q17" s="340"/>
      <c r="R17" s="340"/>
      <c r="S17" s="167"/>
      <c r="T17" s="167"/>
      <c r="U17" s="167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x14ac:dyDescent="0.2">
      <c r="A18" s="334"/>
      <c r="B18" s="325" t="s">
        <v>168</v>
      </c>
      <c r="C18" s="325"/>
      <c r="D18" s="325"/>
      <c r="E18" s="325"/>
      <c r="F18" s="325"/>
      <c r="G18" s="325"/>
      <c r="H18" s="337"/>
      <c r="S18" s="335"/>
      <c r="T18" s="335"/>
      <c r="U18" s="33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x14ac:dyDescent="0.2">
      <c r="A19" s="334"/>
      <c r="B19" s="22" t="s">
        <v>169</v>
      </c>
      <c r="C19" s="325"/>
      <c r="D19" s="325"/>
      <c r="E19" s="325"/>
      <c r="F19" s="325"/>
      <c r="G19" s="325"/>
      <c r="H19" s="337"/>
      <c r="S19" s="167"/>
      <c r="T19" s="167"/>
      <c r="U19" s="167"/>
      <c r="V19" s="341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</row>
    <row r="20" spans="1:45" x14ac:dyDescent="0.2">
      <c r="A20" s="334"/>
      <c r="B20" s="325" t="s">
        <v>170</v>
      </c>
      <c r="C20" s="325"/>
      <c r="D20" s="325"/>
      <c r="E20" s="325"/>
      <c r="F20" s="325"/>
      <c r="G20" s="325"/>
      <c r="H20" s="163">
        <v>188326.85</v>
      </c>
      <c r="S20" s="335"/>
      <c r="T20" s="335"/>
      <c r="U20" s="33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</row>
    <row r="21" spans="1:45" x14ac:dyDescent="0.2">
      <c r="A21" s="334"/>
      <c r="B21" s="22" t="s">
        <v>171</v>
      </c>
      <c r="C21" s="325"/>
      <c r="D21" s="325"/>
      <c r="E21" s="325"/>
      <c r="F21" s="325"/>
      <c r="G21" s="325"/>
      <c r="H21" s="337"/>
      <c r="X21" s="160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</row>
    <row r="22" spans="1:45" ht="13.5" thickBot="1" x14ac:dyDescent="0.25">
      <c r="A22" s="334"/>
      <c r="B22" s="325" t="s">
        <v>172</v>
      </c>
      <c r="C22" s="325"/>
      <c r="D22" s="325"/>
      <c r="E22" s="325"/>
      <c r="F22" s="325"/>
      <c r="G22" s="325"/>
      <c r="H22" s="337"/>
      <c r="N22" s="342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</row>
    <row r="23" spans="1:45" x14ac:dyDescent="0.2">
      <c r="A23" s="334"/>
      <c r="B23" s="325" t="s">
        <v>173</v>
      </c>
      <c r="C23" s="325"/>
      <c r="D23" s="325"/>
      <c r="E23" s="325"/>
      <c r="F23" s="325"/>
      <c r="G23" s="325"/>
      <c r="H23" s="337"/>
      <c r="I23" s="343"/>
      <c r="J23" s="327" t="s">
        <v>174</v>
      </c>
      <c r="K23" s="320"/>
      <c r="L23" s="320"/>
      <c r="M23" s="320"/>
      <c r="N23" s="344">
        <v>44985</v>
      </c>
      <c r="O23" s="333"/>
      <c r="P23" s="333"/>
      <c r="Q23" s="333"/>
      <c r="R23" s="333"/>
      <c r="S23" s="309"/>
      <c r="T23" s="309"/>
      <c r="U23" s="309"/>
      <c r="Y23" s="325"/>
      <c r="Z23" s="325"/>
      <c r="AA23" s="101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</row>
    <row r="24" spans="1:45" x14ac:dyDescent="0.2">
      <c r="A24" s="334"/>
      <c r="B24" s="325" t="s">
        <v>175</v>
      </c>
      <c r="C24" s="325"/>
      <c r="D24" s="325"/>
      <c r="E24" s="325"/>
      <c r="F24" s="325"/>
      <c r="G24" s="325"/>
      <c r="H24" s="337"/>
      <c r="I24" s="345"/>
      <c r="J24" s="334"/>
      <c r="K24" s="325"/>
      <c r="L24" s="325"/>
      <c r="M24" s="325"/>
      <c r="N24" s="346"/>
      <c r="O24" s="347" t="s">
        <v>176</v>
      </c>
      <c r="P24" s="348"/>
      <c r="Q24" s="348"/>
      <c r="R24" s="348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</row>
    <row r="25" spans="1:45" x14ac:dyDescent="0.2">
      <c r="A25" s="334"/>
      <c r="B25" s="325" t="s">
        <v>177</v>
      </c>
      <c r="C25" s="325"/>
      <c r="D25" s="325"/>
      <c r="E25" s="325"/>
      <c r="F25" s="325"/>
      <c r="G25" s="325"/>
      <c r="H25" s="163"/>
      <c r="I25" s="349"/>
      <c r="J25" s="350" t="s">
        <v>178</v>
      </c>
      <c r="K25" s="325"/>
      <c r="L25" s="325"/>
      <c r="M25" s="325"/>
      <c r="N25" s="492">
        <v>466865.78</v>
      </c>
      <c r="O25" s="351"/>
      <c r="P25" s="352"/>
      <c r="Q25" s="352"/>
      <c r="R25" s="352"/>
      <c r="V25" s="2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</row>
    <row r="26" spans="1:45" x14ac:dyDescent="0.2">
      <c r="A26" s="334"/>
      <c r="B26" s="325" t="s">
        <v>179</v>
      </c>
      <c r="C26" s="325"/>
      <c r="D26" s="325"/>
      <c r="E26" s="325"/>
      <c r="F26" s="325"/>
      <c r="G26" s="325"/>
      <c r="H26" s="163"/>
      <c r="I26" s="349"/>
      <c r="J26" s="350" t="s">
        <v>180</v>
      </c>
      <c r="K26" s="325"/>
      <c r="L26" s="325"/>
      <c r="M26" s="325"/>
      <c r="N26" s="493">
        <v>72878804.909999996</v>
      </c>
      <c r="O26" s="351"/>
      <c r="P26" s="352"/>
      <c r="Q26" s="352"/>
      <c r="R26" s="352"/>
      <c r="V26" s="2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</row>
    <row r="27" spans="1:45" x14ac:dyDescent="0.2">
      <c r="A27" s="334"/>
      <c r="B27" s="325" t="s">
        <v>181</v>
      </c>
      <c r="C27" s="325"/>
      <c r="D27" s="325"/>
      <c r="E27" s="325"/>
      <c r="F27" s="325"/>
      <c r="G27" s="325"/>
      <c r="H27" s="337"/>
      <c r="I27" s="353"/>
      <c r="J27" s="350" t="s">
        <v>182</v>
      </c>
      <c r="K27" s="325"/>
      <c r="L27" s="325"/>
      <c r="M27" s="325"/>
      <c r="N27" s="354">
        <v>0.35883136314810271</v>
      </c>
      <c r="O27" s="355"/>
      <c r="P27" s="356"/>
      <c r="Q27" s="494"/>
      <c r="R27" s="357"/>
      <c r="V27" s="2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</row>
    <row r="28" spans="1:45" x14ac:dyDescent="0.2">
      <c r="A28" s="334"/>
      <c r="B28" s="325"/>
      <c r="C28" s="325"/>
      <c r="D28" s="325"/>
      <c r="E28" s="325"/>
      <c r="F28" s="325"/>
      <c r="G28" s="325"/>
      <c r="H28" s="358"/>
      <c r="I28" s="353"/>
      <c r="J28" s="350" t="s">
        <v>183</v>
      </c>
      <c r="K28" s="325"/>
      <c r="L28" s="325"/>
      <c r="M28" s="325"/>
      <c r="N28" s="359">
        <v>2.0114257915669946</v>
      </c>
      <c r="O28" s="355"/>
      <c r="P28" s="356"/>
      <c r="Q28" s="356"/>
      <c r="R28" s="356"/>
      <c r="V28" s="2"/>
      <c r="X28" s="360"/>
    </row>
    <row r="29" spans="1:45" x14ac:dyDescent="0.2">
      <c r="A29" s="334"/>
      <c r="B29" s="325"/>
      <c r="C29" s="101" t="s">
        <v>184</v>
      </c>
      <c r="D29" s="325"/>
      <c r="E29" s="325"/>
      <c r="F29" s="325"/>
      <c r="G29" s="325"/>
      <c r="H29" s="495">
        <v>803799.41</v>
      </c>
      <c r="I29" s="361"/>
      <c r="J29" s="362"/>
      <c r="K29" s="325"/>
      <c r="L29" s="325"/>
      <c r="M29" s="325"/>
      <c r="N29" s="363"/>
      <c r="O29" s="364"/>
      <c r="P29" s="365"/>
      <c r="Q29" s="365"/>
      <c r="R29" s="365"/>
      <c r="V29" s="2"/>
    </row>
    <row r="30" spans="1:45" ht="13.5" thickBot="1" x14ac:dyDescent="0.25">
      <c r="A30" s="338"/>
      <c r="B30" s="339"/>
      <c r="C30" s="296"/>
      <c r="D30" s="339"/>
      <c r="E30" s="339"/>
      <c r="F30" s="339"/>
      <c r="G30" s="339"/>
      <c r="H30" s="366"/>
      <c r="I30" s="367"/>
      <c r="J30" s="350" t="s">
        <v>185</v>
      </c>
      <c r="K30" s="325"/>
      <c r="L30" s="325"/>
      <c r="M30" s="325"/>
      <c r="N30" s="373">
        <v>188326.85</v>
      </c>
      <c r="O30" s="364"/>
      <c r="P30" s="365"/>
      <c r="Q30" s="365"/>
      <c r="R30" s="365"/>
      <c r="V30" s="2"/>
    </row>
    <row r="31" spans="1:45" x14ac:dyDescent="0.2">
      <c r="A31" s="368" t="s">
        <v>186</v>
      </c>
      <c r="B31" s="369"/>
      <c r="C31" s="370"/>
      <c r="D31" s="369"/>
      <c r="E31" s="369"/>
      <c r="F31" s="369"/>
      <c r="G31" s="369"/>
      <c r="H31" s="371"/>
      <c r="I31" s="372"/>
      <c r="J31" s="350" t="s">
        <v>187</v>
      </c>
      <c r="K31" s="325"/>
      <c r="L31" s="325"/>
      <c r="M31" s="325"/>
      <c r="N31" s="373">
        <v>0</v>
      </c>
      <c r="O31" s="364"/>
      <c r="P31" s="365"/>
      <c r="Q31" s="365"/>
      <c r="R31" s="365"/>
      <c r="V31" s="2"/>
    </row>
    <row r="32" spans="1:45" ht="14.25" x14ac:dyDescent="0.2">
      <c r="A32" s="374"/>
      <c r="B32" s="302"/>
      <c r="C32" s="302"/>
      <c r="D32" s="302"/>
      <c r="E32" s="302"/>
      <c r="F32" s="302"/>
      <c r="G32" s="302"/>
      <c r="H32" s="375"/>
      <c r="I32" s="367"/>
      <c r="J32" s="34" t="s">
        <v>188</v>
      </c>
      <c r="K32" s="325"/>
      <c r="L32" s="325"/>
      <c r="M32" s="325"/>
      <c r="N32" s="496">
        <v>67977263.66579999</v>
      </c>
      <c r="O32" s="355"/>
      <c r="P32" s="376"/>
      <c r="Q32" s="497"/>
      <c r="R32" s="498"/>
      <c r="V32" s="2"/>
    </row>
    <row r="33" spans="1:25" ht="15" thickBot="1" x14ac:dyDescent="0.25">
      <c r="A33" s="73"/>
      <c r="B33" s="377"/>
      <c r="C33" s="377"/>
      <c r="D33" s="377"/>
      <c r="E33" s="377"/>
      <c r="F33" s="377"/>
      <c r="G33" s="378"/>
      <c r="H33" s="379"/>
      <c r="I33" s="353"/>
      <c r="J33" s="34" t="s">
        <v>189</v>
      </c>
      <c r="K33" s="22"/>
      <c r="L33" s="22"/>
      <c r="M33" s="22"/>
      <c r="N33" s="380">
        <v>0.93274394043298248</v>
      </c>
      <c r="O33" s="355"/>
      <c r="P33" s="356"/>
      <c r="Q33" s="499"/>
      <c r="R33" s="500"/>
      <c r="V33" s="2"/>
    </row>
    <row r="34" spans="1:25" s="303" customFormat="1" x14ac:dyDescent="0.2">
      <c r="A34" s="70"/>
      <c r="B34" s="302"/>
      <c r="C34" s="302"/>
      <c r="D34" s="302"/>
      <c r="E34" s="302"/>
      <c r="F34" s="302"/>
      <c r="G34" s="302"/>
      <c r="H34" s="302"/>
      <c r="I34" s="353"/>
      <c r="J34" s="34" t="s">
        <v>190</v>
      </c>
      <c r="K34" s="22"/>
      <c r="L34" s="22"/>
      <c r="M34" s="22"/>
      <c r="N34" s="381">
        <v>2.413358353440288E-2</v>
      </c>
      <c r="O34" s="355"/>
      <c r="P34" s="356"/>
      <c r="Q34" s="499"/>
      <c r="R34" s="501"/>
      <c r="V34" s="2"/>
    </row>
    <row r="35" spans="1:25" s="303" customFormat="1" ht="13.5" thickBot="1" x14ac:dyDescent="0.25">
      <c r="G35" s="382"/>
      <c r="I35" s="383"/>
      <c r="J35" s="384" t="s">
        <v>191</v>
      </c>
      <c r="K35" s="385"/>
      <c r="L35" s="385"/>
      <c r="M35" s="385"/>
      <c r="N35" s="386">
        <v>0</v>
      </c>
      <c r="O35" s="355"/>
      <c r="P35" s="356"/>
      <c r="Q35" s="499"/>
      <c r="R35" s="502"/>
      <c r="V35" s="387"/>
    </row>
    <row r="36" spans="1:25" s="303" customFormat="1" x14ac:dyDescent="0.2">
      <c r="H36" s="388"/>
      <c r="J36" s="389" t="s">
        <v>192</v>
      </c>
      <c r="K36" s="390"/>
      <c r="L36" s="390"/>
      <c r="M36" s="390"/>
      <c r="N36" s="391"/>
      <c r="O36" s="392"/>
      <c r="P36" s="392"/>
      <c r="Q36" s="499"/>
      <c r="R36" s="471"/>
      <c r="X36" s="393"/>
    </row>
    <row r="37" spans="1:25" s="303" customFormat="1" ht="13.5" thickBot="1" x14ac:dyDescent="0.25">
      <c r="H37" s="382"/>
      <c r="J37" s="394" t="s">
        <v>193</v>
      </c>
      <c r="K37" s="395"/>
      <c r="L37" s="395"/>
      <c r="M37" s="395"/>
      <c r="N37" s="396"/>
      <c r="O37" s="397"/>
      <c r="P37" s="397"/>
      <c r="Q37" s="503"/>
      <c r="R37" s="397"/>
      <c r="S37" s="397"/>
      <c r="T37" s="397"/>
      <c r="U37" s="397"/>
      <c r="V37" s="167"/>
      <c r="X37" s="393"/>
    </row>
    <row r="38" spans="1:25" s="303" customFormat="1" x14ac:dyDescent="0.2">
      <c r="J38" s="70"/>
      <c r="K38" s="101"/>
      <c r="L38" s="325"/>
      <c r="M38" s="325"/>
      <c r="N38" s="325"/>
      <c r="O38" s="355"/>
      <c r="P38" s="167"/>
      <c r="Q38" s="335"/>
      <c r="R38" s="325"/>
      <c r="S38" s="325"/>
      <c r="T38" s="325"/>
      <c r="U38" s="325"/>
      <c r="V38" s="23"/>
      <c r="X38" s="382"/>
      <c r="Y38" s="393"/>
    </row>
    <row r="39" spans="1:25" ht="13.5" thickBot="1" x14ac:dyDescent="0.25">
      <c r="P39" s="2"/>
      <c r="Q39" s="335"/>
      <c r="R39" s="325"/>
      <c r="V39" s="23"/>
    </row>
    <row r="40" spans="1:25" ht="15.75" thickBot="1" x14ac:dyDescent="0.3">
      <c r="A40" s="329" t="s">
        <v>194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325"/>
      <c r="P40" s="2"/>
      <c r="Q40" s="335"/>
      <c r="R40" s="399"/>
      <c r="S40" s="325"/>
      <c r="T40" s="325"/>
      <c r="U40" s="325"/>
      <c r="V40" s="400"/>
      <c r="X40" s="401"/>
    </row>
    <row r="41" spans="1:25" ht="15.75" thickBot="1" x14ac:dyDescent="0.3">
      <c r="A41" s="402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58"/>
      <c r="O41" s="325"/>
      <c r="Q41" s="427"/>
      <c r="R41" s="399"/>
      <c r="S41" s="325"/>
      <c r="T41" s="325"/>
      <c r="U41" s="325"/>
      <c r="V41" s="23"/>
      <c r="W41" s="303"/>
      <c r="X41" s="398"/>
    </row>
    <row r="42" spans="1:25" x14ac:dyDescent="0.2">
      <c r="A42" s="403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8"/>
      <c r="O42" s="325"/>
      <c r="P42" s="404"/>
      <c r="Q42" s="401"/>
      <c r="R42" s="325"/>
      <c r="S42" s="325"/>
      <c r="T42" s="325"/>
      <c r="U42" s="325"/>
      <c r="Y42" s="401"/>
    </row>
    <row r="43" spans="1:25" x14ac:dyDescent="0.2">
      <c r="A43" s="122" t="s">
        <v>195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405" t="s">
        <v>196</v>
      </c>
      <c r="M43" s="406"/>
      <c r="N43" s="407" t="s">
        <v>197</v>
      </c>
      <c r="O43" s="408"/>
      <c r="P43" s="404"/>
      <c r="Q43" s="401"/>
      <c r="R43" s="408"/>
      <c r="S43" s="408"/>
      <c r="T43" s="408"/>
      <c r="U43" s="408"/>
      <c r="X43" s="401"/>
    </row>
    <row r="44" spans="1:25" x14ac:dyDescent="0.2">
      <c r="A44" s="33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58"/>
      <c r="O44" s="325"/>
      <c r="P44" s="404"/>
      <c r="Q44" s="401"/>
      <c r="R44" s="325"/>
      <c r="S44" s="325"/>
      <c r="T44" s="325"/>
      <c r="U44" s="325"/>
    </row>
    <row r="45" spans="1:25" x14ac:dyDescent="0.2">
      <c r="A45" s="334"/>
      <c r="B45" s="101" t="s">
        <v>184</v>
      </c>
      <c r="C45" s="325"/>
      <c r="D45" s="325"/>
      <c r="E45" s="325"/>
      <c r="F45" s="325"/>
      <c r="G45" s="325"/>
      <c r="H45" s="325"/>
      <c r="I45" s="325"/>
      <c r="J45" s="325"/>
      <c r="K45" s="325"/>
      <c r="L45" s="409"/>
      <c r="M45" s="409"/>
      <c r="N45" s="337">
        <v>803799.41</v>
      </c>
      <c r="O45" s="335"/>
      <c r="P45" s="167"/>
      <c r="Q45" s="401"/>
      <c r="R45" s="335"/>
      <c r="S45" s="325"/>
      <c r="T45" s="325"/>
      <c r="U45" s="325"/>
      <c r="W45" s="401"/>
    </row>
    <row r="46" spans="1:25" x14ac:dyDescent="0.2">
      <c r="A46" s="334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409"/>
      <c r="M46" s="409"/>
      <c r="N46" s="337"/>
      <c r="O46" s="335"/>
      <c r="P46" s="167"/>
      <c r="Q46" s="335"/>
      <c r="R46" s="335"/>
      <c r="S46" s="335"/>
      <c r="T46" s="335"/>
      <c r="U46" s="335"/>
    </row>
    <row r="47" spans="1:25" x14ac:dyDescent="0.2">
      <c r="A47" s="334"/>
      <c r="B47" s="101" t="s">
        <v>198</v>
      </c>
      <c r="C47" s="325"/>
      <c r="D47" s="325"/>
      <c r="E47" s="325"/>
      <c r="F47" s="325"/>
      <c r="G47" s="325"/>
      <c r="H47" s="325"/>
      <c r="I47" s="325"/>
      <c r="J47" s="325"/>
      <c r="K47" s="325"/>
      <c r="L47" s="167">
        <v>23516.03</v>
      </c>
      <c r="M47" s="409"/>
      <c r="N47" s="337">
        <v>780283.38</v>
      </c>
      <c r="O47" s="335"/>
      <c r="P47" s="335"/>
      <c r="Q47" s="335"/>
      <c r="R47" s="335"/>
      <c r="S47" s="335"/>
      <c r="T47" s="335"/>
      <c r="U47" s="335"/>
    </row>
    <row r="48" spans="1:25" x14ac:dyDescent="0.2">
      <c r="A48" s="334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167"/>
      <c r="M48" s="409"/>
      <c r="N48" s="337"/>
      <c r="O48" s="335"/>
      <c r="P48" s="335"/>
      <c r="Q48" s="335"/>
      <c r="R48" s="335"/>
      <c r="S48" s="335"/>
      <c r="T48" s="335"/>
      <c r="U48" s="335"/>
    </row>
    <row r="49" spans="1:30" x14ac:dyDescent="0.2">
      <c r="A49" s="334"/>
      <c r="B49" s="101" t="s">
        <v>199</v>
      </c>
      <c r="C49" s="325"/>
      <c r="D49" s="325"/>
      <c r="E49" s="325"/>
      <c r="F49" s="325"/>
      <c r="G49" s="325"/>
      <c r="H49" s="325"/>
      <c r="I49" s="325"/>
      <c r="J49" s="325"/>
      <c r="K49" s="325"/>
      <c r="L49" s="167">
        <v>0</v>
      </c>
      <c r="M49" s="409"/>
      <c r="N49" s="337">
        <v>780283.38</v>
      </c>
      <c r="O49" s="335"/>
      <c r="P49" s="335"/>
      <c r="Q49" s="335"/>
      <c r="R49" s="335"/>
      <c r="S49" s="335"/>
      <c r="T49" s="335"/>
      <c r="U49" s="335"/>
    </row>
    <row r="50" spans="1:30" x14ac:dyDescent="0.2">
      <c r="A50" s="33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167"/>
      <c r="M50" s="409"/>
      <c r="N50" s="337"/>
      <c r="O50" s="335"/>
      <c r="P50" s="335"/>
      <c r="Q50" s="335"/>
      <c r="R50" s="335"/>
      <c r="S50" s="335"/>
      <c r="T50" s="335"/>
      <c r="U50" s="335"/>
    </row>
    <row r="51" spans="1:30" x14ac:dyDescent="0.2">
      <c r="A51" s="334"/>
      <c r="B51" s="101" t="s">
        <v>200</v>
      </c>
      <c r="C51" s="325"/>
      <c r="D51" s="325"/>
      <c r="E51" s="325"/>
      <c r="F51" s="325"/>
      <c r="G51" s="325"/>
      <c r="H51" s="325"/>
      <c r="I51" s="325"/>
      <c r="J51" s="325"/>
      <c r="K51" s="325"/>
      <c r="L51" s="167">
        <v>9211.2000000000007</v>
      </c>
      <c r="M51" s="409"/>
      <c r="N51" s="337">
        <v>771072.18</v>
      </c>
      <c r="O51" s="335"/>
      <c r="P51" s="335"/>
      <c r="Q51" s="335"/>
      <c r="R51" s="335"/>
      <c r="S51" s="167"/>
      <c r="T51" s="167"/>
      <c r="U51" s="167"/>
    </row>
    <row r="52" spans="1:30" x14ac:dyDescent="0.2">
      <c r="A52" s="334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167"/>
      <c r="M52" s="409"/>
      <c r="N52" s="337"/>
      <c r="O52" s="335"/>
      <c r="P52" s="335"/>
      <c r="Q52" s="335"/>
      <c r="R52" s="335"/>
      <c r="S52" s="335"/>
      <c r="T52" s="335"/>
      <c r="U52" s="335"/>
    </row>
    <row r="53" spans="1:30" x14ac:dyDescent="0.2">
      <c r="A53" s="334"/>
      <c r="B53" s="101" t="s">
        <v>201</v>
      </c>
      <c r="C53" s="325"/>
      <c r="D53" s="325"/>
      <c r="E53" s="325"/>
      <c r="F53" s="325"/>
      <c r="G53" s="325"/>
      <c r="H53" s="325"/>
      <c r="I53" s="325"/>
      <c r="J53" s="325"/>
      <c r="K53" s="325"/>
      <c r="L53" s="167">
        <v>5982.67</v>
      </c>
      <c r="M53" s="409"/>
      <c r="N53" s="337">
        <v>765089.51</v>
      </c>
      <c r="O53" s="335"/>
      <c r="P53" s="335"/>
      <c r="Q53" s="335"/>
      <c r="R53" s="335"/>
      <c r="S53" s="335"/>
      <c r="T53" s="335"/>
      <c r="U53" s="335"/>
    </row>
    <row r="54" spans="1:30" x14ac:dyDescent="0.2">
      <c r="A54" s="334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167"/>
      <c r="M54" s="409"/>
      <c r="N54" s="337"/>
      <c r="O54" s="335"/>
      <c r="P54" s="335"/>
      <c r="Q54" s="335"/>
      <c r="R54" s="335"/>
      <c r="S54" s="335"/>
      <c r="T54" s="335"/>
      <c r="U54" s="335"/>
    </row>
    <row r="55" spans="1:30" x14ac:dyDescent="0.2">
      <c r="A55" s="334"/>
      <c r="B55" s="101" t="s">
        <v>202</v>
      </c>
      <c r="C55" s="325"/>
      <c r="D55" s="325"/>
      <c r="E55" s="325"/>
      <c r="F55" s="325"/>
      <c r="G55" s="325"/>
      <c r="H55" s="325"/>
      <c r="I55" s="325"/>
      <c r="J55" s="325"/>
      <c r="K55" s="325"/>
      <c r="L55" s="167">
        <v>130457.93</v>
      </c>
      <c r="M55" s="409"/>
      <c r="N55" s="337">
        <v>634631.58000000007</v>
      </c>
      <c r="O55" s="335"/>
      <c r="P55" s="335"/>
      <c r="Q55" s="335"/>
      <c r="R55" s="335"/>
      <c r="S55" s="335"/>
      <c r="T55" s="335"/>
      <c r="U55" s="335"/>
    </row>
    <row r="56" spans="1:30" x14ac:dyDescent="0.2">
      <c r="A56" s="334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167"/>
      <c r="M56" s="409"/>
      <c r="N56" s="337"/>
      <c r="O56" s="335"/>
      <c r="P56" s="335"/>
      <c r="Q56" s="335"/>
      <c r="R56" s="335"/>
      <c r="S56" s="335"/>
      <c r="T56" s="335"/>
      <c r="U56" s="335"/>
    </row>
    <row r="57" spans="1:30" x14ac:dyDescent="0.2">
      <c r="A57" s="334"/>
      <c r="B57" s="101" t="s">
        <v>203</v>
      </c>
      <c r="C57" s="325"/>
      <c r="D57" s="325"/>
      <c r="E57" s="325"/>
      <c r="F57" s="325"/>
      <c r="G57" s="325"/>
      <c r="H57" s="325"/>
      <c r="I57" s="325"/>
      <c r="J57" s="325"/>
      <c r="K57" s="325"/>
      <c r="L57" s="167">
        <v>19982.77</v>
      </c>
      <c r="M57" s="409"/>
      <c r="N57" s="337">
        <v>614648.81000000006</v>
      </c>
      <c r="O57" s="335"/>
      <c r="P57" s="335"/>
      <c r="Q57" s="335"/>
      <c r="R57" s="335"/>
      <c r="S57" s="335"/>
      <c r="T57" s="335"/>
      <c r="U57" s="335"/>
      <c r="V57" s="325"/>
      <c r="W57" s="325"/>
      <c r="X57" s="325"/>
      <c r="Y57" s="325"/>
      <c r="Z57" s="325"/>
      <c r="AA57" s="325"/>
      <c r="AB57" s="325"/>
      <c r="AC57" s="325"/>
      <c r="AD57" s="325"/>
    </row>
    <row r="58" spans="1:30" x14ac:dyDescent="0.2">
      <c r="A58" s="334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167"/>
      <c r="M58" s="409"/>
      <c r="N58" s="337"/>
      <c r="O58" s="335"/>
      <c r="P58" s="335"/>
      <c r="Q58" s="335"/>
      <c r="R58" s="335"/>
      <c r="S58" s="335"/>
      <c r="T58" s="335"/>
      <c r="U58" s="335"/>
      <c r="V58" s="325"/>
      <c r="W58" s="410"/>
      <c r="X58" s="325"/>
      <c r="Y58" s="411"/>
      <c r="Z58" s="411"/>
      <c r="AA58" s="325"/>
      <c r="AB58" s="325"/>
      <c r="AC58" s="325"/>
      <c r="AD58" s="325"/>
    </row>
    <row r="59" spans="1:30" x14ac:dyDescent="0.2">
      <c r="A59" s="334"/>
      <c r="B59" s="101" t="s">
        <v>204</v>
      </c>
      <c r="C59" s="325"/>
      <c r="D59" s="325"/>
      <c r="E59" s="325"/>
      <c r="F59" s="325"/>
      <c r="G59" s="325"/>
      <c r="H59" s="325"/>
      <c r="I59" s="325"/>
      <c r="J59" s="325"/>
      <c r="K59" s="325"/>
      <c r="L59" s="167">
        <v>0</v>
      </c>
      <c r="M59" s="409"/>
      <c r="N59" s="337">
        <v>614648.81000000006</v>
      </c>
      <c r="O59" s="335"/>
      <c r="P59" s="335"/>
      <c r="Q59" s="412"/>
      <c r="R59" s="335"/>
      <c r="S59" s="335"/>
      <c r="T59" s="335"/>
      <c r="U59" s="335"/>
      <c r="V59" s="325"/>
      <c r="W59" s="325"/>
      <c r="X59" s="325"/>
      <c r="Y59" s="22"/>
      <c r="Z59" s="325"/>
      <c r="AA59" s="325"/>
      <c r="AB59" s="325"/>
      <c r="AC59" s="325"/>
      <c r="AD59" s="325"/>
    </row>
    <row r="60" spans="1:30" x14ac:dyDescent="0.2">
      <c r="A60" s="334"/>
      <c r="B60" s="101"/>
      <c r="C60" s="325"/>
      <c r="D60" s="325"/>
      <c r="E60" s="325"/>
      <c r="F60" s="325"/>
      <c r="G60" s="325"/>
      <c r="H60" s="325"/>
      <c r="I60" s="325"/>
      <c r="J60" s="325"/>
      <c r="K60" s="325"/>
      <c r="L60" s="167"/>
      <c r="M60" s="409"/>
      <c r="N60" s="337"/>
      <c r="O60" s="335"/>
      <c r="P60" s="335"/>
      <c r="Q60" s="412"/>
      <c r="R60" s="335"/>
      <c r="S60" s="335"/>
      <c r="T60" s="335"/>
      <c r="U60" s="335"/>
      <c r="V60" s="413"/>
      <c r="W60" s="22"/>
      <c r="X60" s="22"/>
      <c r="Y60" s="414"/>
      <c r="Z60" s="335"/>
      <c r="AA60" s="325"/>
      <c r="AB60" s="335"/>
      <c r="AC60" s="335"/>
      <c r="AD60" s="335"/>
    </row>
    <row r="61" spans="1:30" x14ac:dyDescent="0.2">
      <c r="A61" s="334"/>
      <c r="B61" s="101" t="s">
        <v>205</v>
      </c>
      <c r="C61" s="325"/>
      <c r="D61" s="325"/>
      <c r="E61" s="325"/>
      <c r="F61" s="325"/>
      <c r="G61" s="325"/>
      <c r="H61" s="325"/>
      <c r="I61" s="325"/>
      <c r="J61" s="325"/>
      <c r="K61" s="325"/>
      <c r="L61" s="167">
        <v>614648.81000000006</v>
      </c>
      <c r="M61" s="409"/>
      <c r="N61" s="337">
        <v>0</v>
      </c>
      <c r="O61" s="335"/>
      <c r="P61" s="335"/>
      <c r="Q61" s="415"/>
      <c r="R61" s="335"/>
      <c r="S61" s="335"/>
      <c r="T61" s="335"/>
      <c r="U61" s="335"/>
      <c r="V61" s="413"/>
      <c r="W61" s="22"/>
      <c r="X61" s="22"/>
      <c r="Y61" s="414"/>
      <c r="Z61" s="335"/>
      <c r="AA61" s="325"/>
      <c r="AB61" s="335"/>
      <c r="AC61" s="335"/>
      <c r="AD61" s="335"/>
    </row>
    <row r="62" spans="1:30" x14ac:dyDescent="0.2">
      <c r="A62" s="334"/>
      <c r="B62" s="101"/>
      <c r="C62" s="325"/>
      <c r="D62" s="325"/>
      <c r="E62" s="325"/>
      <c r="F62" s="325"/>
      <c r="G62" s="325"/>
      <c r="H62" s="325"/>
      <c r="I62" s="325"/>
      <c r="J62" s="325"/>
      <c r="K62" s="325"/>
      <c r="L62" s="409"/>
      <c r="M62" s="409"/>
      <c r="N62" s="337"/>
      <c r="O62" s="335"/>
      <c r="P62" s="335"/>
      <c r="Q62" s="412"/>
      <c r="R62" s="335"/>
      <c r="S62" s="335"/>
      <c r="T62" s="335"/>
      <c r="U62" s="335"/>
      <c r="V62" s="413"/>
      <c r="W62" s="22"/>
      <c r="X62" s="22"/>
      <c r="Y62" s="414"/>
      <c r="Z62" s="335"/>
      <c r="AA62" s="325"/>
      <c r="AB62" s="335"/>
      <c r="AC62" s="335"/>
      <c r="AD62" s="335"/>
    </row>
    <row r="63" spans="1:30" x14ac:dyDescent="0.2">
      <c r="A63" s="334"/>
      <c r="B63" s="101" t="s">
        <v>206</v>
      </c>
      <c r="C63" s="325"/>
      <c r="D63" s="325"/>
      <c r="E63" s="325"/>
      <c r="F63" s="325"/>
      <c r="G63" s="325"/>
      <c r="H63" s="325"/>
      <c r="I63" s="325"/>
      <c r="J63" s="325"/>
      <c r="K63" s="325"/>
      <c r="L63" s="409">
        <v>0</v>
      </c>
      <c r="M63" s="409"/>
      <c r="N63" s="337">
        <v>0</v>
      </c>
      <c r="O63" s="335"/>
      <c r="P63" s="335"/>
      <c r="Q63" s="335"/>
      <c r="R63" s="335"/>
      <c r="S63" s="335"/>
      <c r="T63" s="335"/>
      <c r="U63" s="335"/>
      <c r="V63" s="413"/>
      <c r="W63" s="22"/>
      <c r="X63" s="22"/>
      <c r="Y63" s="414"/>
      <c r="Z63" s="335"/>
      <c r="AA63" s="325"/>
      <c r="AB63" s="335"/>
      <c r="AC63" s="335"/>
      <c r="AD63" s="335"/>
    </row>
    <row r="64" spans="1:30" x14ac:dyDescent="0.2">
      <c r="A64" s="334"/>
      <c r="B64" s="101"/>
      <c r="C64" s="325"/>
      <c r="D64" s="325"/>
      <c r="E64" s="325"/>
      <c r="F64" s="325"/>
      <c r="G64" s="325"/>
      <c r="H64" s="325"/>
      <c r="I64" s="325"/>
      <c r="J64" s="325"/>
      <c r="K64" s="325"/>
      <c r="L64" s="409"/>
      <c r="M64" s="409"/>
      <c r="N64" s="337"/>
      <c r="O64" s="335"/>
      <c r="P64" s="335"/>
      <c r="Q64" s="335"/>
      <c r="R64" s="335"/>
      <c r="S64" s="335"/>
      <c r="T64" s="335"/>
      <c r="U64" s="335"/>
      <c r="V64" s="413"/>
      <c r="W64" s="22"/>
      <c r="X64" s="22"/>
      <c r="Y64" s="414"/>
      <c r="Z64" s="335"/>
      <c r="AA64" s="325"/>
      <c r="AB64" s="335"/>
      <c r="AC64" s="335"/>
      <c r="AD64" s="335"/>
    </row>
    <row r="65" spans="1:30" x14ac:dyDescent="0.2">
      <c r="A65" s="334"/>
      <c r="B65" s="101" t="s">
        <v>207</v>
      </c>
      <c r="C65" s="325"/>
      <c r="D65" s="325"/>
      <c r="E65" s="325"/>
      <c r="F65" s="325"/>
      <c r="G65" s="325"/>
      <c r="H65" s="325"/>
      <c r="I65" s="325"/>
      <c r="J65" s="325"/>
      <c r="K65" s="325"/>
      <c r="L65" s="409">
        <v>0</v>
      </c>
      <c r="M65" s="409"/>
      <c r="N65" s="337">
        <v>0</v>
      </c>
      <c r="O65" s="335"/>
      <c r="P65" s="335"/>
      <c r="Q65" s="335"/>
      <c r="R65" s="335"/>
      <c r="S65" s="335"/>
      <c r="T65" s="335"/>
      <c r="U65" s="335"/>
      <c r="V65" s="413"/>
      <c r="W65" s="22"/>
      <c r="X65" s="22"/>
      <c r="Y65" s="414"/>
      <c r="Z65" s="335"/>
      <c r="AA65" s="325"/>
      <c r="AB65" s="335"/>
      <c r="AC65" s="335"/>
      <c r="AD65" s="335"/>
    </row>
    <row r="66" spans="1:30" x14ac:dyDescent="0.2">
      <c r="A66" s="334"/>
      <c r="B66" s="101"/>
      <c r="C66" s="325"/>
      <c r="D66" s="325"/>
      <c r="E66" s="325"/>
      <c r="F66" s="325"/>
      <c r="G66" s="325"/>
      <c r="H66" s="325"/>
      <c r="I66" s="325"/>
      <c r="J66" s="325"/>
      <c r="K66" s="325"/>
      <c r="L66" s="409"/>
      <c r="M66" s="409"/>
      <c r="N66" s="337"/>
      <c r="O66" s="325"/>
      <c r="P66" s="325"/>
      <c r="Q66" s="325"/>
      <c r="R66" s="325"/>
      <c r="S66" s="335"/>
      <c r="T66" s="335"/>
      <c r="U66" s="335"/>
      <c r="V66" s="413"/>
      <c r="W66" s="22"/>
      <c r="X66" s="22"/>
      <c r="Y66" s="414"/>
      <c r="Z66" s="335"/>
      <c r="AA66" s="325"/>
      <c r="AB66" s="335"/>
      <c r="AC66" s="335"/>
      <c r="AD66" s="335"/>
    </row>
    <row r="67" spans="1:30" x14ac:dyDescent="0.2">
      <c r="A67" s="334"/>
      <c r="B67" s="101" t="s">
        <v>208</v>
      </c>
      <c r="C67" s="325"/>
      <c r="D67" s="325"/>
      <c r="E67" s="325"/>
      <c r="F67" s="325"/>
      <c r="G67" s="325"/>
      <c r="H67" s="325"/>
      <c r="I67" s="325"/>
      <c r="J67" s="325"/>
      <c r="K67" s="325"/>
      <c r="L67" s="409">
        <v>0</v>
      </c>
      <c r="M67" s="409"/>
      <c r="N67" s="337">
        <v>0</v>
      </c>
      <c r="O67" s="325"/>
      <c r="P67" s="325"/>
      <c r="Q67" s="325"/>
      <c r="R67" s="325"/>
      <c r="S67" s="335"/>
      <c r="T67" s="335"/>
      <c r="U67" s="335"/>
      <c r="V67" s="413"/>
      <c r="W67" s="22"/>
      <c r="X67" s="22"/>
      <c r="Y67" s="414"/>
      <c r="Z67" s="335"/>
      <c r="AA67" s="325"/>
      <c r="AB67" s="335"/>
      <c r="AC67" s="335"/>
      <c r="AD67" s="335"/>
    </row>
    <row r="68" spans="1:30" x14ac:dyDescent="0.2">
      <c r="A68" s="334"/>
      <c r="B68" s="101"/>
      <c r="C68" s="325"/>
      <c r="D68" s="325"/>
      <c r="E68" s="325"/>
      <c r="F68" s="325"/>
      <c r="G68" s="325"/>
      <c r="H68" s="325"/>
      <c r="I68" s="325"/>
      <c r="J68" s="325"/>
      <c r="K68" s="325"/>
      <c r="L68" s="409"/>
      <c r="M68" s="409"/>
      <c r="N68" s="337"/>
      <c r="O68" s="325"/>
      <c r="P68" s="325"/>
      <c r="Q68" s="325"/>
      <c r="R68" s="325"/>
      <c r="S68" s="335"/>
      <c r="T68" s="335"/>
      <c r="U68" s="335"/>
      <c r="V68" s="413"/>
      <c r="W68" s="22"/>
      <c r="X68" s="22"/>
      <c r="Y68" s="414"/>
      <c r="Z68" s="335"/>
      <c r="AA68" s="325"/>
      <c r="AB68" s="335"/>
      <c r="AC68" s="335"/>
      <c r="AD68" s="335"/>
    </row>
    <row r="69" spans="1:30" x14ac:dyDescent="0.2">
      <c r="A69" s="334"/>
      <c r="B69" s="101" t="s">
        <v>209</v>
      </c>
      <c r="C69" s="325"/>
      <c r="D69" s="325"/>
      <c r="E69" s="325"/>
      <c r="F69" s="325"/>
      <c r="G69" s="325"/>
      <c r="H69" s="325"/>
      <c r="I69" s="325"/>
      <c r="J69" s="325"/>
      <c r="K69" s="325"/>
      <c r="L69" s="167">
        <v>0</v>
      </c>
      <c r="M69" s="409"/>
      <c r="N69" s="337">
        <v>0</v>
      </c>
      <c r="O69" s="325"/>
      <c r="P69" s="325"/>
      <c r="Q69" s="325"/>
      <c r="R69" s="325"/>
      <c r="S69" s="335"/>
      <c r="T69" s="335"/>
      <c r="U69" s="335"/>
      <c r="V69" s="413"/>
      <c r="W69" s="22"/>
      <c r="X69" s="22"/>
      <c r="Y69" s="414"/>
      <c r="Z69" s="335"/>
      <c r="AA69" s="325"/>
      <c r="AB69" s="335"/>
      <c r="AC69" s="335"/>
      <c r="AD69" s="335"/>
    </row>
    <row r="70" spans="1:30" x14ac:dyDescent="0.2">
      <c r="A70" s="334"/>
      <c r="B70" s="302"/>
      <c r="C70" s="416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58"/>
      <c r="O70" s="325"/>
      <c r="P70" s="325"/>
      <c r="Q70" s="325"/>
      <c r="R70" s="325"/>
      <c r="S70" s="335"/>
      <c r="T70" s="335"/>
      <c r="U70" s="335"/>
      <c r="V70" s="417"/>
      <c r="W70" s="22"/>
      <c r="X70" s="22"/>
      <c r="Y70" s="414"/>
      <c r="Z70" s="335"/>
      <c r="AA70" s="325"/>
      <c r="AB70" s="335"/>
      <c r="AC70" s="325"/>
      <c r="AD70" s="325"/>
    </row>
    <row r="71" spans="1:30" x14ac:dyDescent="0.2">
      <c r="A71" s="68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58"/>
      <c r="O71" s="325"/>
      <c r="P71" s="325"/>
      <c r="Q71" s="325"/>
      <c r="R71" s="325"/>
      <c r="S71" s="335"/>
      <c r="T71" s="335"/>
      <c r="U71" s="335"/>
      <c r="V71" s="413"/>
      <c r="W71" s="22"/>
      <c r="X71" s="22"/>
      <c r="Y71" s="414"/>
      <c r="Z71" s="335"/>
      <c r="AA71" s="325"/>
      <c r="AB71" s="335"/>
      <c r="AC71" s="325"/>
      <c r="AD71" s="325"/>
    </row>
    <row r="72" spans="1:30" ht="13.5" thickBot="1" x14ac:dyDescent="0.25">
      <c r="A72" s="73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66"/>
      <c r="O72" s="325"/>
      <c r="P72" s="325"/>
      <c r="Q72" s="325"/>
      <c r="R72" s="325"/>
      <c r="S72" s="335"/>
      <c r="T72" s="335"/>
      <c r="U72" s="335"/>
      <c r="V72" s="417"/>
      <c r="W72" s="22"/>
      <c r="X72" s="22"/>
      <c r="Y72" s="418"/>
      <c r="Z72" s="335"/>
      <c r="AA72" s="325"/>
      <c r="AB72" s="335"/>
      <c r="AC72" s="325"/>
      <c r="AD72" s="325"/>
    </row>
    <row r="73" spans="1:30" ht="13.5" thickBot="1" x14ac:dyDescent="0.25">
      <c r="A73" s="334"/>
      <c r="B73" s="101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35"/>
      <c r="T73" s="335"/>
      <c r="U73" s="335"/>
      <c r="V73" s="22"/>
      <c r="W73" s="101"/>
      <c r="X73" s="101"/>
      <c r="Y73" s="310"/>
      <c r="Z73" s="310"/>
      <c r="AA73" s="325"/>
      <c r="AB73" s="325"/>
      <c r="AC73" s="325"/>
      <c r="AD73" s="325"/>
    </row>
    <row r="74" spans="1:30" x14ac:dyDescent="0.2">
      <c r="A74" s="327" t="s">
        <v>210</v>
      </c>
      <c r="B74" s="320"/>
      <c r="C74" s="320"/>
      <c r="D74" s="320"/>
      <c r="E74" s="320"/>
      <c r="F74" s="320"/>
      <c r="G74" s="419" t="s">
        <v>211</v>
      </c>
      <c r="H74" s="419" t="s">
        <v>212</v>
      </c>
      <c r="I74" s="420" t="s">
        <v>213</v>
      </c>
      <c r="J74" s="325"/>
      <c r="K74" s="325"/>
      <c r="L74" s="325"/>
      <c r="M74" s="325"/>
      <c r="N74" s="325"/>
      <c r="O74" s="325"/>
      <c r="P74" s="325"/>
      <c r="Q74" s="325"/>
      <c r="R74" s="325"/>
      <c r="S74" s="335"/>
      <c r="T74" s="335"/>
      <c r="U74" s="335"/>
      <c r="V74" s="413"/>
      <c r="W74" s="22"/>
      <c r="X74" s="22"/>
      <c r="Y74" s="418"/>
      <c r="Z74" s="335"/>
      <c r="AA74" s="325"/>
      <c r="AB74" s="325"/>
      <c r="AC74" s="325"/>
      <c r="AD74" s="325"/>
    </row>
    <row r="75" spans="1:30" x14ac:dyDescent="0.2">
      <c r="A75" s="334"/>
      <c r="B75" s="325"/>
      <c r="C75" s="325"/>
      <c r="D75" s="325"/>
      <c r="E75" s="325"/>
      <c r="F75" s="325"/>
      <c r="G75" s="421"/>
      <c r="H75" s="421"/>
      <c r="I75" s="358"/>
      <c r="J75" s="325"/>
      <c r="K75" s="325"/>
      <c r="L75" s="325"/>
      <c r="M75" s="325"/>
      <c r="N75" s="325"/>
      <c r="O75" s="325"/>
      <c r="P75" s="325"/>
      <c r="Q75" s="325"/>
      <c r="R75" s="325"/>
      <c r="S75" s="335"/>
      <c r="T75" s="335"/>
      <c r="U75" s="335"/>
      <c r="V75" s="417"/>
      <c r="W75" s="22"/>
      <c r="X75" s="22"/>
      <c r="Y75" s="418"/>
      <c r="Z75" s="335"/>
      <c r="AA75" s="325"/>
      <c r="AB75" s="325"/>
      <c r="AC75" s="325"/>
      <c r="AD75" s="325"/>
    </row>
    <row r="76" spans="1:30" x14ac:dyDescent="0.2">
      <c r="A76" s="334"/>
      <c r="B76" s="325" t="s">
        <v>214</v>
      </c>
      <c r="C76" s="325"/>
      <c r="D76" s="325"/>
      <c r="E76" s="392"/>
      <c r="F76" s="325"/>
      <c r="G76" s="425">
        <v>130457.93</v>
      </c>
      <c r="H76" s="425">
        <v>19982.77</v>
      </c>
      <c r="I76" s="346">
        <v>150440.69999999998</v>
      </c>
      <c r="J76" s="325"/>
      <c r="K76" s="325"/>
      <c r="L76" s="325"/>
      <c r="M76" s="325"/>
      <c r="N76" s="325"/>
      <c r="O76" s="325"/>
      <c r="P76" s="325"/>
      <c r="Q76" s="325"/>
      <c r="R76" s="325"/>
      <c r="S76" s="335"/>
      <c r="T76" s="335"/>
      <c r="U76" s="335"/>
      <c r="V76" s="417"/>
      <c r="W76" s="22"/>
      <c r="X76" s="22"/>
      <c r="Y76" s="418"/>
      <c r="Z76" s="335"/>
      <c r="AA76" s="325"/>
      <c r="AB76" s="325"/>
      <c r="AC76" s="325"/>
      <c r="AD76" s="325"/>
    </row>
    <row r="77" spans="1:30" x14ac:dyDescent="0.2">
      <c r="A77" s="334"/>
      <c r="B77" s="325" t="s">
        <v>215</v>
      </c>
      <c r="C77" s="325"/>
      <c r="D77" s="325"/>
      <c r="E77" s="392"/>
      <c r="F77" s="325"/>
      <c r="G77" s="422">
        <v>130457.93</v>
      </c>
      <c r="H77" s="422">
        <v>19982.77</v>
      </c>
      <c r="I77" s="423">
        <v>150440.69999999998</v>
      </c>
      <c r="J77" s="325"/>
      <c r="K77" s="325"/>
      <c r="L77" s="325"/>
      <c r="M77" s="325"/>
      <c r="N77" s="325"/>
      <c r="O77" s="325"/>
      <c r="P77" s="325"/>
      <c r="Q77" s="325"/>
      <c r="R77" s="325"/>
      <c r="S77" s="335"/>
      <c r="T77" s="335"/>
      <c r="U77" s="335"/>
      <c r="V77" s="325"/>
      <c r="W77" s="101"/>
      <c r="X77" s="101"/>
      <c r="Y77" s="310"/>
      <c r="Z77" s="424"/>
      <c r="AA77" s="325"/>
      <c r="AB77" s="325"/>
      <c r="AC77" s="325"/>
      <c r="AD77" s="325"/>
    </row>
    <row r="78" spans="1:30" x14ac:dyDescent="0.2">
      <c r="A78" s="334"/>
      <c r="B78" s="325"/>
      <c r="C78" s="22" t="s">
        <v>216</v>
      </c>
      <c r="D78" s="325"/>
      <c r="E78" s="325"/>
      <c r="F78" s="325"/>
      <c r="G78" s="425">
        <v>0</v>
      </c>
      <c r="H78" s="425">
        <v>0</v>
      </c>
      <c r="I78" s="346">
        <v>0</v>
      </c>
      <c r="J78" s="325"/>
      <c r="K78" s="325"/>
      <c r="L78" s="325"/>
      <c r="M78" s="325"/>
      <c r="N78" s="325"/>
      <c r="O78" s="325"/>
      <c r="P78" s="325"/>
      <c r="Q78" s="325"/>
      <c r="R78" s="325"/>
      <c r="S78" s="335"/>
      <c r="T78" s="335"/>
      <c r="U78" s="335"/>
      <c r="V78" s="325"/>
      <c r="W78" s="22"/>
      <c r="X78" s="404"/>
      <c r="Y78" s="335"/>
      <c r="Z78" s="335"/>
      <c r="AA78" s="325"/>
      <c r="AB78" s="325"/>
      <c r="AC78" s="325"/>
      <c r="AD78" s="325"/>
    </row>
    <row r="79" spans="1:30" x14ac:dyDescent="0.2">
      <c r="A79" s="334"/>
      <c r="B79" s="325"/>
      <c r="C79" s="325"/>
      <c r="D79" s="325"/>
      <c r="E79" s="325"/>
      <c r="F79" s="325"/>
      <c r="G79" s="421"/>
      <c r="H79" s="421"/>
      <c r="I79" s="358"/>
      <c r="J79" s="325"/>
      <c r="K79" s="325"/>
      <c r="L79" s="325"/>
      <c r="M79" s="325"/>
      <c r="N79" s="325"/>
      <c r="O79" s="325"/>
      <c r="P79" s="325"/>
      <c r="Q79" s="325"/>
      <c r="R79" s="325"/>
      <c r="S79" s="335"/>
      <c r="T79" s="335"/>
      <c r="U79" s="335"/>
      <c r="V79" s="325"/>
      <c r="W79" s="101"/>
      <c r="X79" s="101"/>
      <c r="Y79" s="424"/>
      <c r="Z79" s="424"/>
      <c r="AA79" s="22"/>
      <c r="AB79" s="325"/>
      <c r="AC79" s="325"/>
      <c r="AD79" s="325"/>
    </row>
    <row r="80" spans="1:30" x14ac:dyDescent="0.2">
      <c r="A80" s="334"/>
      <c r="B80" s="325" t="s">
        <v>217</v>
      </c>
      <c r="C80" s="325"/>
      <c r="D80" s="325"/>
      <c r="E80" s="325"/>
      <c r="F80" s="325"/>
      <c r="G80" s="426">
        <v>0</v>
      </c>
      <c r="H80" s="426">
        <v>0</v>
      </c>
      <c r="I80" s="346">
        <v>0</v>
      </c>
      <c r="J80" s="325"/>
      <c r="K80" s="325"/>
      <c r="L80" s="325"/>
      <c r="M80" s="325"/>
      <c r="N80" s="325"/>
      <c r="O80" s="325"/>
      <c r="P80" s="325"/>
      <c r="Q80" s="325"/>
      <c r="R80" s="325"/>
      <c r="S80" s="335"/>
      <c r="T80" s="335"/>
      <c r="U80" s="335"/>
      <c r="V80" s="325"/>
      <c r="W80" s="325"/>
      <c r="X80" s="325"/>
      <c r="Y80" s="325"/>
      <c r="Z80" s="427"/>
      <c r="AA80" s="325"/>
      <c r="AB80" s="325"/>
      <c r="AC80" s="325"/>
      <c r="AD80" s="325"/>
    </row>
    <row r="81" spans="1:30" x14ac:dyDescent="0.2">
      <c r="A81" s="334"/>
      <c r="B81" s="325" t="s">
        <v>218</v>
      </c>
      <c r="C81" s="325"/>
      <c r="D81" s="325"/>
      <c r="E81" s="325"/>
      <c r="F81" s="325"/>
      <c r="G81" s="428">
        <v>0</v>
      </c>
      <c r="H81" s="428">
        <v>0</v>
      </c>
      <c r="I81" s="423">
        <v>0</v>
      </c>
      <c r="J81" s="325"/>
      <c r="K81" s="325"/>
      <c r="L81" s="325"/>
      <c r="M81" s="325"/>
      <c r="N81" s="325"/>
      <c r="O81" s="325"/>
      <c r="P81" s="325"/>
      <c r="Q81" s="325"/>
      <c r="R81" s="325"/>
      <c r="S81" s="335"/>
      <c r="T81" s="335"/>
      <c r="U81" s="335"/>
      <c r="V81" s="325"/>
      <c r="W81" s="325"/>
      <c r="X81" s="325"/>
      <c r="Y81" s="325"/>
      <c r="Z81" s="427"/>
      <c r="AA81" s="325"/>
      <c r="AB81" s="325"/>
      <c r="AC81" s="325"/>
      <c r="AD81" s="325"/>
    </row>
    <row r="82" spans="1:30" x14ac:dyDescent="0.2">
      <c r="A82" s="334"/>
      <c r="B82" s="325"/>
      <c r="C82" s="325" t="s">
        <v>219</v>
      </c>
      <c r="D82" s="325"/>
      <c r="E82" s="325"/>
      <c r="F82" s="325"/>
      <c r="G82" s="426">
        <v>0</v>
      </c>
      <c r="H82" s="426"/>
      <c r="I82" s="346">
        <v>0</v>
      </c>
      <c r="J82" s="325"/>
      <c r="K82" s="325"/>
      <c r="L82" s="325"/>
      <c r="M82" s="325"/>
      <c r="N82" s="325"/>
      <c r="O82" s="325"/>
      <c r="P82" s="325"/>
      <c r="Q82" s="325"/>
      <c r="R82" s="325"/>
      <c r="S82" s="335"/>
      <c r="T82" s="335"/>
      <c r="U82" s="335"/>
      <c r="V82" s="325"/>
      <c r="W82" s="325"/>
      <c r="X82" s="325"/>
      <c r="Y82" s="325"/>
      <c r="Z82" s="325"/>
      <c r="AA82" s="325"/>
      <c r="AB82" s="325"/>
      <c r="AC82" s="325"/>
      <c r="AD82" s="325"/>
    </row>
    <row r="83" spans="1:30" x14ac:dyDescent="0.2">
      <c r="A83" s="334"/>
      <c r="B83" s="325"/>
      <c r="C83" s="325"/>
      <c r="D83" s="325"/>
      <c r="E83" s="325"/>
      <c r="F83" s="325"/>
      <c r="G83" s="421"/>
      <c r="H83" s="421"/>
      <c r="I83" s="358"/>
      <c r="J83" s="325"/>
      <c r="K83" s="325"/>
      <c r="L83" s="325"/>
      <c r="M83" s="325"/>
      <c r="N83" s="325"/>
      <c r="O83" s="325"/>
      <c r="P83" s="325"/>
      <c r="Q83" s="325"/>
      <c r="R83" s="325"/>
      <c r="S83" s="335"/>
      <c r="T83" s="335"/>
      <c r="U83" s="335"/>
      <c r="V83" s="325"/>
      <c r="W83" s="325"/>
      <c r="X83" s="325"/>
      <c r="Y83" s="325"/>
      <c r="Z83" s="325"/>
      <c r="AA83" s="325"/>
      <c r="AB83" s="325"/>
      <c r="AC83" s="325"/>
      <c r="AD83" s="325"/>
    </row>
    <row r="84" spans="1:30" x14ac:dyDescent="0.2">
      <c r="A84" s="334"/>
      <c r="B84" s="325" t="s">
        <v>220</v>
      </c>
      <c r="C84" s="325"/>
      <c r="D84" s="325"/>
      <c r="E84" s="325"/>
      <c r="F84" s="325"/>
      <c r="G84" s="425">
        <v>614648.81000000006</v>
      </c>
      <c r="H84" s="425">
        <v>0</v>
      </c>
      <c r="I84" s="346">
        <v>614648.81000000006</v>
      </c>
      <c r="J84" s="325"/>
      <c r="K84" s="325"/>
      <c r="L84" s="325"/>
      <c r="M84" s="325"/>
      <c r="N84" s="325"/>
      <c r="O84" s="325"/>
      <c r="P84" s="325"/>
      <c r="Q84" s="325"/>
      <c r="R84" s="325"/>
      <c r="S84" s="335"/>
      <c r="T84" s="335"/>
      <c r="U84" s="335"/>
      <c r="V84" s="325"/>
      <c r="W84" s="325"/>
      <c r="X84" s="325"/>
      <c r="Y84" s="325"/>
      <c r="Z84" s="325"/>
      <c r="AA84" s="325"/>
      <c r="AB84" s="325"/>
      <c r="AC84" s="325"/>
      <c r="AD84" s="325"/>
    </row>
    <row r="85" spans="1:30" x14ac:dyDescent="0.2">
      <c r="A85" s="334"/>
      <c r="B85" s="325" t="s">
        <v>221</v>
      </c>
      <c r="C85" s="325"/>
      <c r="D85" s="325"/>
      <c r="E85" s="325"/>
      <c r="F85" s="325"/>
      <c r="G85" s="422">
        <v>614648.81000000006</v>
      </c>
      <c r="H85" s="428">
        <v>0</v>
      </c>
      <c r="I85" s="423">
        <v>614648.81000000006</v>
      </c>
      <c r="J85" s="325"/>
      <c r="K85" s="325"/>
      <c r="L85" s="325"/>
      <c r="M85" s="325"/>
      <c r="N85" s="325"/>
      <c r="O85" s="325"/>
      <c r="P85" s="325"/>
      <c r="Q85" s="325"/>
      <c r="R85" s="325"/>
      <c r="S85" s="335"/>
      <c r="T85" s="335"/>
      <c r="U85" s="335"/>
      <c r="V85" s="2"/>
    </row>
    <row r="86" spans="1:30" x14ac:dyDescent="0.2">
      <c r="A86" s="334"/>
      <c r="B86" s="325"/>
      <c r="C86" s="22" t="s">
        <v>222</v>
      </c>
      <c r="D86" s="325"/>
      <c r="E86" s="325"/>
      <c r="F86" s="325"/>
      <c r="G86" s="425">
        <v>0</v>
      </c>
      <c r="H86" s="425">
        <v>0</v>
      </c>
      <c r="I86" s="346">
        <v>0</v>
      </c>
      <c r="J86" s="325"/>
      <c r="K86" s="325"/>
      <c r="L86" s="325"/>
      <c r="M86" s="325"/>
      <c r="N86" s="325"/>
      <c r="O86" s="325"/>
      <c r="P86" s="325"/>
      <c r="Q86" s="325"/>
      <c r="R86" s="325"/>
      <c r="S86" s="335"/>
      <c r="T86" s="335"/>
      <c r="U86" s="335"/>
    </row>
    <row r="87" spans="1:30" s="303" customFormat="1" x14ac:dyDescent="0.2">
      <c r="A87" s="334"/>
      <c r="B87" s="325"/>
      <c r="C87" s="325"/>
      <c r="D87" s="325"/>
      <c r="E87" s="325"/>
      <c r="F87" s="325"/>
      <c r="G87" s="421"/>
      <c r="H87" s="421"/>
      <c r="I87" s="358"/>
      <c r="J87" s="302"/>
      <c r="K87" s="325"/>
      <c r="L87" s="302"/>
      <c r="M87" s="302"/>
      <c r="N87" s="302"/>
      <c r="O87" s="302"/>
      <c r="P87" s="302"/>
      <c r="Q87" s="302"/>
      <c r="R87" s="302"/>
      <c r="S87" s="325"/>
      <c r="T87" s="325"/>
      <c r="U87" s="325"/>
      <c r="W87" s="318"/>
      <c r="X87" s="318"/>
      <c r="Y87" s="318"/>
      <c r="Z87" s="318"/>
      <c r="AA87" s="318"/>
    </row>
    <row r="88" spans="1:30" x14ac:dyDescent="0.2">
      <c r="A88" s="334"/>
      <c r="B88" s="325"/>
      <c r="C88" s="101" t="s">
        <v>223</v>
      </c>
      <c r="D88" s="325"/>
      <c r="E88" s="325"/>
      <c r="F88" s="325"/>
      <c r="G88" s="425">
        <v>745106.74</v>
      </c>
      <c r="H88" s="425">
        <v>19982.77</v>
      </c>
      <c r="I88" s="346">
        <v>765089.51</v>
      </c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02"/>
      <c r="X88" s="302"/>
      <c r="Y88" s="302"/>
      <c r="Z88" s="302"/>
      <c r="AA88" s="302"/>
    </row>
    <row r="89" spans="1:30" x14ac:dyDescent="0.2">
      <c r="A89" s="334"/>
      <c r="B89" s="325"/>
      <c r="C89" s="325"/>
      <c r="D89" s="325"/>
      <c r="E89" s="325"/>
      <c r="F89" s="325"/>
      <c r="G89" s="421"/>
      <c r="H89" s="421"/>
      <c r="I89" s="358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</row>
    <row r="90" spans="1:30" ht="13.5" thickBot="1" x14ac:dyDescent="0.25">
      <c r="A90" s="338"/>
      <c r="B90" s="339"/>
      <c r="C90" s="339"/>
      <c r="D90" s="339"/>
      <c r="E90" s="339"/>
      <c r="F90" s="339"/>
      <c r="G90" s="429"/>
      <c r="H90" s="429"/>
      <c r="I90" s="366"/>
      <c r="S90" s="325"/>
      <c r="T90" s="325"/>
      <c r="U90" s="325"/>
      <c r="V90" s="325"/>
      <c r="W90" s="325"/>
      <c r="X90" s="325"/>
      <c r="Y90" s="325"/>
      <c r="Z90" s="325"/>
      <c r="AA90" s="325"/>
    </row>
    <row r="91" spans="1:30" x14ac:dyDescent="0.2">
      <c r="S91" s="325"/>
      <c r="T91" s="325"/>
      <c r="U91" s="325"/>
      <c r="V91" s="325"/>
      <c r="W91" s="156"/>
      <c r="X91" s="325"/>
      <c r="Y91" s="325"/>
      <c r="Z91" s="325"/>
      <c r="AA91" s="325"/>
    </row>
    <row r="92" spans="1:30" x14ac:dyDescent="0.2">
      <c r="S92" s="325"/>
      <c r="T92" s="325"/>
      <c r="U92" s="325"/>
      <c r="V92" s="430"/>
      <c r="W92" s="430"/>
      <c r="X92" s="325"/>
      <c r="Y92" s="325"/>
      <c r="Z92" s="325"/>
      <c r="AA92" s="325"/>
    </row>
    <row r="93" spans="1:30" x14ac:dyDescent="0.2">
      <c r="S93" s="392"/>
      <c r="T93" s="392"/>
      <c r="U93" s="392"/>
      <c r="V93" s="430"/>
      <c r="W93" s="430"/>
      <c r="X93" s="325"/>
      <c r="Y93" s="325"/>
      <c r="Z93" s="325"/>
      <c r="AA93" s="325"/>
    </row>
    <row r="94" spans="1:30" x14ac:dyDescent="0.2">
      <c r="S94" s="392"/>
      <c r="T94" s="392"/>
      <c r="U94" s="392"/>
      <c r="V94" s="430"/>
      <c r="W94" s="430"/>
      <c r="X94" s="325"/>
      <c r="Y94" s="325"/>
      <c r="Z94" s="325"/>
      <c r="AA94" s="325"/>
    </row>
    <row r="95" spans="1:30" x14ac:dyDescent="0.2">
      <c r="S95" s="325"/>
      <c r="T95" s="325"/>
      <c r="U95" s="325"/>
      <c r="V95" s="427"/>
      <c r="W95" s="427"/>
      <c r="X95" s="325"/>
      <c r="Y95" s="325"/>
      <c r="Z95" s="325"/>
      <c r="AA95" s="325"/>
    </row>
    <row r="96" spans="1:30" x14ac:dyDescent="0.2">
      <c r="S96" s="325"/>
      <c r="T96" s="325"/>
      <c r="U96" s="325"/>
      <c r="V96" s="427"/>
      <c r="W96" s="427"/>
      <c r="X96" s="427"/>
      <c r="Y96" s="325"/>
      <c r="Z96" s="325"/>
      <c r="AA96" s="325"/>
    </row>
    <row r="97" spans="19:27" x14ac:dyDescent="0.2">
      <c r="S97" s="325"/>
      <c r="T97" s="325"/>
      <c r="U97" s="325"/>
      <c r="V97" s="325"/>
      <c r="W97" s="325"/>
      <c r="X97" s="325"/>
      <c r="Y97" s="325"/>
      <c r="Z97" s="325"/>
      <c r="AA97" s="325"/>
    </row>
    <row r="98" spans="19:27" x14ac:dyDescent="0.2">
      <c r="S98" s="325"/>
      <c r="T98" s="325"/>
      <c r="U98" s="325"/>
      <c r="V98" s="325"/>
      <c r="W98" s="325"/>
      <c r="X98" s="325"/>
      <c r="Y98" s="325"/>
      <c r="Z98" s="325"/>
      <c r="AA98" s="325"/>
    </row>
    <row r="241" spans="4:5" x14ac:dyDescent="0.2">
      <c r="D241" s="431"/>
      <c r="E241" s="431"/>
    </row>
    <row r="242" spans="4:5" x14ac:dyDescent="0.2">
      <c r="D242" s="431"/>
      <c r="E242" s="431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18" customWidth="1"/>
    <col min="2" max="2" width="18.5703125" style="318" customWidth="1"/>
    <col min="3" max="4" width="8.85546875" style="318"/>
    <col min="5" max="5" width="15" style="318" bestFit="1" customWidth="1"/>
    <col min="6" max="16384" width="8.85546875" style="318"/>
  </cols>
  <sheetData>
    <row r="1" spans="1:5" x14ac:dyDescent="0.2">
      <c r="A1" s="504" t="s">
        <v>224</v>
      </c>
      <c r="B1" s="432"/>
    </row>
    <row r="2" spans="1:5" x14ac:dyDescent="0.2">
      <c r="A2" s="504" t="s">
        <v>225</v>
      </c>
      <c r="B2" s="432"/>
    </row>
    <row r="3" spans="1:5" x14ac:dyDescent="0.2">
      <c r="A3" s="505">
        <f>FFELP!D7</f>
        <v>44985</v>
      </c>
      <c r="B3" s="432"/>
      <c r="E3" s="433"/>
    </row>
    <row r="4" spans="1:5" x14ac:dyDescent="0.2">
      <c r="A4" s="504" t="s">
        <v>226</v>
      </c>
      <c r="B4" s="432"/>
      <c r="E4" s="434"/>
    </row>
    <row r="5" spans="1:5" x14ac:dyDescent="0.2">
      <c r="E5" s="433"/>
    </row>
    <row r="6" spans="1:5" x14ac:dyDescent="0.2">
      <c r="E6" s="392"/>
    </row>
    <row r="7" spans="1:5" x14ac:dyDescent="0.2">
      <c r="A7" s="435" t="s">
        <v>227</v>
      </c>
      <c r="E7" s="436"/>
    </row>
    <row r="8" spans="1:5" x14ac:dyDescent="0.2">
      <c r="E8" s="392"/>
    </row>
    <row r="9" spans="1:5" x14ac:dyDescent="0.2">
      <c r="A9" s="437" t="s">
        <v>228</v>
      </c>
      <c r="B9" s="438">
        <v>1103667.1599999999</v>
      </c>
      <c r="C9" s="439"/>
      <c r="E9" s="434"/>
    </row>
    <row r="10" spans="1:5" x14ac:dyDescent="0.2">
      <c r="A10" s="437" t="s">
        <v>229</v>
      </c>
      <c r="B10" s="440"/>
      <c r="C10" s="439"/>
      <c r="E10" s="433"/>
    </row>
    <row r="11" spans="1:5" x14ac:dyDescent="0.2">
      <c r="A11" s="437" t="s">
        <v>230</v>
      </c>
      <c r="B11" s="441"/>
      <c r="C11" s="439"/>
      <c r="E11" s="392"/>
    </row>
    <row r="12" spans="1:5" x14ac:dyDescent="0.2">
      <c r="A12" s="437" t="s">
        <v>231</v>
      </c>
      <c r="B12" s="441">
        <v>35896002.020000003</v>
      </c>
      <c r="C12" s="439"/>
      <c r="E12" s="436"/>
    </row>
    <row r="13" spans="1:5" x14ac:dyDescent="0.2">
      <c r="A13" s="437" t="s">
        <v>232</v>
      </c>
      <c r="B13" s="442">
        <v>-1891914.42</v>
      </c>
      <c r="C13" s="439"/>
      <c r="E13" s="392"/>
    </row>
    <row r="14" spans="1:5" x14ac:dyDescent="0.2">
      <c r="A14" s="437" t="s">
        <v>233</v>
      </c>
      <c r="B14" s="443">
        <f>SUM(B12:B13)</f>
        <v>34004087.600000001</v>
      </c>
      <c r="C14" s="439"/>
      <c r="E14" s="433"/>
    </row>
    <row r="15" spans="1:5" x14ac:dyDescent="0.2">
      <c r="A15" s="437"/>
      <c r="B15" s="441"/>
      <c r="C15" s="439"/>
      <c r="E15" s="434"/>
    </row>
    <row r="16" spans="1:5" x14ac:dyDescent="0.2">
      <c r="A16" s="437" t="s">
        <v>234</v>
      </c>
      <c r="B16" s="441">
        <v>1549235.46</v>
      </c>
      <c r="C16" s="439"/>
      <c r="E16" s="434"/>
    </row>
    <row r="17" spans="1:5" x14ac:dyDescent="0.2">
      <c r="A17" s="437" t="s">
        <v>235</v>
      </c>
      <c r="B17" s="441">
        <v>5395.24</v>
      </c>
      <c r="C17" s="439"/>
      <c r="E17" s="434"/>
    </row>
    <row r="18" spans="1:5" x14ac:dyDescent="0.2">
      <c r="A18" s="437" t="s">
        <v>236</v>
      </c>
      <c r="B18" s="441">
        <v>11671.68</v>
      </c>
      <c r="C18" s="439"/>
      <c r="E18" s="434"/>
    </row>
    <row r="19" spans="1:5" x14ac:dyDescent="0.2">
      <c r="A19" s="437" t="s">
        <v>237</v>
      </c>
      <c r="B19" s="441"/>
      <c r="C19" s="439"/>
      <c r="E19" s="433"/>
    </row>
    <row r="20" spans="1:5" x14ac:dyDescent="0.2">
      <c r="A20" s="439"/>
      <c r="B20" s="444"/>
      <c r="C20" s="439"/>
      <c r="E20" s="392"/>
    </row>
    <row r="21" spans="1:5" ht="13.5" thickBot="1" x14ac:dyDescent="0.25">
      <c r="A21" s="445" t="s">
        <v>82</v>
      </c>
      <c r="B21" s="506">
        <f>B9+B14+B16+B19+B17+B18</f>
        <v>36674057.140000001</v>
      </c>
      <c r="C21" s="439"/>
      <c r="E21" s="446"/>
    </row>
    <row r="22" spans="1:5" ht="13.5" thickTop="1" x14ac:dyDescent="0.2">
      <c r="A22" s="439"/>
      <c r="B22" s="440"/>
      <c r="C22" s="439"/>
      <c r="E22" s="392"/>
    </row>
    <row r="23" spans="1:5" x14ac:dyDescent="0.2">
      <c r="A23" s="439"/>
      <c r="B23" s="440"/>
      <c r="C23" s="439"/>
      <c r="E23" s="434"/>
    </row>
    <row r="24" spans="1:5" x14ac:dyDescent="0.2">
      <c r="A24" s="445" t="s">
        <v>238</v>
      </c>
      <c r="B24" s="440"/>
      <c r="C24" s="439"/>
      <c r="E24" s="436"/>
    </row>
    <row r="25" spans="1:5" x14ac:dyDescent="0.2">
      <c r="A25" s="439"/>
      <c r="B25" s="440"/>
      <c r="C25" s="439"/>
      <c r="E25" s="434"/>
    </row>
    <row r="26" spans="1:5" x14ac:dyDescent="0.2">
      <c r="A26" s="437" t="s">
        <v>239</v>
      </c>
      <c r="B26" s="447"/>
      <c r="C26" s="439"/>
      <c r="E26" s="434"/>
    </row>
    <row r="27" spans="1:5" x14ac:dyDescent="0.2">
      <c r="A27" s="437" t="s">
        <v>240</v>
      </c>
      <c r="B27" s="438">
        <v>34378381.079999998</v>
      </c>
      <c r="C27" s="439"/>
      <c r="E27" s="434"/>
    </row>
    <row r="28" spans="1:5" x14ac:dyDescent="0.2">
      <c r="A28" s="437" t="s">
        <v>241</v>
      </c>
      <c r="B28" s="441">
        <v>-95321.71</v>
      </c>
      <c r="C28" s="439"/>
    </row>
    <row r="29" spans="1:5" x14ac:dyDescent="0.2">
      <c r="A29" s="437" t="s">
        <v>242</v>
      </c>
      <c r="B29" s="441"/>
      <c r="C29" s="439"/>
      <c r="E29" s="433"/>
    </row>
    <row r="30" spans="1:5" x14ac:dyDescent="0.2">
      <c r="A30" s="437" t="s">
        <v>243</v>
      </c>
      <c r="B30" s="441"/>
      <c r="C30" s="439"/>
      <c r="E30" s="392"/>
    </row>
    <row r="31" spans="1:5" x14ac:dyDescent="0.2">
      <c r="A31" s="439"/>
      <c r="B31" s="444"/>
      <c r="C31" s="439"/>
      <c r="E31" s="436"/>
    </row>
    <row r="32" spans="1:5" ht="13.5" thickBot="1" x14ac:dyDescent="0.25">
      <c r="A32" s="437" t="s">
        <v>244</v>
      </c>
      <c r="B32" s="448">
        <f>SUM(B26:B31)</f>
        <v>34283059.369999997</v>
      </c>
      <c r="C32" s="439"/>
      <c r="E32" s="392"/>
    </row>
    <row r="33" spans="1:5" ht="13.5" thickTop="1" x14ac:dyDescent="0.2">
      <c r="A33" s="439"/>
      <c r="B33" s="449"/>
      <c r="C33" s="439"/>
      <c r="E33" s="436"/>
    </row>
    <row r="34" spans="1:5" x14ac:dyDescent="0.2">
      <c r="A34" s="445" t="s">
        <v>245</v>
      </c>
      <c r="B34" s="450">
        <v>2390997.77</v>
      </c>
      <c r="C34" s="439"/>
      <c r="E34" s="434"/>
    </row>
    <row r="35" spans="1:5" x14ac:dyDescent="0.2">
      <c r="A35" s="439"/>
      <c r="B35" s="440"/>
      <c r="C35" s="439"/>
      <c r="E35" s="392"/>
    </row>
    <row r="36" spans="1:5" ht="13.5" thickBot="1" x14ac:dyDescent="0.25">
      <c r="A36" s="445" t="s">
        <v>246</v>
      </c>
      <c r="B36" s="506">
        <f>+B32+B34</f>
        <v>36674057.140000001</v>
      </c>
      <c r="C36" s="439"/>
      <c r="E36" s="451"/>
    </row>
    <row r="37" spans="1:5" ht="13.5" thickTop="1" x14ac:dyDescent="0.2">
      <c r="A37" s="439"/>
      <c r="B37" s="440"/>
      <c r="C37" s="439"/>
      <c r="E37" s="433"/>
    </row>
    <row r="38" spans="1:5" x14ac:dyDescent="0.2">
      <c r="A38" s="439"/>
      <c r="B38" s="452">
        <f>B21-B36</f>
        <v>0</v>
      </c>
      <c r="C38" s="439"/>
      <c r="E38" s="392"/>
    </row>
    <row r="39" spans="1:5" x14ac:dyDescent="0.2">
      <c r="B39" s="453"/>
      <c r="E39" s="433"/>
    </row>
    <row r="40" spans="1:5" x14ac:dyDescent="0.2">
      <c r="A40" s="454" t="s">
        <v>247</v>
      </c>
      <c r="B40" s="455"/>
      <c r="C40" s="454"/>
      <c r="E40" s="325"/>
    </row>
    <row r="41" spans="1:5" x14ac:dyDescent="0.2">
      <c r="A41" s="454" t="s">
        <v>248</v>
      </c>
      <c r="B41" s="455"/>
      <c r="C41" s="454"/>
    </row>
    <row r="42" spans="1:5" x14ac:dyDescent="0.2">
      <c r="A42" s="456"/>
      <c r="B42" s="453"/>
      <c r="C42" s="456"/>
    </row>
    <row r="43" spans="1:5" x14ac:dyDescent="0.2">
      <c r="B43" s="453"/>
    </row>
    <row r="44" spans="1:5" x14ac:dyDescent="0.2">
      <c r="B44" s="453"/>
    </row>
    <row r="45" spans="1:5" x14ac:dyDescent="0.2">
      <c r="B45" s="453"/>
    </row>
    <row r="46" spans="1:5" x14ac:dyDescent="0.2">
      <c r="B46" s="453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18"/>
    <col min="3" max="3" width="99.85546875" style="318" customWidth="1"/>
    <col min="4" max="4" width="9.140625" style="318"/>
    <col min="5" max="5" width="17.42578125" style="318" customWidth="1"/>
    <col min="6" max="6" width="11.42578125" style="318" bestFit="1" customWidth="1"/>
    <col min="7" max="7" width="12.28515625" style="318" bestFit="1" customWidth="1"/>
    <col min="8" max="16384" width="9.140625" style="318"/>
  </cols>
  <sheetData>
    <row r="1" spans="1:6" x14ac:dyDescent="0.2">
      <c r="A1" s="85" t="s">
        <v>224</v>
      </c>
      <c r="D1" s="457"/>
      <c r="E1" s="458"/>
    </row>
    <row r="2" spans="1:6" x14ac:dyDescent="0.2">
      <c r="A2" s="85" t="s">
        <v>249</v>
      </c>
      <c r="E2" s="459"/>
      <c r="F2" s="460"/>
    </row>
    <row r="3" spans="1:6" x14ac:dyDescent="0.2">
      <c r="E3" s="431"/>
      <c r="F3" s="460"/>
    </row>
    <row r="4" spans="1:6" x14ac:dyDescent="0.2">
      <c r="B4" s="85" t="s">
        <v>250</v>
      </c>
      <c r="E4" s="459"/>
      <c r="F4" s="460"/>
    </row>
    <row r="5" spans="1:6" x14ac:dyDescent="0.2">
      <c r="C5" s="318" t="s">
        <v>251</v>
      </c>
      <c r="E5" s="507" t="s">
        <v>279</v>
      </c>
    </row>
    <row r="6" spans="1:6" x14ac:dyDescent="0.2">
      <c r="C6" s="318" t="s">
        <v>6</v>
      </c>
      <c r="E6" s="507">
        <v>45012</v>
      </c>
    </row>
    <row r="7" spans="1:6" x14ac:dyDescent="0.2">
      <c r="C7" s="318" t="s">
        <v>252</v>
      </c>
      <c r="E7" s="508">
        <v>28</v>
      </c>
    </row>
    <row r="8" spans="1:6" x14ac:dyDescent="0.2">
      <c r="C8" s="318" t="s">
        <v>253</v>
      </c>
      <c r="E8" s="509">
        <v>360</v>
      </c>
    </row>
    <row r="9" spans="1:6" ht="15" x14ac:dyDescent="0.25">
      <c r="C9" s="318" t="s">
        <v>254</v>
      </c>
      <c r="E9" s="510">
        <v>4200000</v>
      </c>
    </row>
    <row r="10" spans="1:6" ht="15" x14ac:dyDescent="0.25">
      <c r="C10" s="318" t="s">
        <v>255</v>
      </c>
      <c r="E10" s="511">
        <v>6.1170000000000002E-2</v>
      </c>
    </row>
    <row r="11" spans="1:6" ht="15" x14ac:dyDescent="0.25">
      <c r="C11" s="318" t="s">
        <v>256</v>
      </c>
      <c r="E11" s="511">
        <v>4.6170000000000003E-2</v>
      </c>
    </row>
    <row r="12" spans="1:6" x14ac:dyDescent="0.2">
      <c r="C12" s="318" t="s">
        <v>257</v>
      </c>
      <c r="E12" s="507">
        <v>45008</v>
      </c>
      <c r="F12" s="2"/>
    </row>
    <row r="13" spans="1:6" x14ac:dyDescent="0.2">
      <c r="E13" s="461"/>
    </row>
    <row r="14" spans="1:6" x14ac:dyDescent="0.2">
      <c r="B14" s="85" t="s">
        <v>258</v>
      </c>
      <c r="E14" s="464">
        <f>E9*(E10)*(ROUND((E7)/E8,5))</f>
        <v>19982.770919999999</v>
      </c>
    </row>
    <row r="16" spans="1:6" x14ac:dyDescent="0.2">
      <c r="B16" s="85" t="s">
        <v>259</v>
      </c>
      <c r="E16" s="462"/>
    </row>
    <row r="17" spans="2:7" x14ac:dyDescent="0.2">
      <c r="C17" s="318" t="s">
        <v>260</v>
      </c>
      <c r="E17" s="462">
        <v>212551.08</v>
      </c>
    </row>
    <row r="18" spans="2:7" x14ac:dyDescent="0.2">
      <c r="C18" s="318" t="s">
        <v>261</v>
      </c>
      <c r="E18" s="462">
        <v>23842.639999999999</v>
      </c>
    </row>
    <row r="19" spans="2:7" x14ac:dyDescent="0.2">
      <c r="C19" s="318" t="s">
        <v>262</v>
      </c>
      <c r="E19" s="462">
        <v>15193.87</v>
      </c>
    </row>
    <row r="20" spans="2:7" x14ac:dyDescent="0.2">
      <c r="C20" s="318" t="s">
        <v>263</v>
      </c>
      <c r="E20" s="462">
        <v>130457.93</v>
      </c>
    </row>
    <row r="21" spans="2:7" x14ac:dyDescent="0.2">
      <c r="C21" s="406" t="s">
        <v>264</v>
      </c>
      <c r="E21" s="512">
        <v>833.33</v>
      </c>
    </row>
    <row r="22" spans="2:7" x14ac:dyDescent="0.2">
      <c r="E22" s="463"/>
    </row>
    <row r="23" spans="2:7" x14ac:dyDescent="0.2">
      <c r="B23" s="85" t="s">
        <v>265</v>
      </c>
      <c r="E23" s="464">
        <f>E17-E18-E19-E20-E21</f>
        <v>42223.310000000012</v>
      </c>
      <c r="G23" s="342"/>
    </row>
    <row r="24" spans="2:7" x14ac:dyDescent="0.2">
      <c r="E24" s="459"/>
      <c r="G24" s="342"/>
    </row>
    <row r="25" spans="2:7" ht="15" x14ac:dyDescent="0.25">
      <c r="B25" s="85" t="s">
        <v>266</v>
      </c>
      <c r="E25" s="465"/>
    </row>
    <row r="26" spans="2:7" x14ac:dyDescent="0.2">
      <c r="C26" s="318" t="s">
        <v>267</v>
      </c>
      <c r="E26" s="466">
        <v>0</v>
      </c>
    </row>
    <row r="27" spans="2:7" ht="15" x14ac:dyDescent="0.25">
      <c r="C27" s="318" t="s">
        <v>268</v>
      </c>
      <c r="E27" s="465">
        <v>0</v>
      </c>
    </row>
    <row r="28" spans="2:7" ht="15" x14ac:dyDescent="0.25">
      <c r="C28" s="318" t="s">
        <v>269</v>
      </c>
      <c r="E28" s="467">
        <v>0</v>
      </c>
    </row>
    <row r="29" spans="2:7" x14ac:dyDescent="0.2">
      <c r="B29" s="85" t="s">
        <v>270</v>
      </c>
      <c r="E29" s="464">
        <v>0</v>
      </c>
    </row>
    <row r="30" spans="2:7" x14ac:dyDescent="0.2">
      <c r="E30" s="459"/>
    </row>
    <row r="31" spans="2:7" ht="15" x14ac:dyDescent="0.25">
      <c r="B31" s="85" t="s">
        <v>271</v>
      </c>
      <c r="E31" s="465"/>
    </row>
    <row r="32" spans="2:7" ht="15" x14ac:dyDescent="0.25">
      <c r="C32" s="318" t="s">
        <v>272</v>
      </c>
      <c r="E32" s="465">
        <f>+E14</f>
        <v>19982.770919999999</v>
      </c>
    </row>
    <row r="33" spans="2:5" x14ac:dyDescent="0.2">
      <c r="E33" s="461"/>
    </row>
    <row r="34" spans="2:5" x14ac:dyDescent="0.2">
      <c r="B34" s="85" t="s">
        <v>273</v>
      </c>
      <c r="E34" s="464">
        <f>E32</f>
        <v>19982.770919999999</v>
      </c>
    </row>
    <row r="35" spans="2:5" x14ac:dyDescent="0.2">
      <c r="E35" s="431"/>
    </row>
    <row r="36" spans="2:5" x14ac:dyDescent="0.2">
      <c r="B36" s="85" t="s">
        <v>274</v>
      </c>
      <c r="E36" s="459"/>
    </row>
    <row r="37" spans="2:5" ht="15" x14ac:dyDescent="0.25">
      <c r="C37" s="318" t="s">
        <v>275</v>
      </c>
      <c r="E37" s="468">
        <v>0</v>
      </c>
    </row>
    <row r="38" spans="2:5" x14ac:dyDescent="0.2">
      <c r="C38" s="318" t="s">
        <v>276</v>
      </c>
      <c r="E38" s="469">
        <v>0</v>
      </c>
    </row>
    <row r="39" spans="2:5" x14ac:dyDescent="0.2">
      <c r="C39" s="318" t="s">
        <v>277</v>
      </c>
      <c r="E39" s="470">
        <v>0</v>
      </c>
    </row>
    <row r="40" spans="2:5" x14ac:dyDescent="0.2">
      <c r="B40" s="85" t="s">
        <v>278</v>
      </c>
      <c r="E40" s="46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2023-03-23T20:36:50Z</dcterms:created>
  <dcterms:modified xsi:type="dcterms:W3CDTF">2023-03-23T20:41:04Z</dcterms:modified>
</cp:coreProperties>
</file>