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2\"/>
    </mc:Choice>
  </mc:AlternateContent>
  <bookViews>
    <workbookView xWindow="0" yWindow="0" windowWidth="23040" windowHeight="8328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N67" i="2"/>
  <c r="A3" i="2"/>
  <c r="A99" i="1"/>
  <c r="A98" i="1"/>
  <c r="A97" i="1"/>
  <c r="A96" i="1"/>
  <c r="A95" i="1"/>
  <c r="A94" i="1"/>
  <c r="A93" i="1"/>
  <c r="A84" i="1"/>
  <c r="H65" i="1"/>
  <c r="G64" i="1"/>
  <c r="G50" i="1"/>
  <c r="G46" i="1"/>
  <c r="G29" i="1"/>
  <c r="H30" i="1"/>
  <c r="G28" i="1"/>
  <c r="G30" i="1" s="1"/>
  <c r="F30" i="1"/>
  <c r="H21" i="1"/>
  <c r="L18" i="1"/>
  <c r="G72" i="1"/>
  <c r="J21" i="1"/>
  <c r="L17" i="1"/>
  <c r="A3" i="3"/>
  <c r="E5" i="2"/>
  <c r="L21" i="1" l="1"/>
  <c r="H72" i="1"/>
  <c r="M17" i="1"/>
  <c r="H73" i="1"/>
  <c r="M18" i="1"/>
  <c r="B20" i="3"/>
  <c r="B37" i="3" s="1"/>
  <c r="I21" i="1"/>
  <c r="K21" i="1"/>
  <c r="H53" i="1"/>
  <c r="G34" i="1"/>
  <c r="G35" i="1"/>
  <c r="G36" i="1"/>
  <c r="G37" i="1"/>
  <c r="G38" i="1"/>
  <c r="G39" i="1"/>
  <c r="G47" i="1"/>
  <c r="H66" i="1" s="1"/>
  <c r="E6" i="2"/>
  <c r="G66" i="1" l="1"/>
  <c r="G68" i="1" s="1"/>
  <c r="H68" i="1"/>
  <c r="G53" i="1"/>
  <c r="H74" i="1"/>
  <c r="G73" i="1"/>
  <c r="G74" i="1" s="1"/>
  <c r="M21" i="1"/>
  <c r="H79" i="1" l="1"/>
  <c r="H78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<sst xmlns="http://schemas.openxmlformats.org/spreadsheetml/2006/main" count="331" uniqueCount="239">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</sst>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4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8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44951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44926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8"/>
      <c r="I8" s="19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8" thickBot="1" x14ac:dyDescent="0.3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>
      <c r="I13" s="31"/>
    </row>
    <row r="14" spans="1:15" ht="15.6" x14ac:dyDescent="0.3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 x14ac:dyDescent="0.25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 x14ac:dyDescent="0.25">
      <c r="A17" s="36"/>
      <c r="B17" s="42" t="s">
        <v>31</v>
      </c>
      <c r="C17" s="43" t="s">
        <v>32</v>
      </c>
      <c r="D17" s="44">
        <v>4.9587100000000002E-2</v>
      </c>
      <c r="E17" s="44">
        <v>4.3887099999999998E-2</v>
      </c>
      <c r="F17" s="44">
        <v>5.7000000000000002E-3</v>
      </c>
      <c r="G17" s="42"/>
      <c r="H17" s="45">
        <v>551600000</v>
      </c>
      <c r="I17" s="45">
        <v>47500891.170000002</v>
      </c>
      <c r="J17" s="46">
        <v>189753.56</v>
      </c>
      <c r="K17" s="47">
        <v>2091410.77</v>
      </c>
      <c r="L17" s="46">
        <f>I17-K17</f>
        <v>45409480.399999999</v>
      </c>
      <c r="M17" s="48">
        <f>L17/L21</f>
        <v>0.73348185296673885</v>
      </c>
      <c r="N17" s="48" t="s">
        <v>33</v>
      </c>
      <c r="O17" s="49">
        <v>47175</v>
      </c>
      <c r="Q17" s="50"/>
    </row>
    <row r="18" spans="1:17" x14ac:dyDescent="0.25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19250.55</v>
      </c>
      <c r="K18" s="54">
        <v>0</v>
      </c>
      <c r="L18" s="53">
        <f>I18-K18</f>
        <v>16500000</v>
      </c>
      <c r="M18" s="55">
        <f>L18/L21</f>
        <v>0.26651814703326115</v>
      </c>
      <c r="N18" s="55" t="s">
        <v>33</v>
      </c>
      <c r="O18" s="56">
        <v>48512</v>
      </c>
      <c r="Q18" s="50"/>
    </row>
    <row r="19" spans="1:17" x14ac:dyDescent="0.25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64000891.170000002</v>
      </c>
      <c r="J21" s="68">
        <f>SUM(J17:J19)</f>
        <v>209004.11</v>
      </c>
      <c r="K21" s="68">
        <f>SUM(K17:K19)</f>
        <v>2091410.77</v>
      </c>
      <c r="L21" s="68">
        <f>SUM(L17:L19)</f>
        <v>61909480.399999999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 x14ac:dyDescent="0.25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 x14ac:dyDescent="0.25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 x14ac:dyDescent="0.25">
      <c r="A28" s="84"/>
      <c r="B28" s="90" t="s">
        <v>45</v>
      </c>
      <c r="C28" s="90"/>
      <c r="D28" s="90"/>
      <c r="E28" s="90"/>
      <c r="F28" s="91">
        <v>68155889.530000001</v>
      </c>
      <c r="G28" s="92">
        <f>+H28-F28</f>
        <v>-2103139.0500000045</v>
      </c>
      <c r="H28" s="93">
        <v>66052750.479999997</v>
      </c>
      <c r="I28" s="31"/>
      <c r="J28" s="57"/>
      <c r="K28" s="94"/>
      <c r="L28" s="95"/>
      <c r="M28" s="96" t="s">
        <v>46</v>
      </c>
      <c r="N28" s="96"/>
      <c r="O28" s="97"/>
    </row>
    <row r="29" spans="1:17" x14ac:dyDescent="0.25">
      <c r="A29" s="36"/>
      <c r="B29" s="25" t="s">
        <v>47</v>
      </c>
      <c r="C29" s="25"/>
      <c r="D29" s="25"/>
      <c r="E29" s="25"/>
      <c r="F29" s="98">
        <v>993688.63</v>
      </c>
      <c r="G29" s="99">
        <f>+H29-F29</f>
        <v>-41656.479999999981</v>
      </c>
      <c r="H29" s="100">
        <v>952032.15</v>
      </c>
      <c r="I29" s="31"/>
      <c r="J29" s="101" t="s">
        <v>48</v>
      </c>
      <c r="K29" s="102"/>
      <c r="L29" s="103">
        <v>3.7000000000000002E-3</v>
      </c>
      <c r="M29" s="104"/>
      <c r="N29" s="105">
        <v>-27.03</v>
      </c>
      <c r="O29" s="106"/>
    </row>
    <row r="30" spans="1:17" x14ac:dyDescent="0.25">
      <c r="A30" s="36"/>
      <c r="B30" s="107" t="s">
        <v>49</v>
      </c>
      <c r="C30" s="107"/>
      <c r="D30" s="107"/>
      <c r="E30" s="107"/>
      <c r="F30" s="108">
        <f>SUM(F28:F29)</f>
        <v>69149578.159999996</v>
      </c>
      <c r="G30" s="109">
        <f>SUM(G28:G29)</f>
        <v>-2144795.5300000045</v>
      </c>
      <c r="H30" s="110">
        <f>H28+H29</f>
        <v>67004782.629999995</v>
      </c>
      <c r="I30" s="31"/>
      <c r="J30" s="101" t="s">
        <v>50</v>
      </c>
      <c r="K30" s="102"/>
      <c r="L30" s="103">
        <v>2.0000000000000001E-4</v>
      </c>
      <c r="M30" s="111"/>
      <c r="N30" s="112">
        <v>-4</v>
      </c>
      <c r="O30" s="113"/>
    </row>
    <row r="31" spans="1:17" x14ac:dyDescent="0.25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6.5600000000000006E-2</v>
      </c>
      <c r="M31" s="111"/>
      <c r="N31" s="112">
        <v>-16.739999999999998</v>
      </c>
      <c r="O31" s="113"/>
    </row>
    <row r="32" spans="1:17" x14ac:dyDescent="0.25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0.10249999999999999</v>
      </c>
      <c r="M32" s="115"/>
      <c r="N32" s="116">
        <v>-4.04</v>
      </c>
      <c r="O32" s="117"/>
    </row>
    <row r="33" spans="1:15" ht="15.75" customHeight="1" x14ac:dyDescent="0.25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 x14ac:dyDescent="0.25">
      <c r="A34" s="36"/>
      <c r="B34" s="25" t="s">
        <v>54</v>
      </c>
      <c r="C34" s="25"/>
      <c r="D34" s="25"/>
      <c r="E34" s="25"/>
      <c r="F34" s="98">
        <v>5.62</v>
      </c>
      <c r="G34" s="99">
        <f t="shared" ref="G34:G39" si="0">H34-F34</f>
        <v>0</v>
      </c>
      <c r="H34" s="100">
        <v>5.62</v>
      </c>
      <c r="I34" s="31"/>
      <c r="J34" s="101" t="s">
        <v>55</v>
      </c>
      <c r="K34" s="102"/>
      <c r="L34" s="103">
        <v>0.81569999999999998</v>
      </c>
      <c r="M34" s="104"/>
      <c r="N34" s="105">
        <v>173.82</v>
      </c>
      <c r="O34" s="106"/>
    </row>
    <row r="35" spans="1:15" x14ac:dyDescent="0.25">
      <c r="A35" s="36"/>
      <c r="B35" s="25" t="s">
        <v>56</v>
      </c>
      <c r="C35" s="25"/>
      <c r="D35" s="25"/>
      <c r="E35" s="25"/>
      <c r="F35" s="98">
        <v>159.44999999999999</v>
      </c>
      <c r="G35" s="99">
        <f t="shared" si="0"/>
        <v>-0.47999999999998977</v>
      </c>
      <c r="H35" s="100">
        <v>158.97</v>
      </c>
      <c r="I35" s="31"/>
      <c r="J35" s="101" t="s">
        <v>57</v>
      </c>
      <c r="K35" s="102"/>
      <c r="L35" s="103">
        <v>1.1299999999999999E-2</v>
      </c>
      <c r="M35" s="111"/>
      <c r="N35" s="112">
        <v>204.63</v>
      </c>
      <c r="O35" s="113"/>
    </row>
    <row r="36" spans="1:15" ht="12.75" customHeight="1" x14ac:dyDescent="0.25">
      <c r="A36" s="36"/>
      <c r="B36" s="25" t="s">
        <v>58</v>
      </c>
      <c r="C36" s="25"/>
      <c r="D36" s="25"/>
      <c r="E36" s="25"/>
      <c r="F36" s="127">
        <v>17130</v>
      </c>
      <c r="G36" s="128">
        <f t="shared" si="0"/>
        <v>-693</v>
      </c>
      <c r="H36" s="129">
        <v>16437</v>
      </c>
      <c r="I36" s="31"/>
      <c r="J36" s="101" t="s">
        <v>59</v>
      </c>
      <c r="K36" s="102"/>
      <c r="L36" s="103">
        <v>1E-3</v>
      </c>
      <c r="M36" s="111"/>
      <c r="N36" s="112">
        <v>135</v>
      </c>
      <c r="O36" s="113"/>
    </row>
    <row r="37" spans="1:15" ht="13.8" thickBot="1" x14ac:dyDescent="0.3">
      <c r="A37" s="36"/>
      <c r="B37" s="25" t="s">
        <v>60</v>
      </c>
      <c r="C37" s="25"/>
      <c r="D37" s="25"/>
      <c r="E37" s="25"/>
      <c r="F37" s="127">
        <v>7298</v>
      </c>
      <c r="G37" s="128">
        <f t="shared" si="0"/>
        <v>-271</v>
      </c>
      <c r="H37" s="129">
        <v>7027</v>
      </c>
      <c r="I37" s="31"/>
      <c r="J37" s="130" t="s">
        <v>61</v>
      </c>
      <c r="K37" s="102"/>
      <c r="L37" s="131"/>
      <c r="M37" s="132"/>
      <c r="N37" s="133">
        <v>142.62</v>
      </c>
      <c r="O37" s="134"/>
    </row>
    <row r="38" spans="1:15" ht="13.8" thickBot="1" x14ac:dyDescent="0.3">
      <c r="A38" s="36"/>
      <c r="B38" s="25" t="s">
        <v>62</v>
      </c>
      <c r="C38" s="25"/>
      <c r="D38" s="25"/>
      <c r="E38" s="25"/>
      <c r="F38" s="135">
        <v>4036.75</v>
      </c>
      <c r="G38" s="99">
        <f t="shared" si="0"/>
        <v>39.710000000000036</v>
      </c>
      <c r="H38" s="136">
        <v>4076.46</v>
      </c>
      <c r="I38" s="31"/>
      <c r="J38" s="137"/>
      <c r="K38" s="138"/>
      <c r="L38" s="139"/>
      <c r="M38" s="140"/>
      <c r="N38" s="140"/>
      <c r="O38" s="141"/>
    </row>
    <row r="39" spans="1:15" x14ac:dyDescent="0.25">
      <c r="A39" s="57"/>
      <c r="B39" s="142" t="s">
        <v>63</v>
      </c>
      <c r="C39" s="142"/>
      <c r="D39" s="142"/>
      <c r="E39" s="142"/>
      <c r="F39" s="143">
        <v>9475.14</v>
      </c>
      <c r="G39" s="99">
        <f t="shared" si="0"/>
        <v>60.190000000000509</v>
      </c>
      <c r="H39" s="144">
        <v>9535.33</v>
      </c>
      <c r="I39" s="31"/>
      <c r="J39" s="145" t="s">
        <v>64</v>
      </c>
      <c r="K39" s="146"/>
      <c r="L39" s="146"/>
      <c r="M39" s="146"/>
      <c r="N39" s="146"/>
      <c r="O39" s="147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1"/>
      <c r="J40" s="148"/>
      <c r="K40" s="149"/>
      <c r="L40" s="149"/>
      <c r="M40" s="149"/>
      <c r="N40" s="149"/>
      <c r="O40" s="150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1"/>
      <c r="J41" s="151"/>
      <c r="K41" s="152"/>
      <c r="L41" s="152"/>
      <c r="M41" s="152"/>
      <c r="N41" s="152"/>
      <c r="O41" s="153"/>
    </row>
    <row r="42" spans="1:15" ht="13.8" thickBot="1" x14ac:dyDescent="0.3">
      <c r="I42" s="31"/>
      <c r="L42" s="154"/>
    </row>
    <row r="43" spans="1:15" ht="15.6" x14ac:dyDescent="0.3">
      <c r="A43" s="32" t="s">
        <v>65</v>
      </c>
      <c r="B43" s="34"/>
      <c r="C43" s="34"/>
      <c r="D43" s="34"/>
      <c r="E43" s="34"/>
      <c r="F43" s="34"/>
      <c r="G43" s="34"/>
      <c r="H43" s="35"/>
      <c r="I43" s="31"/>
      <c r="J43" s="155"/>
      <c r="K43" s="156"/>
      <c r="L43" s="157"/>
    </row>
    <row r="44" spans="1:15" x14ac:dyDescent="0.25">
      <c r="A44" s="36"/>
      <c r="B44" s="25"/>
      <c r="C44" s="25"/>
      <c r="D44" s="25"/>
      <c r="E44" s="25"/>
      <c r="F44" s="25"/>
      <c r="G44" s="25"/>
      <c r="H44" s="37"/>
      <c r="I44" s="31"/>
      <c r="J44" s="25"/>
      <c r="L44" s="158"/>
    </row>
    <row r="45" spans="1:15" x14ac:dyDescent="0.25">
      <c r="A45" s="81"/>
      <c r="B45" s="82"/>
      <c r="C45" s="82"/>
      <c r="D45" s="82"/>
      <c r="E45" s="82"/>
      <c r="F45" s="159" t="s">
        <v>66</v>
      </c>
      <c r="G45" s="39" t="s">
        <v>41</v>
      </c>
      <c r="H45" s="160" t="s">
        <v>42</v>
      </c>
      <c r="I45" s="31"/>
      <c r="J45" s="161"/>
      <c r="L45" s="162"/>
    </row>
    <row r="46" spans="1:15" x14ac:dyDescent="0.25">
      <c r="A46" s="36"/>
      <c r="B46" s="25" t="s">
        <v>67</v>
      </c>
      <c r="C46" s="25"/>
      <c r="D46" s="25"/>
      <c r="E46" s="85"/>
      <c r="F46" s="46">
        <v>851313.01</v>
      </c>
      <c r="G46" s="99">
        <f>+H46-F46</f>
        <v>0</v>
      </c>
      <c r="H46" s="163">
        <v>851313.01</v>
      </c>
      <c r="I46" s="31"/>
      <c r="J46" s="164"/>
      <c r="L46" s="162"/>
    </row>
    <row r="47" spans="1:15" x14ac:dyDescent="0.25">
      <c r="A47" s="36"/>
      <c r="B47" s="25" t="s">
        <v>68</v>
      </c>
      <c r="C47" s="25"/>
      <c r="D47" s="25"/>
      <c r="E47" s="102"/>
      <c r="F47" s="53">
        <v>851313.01</v>
      </c>
      <c r="G47" s="99">
        <f>+H47-F47</f>
        <v>0</v>
      </c>
      <c r="H47" s="163">
        <v>851313.01</v>
      </c>
      <c r="I47" s="31"/>
      <c r="J47" s="165"/>
    </row>
    <row r="48" spans="1:15" x14ac:dyDescent="0.25">
      <c r="A48" s="36"/>
      <c r="B48" s="25" t="s">
        <v>69</v>
      </c>
      <c r="C48" s="25"/>
      <c r="D48" s="25"/>
      <c r="E48" s="102"/>
      <c r="F48" s="53">
        <v>0</v>
      </c>
      <c r="G48" s="99"/>
      <c r="H48" s="163">
        <v>0</v>
      </c>
      <c r="I48" s="31"/>
      <c r="J48" s="166"/>
      <c r="L48" s="167"/>
    </row>
    <row r="49" spans="1:14" x14ac:dyDescent="0.25">
      <c r="A49" s="36"/>
      <c r="B49" s="25" t="s">
        <v>70</v>
      </c>
      <c r="C49" s="25"/>
      <c r="D49" s="25"/>
      <c r="E49" s="102"/>
      <c r="F49" s="53">
        <v>0</v>
      </c>
      <c r="G49" s="99"/>
      <c r="H49" s="163">
        <v>0</v>
      </c>
      <c r="I49" s="31"/>
      <c r="J49" s="165"/>
      <c r="L49" s="167"/>
    </row>
    <row r="50" spans="1:14" x14ac:dyDescent="0.25">
      <c r="A50" s="36"/>
      <c r="B50" s="25" t="s">
        <v>71</v>
      </c>
      <c r="C50" s="25"/>
      <c r="D50" s="25"/>
      <c r="E50" s="102"/>
      <c r="F50" s="53">
        <v>3527702.34</v>
      </c>
      <c r="G50" s="99">
        <f>+H50-F50</f>
        <v>-1188925.81</v>
      </c>
      <c r="H50" s="163">
        <v>2338776.5299999998</v>
      </c>
      <c r="I50" s="31"/>
      <c r="J50" s="164"/>
      <c r="L50" s="25"/>
    </row>
    <row r="51" spans="1:14" x14ac:dyDescent="0.25">
      <c r="A51" s="36"/>
      <c r="B51" s="25" t="s">
        <v>72</v>
      </c>
      <c r="C51" s="25"/>
      <c r="D51" s="25"/>
      <c r="E51" s="25"/>
      <c r="F51" s="168">
        <v>0</v>
      </c>
      <c r="G51" s="98"/>
      <c r="H51" s="163">
        <v>0</v>
      </c>
      <c r="I51" s="31"/>
      <c r="J51" s="164"/>
      <c r="K51" s="167"/>
      <c r="L51" s="164"/>
      <c r="M51" s="169"/>
    </row>
    <row r="52" spans="1:14" x14ac:dyDescent="0.25">
      <c r="A52" s="36"/>
      <c r="B52" s="25" t="s">
        <v>73</v>
      </c>
      <c r="C52" s="25"/>
      <c r="D52" s="25"/>
      <c r="E52" s="25"/>
      <c r="F52" s="168"/>
      <c r="G52" s="98"/>
      <c r="H52" s="163"/>
      <c r="I52" s="31"/>
      <c r="J52" s="25"/>
      <c r="L52" s="25"/>
    </row>
    <row r="53" spans="1:14" x14ac:dyDescent="0.25">
      <c r="A53" s="36"/>
      <c r="B53" s="107" t="s">
        <v>74</v>
      </c>
      <c r="C53" s="25"/>
      <c r="D53" s="25"/>
      <c r="E53" s="25"/>
      <c r="F53" s="170">
        <v>4379015.3499999996</v>
      </c>
      <c r="G53" s="108">
        <f>+H53-F53</f>
        <v>-1188925.8099999996</v>
      </c>
      <c r="H53" s="171">
        <f>H47+H48+H50+H51</f>
        <v>3190089.54</v>
      </c>
      <c r="I53" s="31"/>
      <c r="J53" s="164"/>
      <c r="K53" s="172"/>
      <c r="L53" s="164"/>
    </row>
    <row r="54" spans="1:14" x14ac:dyDescent="0.25">
      <c r="A54" s="36"/>
      <c r="B54" s="25"/>
      <c r="C54" s="25"/>
      <c r="D54" s="25"/>
      <c r="E54" s="25"/>
      <c r="F54" s="173"/>
      <c r="G54" s="174"/>
      <c r="H54" s="37"/>
      <c r="I54" s="31"/>
      <c r="J54" s="25"/>
      <c r="L54" s="25"/>
    </row>
    <row r="55" spans="1:14" x14ac:dyDescent="0.25">
      <c r="A55" s="72"/>
      <c r="B55" s="74"/>
      <c r="C55" s="74"/>
      <c r="D55" s="74"/>
      <c r="E55" s="74"/>
      <c r="F55" s="175"/>
      <c r="G55" s="176"/>
      <c r="H55" s="177"/>
      <c r="I55" s="31"/>
      <c r="J55" s="25"/>
    </row>
    <row r="56" spans="1:14" x14ac:dyDescent="0.25">
      <c r="A56" s="72"/>
      <c r="B56" s="74"/>
      <c r="C56" s="74"/>
      <c r="D56" s="74"/>
      <c r="E56" s="74"/>
      <c r="F56" s="175"/>
      <c r="G56" s="176"/>
      <c r="H56" s="177"/>
      <c r="I56" s="31"/>
      <c r="J56" s="25"/>
      <c r="L56" s="31"/>
      <c r="M56" s="31"/>
    </row>
    <row r="57" spans="1:14" ht="13.8" thickBot="1" x14ac:dyDescent="0.3">
      <c r="A57" s="178"/>
      <c r="B57" s="79"/>
      <c r="C57" s="79"/>
      <c r="D57" s="79"/>
      <c r="E57" s="79"/>
      <c r="F57" s="179"/>
      <c r="G57" s="180"/>
      <c r="H57" s="181"/>
      <c r="I57" s="31"/>
    </row>
    <row r="58" spans="1:14" x14ac:dyDescent="0.25">
      <c r="I58" s="31"/>
    </row>
    <row r="59" spans="1:14" ht="13.8" thickBot="1" x14ac:dyDescent="0.3">
      <c r="F59" s="79"/>
      <c r="G59" s="79"/>
      <c r="I59" s="31"/>
    </row>
    <row r="60" spans="1:14" ht="16.2" thickBot="1" x14ac:dyDescent="0.35">
      <c r="A60" s="32" t="s">
        <v>75</v>
      </c>
      <c r="B60" s="34"/>
      <c r="C60" s="34"/>
      <c r="D60" s="34"/>
      <c r="E60" s="34"/>
      <c r="F60" s="25"/>
      <c r="G60" s="25"/>
      <c r="H60" s="35"/>
      <c r="I60" s="31"/>
      <c r="J60" s="182" t="s">
        <v>76</v>
      </c>
      <c r="K60" s="183"/>
      <c r="N60" s="169"/>
    </row>
    <row r="61" spans="1:14" ht="6.75" customHeight="1" thickBot="1" x14ac:dyDescent="0.3">
      <c r="A61" s="36"/>
      <c r="B61" s="25"/>
      <c r="C61" s="25"/>
      <c r="D61" s="25"/>
      <c r="E61" s="25"/>
      <c r="F61" s="25"/>
      <c r="G61" s="25"/>
      <c r="H61" s="37"/>
      <c r="I61" s="31"/>
      <c r="J61" s="36"/>
      <c r="K61" s="37"/>
    </row>
    <row r="62" spans="1:14" s="89" customFormat="1" x14ac:dyDescent="0.25">
      <c r="A62" s="81"/>
      <c r="B62" s="82"/>
      <c r="C62" s="82"/>
      <c r="D62" s="82"/>
      <c r="E62" s="82"/>
      <c r="F62" s="159" t="s">
        <v>66</v>
      </c>
      <c r="G62" s="39" t="s">
        <v>41</v>
      </c>
      <c r="H62" s="160" t="s">
        <v>42</v>
      </c>
      <c r="I62" s="31"/>
      <c r="J62" s="184"/>
      <c r="K62" s="185"/>
    </row>
    <row r="63" spans="1:14" x14ac:dyDescent="0.25">
      <c r="A63" s="84"/>
      <c r="B63" s="186" t="s">
        <v>77</v>
      </c>
      <c r="C63" s="90"/>
      <c r="D63" s="90"/>
      <c r="E63" s="90"/>
      <c r="F63" s="187"/>
      <c r="G63" s="85"/>
      <c r="H63" s="188"/>
      <c r="I63" s="31"/>
      <c r="J63" s="36" t="s">
        <v>78</v>
      </c>
      <c r="K63" s="189">
        <v>7.7999999999999996E-3</v>
      </c>
    </row>
    <row r="64" spans="1:14" ht="16.2" thickBot="1" x14ac:dyDescent="0.3">
      <c r="A64" s="36"/>
      <c r="B64" s="25" t="s">
        <v>79</v>
      </c>
      <c r="C64" s="25"/>
      <c r="D64" s="25"/>
      <c r="E64" s="102"/>
      <c r="F64" s="53">
        <v>72463865.609999999</v>
      </c>
      <c r="G64" s="54">
        <f>-F64+H64</f>
        <v>-2045724.7199999988</v>
      </c>
      <c r="H64" s="163">
        <v>70418140.890000001</v>
      </c>
      <c r="I64" s="31"/>
      <c r="J64" s="178"/>
      <c r="K64" s="181"/>
    </row>
    <row r="65" spans="1:16" x14ac:dyDescent="0.25">
      <c r="A65" s="36"/>
      <c r="B65" s="25" t="s">
        <v>80</v>
      </c>
      <c r="C65" s="25"/>
      <c r="D65" s="25"/>
      <c r="E65" s="102"/>
      <c r="F65" s="53">
        <v>0</v>
      </c>
      <c r="G65" s="54"/>
      <c r="H65" s="163">
        <f>H48</f>
        <v>0</v>
      </c>
      <c r="I65" s="31"/>
      <c r="J65" s="74"/>
      <c r="K65" s="25"/>
    </row>
    <row r="66" spans="1:16" x14ac:dyDescent="0.25">
      <c r="A66" s="36"/>
      <c r="B66" s="25" t="s">
        <v>81</v>
      </c>
      <c r="C66" s="25"/>
      <c r="D66" s="25"/>
      <c r="E66" s="102"/>
      <c r="F66" s="53">
        <v>851313.01</v>
      </c>
      <c r="G66" s="54">
        <f>(-F66+H66)</f>
        <v>0</v>
      </c>
      <c r="H66" s="163">
        <f>H46+G47</f>
        <v>851313.01</v>
      </c>
      <c r="I66" s="31"/>
      <c r="J66" s="25"/>
      <c r="K66" s="25"/>
    </row>
    <row r="67" spans="1:16" x14ac:dyDescent="0.25">
      <c r="A67" s="36"/>
      <c r="B67" s="25" t="s">
        <v>72</v>
      </c>
      <c r="C67" s="25"/>
      <c r="D67" s="25"/>
      <c r="E67" s="102"/>
      <c r="F67" s="61">
        <v>0</v>
      </c>
      <c r="G67" s="62"/>
      <c r="H67" s="190">
        <v>0</v>
      </c>
      <c r="I67" s="31"/>
    </row>
    <row r="68" spans="1:16" ht="13.8" thickBot="1" x14ac:dyDescent="0.3">
      <c r="A68" s="36"/>
      <c r="B68" s="107" t="s">
        <v>82</v>
      </c>
      <c r="C68" s="25"/>
      <c r="D68" s="25"/>
      <c r="E68" s="102"/>
      <c r="F68" s="191">
        <v>73315178.620000005</v>
      </c>
      <c r="G68" s="192">
        <f>SUM(G64:G67)</f>
        <v>-2045724.7199999988</v>
      </c>
      <c r="H68" s="171">
        <f>SUM(H64:H67)</f>
        <v>71269453.900000006</v>
      </c>
      <c r="I68" s="31"/>
      <c r="J68" s="31"/>
    </row>
    <row r="69" spans="1:16" ht="15.6" x14ac:dyDescent="0.3">
      <c r="A69" s="36"/>
      <c r="B69" s="25"/>
      <c r="C69" s="25"/>
      <c r="D69" s="25"/>
      <c r="E69" s="102"/>
      <c r="F69" s="191"/>
      <c r="G69" s="54"/>
      <c r="H69" s="171"/>
      <c r="I69" s="31"/>
      <c r="J69" s="32" t="s">
        <v>83</v>
      </c>
      <c r="K69" s="34"/>
      <c r="L69" s="34"/>
      <c r="M69" s="34"/>
      <c r="N69" s="34"/>
      <c r="O69" s="35"/>
    </row>
    <row r="70" spans="1:16" ht="6.75" customHeight="1" x14ac:dyDescent="0.25">
      <c r="A70" s="36"/>
      <c r="B70" s="107"/>
      <c r="C70" s="25"/>
      <c r="D70" s="25"/>
      <c r="E70" s="102"/>
      <c r="F70" s="53"/>
      <c r="G70" s="54"/>
      <c r="H70" s="163"/>
      <c r="I70" s="31"/>
      <c r="J70" s="36"/>
      <c r="K70" s="25"/>
      <c r="L70" s="25"/>
      <c r="M70" s="25"/>
      <c r="N70" s="25"/>
      <c r="O70" s="37"/>
    </row>
    <row r="71" spans="1:16" x14ac:dyDescent="0.25">
      <c r="A71" s="36"/>
      <c r="B71" s="107" t="s">
        <v>84</v>
      </c>
      <c r="C71" s="25"/>
      <c r="D71" s="25"/>
      <c r="E71" s="102"/>
      <c r="F71" s="53"/>
      <c r="G71" s="54"/>
      <c r="H71" s="163"/>
      <c r="I71" s="31"/>
      <c r="J71" s="38"/>
      <c r="K71" s="193"/>
      <c r="L71" s="39" t="s">
        <v>85</v>
      </c>
      <c r="M71" s="39" t="s">
        <v>86</v>
      </c>
      <c r="N71" s="39" t="s">
        <v>87</v>
      </c>
      <c r="O71" s="160" t="s">
        <v>88</v>
      </c>
    </row>
    <row r="72" spans="1:16" x14ac:dyDescent="0.25">
      <c r="A72" s="36"/>
      <c r="B72" s="25" t="s">
        <v>89</v>
      </c>
      <c r="C72" s="25"/>
      <c r="D72" s="25"/>
      <c r="E72" s="102"/>
      <c r="F72" s="53">
        <v>47500891.170000002</v>
      </c>
      <c r="G72" s="54">
        <f>-K17</f>
        <v>-2091410.77</v>
      </c>
      <c r="H72" s="163">
        <f>L17</f>
        <v>45409480.399999999</v>
      </c>
      <c r="I72" s="31"/>
      <c r="J72" s="36" t="s">
        <v>90</v>
      </c>
      <c r="K72" s="25"/>
      <c r="L72" s="194">
        <v>67004782.630000003</v>
      </c>
      <c r="M72" s="195">
        <v>1</v>
      </c>
      <c r="N72" s="196">
        <v>16437</v>
      </c>
      <c r="O72" s="197">
        <v>759732.06</v>
      </c>
    </row>
    <row r="73" spans="1:16" x14ac:dyDescent="0.25">
      <c r="A73" s="36"/>
      <c r="B73" s="25" t="s">
        <v>91</v>
      </c>
      <c r="C73" s="25"/>
      <c r="D73" s="25"/>
      <c r="E73" s="102"/>
      <c r="F73" s="61">
        <v>16500000</v>
      </c>
      <c r="G73" s="62">
        <f>-F73+H73</f>
        <v>0</v>
      </c>
      <c r="H73" s="190">
        <f>L18</f>
        <v>16500000</v>
      </c>
      <c r="I73" s="31"/>
      <c r="J73" s="36" t="s">
        <v>92</v>
      </c>
      <c r="K73" s="25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5">
      <c r="A74" s="36"/>
      <c r="B74" s="107" t="s">
        <v>93</v>
      </c>
      <c r="C74" s="25"/>
      <c r="D74" s="25"/>
      <c r="E74" s="102"/>
      <c r="F74" s="191">
        <v>64000891.170000002</v>
      </c>
      <c r="G74" s="192">
        <f>SUM(G72:G73)</f>
        <v>-2091410.77</v>
      </c>
      <c r="H74" s="171">
        <f>SUM(H72:H73)</f>
        <v>61909480.399999999</v>
      </c>
      <c r="I74" s="31"/>
      <c r="J74" s="36" t="s">
        <v>94</v>
      </c>
      <c r="K74" s="25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5">
      <c r="A75" s="36"/>
      <c r="B75" s="25"/>
      <c r="C75" s="25"/>
      <c r="D75" s="25"/>
      <c r="E75" s="102"/>
      <c r="F75" s="198"/>
      <c r="G75" s="102"/>
      <c r="H75" s="199"/>
      <c r="I75" s="31"/>
      <c r="J75" s="200" t="s">
        <v>95</v>
      </c>
      <c r="K75" s="142"/>
      <c r="L75" s="201">
        <v>67004782.630000003</v>
      </c>
      <c r="M75" s="202"/>
      <c r="N75" s="203">
        <v>16437</v>
      </c>
      <c r="O75" s="204">
        <v>759732.06</v>
      </c>
      <c r="P75" s="31"/>
    </row>
    <row r="76" spans="1:16" ht="13.8" thickBot="1" x14ac:dyDescent="0.3">
      <c r="A76" s="36"/>
      <c r="B76" s="25"/>
      <c r="C76" s="107"/>
      <c r="D76" s="107"/>
      <c r="E76" s="205"/>
      <c r="F76" s="206"/>
      <c r="G76" s="207"/>
      <c r="H76" s="208"/>
      <c r="I76" s="31"/>
      <c r="J76" s="178"/>
      <c r="K76" s="79"/>
      <c r="L76" s="79"/>
      <c r="M76" s="79"/>
      <c r="N76" s="79"/>
      <c r="O76" s="181"/>
    </row>
    <row r="77" spans="1:16" x14ac:dyDescent="0.25">
      <c r="A77" s="36"/>
      <c r="B77" s="25"/>
      <c r="C77" s="25"/>
      <c r="D77" s="25"/>
      <c r="E77" s="102"/>
      <c r="F77" s="198"/>
      <c r="G77" s="102"/>
      <c r="H77" s="199"/>
      <c r="I77" s="31"/>
      <c r="J77" s="74"/>
      <c r="K77" s="25"/>
      <c r="L77" s="25"/>
      <c r="M77" s="25"/>
      <c r="N77" s="25"/>
      <c r="O77" s="25"/>
    </row>
    <row r="78" spans="1:16" x14ac:dyDescent="0.25">
      <c r="A78" s="36"/>
      <c r="B78" s="25" t="s">
        <v>96</v>
      </c>
      <c r="C78" s="25"/>
      <c r="D78" s="25"/>
      <c r="E78" s="102"/>
      <c r="F78" s="55">
        <v>1.5434000000000001</v>
      </c>
      <c r="G78" s="209"/>
      <c r="H78" s="210">
        <f>+H68/H72</f>
        <v>1.5694840212265457</v>
      </c>
      <c r="I78" s="31"/>
      <c r="J78" s="25"/>
      <c r="K78" s="25"/>
      <c r="L78" s="25"/>
      <c r="M78" s="25"/>
      <c r="N78" s="25"/>
      <c r="O78" s="25"/>
    </row>
    <row r="79" spans="1:16" x14ac:dyDescent="0.25">
      <c r="A79" s="36"/>
      <c r="B79" s="25" t="s">
        <v>97</v>
      </c>
      <c r="C79" s="25"/>
      <c r="D79" s="25"/>
      <c r="E79" s="102"/>
      <c r="F79" s="55">
        <v>1.1455</v>
      </c>
      <c r="G79" s="209"/>
      <c r="H79" s="210">
        <f>+H68/H74</f>
        <v>1.1511880480909351</v>
      </c>
      <c r="I79" s="31"/>
      <c r="J79" s="25"/>
      <c r="K79" s="25"/>
      <c r="L79" s="25"/>
      <c r="M79" s="25"/>
      <c r="N79" s="25"/>
      <c r="O79" s="25"/>
    </row>
    <row r="80" spans="1:16" x14ac:dyDescent="0.25">
      <c r="A80" s="57"/>
      <c r="B80" s="142"/>
      <c r="C80" s="142"/>
      <c r="D80" s="142"/>
      <c r="E80" s="94"/>
      <c r="F80" s="67"/>
      <c r="G80" s="211"/>
      <c r="H80" s="212"/>
    </row>
    <row r="81" spans="1:15" s="76" customFormat="1" ht="10.199999999999999" x14ac:dyDescent="0.2">
      <c r="A81" s="213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6" x14ac:dyDescent="0.3">
      <c r="A84" s="214" t="str">
        <f>+D4&amp;" - "&amp;D5</f>
        <v>ELFI, Inc. - Indenture No. 4, LLC</v>
      </c>
      <c r="B84" s="25"/>
      <c r="C84" s="25"/>
      <c r="D84" s="25"/>
      <c r="E84" s="21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6" x14ac:dyDescent="0.3">
      <c r="A86" s="32" t="s">
        <v>99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 x14ac:dyDescent="0.25">
      <c r="A88" s="81"/>
      <c r="B88" s="82"/>
      <c r="C88" s="82"/>
      <c r="D88" s="82"/>
      <c r="E88" s="216"/>
      <c r="F88" s="217" t="s">
        <v>87</v>
      </c>
      <c r="G88" s="217"/>
      <c r="H88" s="218" t="s">
        <v>100</v>
      </c>
      <c r="I88" s="219"/>
      <c r="J88" s="217" t="s">
        <v>101</v>
      </c>
      <c r="K88" s="217"/>
      <c r="L88" s="217" t="s">
        <v>102</v>
      </c>
      <c r="M88" s="217"/>
      <c r="N88" s="217" t="s">
        <v>103</v>
      </c>
      <c r="O88" s="220"/>
    </row>
    <row r="89" spans="1:15" s="89" customFormat="1" x14ac:dyDescent="0.25">
      <c r="A89" s="81"/>
      <c r="B89" s="82"/>
      <c r="C89" s="82"/>
      <c r="D89" s="82"/>
      <c r="E89" s="216"/>
      <c r="F89" s="39" t="s">
        <v>104</v>
      </c>
      <c r="G89" s="39" t="s">
        <v>105</v>
      </c>
      <c r="H89" s="221" t="s">
        <v>104</v>
      </c>
      <c r="I89" s="222" t="s">
        <v>105</v>
      </c>
      <c r="J89" s="39" t="s">
        <v>104</v>
      </c>
      <c r="K89" s="39" t="s">
        <v>105</v>
      </c>
      <c r="L89" s="39" t="s">
        <v>104</v>
      </c>
      <c r="M89" s="39" t="s">
        <v>105</v>
      </c>
      <c r="N89" s="39" t="s">
        <v>104</v>
      </c>
      <c r="O89" s="41" t="s">
        <v>105</v>
      </c>
    </row>
    <row r="90" spans="1:15" x14ac:dyDescent="0.25">
      <c r="A90" s="223" t="s">
        <v>48</v>
      </c>
      <c r="B90" s="25" t="s">
        <v>48</v>
      </c>
      <c r="C90" s="25"/>
      <c r="D90" s="25"/>
      <c r="E90" s="25"/>
      <c r="F90" s="224">
        <v>32</v>
      </c>
      <c r="G90" s="224">
        <v>30</v>
      </c>
      <c r="H90" s="225">
        <v>259023.45</v>
      </c>
      <c r="I90" s="225">
        <v>246369.03</v>
      </c>
      <c r="J90" s="226">
        <v>3.7000000000000002E-3</v>
      </c>
      <c r="K90" s="227">
        <v>3.7000000000000002E-3</v>
      </c>
      <c r="L90" s="228">
        <v>5.8</v>
      </c>
      <c r="M90" s="228">
        <v>5.96</v>
      </c>
      <c r="N90" s="228">
        <v>120</v>
      </c>
      <c r="O90" s="229">
        <v>120</v>
      </c>
    </row>
    <row r="91" spans="1:15" x14ac:dyDescent="0.25">
      <c r="A91" s="223" t="s">
        <v>50</v>
      </c>
      <c r="B91" s="25" t="s">
        <v>50</v>
      </c>
      <c r="C91" s="25"/>
      <c r="D91" s="25"/>
      <c r="E91" s="25"/>
      <c r="F91" s="224">
        <v>0</v>
      </c>
      <c r="G91" s="224">
        <v>2</v>
      </c>
      <c r="H91" s="225">
        <v>0</v>
      </c>
      <c r="I91" s="225">
        <v>13155.72</v>
      </c>
      <c r="J91" s="226">
        <v>0</v>
      </c>
      <c r="K91" s="230">
        <v>2.0000000000000001E-4</v>
      </c>
      <c r="L91" s="231">
        <v>0</v>
      </c>
      <c r="M91" s="231">
        <v>2.84</v>
      </c>
      <c r="N91" s="231">
        <v>0</v>
      </c>
      <c r="O91" s="232">
        <v>120</v>
      </c>
    </row>
    <row r="92" spans="1:15" x14ac:dyDescent="0.25">
      <c r="A92" s="223" t="s">
        <v>55</v>
      </c>
      <c r="B92" s="25" t="s">
        <v>55</v>
      </c>
      <c r="C92" s="25"/>
      <c r="D92" s="25"/>
      <c r="E92" s="25"/>
      <c r="F92" s="224"/>
      <c r="G92" s="224"/>
      <c r="H92" s="225"/>
      <c r="I92" s="225"/>
      <c r="J92" s="230"/>
      <c r="K92" s="230"/>
      <c r="L92" s="231"/>
      <c r="M92" s="231"/>
      <c r="N92" s="231"/>
      <c r="O92" s="232"/>
    </row>
    <row r="93" spans="1:15" x14ac:dyDescent="0.25">
      <c r="A93" s="223" t="str">
        <f t="shared" ref="A93:A99" si="1">+$B$92&amp;B93</f>
        <v>RepaymentCurrent</v>
      </c>
      <c r="B93" s="25" t="s">
        <v>106</v>
      </c>
      <c r="C93" s="25"/>
      <c r="D93" s="25"/>
      <c r="E93" s="25"/>
      <c r="F93" s="224">
        <v>12505</v>
      </c>
      <c r="G93" s="224">
        <v>12277</v>
      </c>
      <c r="H93" s="225">
        <v>48205489.369999997</v>
      </c>
      <c r="I93" s="225">
        <v>47775078.439999998</v>
      </c>
      <c r="J93" s="226">
        <v>0.69710000000000005</v>
      </c>
      <c r="K93" s="230">
        <v>0.71299999999999997</v>
      </c>
      <c r="L93" s="231">
        <v>5.59</v>
      </c>
      <c r="M93" s="231">
        <v>5.61</v>
      </c>
      <c r="N93" s="231">
        <v>162.33000000000001</v>
      </c>
      <c r="O93" s="232">
        <v>163.63</v>
      </c>
    </row>
    <row r="94" spans="1:15" x14ac:dyDescent="0.25">
      <c r="A94" s="223" t="str">
        <f t="shared" si="1"/>
        <v>Repayment31-60 Days Delinquent</v>
      </c>
      <c r="B94" s="233" t="s">
        <v>107</v>
      </c>
      <c r="C94" s="25"/>
      <c r="D94" s="25"/>
      <c r="E94" s="25"/>
      <c r="F94" s="224">
        <v>497</v>
      </c>
      <c r="G94" s="224">
        <v>504</v>
      </c>
      <c r="H94" s="225">
        <v>1846144.37</v>
      </c>
      <c r="I94" s="225">
        <v>2319243.9500000002</v>
      </c>
      <c r="J94" s="226">
        <v>2.6700000000000002E-2</v>
      </c>
      <c r="K94" s="230">
        <v>3.4599999999999999E-2</v>
      </c>
      <c r="L94" s="231">
        <v>5.76</v>
      </c>
      <c r="M94" s="231">
        <v>5.48</v>
      </c>
      <c r="N94" s="231">
        <v>137.63</v>
      </c>
      <c r="O94" s="232">
        <v>151.09</v>
      </c>
    </row>
    <row r="95" spans="1:15" x14ac:dyDescent="0.25">
      <c r="A95" s="223" t="str">
        <f t="shared" si="1"/>
        <v>Repayment61-90 Days Delinquent</v>
      </c>
      <c r="B95" s="233" t="s">
        <v>108</v>
      </c>
      <c r="C95" s="25"/>
      <c r="D95" s="25"/>
      <c r="E95" s="25"/>
      <c r="F95" s="224">
        <v>256</v>
      </c>
      <c r="G95" s="224">
        <v>277</v>
      </c>
      <c r="H95" s="225">
        <v>1084614.76</v>
      </c>
      <c r="I95" s="225">
        <v>1063914.4099999999</v>
      </c>
      <c r="J95" s="226">
        <v>1.5699999999999999E-2</v>
      </c>
      <c r="K95" s="230">
        <v>1.5900000000000001E-2</v>
      </c>
      <c r="L95" s="231">
        <v>5.89</v>
      </c>
      <c r="M95" s="231">
        <v>5.76</v>
      </c>
      <c r="N95" s="231">
        <v>138.63</v>
      </c>
      <c r="O95" s="232">
        <v>134.74</v>
      </c>
    </row>
    <row r="96" spans="1:15" x14ac:dyDescent="0.25">
      <c r="A96" s="223" t="str">
        <f t="shared" si="1"/>
        <v>Repayment91-120 Days Delinquent</v>
      </c>
      <c r="B96" s="233" t="s">
        <v>109</v>
      </c>
      <c r="C96" s="25"/>
      <c r="D96" s="25"/>
      <c r="E96" s="25"/>
      <c r="F96" s="224">
        <v>192</v>
      </c>
      <c r="G96" s="224">
        <v>199</v>
      </c>
      <c r="H96" s="225">
        <v>824155.6</v>
      </c>
      <c r="I96" s="225">
        <v>927437.63</v>
      </c>
      <c r="J96" s="226">
        <v>1.1900000000000001E-2</v>
      </c>
      <c r="K96" s="230">
        <v>1.38E-2</v>
      </c>
      <c r="L96" s="231">
        <v>6.02</v>
      </c>
      <c r="M96" s="231">
        <v>6.07</v>
      </c>
      <c r="N96" s="231">
        <v>157.25</v>
      </c>
      <c r="O96" s="232">
        <v>145.80000000000001</v>
      </c>
    </row>
    <row r="97" spans="1:25" x14ac:dyDescent="0.25">
      <c r="A97" s="223" t="str">
        <f t="shared" si="1"/>
        <v>Repayment121-180 Days Delinquent</v>
      </c>
      <c r="B97" s="233" t="s">
        <v>110</v>
      </c>
      <c r="C97" s="25"/>
      <c r="D97" s="25"/>
      <c r="E97" s="25"/>
      <c r="F97" s="224">
        <v>237</v>
      </c>
      <c r="G97" s="224">
        <v>250</v>
      </c>
      <c r="H97" s="225">
        <v>1051120.32</v>
      </c>
      <c r="I97" s="225">
        <v>1004412.45</v>
      </c>
      <c r="J97" s="226">
        <v>1.52E-2</v>
      </c>
      <c r="K97" s="230">
        <v>1.4999999999999999E-2</v>
      </c>
      <c r="L97" s="231">
        <v>6</v>
      </c>
      <c r="M97" s="231">
        <v>5.76</v>
      </c>
      <c r="N97" s="231">
        <v>141.49</v>
      </c>
      <c r="O97" s="232">
        <v>141.84</v>
      </c>
    </row>
    <row r="98" spans="1:25" x14ac:dyDescent="0.25">
      <c r="A98" s="223" t="str">
        <f t="shared" si="1"/>
        <v>Repayment181-270 Days Delinquent</v>
      </c>
      <c r="B98" s="233" t="s">
        <v>111</v>
      </c>
      <c r="C98" s="25"/>
      <c r="D98" s="25"/>
      <c r="E98" s="25"/>
      <c r="F98" s="224">
        <v>270</v>
      </c>
      <c r="G98" s="224">
        <v>301</v>
      </c>
      <c r="H98" s="225">
        <v>1011115.14</v>
      </c>
      <c r="I98" s="225">
        <v>1219743.75</v>
      </c>
      <c r="J98" s="226">
        <v>1.46E-2</v>
      </c>
      <c r="K98" s="230">
        <v>1.8200000000000001E-2</v>
      </c>
      <c r="L98" s="231">
        <v>5.37</v>
      </c>
      <c r="M98" s="231">
        <v>5.7</v>
      </c>
      <c r="N98" s="231">
        <v>147.86000000000001</v>
      </c>
      <c r="O98" s="232">
        <v>152.22</v>
      </c>
    </row>
    <row r="99" spans="1:25" x14ac:dyDescent="0.25">
      <c r="A99" s="223" t="str">
        <f t="shared" si="1"/>
        <v>Repayment271+ Days Delinquent</v>
      </c>
      <c r="B99" s="233" t="s">
        <v>112</v>
      </c>
      <c r="C99" s="25"/>
      <c r="D99" s="25"/>
      <c r="E99" s="25"/>
      <c r="F99" s="224">
        <v>76</v>
      </c>
      <c r="G99" s="224">
        <v>67</v>
      </c>
      <c r="H99" s="225">
        <v>289671.71000000002</v>
      </c>
      <c r="I99" s="225">
        <v>346822.54</v>
      </c>
      <c r="J99" s="226">
        <v>4.1999999999999997E-3</v>
      </c>
      <c r="K99" s="230">
        <v>5.1999999999999998E-3</v>
      </c>
      <c r="L99" s="231">
        <v>5.15</v>
      </c>
      <c r="M99" s="231">
        <v>6.08</v>
      </c>
      <c r="N99" s="231">
        <v>119.7</v>
      </c>
      <c r="O99" s="232">
        <v>151.29</v>
      </c>
    </row>
    <row r="100" spans="1:25" x14ac:dyDescent="0.25">
      <c r="A100" s="234" t="s">
        <v>113</v>
      </c>
      <c r="B100" s="235" t="s">
        <v>113</v>
      </c>
      <c r="C100" s="235"/>
      <c r="D100" s="235"/>
      <c r="E100" s="235"/>
      <c r="F100" s="236">
        <v>14033</v>
      </c>
      <c r="G100" s="236">
        <v>13875</v>
      </c>
      <c r="H100" s="237">
        <v>54312311.270000003</v>
      </c>
      <c r="I100" s="237">
        <v>54656653.170000002</v>
      </c>
      <c r="J100" s="238">
        <v>0.78539999999999999</v>
      </c>
      <c r="K100" s="239">
        <v>0.81569999999999998</v>
      </c>
      <c r="L100" s="240">
        <v>5.61</v>
      </c>
      <c r="M100" s="240">
        <v>5.62</v>
      </c>
      <c r="N100" s="240">
        <v>160.04</v>
      </c>
      <c r="O100" s="241">
        <v>161.5</v>
      </c>
    </row>
    <row r="101" spans="1:25" x14ac:dyDescent="0.25">
      <c r="A101" s="223" t="s">
        <v>52</v>
      </c>
      <c r="B101" s="25" t="s">
        <v>52</v>
      </c>
      <c r="C101" s="25"/>
      <c r="D101" s="25"/>
      <c r="E101" s="25"/>
      <c r="F101" s="224">
        <v>1841</v>
      </c>
      <c r="G101" s="224">
        <v>1375</v>
      </c>
      <c r="H101" s="225">
        <v>9111557.6799999997</v>
      </c>
      <c r="I101" s="225">
        <v>6866278.7800000003</v>
      </c>
      <c r="J101" s="226">
        <v>0.1318</v>
      </c>
      <c r="K101" s="230">
        <v>0.10249999999999999</v>
      </c>
      <c r="L101" s="231">
        <v>5.78</v>
      </c>
      <c r="M101" s="231">
        <v>5.78</v>
      </c>
      <c r="N101" s="231">
        <v>165.9</v>
      </c>
      <c r="O101" s="232">
        <v>152.52000000000001</v>
      </c>
    </row>
    <row r="102" spans="1:25" x14ac:dyDescent="0.25">
      <c r="A102" s="223" t="s">
        <v>51</v>
      </c>
      <c r="B102" s="25" t="s">
        <v>51</v>
      </c>
      <c r="C102" s="25"/>
      <c r="D102" s="25"/>
      <c r="E102" s="25"/>
      <c r="F102" s="224">
        <v>1053</v>
      </c>
      <c r="G102" s="224">
        <v>976</v>
      </c>
      <c r="H102" s="225">
        <v>4527570.21</v>
      </c>
      <c r="I102" s="225">
        <v>4398603.26</v>
      </c>
      <c r="J102" s="226">
        <v>6.5500000000000003E-2</v>
      </c>
      <c r="K102" s="230">
        <v>6.5600000000000006E-2</v>
      </c>
      <c r="L102" s="231">
        <v>5.38</v>
      </c>
      <c r="M102" s="231">
        <v>5.35</v>
      </c>
      <c r="N102" s="231">
        <v>146.68</v>
      </c>
      <c r="O102" s="232">
        <v>144.66</v>
      </c>
    </row>
    <row r="103" spans="1:25" x14ac:dyDescent="0.25">
      <c r="A103" s="223" t="s">
        <v>57</v>
      </c>
      <c r="B103" s="25" t="s">
        <v>57</v>
      </c>
      <c r="C103" s="25"/>
      <c r="D103" s="25"/>
      <c r="E103" s="25"/>
      <c r="F103" s="224">
        <v>163</v>
      </c>
      <c r="G103" s="224">
        <v>169</v>
      </c>
      <c r="H103" s="225">
        <v>887040.85</v>
      </c>
      <c r="I103" s="225">
        <v>759732.06</v>
      </c>
      <c r="J103" s="242">
        <v>1.2800000000000001E-2</v>
      </c>
      <c r="K103" s="230">
        <v>1.1299999999999999E-2</v>
      </c>
      <c r="L103" s="231">
        <v>5.66</v>
      </c>
      <c r="M103" s="231">
        <v>5.44</v>
      </c>
      <c r="N103" s="231">
        <v>140.85</v>
      </c>
      <c r="O103" s="232">
        <v>139.63</v>
      </c>
      <c r="P103" s="243"/>
      <c r="Q103" s="243"/>
      <c r="R103" s="243"/>
      <c r="S103" s="243"/>
      <c r="T103" s="244"/>
      <c r="U103" s="244"/>
      <c r="V103" s="31"/>
      <c r="W103" s="31"/>
      <c r="X103" s="31"/>
      <c r="Y103" s="31"/>
    </row>
    <row r="104" spans="1:25" x14ac:dyDescent="0.25">
      <c r="A104" s="223" t="s">
        <v>59</v>
      </c>
      <c r="B104" s="25" t="s">
        <v>59</v>
      </c>
      <c r="C104" s="25"/>
      <c r="D104" s="25"/>
      <c r="E104" s="25"/>
      <c r="F104" s="224">
        <v>8</v>
      </c>
      <c r="G104" s="224">
        <v>10</v>
      </c>
      <c r="H104" s="225">
        <v>52074.7</v>
      </c>
      <c r="I104" s="225">
        <v>63990.61</v>
      </c>
      <c r="J104" s="242">
        <v>8.0000000000000004E-4</v>
      </c>
      <c r="K104" s="230">
        <v>1E-3</v>
      </c>
      <c r="L104" s="231">
        <v>6.33</v>
      </c>
      <c r="M104" s="231">
        <v>5.94</v>
      </c>
      <c r="N104" s="231">
        <v>39.39</v>
      </c>
      <c r="O104" s="232">
        <v>63.52</v>
      </c>
    </row>
    <row r="105" spans="1:25" x14ac:dyDescent="0.25">
      <c r="A105" s="57"/>
      <c r="B105" s="65" t="s">
        <v>95</v>
      </c>
      <c r="C105" s="142"/>
      <c r="D105" s="142"/>
      <c r="E105" s="94"/>
      <c r="F105" s="245">
        <v>17130</v>
      </c>
      <c r="G105" s="245">
        <v>16437</v>
      </c>
      <c r="H105" s="246">
        <v>69149578.159999996</v>
      </c>
      <c r="I105" s="246">
        <v>67004782.630000003</v>
      </c>
      <c r="J105" s="247"/>
      <c r="K105" s="247"/>
      <c r="L105" s="248">
        <v>5.62</v>
      </c>
      <c r="M105" s="248">
        <v>5.62</v>
      </c>
      <c r="N105" s="248">
        <v>159.44999999999999</v>
      </c>
      <c r="O105" s="249">
        <v>158.97</v>
      </c>
    </row>
    <row r="106" spans="1:25" s="76" customFormat="1" ht="10.199999999999999" x14ac:dyDescent="0.2">
      <c r="A106" s="213"/>
      <c r="B106" s="73"/>
      <c r="C106" s="73"/>
      <c r="D106" s="73"/>
      <c r="E106" s="73"/>
      <c r="F106" s="250"/>
      <c r="G106" s="250"/>
      <c r="H106" s="250"/>
      <c r="I106" s="250"/>
      <c r="J106" s="251"/>
      <c r="K106" s="251"/>
      <c r="L106" s="250"/>
      <c r="M106" s="250"/>
      <c r="N106" s="250"/>
      <c r="O106" s="252"/>
    </row>
    <row r="107" spans="1:25" s="76" customFormat="1" ht="10.8" thickBot="1" x14ac:dyDescent="0.25">
      <c r="A107" s="77"/>
      <c r="B107" s="78"/>
      <c r="C107" s="78"/>
      <c r="D107" s="78"/>
      <c r="E107" s="78"/>
      <c r="F107" s="253"/>
      <c r="G107" s="253"/>
      <c r="H107" s="253"/>
      <c r="I107" s="253"/>
      <c r="J107" s="254"/>
      <c r="K107" s="254"/>
      <c r="L107" s="253"/>
      <c r="M107" s="253"/>
      <c r="N107" s="253"/>
      <c r="O107" s="255"/>
    </row>
    <row r="108" spans="1:25" ht="12.75" customHeight="1" thickBot="1" x14ac:dyDescent="0.3">
      <c r="A108" s="79"/>
      <c r="B108" s="25"/>
      <c r="C108" s="25"/>
      <c r="D108" s="25"/>
      <c r="E108" s="25"/>
      <c r="F108" s="256"/>
      <c r="G108" s="256"/>
      <c r="H108" s="256"/>
      <c r="I108" s="256"/>
      <c r="J108" s="256"/>
      <c r="K108" s="256"/>
      <c r="L108" s="256"/>
      <c r="M108" s="256"/>
      <c r="N108" s="155"/>
      <c r="O108" s="155"/>
    </row>
    <row r="109" spans="1:25" ht="15.6" x14ac:dyDescent="0.3">
      <c r="A109" s="32" t="s">
        <v>114</v>
      </c>
      <c r="B109" s="34"/>
      <c r="C109" s="34"/>
      <c r="D109" s="34"/>
      <c r="E109" s="34"/>
      <c r="F109" s="257"/>
      <c r="G109" s="257"/>
      <c r="H109" s="257"/>
      <c r="I109" s="257"/>
      <c r="J109" s="257"/>
      <c r="K109" s="257"/>
      <c r="L109" s="257"/>
      <c r="M109" s="257"/>
      <c r="N109" s="257"/>
      <c r="O109" s="258"/>
    </row>
    <row r="110" spans="1:25" ht="6.75" customHeight="1" x14ac:dyDescent="0.25">
      <c r="A110" s="36"/>
      <c r="B110" s="25"/>
      <c r="C110" s="25"/>
      <c r="D110" s="25"/>
      <c r="E110" s="2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9"/>
    </row>
    <row r="111" spans="1:25" s="89" customFormat="1" x14ac:dyDescent="0.25">
      <c r="A111" s="81"/>
      <c r="B111" s="82"/>
      <c r="C111" s="82"/>
      <c r="D111" s="82"/>
      <c r="E111" s="216"/>
      <c r="F111" s="260" t="s">
        <v>87</v>
      </c>
      <c r="G111" s="260"/>
      <c r="H111" s="218" t="s">
        <v>100</v>
      </c>
      <c r="I111" s="261"/>
      <c r="J111" s="260" t="s">
        <v>101</v>
      </c>
      <c r="K111" s="260"/>
      <c r="L111" s="260" t="s">
        <v>102</v>
      </c>
      <c r="M111" s="260"/>
      <c r="N111" s="260" t="s">
        <v>103</v>
      </c>
      <c r="O111" s="262"/>
    </row>
    <row r="112" spans="1:25" s="89" customFormat="1" x14ac:dyDescent="0.25">
      <c r="A112" s="81"/>
      <c r="B112" s="82"/>
      <c r="C112" s="82"/>
      <c r="D112" s="82"/>
      <c r="E112" s="216"/>
      <c r="F112" s="263" t="s">
        <v>104</v>
      </c>
      <c r="G112" s="263" t="s">
        <v>105</v>
      </c>
      <c r="H112" s="264" t="s">
        <v>104</v>
      </c>
      <c r="I112" s="265" t="s">
        <v>105</v>
      </c>
      <c r="J112" s="263" t="s">
        <v>104</v>
      </c>
      <c r="K112" s="263" t="s">
        <v>105</v>
      </c>
      <c r="L112" s="263" t="s">
        <v>104</v>
      </c>
      <c r="M112" s="263" t="s">
        <v>105</v>
      </c>
      <c r="N112" s="263" t="s">
        <v>104</v>
      </c>
      <c r="O112" s="266" t="s">
        <v>105</v>
      </c>
    </row>
    <row r="113" spans="1:15" x14ac:dyDescent="0.25">
      <c r="A113" s="36"/>
      <c r="B113" s="25" t="s">
        <v>115</v>
      </c>
      <c r="C113" s="25"/>
      <c r="D113" s="25"/>
      <c r="E113" s="25"/>
      <c r="F113" s="267">
        <v>12505</v>
      </c>
      <c r="G113" s="267">
        <v>12277</v>
      </c>
      <c r="H113" s="268">
        <v>48205489.369999997</v>
      </c>
      <c r="I113" s="269">
        <v>47775078.439999998</v>
      </c>
      <c r="J113" s="230">
        <v>0.88759999999999994</v>
      </c>
      <c r="K113" s="230">
        <v>0.87409999999999999</v>
      </c>
      <c r="L113" s="270">
        <v>5.59</v>
      </c>
      <c r="M113" s="270">
        <v>5.61</v>
      </c>
      <c r="N113" s="268">
        <v>162.33000000000001</v>
      </c>
      <c r="O113" s="271">
        <v>163.63</v>
      </c>
    </row>
    <row r="114" spans="1:15" x14ac:dyDescent="0.25">
      <c r="A114" s="36"/>
      <c r="B114" s="25" t="s">
        <v>116</v>
      </c>
      <c r="C114" s="25"/>
      <c r="D114" s="25"/>
      <c r="E114" s="25"/>
      <c r="F114" s="267">
        <v>497</v>
      </c>
      <c r="G114" s="267">
        <v>504</v>
      </c>
      <c r="H114" s="268">
        <v>1846144.37</v>
      </c>
      <c r="I114" s="272">
        <v>2319243.9500000002</v>
      </c>
      <c r="J114" s="230">
        <v>3.4000000000000002E-2</v>
      </c>
      <c r="K114" s="230">
        <v>4.24E-2</v>
      </c>
      <c r="L114" s="270">
        <v>5.76</v>
      </c>
      <c r="M114" s="270">
        <v>5.48</v>
      </c>
      <c r="N114" s="268">
        <v>137.63</v>
      </c>
      <c r="O114" s="273">
        <v>151.09</v>
      </c>
    </row>
    <row r="115" spans="1:15" x14ac:dyDescent="0.25">
      <c r="A115" s="36"/>
      <c r="B115" s="25" t="s">
        <v>117</v>
      </c>
      <c r="C115" s="25"/>
      <c r="D115" s="25"/>
      <c r="E115" s="25"/>
      <c r="F115" s="267">
        <v>256</v>
      </c>
      <c r="G115" s="267">
        <v>277</v>
      </c>
      <c r="H115" s="268">
        <v>1084614.76</v>
      </c>
      <c r="I115" s="272">
        <v>1063914.4099999999</v>
      </c>
      <c r="J115" s="230">
        <v>0.02</v>
      </c>
      <c r="K115" s="230">
        <v>1.95E-2</v>
      </c>
      <c r="L115" s="270">
        <v>5.89</v>
      </c>
      <c r="M115" s="270">
        <v>5.76</v>
      </c>
      <c r="N115" s="268">
        <v>138.63</v>
      </c>
      <c r="O115" s="273">
        <v>134.74</v>
      </c>
    </row>
    <row r="116" spans="1:15" x14ac:dyDescent="0.25">
      <c r="A116" s="36"/>
      <c r="B116" s="25" t="s">
        <v>118</v>
      </c>
      <c r="C116" s="25"/>
      <c r="D116" s="25"/>
      <c r="E116" s="25"/>
      <c r="F116" s="267">
        <v>192</v>
      </c>
      <c r="G116" s="267">
        <v>199</v>
      </c>
      <c r="H116" s="268">
        <v>824155.6</v>
      </c>
      <c r="I116" s="272">
        <v>927437.63</v>
      </c>
      <c r="J116" s="230">
        <v>1.52E-2</v>
      </c>
      <c r="K116" s="230">
        <v>1.7000000000000001E-2</v>
      </c>
      <c r="L116" s="270">
        <v>6.02</v>
      </c>
      <c r="M116" s="270">
        <v>6.07</v>
      </c>
      <c r="N116" s="268">
        <v>157.25</v>
      </c>
      <c r="O116" s="273">
        <v>145.80000000000001</v>
      </c>
    </row>
    <row r="117" spans="1:15" x14ac:dyDescent="0.25">
      <c r="A117" s="36"/>
      <c r="B117" s="25" t="s">
        <v>119</v>
      </c>
      <c r="C117" s="25"/>
      <c r="D117" s="25"/>
      <c r="E117" s="25"/>
      <c r="F117" s="267">
        <v>237</v>
      </c>
      <c r="G117" s="267">
        <v>250</v>
      </c>
      <c r="H117" s="268">
        <v>1051120.32</v>
      </c>
      <c r="I117" s="272">
        <v>1004412.45</v>
      </c>
      <c r="J117" s="230">
        <v>1.9400000000000001E-2</v>
      </c>
      <c r="K117" s="230">
        <v>1.84E-2</v>
      </c>
      <c r="L117" s="270">
        <v>6</v>
      </c>
      <c r="M117" s="270">
        <v>5.76</v>
      </c>
      <c r="N117" s="268">
        <v>141.49</v>
      </c>
      <c r="O117" s="273">
        <v>141.84</v>
      </c>
    </row>
    <row r="118" spans="1:15" x14ac:dyDescent="0.25">
      <c r="A118" s="36"/>
      <c r="B118" s="25" t="s">
        <v>120</v>
      </c>
      <c r="C118" s="25"/>
      <c r="D118" s="25"/>
      <c r="E118" s="25"/>
      <c r="F118" s="267">
        <v>270</v>
      </c>
      <c r="G118" s="267">
        <v>301</v>
      </c>
      <c r="H118" s="268">
        <v>1011115.14</v>
      </c>
      <c r="I118" s="272">
        <v>1219743.75</v>
      </c>
      <c r="J118" s="230">
        <v>1.8599999999999998E-2</v>
      </c>
      <c r="K118" s="230">
        <v>2.23E-2</v>
      </c>
      <c r="L118" s="270">
        <v>5.37</v>
      </c>
      <c r="M118" s="274">
        <v>5.7</v>
      </c>
      <c r="N118" s="268">
        <v>147.86000000000001</v>
      </c>
      <c r="O118" s="273">
        <v>152.22</v>
      </c>
    </row>
    <row r="119" spans="1:15" x14ac:dyDescent="0.25">
      <c r="A119" s="36"/>
      <c r="B119" s="25" t="s">
        <v>121</v>
      </c>
      <c r="C119" s="25"/>
      <c r="D119" s="25"/>
      <c r="E119" s="25"/>
      <c r="F119" s="267">
        <v>76</v>
      </c>
      <c r="G119" s="267">
        <v>67</v>
      </c>
      <c r="H119" s="268">
        <v>289671.71000000002</v>
      </c>
      <c r="I119" s="272">
        <v>346822.54</v>
      </c>
      <c r="J119" s="230">
        <v>5.3E-3</v>
      </c>
      <c r="K119" s="230">
        <v>6.3E-3</v>
      </c>
      <c r="L119" s="270">
        <v>5.15</v>
      </c>
      <c r="M119" s="270">
        <v>6.08</v>
      </c>
      <c r="N119" s="268">
        <v>119.7</v>
      </c>
      <c r="O119" s="273">
        <v>151.29</v>
      </c>
    </row>
    <row r="120" spans="1:15" x14ac:dyDescent="0.25">
      <c r="A120" s="57"/>
      <c r="B120" s="65" t="s">
        <v>122</v>
      </c>
      <c r="C120" s="142"/>
      <c r="D120" s="142"/>
      <c r="E120" s="94"/>
      <c r="F120" s="275">
        <v>14033</v>
      </c>
      <c r="G120" s="275">
        <v>13875</v>
      </c>
      <c r="H120" s="246">
        <v>54312311.270000003</v>
      </c>
      <c r="I120" s="246">
        <v>54656653.170000002</v>
      </c>
      <c r="J120" s="247"/>
      <c r="K120" s="247"/>
      <c r="L120" s="276">
        <v>5.61</v>
      </c>
      <c r="M120" s="277">
        <v>5.62</v>
      </c>
      <c r="N120" s="246">
        <v>160.04</v>
      </c>
      <c r="O120" s="278">
        <v>161.5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279"/>
      <c r="G121" s="279"/>
      <c r="H121" s="279"/>
      <c r="I121" s="279"/>
      <c r="J121" s="280"/>
      <c r="K121" s="280"/>
      <c r="L121" s="279"/>
      <c r="M121" s="279"/>
      <c r="N121" s="279"/>
      <c r="O121" s="281"/>
    </row>
    <row r="122" spans="1:15" s="76" customFormat="1" ht="10.8" thickBot="1" x14ac:dyDescent="0.25">
      <c r="A122" s="77"/>
      <c r="B122" s="78"/>
      <c r="C122" s="78"/>
      <c r="D122" s="78"/>
      <c r="E122" s="78"/>
      <c r="F122" s="253"/>
      <c r="G122" s="253"/>
      <c r="H122" s="253"/>
      <c r="I122" s="253"/>
      <c r="J122" s="254"/>
      <c r="K122" s="254"/>
      <c r="L122" s="253"/>
      <c r="M122" s="253"/>
      <c r="N122" s="253"/>
      <c r="O122" s="255"/>
    </row>
    <row r="123" spans="1:15" ht="12.75" customHeight="1" thickBot="1" x14ac:dyDescent="0.3">
      <c r="A123" s="25"/>
      <c r="B123" s="25"/>
      <c r="C123" s="25"/>
      <c r="D123" s="25"/>
      <c r="E123" s="25"/>
      <c r="F123" s="256"/>
      <c r="G123" s="256"/>
      <c r="H123" s="256"/>
      <c r="I123" s="256"/>
      <c r="J123" s="256"/>
      <c r="K123" s="256"/>
      <c r="L123" s="256"/>
      <c r="M123" s="256"/>
      <c r="N123" s="155"/>
      <c r="O123" s="155"/>
    </row>
    <row r="124" spans="1:15" ht="15.6" x14ac:dyDescent="0.3">
      <c r="A124" s="32" t="s">
        <v>123</v>
      </c>
      <c r="B124" s="34"/>
      <c r="C124" s="34"/>
      <c r="D124" s="34"/>
      <c r="E124" s="34"/>
      <c r="F124" s="257"/>
      <c r="G124" s="257"/>
      <c r="H124" s="257"/>
      <c r="I124" s="257"/>
      <c r="J124" s="257"/>
      <c r="K124" s="257"/>
      <c r="L124" s="257"/>
      <c r="M124" s="257"/>
      <c r="N124" s="257"/>
      <c r="O124" s="258"/>
    </row>
    <row r="125" spans="1:15" ht="6.75" customHeight="1" x14ac:dyDescent="0.25">
      <c r="A125" s="36"/>
      <c r="B125" s="25"/>
      <c r="C125" s="25"/>
      <c r="D125" s="142"/>
      <c r="E125" s="25"/>
      <c r="F125" s="256"/>
      <c r="G125" s="256"/>
      <c r="H125" s="256"/>
      <c r="I125" s="256"/>
      <c r="J125" s="256"/>
      <c r="K125" s="256"/>
      <c r="L125" s="256"/>
      <c r="M125" s="256"/>
      <c r="N125" s="256"/>
      <c r="O125" s="259"/>
    </row>
    <row r="126" spans="1:15" ht="12.75" customHeight="1" x14ac:dyDescent="0.25">
      <c r="A126" s="38"/>
      <c r="B126" s="193"/>
      <c r="C126" s="193"/>
      <c r="D126" s="142"/>
      <c r="E126" s="193"/>
      <c r="F126" s="282" t="s">
        <v>87</v>
      </c>
      <c r="G126" s="283"/>
      <c r="H126" s="218" t="s">
        <v>100</v>
      </c>
      <c r="I126" s="261"/>
      <c r="J126" s="282" t="s">
        <v>101</v>
      </c>
      <c r="K126" s="283"/>
      <c r="L126" s="282" t="s">
        <v>102</v>
      </c>
      <c r="M126" s="283"/>
      <c r="N126" s="282" t="s">
        <v>103</v>
      </c>
      <c r="O126" s="284"/>
    </row>
    <row r="127" spans="1:15" x14ac:dyDescent="0.25">
      <c r="A127" s="38"/>
      <c r="B127" s="193"/>
      <c r="C127" s="193"/>
      <c r="D127" s="142"/>
      <c r="E127" s="193"/>
      <c r="F127" s="263" t="s">
        <v>104</v>
      </c>
      <c r="G127" s="263" t="s">
        <v>105</v>
      </c>
      <c r="H127" s="263" t="s">
        <v>104</v>
      </c>
      <c r="I127" s="285" t="s">
        <v>105</v>
      </c>
      <c r="J127" s="263" t="s">
        <v>104</v>
      </c>
      <c r="K127" s="263" t="s">
        <v>105</v>
      </c>
      <c r="L127" s="263" t="s">
        <v>104</v>
      </c>
      <c r="M127" s="263" t="s">
        <v>105</v>
      </c>
      <c r="N127" s="263" t="s">
        <v>104</v>
      </c>
      <c r="O127" s="266" t="s">
        <v>105</v>
      </c>
    </row>
    <row r="128" spans="1:15" x14ac:dyDescent="0.25">
      <c r="A128" s="36"/>
      <c r="B128" s="25" t="s">
        <v>124</v>
      </c>
      <c r="C128" s="25"/>
      <c r="D128" s="25"/>
      <c r="E128" s="25"/>
      <c r="F128" s="224">
        <v>292</v>
      </c>
      <c r="G128" s="224">
        <v>282</v>
      </c>
      <c r="H128" s="231">
        <v>4229408.6399999997</v>
      </c>
      <c r="I128" s="231">
        <v>4141168.65</v>
      </c>
      <c r="J128" s="230">
        <v>6.1199999999999997E-2</v>
      </c>
      <c r="K128" s="230">
        <v>6.1800000000000001E-2</v>
      </c>
      <c r="L128" s="231">
        <v>4.66</v>
      </c>
      <c r="M128" s="231">
        <v>4.67</v>
      </c>
      <c r="N128" s="231">
        <v>165.81</v>
      </c>
      <c r="O128" s="232">
        <v>164.32</v>
      </c>
    </row>
    <row r="129" spans="1:17" x14ac:dyDescent="0.25">
      <c r="A129" s="36"/>
      <c r="B129" s="25" t="s">
        <v>125</v>
      </c>
      <c r="C129" s="25"/>
      <c r="D129" s="25"/>
      <c r="E129" s="25"/>
      <c r="F129" s="224">
        <v>309</v>
      </c>
      <c r="G129" s="224">
        <v>302</v>
      </c>
      <c r="H129" s="231">
        <v>5859306.4100000001</v>
      </c>
      <c r="I129" s="231">
        <v>5746046.79</v>
      </c>
      <c r="J129" s="230">
        <v>8.4699999999999998E-2</v>
      </c>
      <c r="K129" s="230">
        <v>8.5800000000000001E-2</v>
      </c>
      <c r="L129" s="231">
        <v>4.97</v>
      </c>
      <c r="M129" s="231">
        <v>4.9800000000000004</v>
      </c>
      <c r="N129" s="231">
        <v>172.22</v>
      </c>
      <c r="O129" s="232">
        <v>165.93</v>
      </c>
    </row>
    <row r="130" spans="1:17" x14ac:dyDescent="0.25">
      <c r="A130" s="36"/>
      <c r="B130" s="25" t="s">
        <v>126</v>
      </c>
      <c r="C130" s="25"/>
      <c r="D130" s="25"/>
      <c r="E130" s="25"/>
      <c r="F130" s="224">
        <v>9206</v>
      </c>
      <c r="G130" s="224">
        <v>8811</v>
      </c>
      <c r="H130" s="231">
        <v>23908668.91</v>
      </c>
      <c r="I130" s="231">
        <v>23046540.510000002</v>
      </c>
      <c r="J130" s="230">
        <v>0.3458</v>
      </c>
      <c r="K130" s="230">
        <v>0.34399999999999997</v>
      </c>
      <c r="L130" s="231">
        <v>5.38</v>
      </c>
      <c r="M130" s="231">
        <v>5.38</v>
      </c>
      <c r="N130" s="231">
        <v>135.02000000000001</v>
      </c>
      <c r="O130" s="232">
        <v>135.18</v>
      </c>
    </row>
    <row r="131" spans="1:17" x14ac:dyDescent="0.25">
      <c r="A131" s="36"/>
      <c r="B131" s="25" t="s">
        <v>127</v>
      </c>
      <c r="C131" s="25"/>
      <c r="D131" s="25"/>
      <c r="E131" s="25"/>
      <c r="F131" s="224">
        <v>6894</v>
      </c>
      <c r="G131" s="224">
        <v>6629</v>
      </c>
      <c r="H131" s="231">
        <v>29605942.52</v>
      </c>
      <c r="I131" s="231">
        <v>28704784.149999999</v>
      </c>
      <c r="J131" s="230">
        <v>0.42809999999999998</v>
      </c>
      <c r="K131" s="230">
        <v>0.4284</v>
      </c>
      <c r="L131" s="231">
        <v>5.64</v>
      </c>
      <c r="M131" s="231">
        <v>5.64</v>
      </c>
      <c r="N131" s="231">
        <v>170.16</v>
      </c>
      <c r="O131" s="232">
        <v>170.19</v>
      </c>
    </row>
    <row r="132" spans="1:17" x14ac:dyDescent="0.25">
      <c r="A132" s="36"/>
      <c r="B132" s="25" t="s">
        <v>128</v>
      </c>
      <c r="C132" s="25"/>
      <c r="D132" s="25"/>
      <c r="E132" s="25"/>
      <c r="F132" s="224">
        <v>423</v>
      </c>
      <c r="G132" s="224">
        <v>407</v>
      </c>
      <c r="H132" s="231">
        <v>5522456.5599999996</v>
      </c>
      <c r="I132" s="231">
        <v>5348340.71</v>
      </c>
      <c r="J132" s="230">
        <v>7.9899999999999999E-2</v>
      </c>
      <c r="K132" s="230">
        <v>7.9799999999999996E-2</v>
      </c>
      <c r="L132" s="231">
        <v>8.01</v>
      </c>
      <c r="M132" s="231">
        <v>7.99</v>
      </c>
      <c r="N132" s="231">
        <v>189.09</v>
      </c>
      <c r="O132" s="232">
        <v>189.29</v>
      </c>
    </row>
    <row r="133" spans="1:17" x14ac:dyDescent="0.25">
      <c r="A133" s="36"/>
      <c r="B133" s="25" t="s">
        <v>129</v>
      </c>
      <c r="C133" s="25"/>
      <c r="D133" s="25"/>
      <c r="E133" s="25"/>
      <c r="F133" s="224">
        <v>6</v>
      </c>
      <c r="G133" s="224">
        <v>6</v>
      </c>
      <c r="H133" s="231">
        <v>23795.119999999999</v>
      </c>
      <c r="I133" s="231">
        <v>17901.82</v>
      </c>
      <c r="J133" s="230">
        <v>2.9999999999999997E-4</v>
      </c>
      <c r="K133" s="230">
        <v>2.9999999999999997E-4</v>
      </c>
      <c r="L133" s="231">
        <v>5.93</v>
      </c>
      <c r="M133" s="231">
        <v>5.94</v>
      </c>
      <c r="N133" s="231">
        <v>235.4</v>
      </c>
      <c r="O133" s="232">
        <v>263.81</v>
      </c>
    </row>
    <row r="134" spans="1:17" x14ac:dyDescent="0.25">
      <c r="A134" s="57"/>
      <c r="B134" s="65" t="s">
        <v>130</v>
      </c>
      <c r="C134" s="142"/>
      <c r="D134" s="142"/>
      <c r="E134" s="142"/>
      <c r="F134" s="275">
        <v>17130</v>
      </c>
      <c r="G134" s="275">
        <v>16437</v>
      </c>
      <c r="H134" s="246">
        <v>69149578.159999996</v>
      </c>
      <c r="I134" s="246">
        <v>67004782.630000003</v>
      </c>
      <c r="J134" s="247"/>
      <c r="K134" s="247"/>
      <c r="L134" s="276">
        <v>5.62</v>
      </c>
      <c r="M134" s="277">
        <v>5.62</v>
      </c>
      <c r="N134" s="246">
        <v>159.44999999999999</v>
      </c>
      <c r="O134" s="278">
        <v>158.97</v>
      </c>
    </row>
    <row r="135" spans="1:17" s="76" customFormat="1" ht="10.199999999999999" x14ac:dyDescent="0.2">
      <c r="A135" s="72"/>
      <c r="B135" s="74"/>
      <c r="C135" s="74"/>
      <c r="D135" s="74"/>
      <c r="E135" s="74"/>
      <c r="F135" s="250"/>
      <c r="G135" s="250"/>
      <c r="H135" s="250"/>
      <c r="I135" s="250"/>
      <c r="J135" s="250"/>
      <c r="K135" s="250"/>
      <c r="L135" s="250"/>
      <c r="M135" s="250"/>
      <c r="N135" s="251"/>
      <c r="O135" s="286"/>
    </row>
    <row r="136" spans="1:17" s="76" customFormat="1" ht="10.8" thickBot="1" x14ac:dyDescent="0.25">
      <c r="A136" s="77"/>
      <c r="B136" s="78"/>
      <c r="C136" s="78"/>
      <c r="D136" s="78"/>
      <c r="E136" s="78"/>
      <c r="F136" s="253"/>
      <c r="G136" s="253"/>
      <c r="H136" s="253"/>
      <c r="I136" s="253"/>
      <c r="J136" s="253"/>
      <c r="K136" s="253"/>
      <c r="L136" s="253"/>
      <c r="M136" s="253"/>
      <c r="N136" s="253"/>
      <c r="O136" s="287"/>
    </row>
    <row r="137" spans="1:17" ht="13.8" thickBot="1" x14ac:dyDescent="0.3">
      <c r="D137" s="79"/>
      <c r="E137" s="79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7" ht="15.6" x14ac:dyDescent="0.3">
      <c r="A138" s="32" t="s">
        <v>131</v>
      </c>
      <c r="B138" s="34"/>
      <c r="C138" s="34"/>
      <c r="D138" s="288"/>
      <c r="E138" s="25"/>
      <c r="F138" s="257"/>
      <c r="G138" s="257"/>
      <c r="H138" s="257"/>
      <c r="I138" s="257"/>
      <c r="J138" s="257"/>
      <c r="K138" s="257"/>
      <c r="L138" s="257"/>
      <c r="M138" s="257"/>
      <c r="N138" s="257"/>
      <c r="O138" s="258"/>
    </row>
    <row r="139" spans="1:17" ht="6.75" customHeight="1" x14ac:dyDescent="0.25">
      <c r="A139" s="36"/>
      <c r="B139" s="25"/>
      <c r="C139" s="25"/>
      <c r="D139" s="25"/>
      <c r="E139" s="25"/>
      <c r="F139" s="256"/>
      <c r="G139" s="256"/>
      <c r="H139" s="256"/>
      <c r="I139" s="256"/>
      <c r="J139" s="256"/>
      <c r="K139" s="256"/>
      <c r="L139" s="256"/>
      <c r="M139" s="256"/>
      <c r="N139" s="256"/>
      <c r="O139" s="259"/>
    </row>
    <row r="140" spans="1:17" ht="12.75" customHeight="1" x14ac:dyDescent="0.25">
      <c r="A140" s="38"/>
      <c r="B140" s="193"/>
      <c r="C140" s="193"/>
      <c r="D140" s="193"/>
      <c r="E140" s="193"/>
      <c r="F140" s="282" t="s">
        <v>87</v>
      </c>
      <c r="G140" s="283"/>
      <c r="H140" s="218" t="s">
        <v>100</v>
      </c>
      <c r="I140" s="261"/>
      <c r="J140" s="282" t="s">
        <v>132</v>
      </c>
      <c r="K140" s="283"/>
      <c r="L140" s="282" t="s">
        <v>102</v>
      </c>
      <c r="M140" s="283"/>
      <c r="N140" s="282" t="s">
        <v>103</v>
      </c>
      <c r="O140" s="284"/>
    </row>
    <row r="141" spans="1:17" x14ac:dyDescent="0.25">
      <c r="A141" s="38"/>
      <c r="B141" s="193"/>
      <c r="C141" s="193"/>
      <c r="D141" s="193"/>
      <c r="E141" s="193"/>
      <c r="F141" s="263" t="s">
        <v>104</v>
      </c>
      <c r="G141" s="263" t="s">
        <v>105</v>
      </c>
      <c r="H141" s="263" t="s">
        <v>104</v>
      </c>
      <c r="I141" s="285" t="s">
        <v>105</v>
      </c>
      <c r="J141" s="263" t="s">
        <v>104</v>
      </c>
      <c r="K141" s="263" t="s">
        <v>105</v>
      </c>
      <c r="L141" s="263" t="s">
        <v>104</v>
      </c>
      <c r="M141" s="263" t="s">
        <v>105</v>
      </c>
      <c r="N141" s="263" t="s">
        <v>104</v>
      </c>
      <c r="O141" s="266" t="s">
        <v>105</v>
      </c>
    </row>
    <row r="142" spans="1:17" x14ac:dyDescent="0.25">
      <c r="A142" s="36"/>
      <c r="B142" s="25" t="s">
        <v>133</v>
      </c>
      <c r="C142" s="25"/>
      <c r="D142" s="25"/>
      <c r="E142" s="25"/>
      <c r="F142" s="224">
        <v>11893</v>
      </c>
      <c r="G142" s="224">
        <v>11388</v>
      </c>
      <c r="H142" s="231">
        <v>50674191.329999998</v>
      </c>
      <c r="I142" s="231">
        <v>48945211.399999999</v>
      </c>
      <c r="J142" s="230">
        <v>0.73280000000000001</v>
      </c>
      <c r="K142" s="230">
        <v>0.73050000000000004</v>
      </c>
      <c r="L142" s="231">
        <v>5.82</v>
      </c>
      <c r="M142" s="231">
        <v>5.82</v>
      </c>
      <c r="N142" s="268">
        <v>164.35</v>
      </c>
      <c r="O142" s="271">
        <v>163.72</v>
      </c>
    </row>
    <row r="143" spans="1:17" ht="13.8" x14ac:dyDescent="0.25">
      <c r="A143" s="36"/>
      <c r="B143" s="25" t="s">
        <v>134</v>
      </c>
      <c r="C143" s="25"/>
      <c r="D143" s="25"/>
      <c r="E143" s="25"/>
      <c r="F143" s="224">
        <v>3379</v>
      </c>
      <c r="G143" s="224">
        <v>3250</v>
      </c>
      <c r="H143" s="231">
        <v>9683182.8599999994</v>
      </c>
      <c r="I143" s="231">
        <v>9425179.9700000007</v>
      </c>
      <c r="J143" s="230">
        <v>0.14000000000000001</v>
      </c>
      <c r="K143" s="230">
        <v>0.14069999999999999</v>
      </c>
      <c r="L143" s="231">
        <v>5.76</v>
      </c>
      <c r="M143" s="231">
        <v>5.78</v>
      </c>
      <c r="N143" s="268">
        <v>142.71</v>
      </c>
      <c r="O143" s="273">
        <v>143.35</v>
      </c>
      <c r="Q143" s="288"/>
    </row>
    <row r="144" spans="1:17" ht="13.8" x14ac:dyDescent="0.25">
      <c r="A144" s="36"/>
      <c r="B144" s="25" t="s">
        <v>135</v>
      </c>
      <c r="C144" s="25"/>
      <c r="D144" s="25"/>
      <c r="E144" s="25"/>
      <c r="F144" s="224">
        <v>1539</v>
      </c>
      <c r="G144" s="224">
        <v>1486</v>
      </c>
      <c r="H144" s="231">
        <v>4520976.8099999996</v>
      </c>
      <c r="I144" s="231">
        <v>4438846.8600000003</v>
      </c>
      <c r="J144" s="230">
        <v>6.54E-2</v>
      </c>
      <c r="K144" s="230">
        <v>6.6199999999999995E-2</v>
      </c>
      <c r="L144" s="231">
        <v>4.74</v>
      </c>
      <c r="M144" s="231">
        <v>4.72</v>
      </c>
      <c r="N144" s="268">
        <v>140.71</v>
      </c>
      <c r="O144" s="273">
        <v>142.01</v>
      </c>
      <c r="Q144" s="288" t="s">
        <v>136</v>
      </c>
    </row>
    <row r="145" spans="1:15" x14ac:dyDescent="0.25">
      <c r="A145" s="36"/>
      <c r="B145" s="25" t="s">
        <v>137</v>
      </c>
      <c r="C145" s="25"/>
      <c r="D145" s="25"/>
      <c r="E145" s="25"/>
      <c r="F145" s="224">
        <v>308</v>
      </c>
      <c r="G145" s="224">
        <v>302</v>
      </c>
      <c r="H145" s="231">
        <v>4246850.01</v>
      </c>
      <c r="I145" s="231">
        <v>4171405.11</v>
      </c>
      <c r="J145" s="230">
        <v>6.1400000000000003E-2</v>
      </c>
      <c r="K145" s="230">
        <v>6.2300000000000001E-2</v>
      </c>
      <c r="L145" s="231">
        <v>3.89</v>
      </c>
      <c r="M145" s="231">
        <v>3.89</v>
      </c>
      <c r="N145" s="268">
        <v>159.29</v>
      </c>
      <c r="O145" s="273">
        <v>156.72999999999999</v>
      </c>
    </row>
    <row r="146" spans="1:15" x14ac:dyDescent="0.25">
      <c r="A146" s="36"/>
      <c r="B146" s="25" t="s">
        <v>138</v>
      </c>
      <c r="C146" s="25"/>
      <c r="D146" s="25"/>
      <c r="E146" s="25"/>
      <c r="F146" s="224">
        <v>11</v>
      </c>
      <c r="G146" s="224">
        <v>11</v>
      </c>
      <c r="H146" s="231">
        <v>24377.15</v>
      </c>
      <c r="I146" s="231">
        <v>24139.29</v>
      </c>
      <c r="J146" s="230">
        <v>4.0000000000000002E-4</v>
      </c>
      <c r="K146" s="230">
        <v>4.0000000000000002E-4</v>
      </c>
      <c r="L146" s="231">
        <v>3.66</v>
      </c>
      <c r="M146" s="231">
        <v>3.66</v>
      </c>
      <c r="N146" s="268">
        <v>125.93</v>
      </c>
      <c r="O146" s="273">
        <v>136.41999999999999</v>
      </c>
    </row>
    <row r="147" spans="1:15" x14ac:dyDescent="0.25">
      <c r="A147" s="57"/>
      <c r="B147" s="65" t="s">
        <v>95</v>
      </c>
      <c r="C147" s="142"/>
      <c r="D147" s="142"/>
      <c r="E147" s="142"/>
      <c r="F147" s="275">
        <v>17130</v>
      </c>
      <c r="G147" s="275">
        <v>16437</v>
      </c>
      <c r="H147" s="246">
        <v>69149578.159999996</v>
      </c>
      <c r="I147" s="246">
        <v>67004782.630000003</v>
      </c>
      <c r="J147" s="247"/>
      <c r="K147" s="247"/>
      <c r="L147" s="276">
        <v>5.62</v>
      </c>
      <c r="M147" s="276">
        <v>5.62</v>
      </c>
      <c r="N147" s="246">
        <v>159.44999999999999</v>
      </c>
      <c r="O147" s="278">
        <v>158.97</v>
      </c>
    </row>
    <row r="148" spans="1:15" s="76" customFormat="1" ht="10.199999999999999" x14ac:dyDescent="0.2">
      <c r="A148" s="213"/>
      <c r="B148" s="73"/>
      <c r="C148" s="73"/>
      <c r="D148" s="73"/>
      <c r="E148" s="73"/>
      <c r="F148" s="250"/>
      <c r="G148" s="250"/>
      <c r="H148" s="250"/>
      <c r="I148" s="250"/>
      <c r="J148" s="250"/>
      <c r="K148" s="250"/>
      <c r="L148" s="250"/>
      <c r="M148" s="250"/>
      <c r="N148" s="251"/>
      <c r="O148" s="289"/>
    </row>
    <row r="149" spans="1:15" s="76" customFormat="1" ht="10.8" thickBot="1" x14ac:dyDescent="0.25">
      <c r="A149" s="77"/>
      <c r="B149" s="78"/>
      <c r="C149" s="78"/>
      <c r="D149" s="78"/>
      <c r="E149" s="78"/>
      <c r="F149" s="253"/>
      <c r="G149" s="253"/>
      <c r="H149" s="253"/>
      <c r="I149" s="253"/>
      <c r="J149" s="253"/>
      <c r="K149" s="253"/>
      <c r="L149" s="253"/>
      <c r="M149" s="253"/>
      <c r="N149" s="253"/>
      <c r="O149" s="287"/>
    </row>
    <row r="150" spans="1:15" ht="13.8" thickBot="1" x14ac:dyDescent="0.3"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5.6" x14ac:dyDescent="0.3">
      <c r="A151" s="32" t="s">
        <v>139</v>
      </c>
      <c r="B151" s="34"/>
      <c r="C151" s="34"/>
      <c r="D151" s="34"/>
      <c r="E151" s="34"/>
      <c r="F151" s="257"/>
      <c r="G151" s="257"/>
      <c r="H151" s="257"/>
      <c r="I151" s="257"/>
      <c r="J151" s="257"/>
      <c r="K151" s="257"/>
      <c r="L151" s="258"/>
      <c r="M151" s="155"/>
      <c r="N151" s="155"/>
      <c r="O151" s="155"/>
    </row>
    <row r="152" spans="1:15" ht="6.75" customHeight="1" x14ac:dyDescent="0.25">
      <c r="A152" s="36"/>
      <c r="B152" s="25"/>
      <c r="C152" s="25"/>
      <c r="D152" s="25"/>
      <c r="E152" s="25"/>
      <c r="F152" s="256"/>
      <c r="G152" s="256"/>
      <c r="H152" s="256"/>
      <c r="I152" s="256"/>
      <c r="J152" s="256"/>
      <c r="K152" s="256"/>
      <c r="L152" s="259"/>
      <c r="M152" s="155"/>
      <c r="N152" s="155"/>
      <c r="O152" s="155"/>
    </row>
    <row r="153" spans="1:15" x14ac:dyDescent="0.25">
      <c r="A153" s="38"/>
      <c r="B153" s="193"/>
      <c r="C153" s="193"/>
      <c r="D153" s="193"/>
      <c r="E153" s="122"/>
      <c r="F153" s="282" t="s">
        <v>87</v>
      </c>
      <c r="G153" s="283"/>
      <c r="H153" s="218" t="s">
        <v>100</v>
      </c>
      <c r="I153" s="261"/>
      <c r="J153" s="260" t="s">
        <v>140</v>
      </c>
      <c r="K153" s="260"/>
      <c r="L153" s="266" t="s">
        <v>21</v>
      </c>
      <c r="M153" s="155"/>
      <c r="N153" s="155"/>
      <c r="O153" s="155"/>
    </row>
    <row r="154" spans="1:15" x14ac:dyDescent="0.25">
      <c r="A154" s="38"/>
      <c r="B154" s="193"/>
      <c r="C154" s="193"/>
      <c r="D154" s="193"/>
      <c r="E154" s="122"/>
      <c r="F154" s="285" t="s">
        <v>104</v>
      </c>
      <c r="G154" s="285" t="s">
        <v>105</v>
      </c>
      <c r="H154" s="263" t="s">
        <v>104</v>
      </c>
      <c r="I154" s="263" t="s">
        <v>105</v>
      </c>
      <c r="J154" s="263" t="s">
        <v>104</v>
      </c>
      <c r="K154" s="263" t="s">
        <v>105</v>
      </c>
      <c r="L154" s="290"/>
      <c r="M154" s="155"/>
      <c r="N154" s="155"/>
      <c r="O154" s="155"/>
    </row>
    <row r="155" spans="1:15" x14ac:dyDescent="0.25">
      <c r="A155" s="84"/>
      <c r="B155" s="90" t="s">
        <v>141</v>
      </c>
      <c r="C155" s="90"/>
      <c r="D155" s="90"/>
      <c r="E155" s="90"/>
      <c r="F155" s="224">
        <v>449</v>
      </c>
      <c r="G155" s="224">
        <v>408</v>
      </c>
      <c r="H155" s="231">
        <v>1987524.55</v>
      </c>
      <c r="I155" s="268">
        <v>1939106.69</v>
      </c>
      <c r="J155" s="230">
        <v>2.87E-2</v>
      </c>
      <c r="K155" s="291">
        <v>2.8899999999999999E-2</v>
      </c>
      <c r="L155" s="292">
        <v>3.0716999999999999</v>
      </c>
      <c r="M155" s="155"/>
      <c r="N155" s="155"/>
      <c r="O155" s="155"/>
    </row>
    <row r="156" spans="1:15" x14ac:dyDescent="0.25">
      <c r="A156" s="36"/>
      <c r="B156" s="25" t="s">
        <v>142</v>
      </c>
      <c r="C156" s="25"/>
      <c r="D156" s="25"/>
      <c r="E156" s="25"/>
      <c r="F156" s="224">
        <v>16681</v>
      </c>
      <c r="G156" s="224">
        <v>16029</v>
      </c>
      <c r="H156" s="231">
        <v>67162053.609999999</v>
      </c>
      <c r="I156" s="268">
        <v>65065675.939999998</v>
      </c>
      <c r="J156" s="230">
        <v>0.97130000000000005</v>
      </c>
      <c r="K156" s="242">
        <v>0.97109999999999996</v>
      </c>
      <c r="L156" s="293">
        <v>2.3304999999999998</v>
      </c>
      <c r="M156" s="155"/>
      <c r="N156" s="155"/>
      <c r="O156" s="155"/>
    </row>
    <row r="157" spans="1:15" x14ac:dyDescent="0.25">
      <c r="A157" s="36"/>
      <c r="B157" s="25" t="s">
        <v>143</v>
      </c>
      <c r="C157" s="25"/>
      <c r="D157" s="25"/>
      <c r="E157" s="25"/>
      <c r="F157" s="224">
        <v>0</v>
      </c>
      <c r="G157" s="224">
        <v>0</v>
      </c>
      <c r="H157" s="231">
        <v>0</v>
      </c>
      <c r="I157" s="231">
        <v>0</v>
      </c>
      <c r="J157" s="230">
        <v>0</v>
      </c>
      <c r="K157" s="242">
        <v>0</v>
      </c>
      <c r="L157" s="293">
        <v>0</v>
      </c>
      <c r="M157" s="155"/>
      <c r="N157" s="155"/>
      <c r="O157" s="155"/>
    </row>
    <row r="158" spans="1:15" ht="13.8" thickBot="1" x14ac:dyDescent="0.3">
      <c r="A158" s="178"/>
      <c r="B158" s="294" t="s">
        <v>49</v>
      </c>
      <c r="C158" s="79"/>
      <c r="D158" s="79"/>
      <c r="E158" s="79"/>
      <c r="F158" s="295">
        <v>17130</v>
      </c>
      <c r="G158" s="295">
        <v>16437</v>
      </c>
      <c r="H158" s="296">
        <v>69149578.159999996</v>
      </c>
      <c r="I158" s="296">
        <v>67004782.630000003</v>
      </c>
      <c r="J158" s="297"/>
      <c r="K158" s="298"/>
      <c r="L158" s="299">
        <v>2.3519999999999999</v>
      </c>
      <c r="M158" s="155"/>
      <c r="N158" s="155"/>
      <c r="O158" s="155"/>
    </row>
    <row r="159" spans="1:15" s="303" customFormat="1" ht="10.199999999999999" x14ac:dyDescent="0.2">
      <c r="A159" s="74"/>
      <c r="B159" s="300"/>
      <c r="C159" s="300"/>
      <c r="D159" s="300"/>
      <c r="E159" s="300"/>
      <c r="F159" s="301"/>
      <c r="G159" s="301"/>
      <c r="H159" s="301"/>
      <c r="I159" s="301"/>
      <c r="J159" s="301"/>
      <c r="K159" s="302"/>
      <c r="L159" s="302"/>
      <c r="M159" s="302"/>
      <c r="N159" s="302"/>
      <c r="O159" s="302"/>
    </row>
    <row r="160" spans="1:15" s="303" customFormat="1" ht="10.199999999999999" x14ac:dyDescent="0.2">
      <c r="A160" s="74"/>
      <c r="B160" s="300"/>
      <c r="C160" s="300"/>
      <c r="D160" s="300"/>
      <c r="E160" s="300"/>
      <c r="F160" s="300"/>
      <c r="G160" s="300"/>
      <c r="H160" s="300"/>
      <c r="I160" s="300"/>
      <c r="J160" s="300"/>
    </row>
    <row r="161" spans="1:16" ht="13.8" thickBot="1" x14ac:dyDescent="0.3"/>
    <row r="162" spans="1:16" s="25" customFormat="1" ht="15.6" x14ac:dyDescent="0.3">
      <c r="A162" s="32" t="s">
        <v>144</v>
      </c>
      <c r="B162" s="304"/>
      <c r="C162" s="305"/>
      <c r="D162" s="306"/>
      <c r="E162" s="306"/>
      <c r="F162" s="185" t="s">
        <v>145</v>
      </c>
    </row>
    <row r="163" spans="1:16" s="25" customFormat="1" ht="13.8" thickBot="1" x14ac:dyDescent="0.3">
      <c r="A163" s="178" t="s">
        <v>146</v>
      </c>
      <c r="B163" s="178"/>
      <c r="C163" s="307"/>
      <c r="D163" s="307"/>
      <c r="E163" s="307"/>
      <c r="F163" s="308">
        <v>568021582.14999998</v>
      </c>
    </row>
    <row r="164" spans="1:16" s="25" customFormat="1" x14ac:dyDescent="0.25">
      <c r="C164" s="309"/>
      <c r="D164" s="309"/>
      <c r="E164" s="309"/>
      <c r="F164" s="310"/>
    </row>
    <row r="165" spans="1:16" s="25" customFormat="1" x14ac:dyDescent="0.25">
      <c r="A165" s="311"/>
      <c r="B165" s="311"/>
      <c r="C165" s="311"/>
      <c r="D165" s="311"/>
      <c r="E165" s="311"/>
      <c r="F165" s="312"/>
      <c r="G165" s="313"/>
      <c r="H165" s="313"/>
      <c r="I165" s="313"/>
      <c r="J165" s="313"/>
      <c r="K165" s="313"/>
      <c r="L165" s="314"/>
      <c r="M165" s="314"/>
      <c r="N165" s="314"/>
      <c r="O165" s="314"/>
      <c r="P165" s="315"/>
    </row>
    <row r="166" spans="1:16" s="25" customFormat="1" x14ac:dyDescent="0.25">
      <c r="A166" s="311"/>
      <c r="B166" s="311"/>
      <c r="C166" s="311"/>
      <c r="D166" s="311"/>
      <c r="E166" s="311"/>
      <c r="F166" s="311"/>
      <c r="L166" s="119"/>
      <c r="M166" s="119"/>
      <c r="N166" s="119"/>
      <c r="O166" s="119"/>
    </row>
    <row r="167" spans="1:16" x14ac:dyDescent="0.25">
      <c r="F167" s="243"/>
      <c r="G167" s="243"/>
      <c r="H167" s="31"/>
      <c r="I167" s="31"/>
      <c r="J167" s="31"/>
      <c r="K167" s="31"/>
      <c r="L167" s="316"/>
      <c r="M167" s="316"/>
      <c r="N167" s="316"/>
      <c r="O167" s="316"/>
    </row>
    <row r="168" spans="1:16" x14ac:dyDescent="0.25">
      <c r="F168" s="243"/>
      <c r="G168" s="243"/>
      <c r="H168" s="31"/>
      <c r="I168" s="31"/>
      <c r="J168" s="31"/>
      <c r="K168" s="31"/>
      <c r="L168" s="316"/>
      <c r="M168" s="316"/>
      <c r="N168" s="316"/>
      <c r="O168" s="316"/>
    </row>
    <row r="169" spans="1:16" x14ac:dyDescent="0.25">
      <c r="F169" s="31"/>
      <c r="G169" s="31"/>
      <c r="H169" s="31"/>
      <c r="I169" s="31"/>
      <c r="J169" s="31"/>
      <c r="K169" s="31"/>
      <c r="L169" s="317"/>
      <c r="M169" s="317"/>
      <c r="N169" s="317"/>
      <c r="O169" s="317"/>
    </row>
    <row r="171" spans="1:16" x14ac:dyDescent="0.25">
      <c r="F171" s="31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A2" sqref="A2"/>
    </sheetView>
  </sheetViews>
  <sheetFormatPr defaultColWidth="9.109375" defaultRowHeight="13.2" x14ac:dyDescent="0.25"/>
  <cols>
    <col min="1" max="2" width="3.109375" style="318" customWidth="1"/>
    <col min="3" max="3" width="14.44140625" style="318" customWidth="1"/>
    <col min="4" max="4" width="13.109375" style="318" customWidth="1"/>
    <col min="5" max="5" width="12.88671875" style="318" customWidth="1"/>
    <col min="6" max="6" width="11.6640625" style="318" customWidth="1"/>
    <col min="7" max="7" width="15.88671875" style="318" bestFit="1" customWidth="1"/>
    <col min="8" max="8" width="19.33203125" style="318" customWidth="1"/>
    <col min="9" max="9" width="15.109375" style="318" bestFit="1" customWidth="1"/>
    <col min="10" max="11" width="14.44140625" style="318" customWidth="1"/>
    <col min="12" max="12" width="15.6640625" style="318" bestFit="1" customWidth="1"/>
    <col min="13" max="13" width="14.44140625" style="318" customWidth="1"/>
    <col min="14" max="14" width="17.109375" style="318" customWidth="1"/>
    <col min="15" max="15" width="3.6640625" style="318" customWidth="1"/>
    <col min="16" max="16" width="15.33203125" style="318" customWidth="1"/>
    <col min="17" max="17" width="28.88671875" style="318" bestFit="1" customWidth="1"/>
    <col min="18" max="18" width="15.6640625" style="318" bestFit="1" customWidth="1"/>
    <col min="19" max="19" width="18.33203125" style="318" bestFit="1" customWidth="1"/>
    <col min="20" max="20" width="17.6640625" style="318" bestFit="1" customWidth="1"/>
    <col min="21" max="21" width="14.44140625" style="318" customWidth="1"/>
    <col min="22" max="22" width="13.6640625" style="318" bestFit="1" customWidth="1"/>
    <col min="23" max="23" width="14.109375" style="318" bestFit="1" customWidth="1"/>
    <col min="24" max="24" width="13.109375" style="318" bestFit="1" customWidth="1"/>
    <col min="25" max="38" width="10.88671875" style="318" customWidth="1"/>
    <col min="39" max="39" width="2.6640625" style="318" customWidth="1"/>
    <col min="40" max="16384" width="9.109375" style="318"/>
  </cols>
  <sheetData>
    <row r="1" spans="1:39" ht="15.6" x14ac:dyDescent="0.3">
      <c r="A1" s="3" t="s">
        <v>0</v>
      </c>
    </row>
    <row r="2" spans="1:39" ht="15.75" customHeight="1" x14ac:dyDescent="0.3">
      <c r="A2" s="3" t="s">
        <v>147</v>
      </c>
      <c r="S2" s="319"/>
      <c r="T2" s="319"/>
      <c r="U2" s="319"/>
    </row>
    <row r="3" spans="1:39" ht="15.6" x14ac:dyDescent="0.3">
      <c r="A3" s="3" t="str">
        <f>+FFELP!D5</f>
        <v>Indenture No. 4, LLC</v>
      </c>
      <c r="R3" s="319"/>
      <c r="S3" s="319"/>
      <c r="T3" s="319"/>
      <c r="U3" s="319"/>
    </row>
    <row r="4" spans="1:39" ht="13.8" thickBot="1" x14ac:dyDescent="0.3">
      <c r="R4" s="319"/>
      <c r="S4" s="319"/>
      <c r="T4" s="319"/>
      <c r="U4" s="319"/>
    </row>
    <row r="5" spans="1:39" x14ac:dyDescent="0.25">
      <c r="B5" s="4" t="s">
        <v>6</v>
      </c>
      <c r="C5" s="5"/>
      <c r="D5" s="5"/>
      <c r="E5" s="320">
        <f>FFELP!D6</f>
        <v>44951</v>
      </c>
      <c r="F5" s="320"/>
      <c r="G5" s="321"/>
      <c r="R5" s="319"/>
      <c r="S5" s="319"/>
      <c r="T5" s="319"/>
      <c r="U5" s="319"/>
    </row>
    <row r="6" spans="1:39" ht="13.8" thickBot="1" x14ac:dyDescent="0.3">
      <c r="B6" s="26" t="s">
        <v>148</v>
      </c>
      <c r="C6" s="27"/>
      <c r="D6" s="27"/>
      <c r="E6" s="322">
        <f>FFELP!D7</f>
        <v>44926</v>
      </c>
      <c r="F6" s="322"/>
      <c r="G6" s="323"/>
      <c r="R6" s="319"/>
      <c r="S6" s="319"/>
      <c r="T6" s="319"/>
      <c r="U6" s="319"/>
    </row>
    <row r="8" spans="1:39" x14ac:dyDescent="0.2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1:39" ht="14.4" thickBot="1" x14ac:dyDescent="0.3">
      <c r="A9" s="325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S9" s="107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15.75" customHeight="1" thickBot="1" x14ac:dyDescent="0.3">
      <c r="A10" s="324"/>
      <c r="B10" s="324"/>
      <c r="C10" s="324"/>
      <c r="D10" s="324"/>
      <c r="E10" s="324"/>
      <c r="F10" s="324"/>
      <c r="G10" s="324"/>
      <c r="H10" s="324"/>
      <c r="J10" s="184"/>
      <c r="K10" s="326"/>
      <c r="L10" s="326"/>
      <c r="M10" s="326"/>
      <c r="N10" s="327"/>
      <c r="O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6.8" thickBot="1" x14ac:dyDescent="0.3">
      <c r="A11" s="328" t="s">
        <v>149</v>
      </c>
      <c r="B11" s="329"/>
      <c r="C11" s="329"/>
      <c r="D11" s="329"/>
      <c r="E11" s="329"/>
      <c r="F11" s="329"/>
      <c r="G11" s="329"/>
      <c r="H11" s="330"/>
      <c r="J11" s="130" t="s">
        <v>150</v>
      </c>
      <c r="K11" s="324"/>
      <c r="L11" s="324"/>
      <c r="M11" s="324"/>
      <c r="N11" s="331">
        <v>44926</v>
      </c>
      <c r="O11" s="332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 x14ac:dyDescent="0.25">
      <c r="A12" s="130"/>
      <c r="B12" s="324"/>
      <c r="C12" s="324"/>
      <c r="D12" s="324"/>
      <c r="E12" s="324"/>
      <c r="F12" s="324"/>
      <c r="G12" s="324"/>
      <c r="H12" s="333"/>
      <c r="J12" s="334" t="s">
        <v>151</v>
      </c>
      <c r="L12" s="324"/>
      <c r="M12" s="324"/>
      <c r="N12" s="163">
        <v>0</v>
      </c>
      <c r="O12" s="165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 x14ac:dyDescent="0.25">
      <c r="A13" s="334"/>
      <c r="B13" s="324" t="s">
        <v>152</v>
      </c>
      <c r="C13" s="324"/>
      <c r="D13" s="324"/>
      <c r="E13" s="324"/>
      <c r="F13" s="324"/>
      <c r="G13" s="324"/>
      <c r="H13" s="163">
        <v>2038052.0299999996</v>
      </c>
      <c r="J13" s="36" t="s">
        <v>153</v>
      </c>
      <c r="L13" s="324"/>
      <c r="M13" s="324"/>
      <c r="N13" s="163">
        <v>26672.6</v>
      </c>
      <c r="O13" s="165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 x14ac:dyDescent="0.25">
      <c r="A14" s="334"/>
      <c r="B14" s="324" t="s">
        <v>154</v>
      </c>
      <c r="C14" s="324"/>
      <c r="D14" s="324"/>
      <c r="E14" s="324"/>
      <c r="F14" s="335"/>
      <c r="G14" s="324"/>
      <c r="H14" s="163">
        <v>0</v>
      </c>
      <c r="J14" s="36" t="s">
        <v>155</v>
      </c>
      <c r="L14" s="324"/>
      <c r="M14" s="324"/>
      <c r="N14" s="163">
        <v>2752.2</v>
      </c>
      <c r="O14" s="165"/>
      <c r="P14" s="336"/>
      <c r="Q14" s="314"/>
      <c r="R14" s="31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 x14ac:dyDescent="0.25">
      <c r="A15" s="334"/>
      <c r="B15" s="324" t="s">
        <v>156</v>
      </c>
      <c r="C15" s="324"/>
      <c r="D15" s="324"/>
      <c r="E15" s="324"/>
      <c r="F15" s="324"/>
      <c r="G15" s="324"/>
      <c r="H15" s="163"/>
      <c r="J15" s="36" t="s">
        <v>157</v>
      </c>
      <c r="L15" s="324"/>
      <c r="M15" s="324"/>
      <c r="N15" s="163">
        <v>8936.85</v>
      </c>
      <c r="O15" s="165"/>
      <c r="P15" s="324"/>
      <c r="Q15" s="107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x14ac:dyDescent="0.25">
      <c r="A16" s="334"/>
      <c r="B16" s="324"/>
      <c r="C16" s="324" t="s">
        <v>158</v>
      </c>
      <c r="D16" s="324"/>
      <c r="E16" s="324"/>
      <c r="F16" s="324"/>
      <c r="G16" s="324"/>
      <c r="H16" s="163">
        <v>0</v>
      </c>
      <c r="J16" s="36" t="s">
        <v>159</v>
      </c>
      <c r="L16" s="324"/>
      <c r="M16" s="324"/>
      <c r="N16" s="190">
        <v>0</v>
      </c>
      <c r="O16" s="165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3.8" thickBot="1" x14ac:dyDescent="0.3">
      <c r="A17" s="334"/>
      <c r="B17" s="324" t="s">
        <v>160</v>
      </c>
      <c r="C17" s="324"/>
      <c r="D17" s="324"/>
      <c r="E17" s="324"/>
      <c r="F17" s="324"/>
      <c r="G17" s="324"/>
      <c r="H17" s="163">
        <v>13670.66</v>
      </c>
      <c r="I17" s="337"/>
      <c r="J17" s="338"/>
      <c r="K17" s="294" t="s">
        <v>161</v>
      </c>
      <c r="L17" s="339"/>
      <c r="M17" s="339"/>
      <c r="N17" s="340">
        <v>38361.65</v>
      </c>
      <c r="O17" s="165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 x14ac:dyDescent="0.25">
      <c r="A18" s="334"/>
      <c r="B18" s="324" t="s">
        <v>162</v>
      </c>
      <c r="C18" s="324"/>
      <c r="D18" s="324"/>
      <c r="E18" s="324"/>
      <c r="F18" s="324"/>
      <c r="G18" s="324"/>
      <c r="H18" s="163">
        <v>0</v>
      </c>
      <c r="O18" s="165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 x14ac:dyDescent="0.25">
      <c r="A19" s="334"/>
      <c r="B19" s="25" t="s">
        <v>163</v>
      </c>
      <c r="C19" s="324"/>
      <c r="D19" s="324"/>
      <c r="E19" s="324"/>
      <c r="F19" s="324"/>
      <c r="G19" s="324"/>
      <c r="H19" s="163">
        <v>0</v>
      </c>
      <c r="O19" s="165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 x14ac:dyDescent="0.25">
      <c r="A20" s="334"/>
      <c r="B20" s="324" t="s">
        <v>164</v>
      </c>
      <c r="C20" s="324"/>
      <c r="D20" s="324"/>
      <c r="E20" s="324"/>
      <c r="F20" s="324"/>
      <c r="G20" s="324"/>
      <c r="H20" s="163">
        <v>287053.84000000003</v>
      </c>
      <c r="I20" s="341"/>
      <c r="O20" s="165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 x14ac:dyDescent="0.25">
      <c r="A21" s="334"/>
      <c r="B21" s="25" t="s">
        <v>165</v>
      </c>
      <c r="C21" s="324"/>
      <c r="D21" s="324"/>
      <c r="E21" s="324"/>
      <c r="F21" s="324"/>
      <c r="G21" s="324"/>
      <c r="H21" s="163"/>
      <c r="P21" s="324"/>
      <c r="Q21" s="324"/>
      <c r="R21" s="16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3.8" thickBot="1" x14ac:dyDescent="0.3">
      <c r="A22" s="334"/>
      <c r="B22" s="324" t="s">
        <v>166</v>
      </c>
      <c r="C22" s="324"/>
      <c r="D22" s="324"/>
      <c r="E22" s="324"/>
      <c r="F22" s="324"/>
      <c r="G22" s="324"/>
      <c r="H22" s="163">
        <v>0</v>
      </c>
      <c r="N22" s="341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 x14ac:dyDescent="0.25">
      <c r="A23" s="334"/>
      <c r="B23" s="324" t="s">
        <v>167</v>
      </c>
      <c r="C23" s="324"/>
      <c r="D23" s="324"/>
      <c r="E23" s="324"/>
      <c r="F23" s="324"/>
      <c r="G23" s="324"/>
      <c r="H23" s="163"/>
      <c r="J23" s="184" t="s">
        <v>168</v>
      </c>
      <c r="K23" s="326"/>
      <c r="L23" s="326"/>
      <c r="M23" s="326"/>
      <c r="N23" s="342">
        <v>44926</v>
      </c>
      <c r="O23" s="309"/>
      <c r="P23" s="343"/>
      <c r="Q23" s="324"/>
      <c r="R23" s="324"/>
      <c r="S23" s="324"/>
      <c r="T23" s="324"/>
      <c r="U23" s="107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 x14ac:dyDescent="0.25">
      <c r="A24" s="334"/>
      <c r="B24" s="324" t="s">
        <v>169</v>
      </c>
      <c r="C24" s="324"/>
      <c r="D24" s="324"/>
      <c r="E24" s="324"/>
      <c r="F24" s="324"/>
      <c r="G24" s="324"/>
      <c r="H24" s="163"/>
      <c r="J24" s="334"/>
      <c r="K24" s="324"/>
      <c r="L24" s="324"/>
      <c r="M24" s="324"/>
      <c r="N24" s="344"/>
      <c r="P24" s="343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 x14ac:dyDescent="0.25">
      <c r="A25" s="334"/>
      <c r="B25" s="324" t="s">
        <v>170</v>
      </c>
      <c r="C25" s="324"/>
      <c r="D25" s="324"/>
      <c r="E25" s="324"/>
      <c r="F25" s="324"/>
      <c r="G25" s="324"/>
      <c r="H25" s="163"/>
      <c r="J25" s="345" t="s">
        <v>171</v>
      </c>
      <c r="K25" s="324"/>
      <c r="L25" s="324"/>
      <c r="M25" s="324"/>
      <c r="N25" s="346">
        <v>268738.27</v>
      </c>
      <c r="P25" s="343"/>
      <c r="Q25" s="25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 x14ac:dyDescent="0.25">
      <c r="A26" s="334"/>
      <c r="B26" s="324" t="s">
        <v>172</v>
      </c>
      <c r="C26" s="324"/>
      <c r="D26" s="324"/>
      <c r="E26" s="324"/>
      <c r="F26" s="324"/>
      <c r="G26" s="324"/>
      <c r="H26" s="163"/>
      <c r="J26" s="345" t="s">
        <v>173</v>
      </c>
      <c r="K26" s="324"/>
      <c r="L26" s="324"/>
      <c r="M26" s="324"/>
      <c r="N26" s="347">
        <v>124992372.75</v>
      </c>
      <c r="P26" s="343"/>
      <c r="Q26" s="25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 x14ac:dyDescent="0.25">
      <c r="A27" s="334"/>
      <c r="B27" s="324" t="s">
        <v>174</v>
      </c>
      <c r="C27" s="324"/>
      <c r="D27" s="324"/>
      <c r="E27" s="324"/>
      <c r="F27" s="324"/>
      <c r="G27" s="324"/>
      <c r="H27" s="163"/>
      <c r="J27" s="345" t="s">
        <v>175</v>
      </c>
      <c r="K27" s="324"/>
      <c r="L27" s="324"/>
      <c r="M27" s="324"/>
      <c r="N27" s="348">
        <v>0.22004863314681714</v>
      </c>
      <c r="O27" s="349"/>
      <c r="P27" s="350"/>
      <c r="Q27" s="25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 x14ac:dyDescent="0.25">
      <c r="A28" s="334"/>
      <c r="B28" s="324"/>
      <c r="C28" s="324"/>
      <c r="D28" s="324"/>
      <c r="E28" s="324"/>
      <c r="F28" s="324"/>
      <c r="G28" s="324"/>
      <c r="H28" s="351"/>
      <c r="J28" s="345" t="s">
        <v>176</v>
      </c>
      <c r="K28" s="324"/>
      <c r="L28" s="324"/>
      <c r="M28" s="324"/>
      <c r="N28" s="348">
        <v>1.872677950765002</v>
      </c>
      <c r="P28" s="350"/>
      <c r="Q28" s="25"/>
      <c r="R28" s="324"/>
      <c r="S28" s="324"/>
      <c r="T28" s="324"/>
    </row>
    <row r="29" spans="1:39" x14ac:dyDescent="0.25">
      <c r="A29" s="334"/>
      <c r="B29" s="324"/>
      <c r="C29" s="107" t="s">
        <v>177</v>
      </c>
      <c r="D29" s="324"/>
      <c r="E29" s="324"/>
      <c r="F29" s="324"/>
      <c r="G29" s="324"/>
      <c r="H29" s="352">
        <v>2338776.5299999998</v>
      </c>
      <c r="I29" s="341"/>
      <c r="J29" s="345"/>
      <c r="K29" s="324"/>
      <c r="L29" s="324"/>
      <c r="M29" s="324"/>
      <c r="N29" s="347"/>
      <c r="P29" s="343"/>
      <c r="Q29" s="25"/>
      <c r="R29" s="324"/>
      <c r="S29" s="324"/>
      <c r="T29" s="324"/>
    </row>
    <row r="30" spans="1:39" ht="13.8" thickBot="1" x14ac:dyDescent="0.3">
      <c r="A30" s="334"/>
      <c r="B30" s="324"/>
      <c r="C30" s="107"/>
      <c r="D30" s="324"/>
      <c r="E30" s="324"/>
      <c r="F30" s="324"/>
      <c r="G30" s="324"/>
      <c r="H30" s="351"/>
      <c r="J30" s="345" t="s">
        <v>178</v>
      </c>
      <c r="K30" s="324"/>
      <c r="L30" s="324"/>
      <c r="M30" s="324"/>
      <c r="N30" s="346">
        <v>287053.84000000003</v>
      </c>
      <c r="P30" s="343"/>
      <c r="Q30" s="25"/>
      <c r="R30" s="324"/>
      <c r="S30" s="324"/>
      <c r="T30" s="324"/>
    </row>
    <row r="31" spans="1:39" x14ac:dyDescent="0.25">
      <c r="A31" s="353" t="s">
        <v>179</v>
      </c>
      <c r="B31" s="354"/>
      <c r="C31" s="355"/>
      <c r="D31" s="354"/>
      <c r="E31" s="354"/>
      <c r="F31" s="354"/>
      <c r="G31" s="354"/>
      <c r="H31" s="356"/>
      <c r="J31" s="345" t="s">
        <v>180</v>
      </c>
      <c r="K31" s="324"/>
      <c r="L31" s="324"/>
      <c r="M31" s="324"/>
      <c r="N31" s="347">
        <v>0</v>
      </c>
      <c r="P31" s="343"/>
      <c r="Q31" s="25"/>
      <c r="R31" s="324"/>
      <c r="S31" s="324"/>
      <c r="T31" s="324"/>
    </row>
    <row r="32" spans="1:39" ht="15.6" x14ac:dyDescent="0.25">
      <c r="A32" s="72"/>
      <c r="B32" s="300"/>
      <c r="C32" s="300"/>
      <c r="D32" s="300"/>
      <c r="E32" s="300"/>
      <c r="F32" s="300"/>
      <c r="G32" s="300"/>
      <c r="H32" s="357"/>
      <c r="J32" s="36" t="s">
        <v>181</v>
      </c>
      <c r="K32" s="324"/>
      <c r="L32" s="324"/>
      <c r="M32" s="324"/>
      <c r="N32" s="346">
        <v>124112558.83369999</v>
      </c>
      <c r="P32" s="161"/>
      <c r="Q32" s="25"/>
      <c r="R32" s="324"/>
      <c r="S32" s="324"/>
      <c r="T32" s="324"/>
    </row>
    <row r="33" spans="1:20" ht="16.2" thickBot="1" x14ac:dyDescent="0.3">
      <c r="A33" s="77"/>
      <c r="B33" s="358"/>
      <c r="C33" s="358"/>
      <c r="D33" s="358"/>
      <c r="E33" s="358"/>
      <c r="F33" s="358"/>
      <c r="G33" s="359"/>
      <c r="H33" s="360"/>
      <c r="J33" s="36" t="s">
        <v>182</v>
      </c>
      <c r="K33" s="25"/>
      <c r="L33" s="25"/>
      <c r="M33" s="25"/>
      <c r="N33" s="348">
        <v>0.99296105916750821</v>
      </c>
      <c r="P33" s="350"/>
      <c r="Q33" s="25"/>
      <c r="R33" s="324"/>
      <c r="S33" s="324"/>
      <c r="T33" s="324"/>
    </row>
    <row r="34" spans="1:20" s="303" customFormat="1" x14ac:dyDescent="0.25">
      <c r="A34" s="74"/>
      <c r="B34" s="300"/>
      <c r="C34" s="300"/>
      <c r="D34" s="300"/>
      <c r="E34" s="300"/>
      <c r="F34" s="300"/>
      <c r="G34" s="300"/>
      <c r="H34" s="300"/>
      <c r="J34" s="36" t="s">
        <v>183</v>
      </c>
      <c r="K34" s="25"/>
      <c r="L34" s="25"/>
      <c r="M34" s="25"/>
      <c r="N34" s="348">
        <v>1.5489093089911456E-3</v>
      </c>
      <c r="P34" s="350"/>
      <c r="Q34" s="25"/>
      <c r="R34" s="300"/>
      <c r="S34" s="300"/>
      <c r="T34" s="300"/>
    </row>
    <row r="35" spans="1:20" s="303" customFormat="1" ht="13.8" thickBot="1" x14ac:dyDescent="0.3">
      <c r="G35" s="361"/>
      <c r="J35" s="362" t="s">
        <v>184</v>
      </c>
      <c r="K35" s="363"/>
      <c r="L35" s="363"/>
      <c r="M35" s="363"/>
      <c r="N35" s="364">
        <v>0</v>
      </c>
      <c r="P35" s="300"/>
      <c r="Q35" s="25"/>
      <c r="R35" s="300"/>
      <c r="S35" s="300"/>
      <c r="T35" s="300"/>
    </row>
    <row r="36" spans="1:20" s="303" customFormat="1" x14ac:dyDescent="0.25">
      <c r="H36" s="365"/>
      <c r="J36" s="366" t="s">
        <v>185</v>
      </c>
      <c r="K36" s="367"/>
      <c r="L36" s="367"/>
      <c r="M36" s="367"/>
      <c r="N36" s="368"/>
      <c r="P36" s="300"/>
      <c r="Q36" s="369"/>
      <c r="R36" s="165"/>
      <c r="S36" s="300"/>
      <c r="T36" s="300"/>
    </row>
    <row r="37" spans="1:20" s="303" customFormat="1" ht="13.8" thickBot="1" x14ac:dyDescent="0.3">
      <c r="H37" s="361"/>
      <c r="J37" s="151" t="s">
        <v>186</v>
      </c>
      <c r="K37" s="152"/>
      <c r="L37" s="152"/>
      <c r="M37" s="152"/>
      <c r="N37" s="153"/>
      <c r="O37" s="370"/>
      <c r="P37" s="300"/>
      <c r="Q37" s="74"/>
      <c r="R37" s="165"/>
      <c r="S37" s="300"/>
      <c r="T37" s="300"/>
    </row>
    <row r="38" spans="1:20" s="303" customFormat="1" x14ac:dyDescent="0.25">
      <c r="J38" s="74"/>
      <c r="K38" s="107"/>
      <c r="L38" s="324"/>
      <c r="M38" s="324"/>
      <c r="N38" s="324"/>
      <c r="O38" s="324"/>
      <c r="P38" s="300"/>
      <c r="Q38" s="300"/>
      <c r="R38" s="165"/>
      <c r="S38" s="371"/>
      <c r="T38" s="300"/>
    </row>
    <row r="39" spans="1:20" ht="13.8" thickBot="1" x14ac:dyDescent="0.3">
      <c r="P39" s="324"/>
      <c r="Q39" s="324"/>
      <c r="R39" s="165"/>
      <c r="S39" s="324"/>
      <c r="T39" s="324"/>
    </row>
    <row r="40" spans="1:20" ht="14.4" thickBot="1" x14ac:dyDescent="0.3">
      <c r="A40" s="328" t="s">
        <v>187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30"/>
      <c r="O40" s="324"/>
      <c r="P40" s="324"/>
      <c r="Q40" s="324"/>
      <c r="R40" s="165"/>
      <c r="S40" s="372"/>
      <c r="T40" s="324"/>
    </row>
    <row r="41" spans="1:20" ht="14.4" thickBot="1" x14ac:dyDescent="0.3">
      <c r="A41" s="373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51"/>
      <c r="O41" s="324"/>
      <c r="P41" s="324"/>
      <c r="Q41" s="300"/>
      <c r="R41" s="165"/>
      <c r="S41" s="324"/>
      <c r="T41" s="324"/>
    </row>
    <row r="42" spans="1:20" x14ac:dyDescent="0.25">
      <c r="A42" s="374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7"/>
      <c r="O42" s="324"/>
      <c r="P42" s="324"/>
      <c r="Q42" s="324"/>
      <c r="R42" s="324"/>
      <c r="S42" s="372"/>
      <c r="T42" s="324"/>
    </row>
    <row r="43" spans="1:20" x14ac:dyDescent="0.25">
      <c r="A43" s="130" t="s">
        <v>188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75" t="s">
        <v>189</v>
      </c>
      <c r="M43" s="376"/>
      <c r="N43" s="377" t="s">
        <v>190</v>
      </c>
      <c r="O43" s="378"/>
      <c r="P43" s="324"/>
      <c r="Q43" s="324"/>
      <c r="R43" s="341"/>
    </row>
    <row r="44" spans="1:20" x14ac:dyDescent="0.25">
      <c r="A44" s="33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51"/>
      <c r="O44" s="324"/>
      <c r="P44" s="324"/>
      <c r="Q44" s="379"/>
    </row>
    <row r="45" spans="1:20" x14ac:dyDescent="0.25">
      <c r="A45" s="334"/>
      <c r="B45" s="107" t="s">
        <v>177</v>
      </c>
      <c r="C45" s="324"/>
      <c r="D45" s="324"/>
      <c r="E45" s="324"/>
      <c r="F45" s="324"/>
      <c r="G45" s="324"/>
      <c r="H45" s="324"/>
      <c r="I45" s="324"/>
      <c r="J45" s="324"/>
      <c r="K45" s="324"/>
      <c r="L45" s="165"/>
      <c r="M45" s="165"/>
      <c r="N45" s="163">
        <v>2338776.5299999998</v>
      </c>
      <c r="O45" s="324"/>
      <c r="P45" s="324"/>
      <c r="Q45" s="379"/>
    </row>
    <row r="46" spans="1:20" x14ac:dyDescent="0.25">
      <c r="A46" s="334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165"/>
      <c r="M46" s="165"/>
      <c r="N46" s="163"/>
      <c r="O46" s="165"/>
      <c r="P46" s="324"/>
      <c r="Q46" s="379"/>
    </row>
    <row r="47" spans="1:20" x14ac:dyDescent="0.25">
      <c r="A47" s="334"/>
      <c r="B47" s="107" t="s">
        <v>191</v>
      </c>
      <c r="C47" s="324"/>
      <c r="D47" s="324"/>
      <c r="E47" s="324"/>
      <c r="F47" s="324"/>
      <c r="G47" s="324"/>
      <c r="H47" s="324"/>
      <c r="I47" s="324"/>
      <c r="J47" s="324"/>
      <c r="K47" s="324"/>
      <c r="L47" s="165">
        <v>8936.85</v>
      </c>
      <c r="M47" s="165"/>
      <c r="N47" s="163">
        <v>2329839.6799999997</v>
      </c>
      <c r="O47" s="165"/>
      <c r="P47" s="324"/>
      <c r="Q47" s="380"/>
    </row>
    <row r="48" spans="1:20" x14ac:dyDescent="0.25">
      <c r="A48" s="33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165"/>
      <c r="M48" s="165"/>
      <c r="N48" s="163"/>
      <c r="O48" s="165"/>
      <c r="P48" s="324"/>
      <c r="Q48" s="380"/>
    </row>
    <row r="49" spans="1:24" x14ac:dyDescent="0.25">
      <c r="A49" s="334"/>
      <c r="B49" s="107" t="s">
        <v>192</v>
      </c>
      <c r="C49" s="324"/>
      <c r="D49" s="324"/>
      <c r="E49" s="324"/>
      <c r="F49" s="324"/>
      <c r="G49" s="324"/>
      <c r="H49" s="324"/>
      <c r="I49" s="324"/>
      <c r="J49" s="324"/>
      <c r="K49" s="324"/>
      <c r="L49" s="165">
        <v>0</v>
      </c>
      <c r="M49" s="165"/>
      <c r="N49" s="163">
        <v>2329839.6799999997</v>
      </c>
      <c r="O49" s="165"/>
      <c r="P49" s="324"/>
      <c r="Q49" s="379"/>
    </row>
    <row r="50" spans="1:24" x14ac:dyDescent="0.25">
      <c r="A50" s="33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165"/>
      <c r="M50" s="165"/>
      <c r="N50" s="163"/>
      <c r="O50" s="165"/>
      <c r="P50" s="324"/>
      <c r="Q50" s="379"/>
    </row>
    <row r="51" spans="1:24" x14ac:dyDescent="0.25">
      <c r="A51" s="334"/>
      <c r="B51" s="107" t="s">
        <v>193</v>
      </c>
      <c r="C51" s="324"/>
      <c r="D51" s="324"/>
      <c r="E51" s="324"/>
      <c r="F51" s="324"/>
      <c r="G51" s="324"/>
      <c r="H51" s="324"/>
      <c r="I51" s="324"/>
      <c r="J51" s="324"/>
      <c r="K51" s="324"/>
      <c r="L51" s="165">
        <v>26672.6</v>
      </c>
      <c r="M51" s="165"/>
      <c r="N51" s="163">
        <v>2303167.0799999996</v>
      </c>
      <c r="O51" s="165"/>
      <c r="P51" s="324"/>
      <c r="Q51" s="380"/>
    </row>
    <row r="52" spans="1:24" x14ac:dyDescent="0.25">
      <c r="A52" s="33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165"/>
      <c r="M52" s="165"/>
      <c r="N52" s="163"/>
      <c r="O52" s="165"/>
      <c r="P52" s="324"/>
      <c r="Q52" s="380"/>
    </row>
    <row r="53" spans="1:24" x14ac:dyDescent="0.25">
      <c r="A53" s="334"/>
      <c r="B53" s="107" t="s">
        <v>194</v>
      </c>
      <c r="C53" s="324"/>
      <c r="D53" s="324"/>
      <c r="E53" s="324"/>
      <c r="F53" s="324"/>
      <c r="G53" s="324"/>
      <c r="H53" s="324"/>
      <c r="I53" s="324"/>
      <c r="J53" s="324"/>
      <c r="K53" s="324"/>
      <c r="L53" s="165">
        <v>2752.2</v>
      </c>
      <c r="M53" s="165"/>
      <c r="N53" s="163">
        <v>2300414.8799999994</v>
      </c>
      <c r="O53" s="165"/>
      <c r="P53" s="324"/>
      <c r="Q53" s="324"/>
    </row>
    <row r="54" spans="1:24" x14ac:dyDescent="0.25">
      <c r="A54" s="33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165"/>
      <c r="M54" s="165"/>
      <c r="N54" s="163"/>
      <c r="O54" s="165"/>
    </row>
    <row r="55" spans="1:24" x14ac:dyDescent="0.25">
      <c r="A55" s="334"/>
      <c r="B55" s="107" t="s">
        <v>195</v>
      </c>
      <c r="C55" s="324"/>
      <c r="D55" s="324"/>
      <c r="E55" s="324"/>
      <c r="F55" s="324"/>
      <c r="G55" s="324"/>
      <c r="H55" s="324"/>
      <c r="I55" s="324"/>
      <c r="J55" s="324"/>
      <c r="K55" s="324"/>
      <c r="L55" s="165">
        <v>189753.56</v>
      </c>
      <c r="M55" s="165"/>
      <c r="N55" s="163">
        <v>2110661.3199999994</v>
      </c>
      <c r="O55" s="165"/>
    </row>
    <row r="56" spans="1:24" x14ac:dyDescent="0.25">
      <c r="A56" s="33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165"/>
      <c r="M56" s="165"/>
      <c r="N56" s="163"/>
      <c r="O56" s="165"/>
    </row>
    <row r="57" spans="1:24" x14ac:dyDescent="0.25">
      <c r="A57" s="334"/>
      <c r="B57" s="107" t="s">
        <v>196</v>
      </c>
      <c r="C57" s="324"/>
      <c r="D57" s="324"/>
      <c r="E57" s="324"/>
      <c r="F57" s="324"/>
      <c r="G57" s="324"/>
      <c r="H57" s="324"/>
      <c r="I57" s="324"/>
      <c r="J57" s="324"/>
      <c r="K57" s="324"/>
      <c r="L57" s="165">
        <v>19250.55</v>
      </c>
      <c r="M57" s="165"/>
      <c r="N57" s="163">
        <v>2091410.7699999993</v>
      </c>
      <c r="O57" s="165"/>
      <c r="P57" s="324"/>
      <c r="Q57" s="372"/>
      <c r="R57" s="324"/>
      <c r="S57" s="324"/>
      <c r="T57" s="324"/>
      <c r="U57" s="324"/>
      <c r="V57" s="324"/>
      <c r="W57" s="324"/>
      <c r="X57" s="324"/>
    </row>
    <row r="58" spans="1:24" x14ac:dyDescent="0.25">
      <c r="A58" s="33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165"/>
      <c r="M58" s="165"/>
      <c r="N58" s="163"/>
      <c r="O58" s="165"/>
      <c r="P58" s="324"/>
      <c r="Q58" s="381"/>
      <c r="R58" s="324"/>
      <c r="S58" s="382"/>
      <c r="T58" s="382"/>
      <c r="U58" s="324"/>
      <c r="V58" s="324"/>
      <c r="W58" s="324"/>
      <c r="X58" s="324"/>
    </row>
    <row r="59" spans="1:24" x14ac:dyDescent="0.25">
      <c r="A59" s="334"/>
      <c r="B59" s="107" t="s">
        <v>197</v>
      </c>
      <c r="C59" s="324"/>
      <c r="D59" s="324"/>
      <c r="E59" s="324"/>
      <c r="F59" s="324"/>
      <c r="G59" s="324"/>
      <c r="H59" s="324"/>
      <c r="I59" s="324"/>
      <c r="J59" s="324"/>
      <c r="K59" s="324"/>
      <c r="L59" s="165">
        <v>0</v>
      </c>
      <c r="M59" s="165"/>
      <c r="N59" s="163">
        <v>2091410.7699999993</v>
      </c>
      <c r="O59" s="165"/>
      <c r="P59" s="324"/>
      <c r="Q59" s="324"/>
      <c r="R59" s="324"/>
      <c r="S59" s="25"/>
      <c r="T59" s="324"/>
      <c r="U59" s="324"/>
      <c r="V59" s="324"/>
      <c r="W59" s="324"/>
      <c r="X59" s="324"/>
    </row>
    <row r="60" spans="1:24" x14ac:dyDescent="0.25">
      <c r="A60" s="334"/>
      <c r="B60" s="107"/>
      <c r="C60" s="324"/>
      <c r="D60" s="324"/>
      <c r="E60" s="324"/>
      <c r="F60" s="324"/>
      <c r="G60" s="324"/>
      <c r="H60" s="324"/>
      <c r="I60" s="324"/>
      <c r="J60" s="324"/>
      <c r="K60" s="324"/>
      <c r="L60" s="165"/>
      <c r="M60" s="165"/>
      <c r="N60" s="163"/>
      <c r="O60" s="165"/>
      <c r="P60" s="383"/>
      <c r="Q60" s="25"/>
      <c r="R60" s="25"/>
      <c r="S60" s="384"/>
      <c r="T60" s="165"/>
      <c r="U60" s="324"/>
      <c r="V60" s="165"/>
      <c r="W60" s="165"/>
      <c r="X60" s="165"/>
    </row>
    <row r="61" spans="1:24" x14ac:dyDescent="0.25">
      <c r="A61" s="334"/>
      <c r="B61" s="107" t="s">
        <v>198</v>
      </c>
      <c r="C61" s="324"/>
      <c r="D61" s="324"/>
      <c r="E61" s="324"/>
      <c r="F61" s="324"/>
      <c r="G61" s="324"/>
      <c r="H61" s="324"/>
      <c r="I61" s="324"/>
      <c r="J61" s="324"/>
      <c r="K61" s="324"/>
      <c r="L61" s="165">
        <v>2091410.77</v>
      </c>
      <c r="M61" s="165"/>
      <c r="N61" s="163">
        <v>0</v>
      </c>
      <c r="O61" s="165"/>
      <c r="P61" s="383"/>
      <c r="Q61" s="25"/>
      <c r="R61" s="25"/>
      <c r="S61" s="384"/>
      <c r="T61" s="165"/>
      <c r="U61" s="324"/>
      <c r="V61" s="165"/>
      <c r="W61" s="165"/>
      <c r="X61" s="165"/>
    </row>
    <row r="62" spans="1:24" x14ac:dyDescent="0.25">
      <c r="A62" s="334"/>
      <c r="B62" s="107"/>
      <c r="C62" s="324"/>
      <c r="D62" s="324"/>
      <c r="E62" s="324"/>
      <c r="F62" s="324"/>
      <c r="G62" s="324"/>
      <c r="H62" s="324"/>
      <c r="I62" s="324"/>
      <c r="J62" s="324"/>
      <c r="K62" s="324"/>
      <c r="L62" s="165"/>
      <c r="M62" s="165"/>
      <c r="N62" s="163"/>
      <c r="O62" s="165"/>
      <c r="P62" s="383"/>
      <c r="Q62" s="25"/>
      <c r="R62" s="25"/>
      <c r="S62" s="384"/>
      <c r="T62" s="165"/>
      <c r="U62" s="324"/>
      <c r="V62" s="165"/>
      <c r="W62" s="165"/>
      <c r="X62" s="165"/>
    </row>
    <row r="63" spans="1:24" x14ac:dyDescent="0.25">
      <c r="A63" s="334"/>
      <c r="B63" s="107" t="s">
        <v>199</v>
      </c>
      <c r="C63" s="324"/>
      <c r="D63" s="324"/>
      <c r="E63" s="324"/>
      <c r="F63" s="324"/>
      <c r="G63" s="324"/>
      <c r="H63" s="324"/>
      <c r="I63" s="324"/>
      <c r="J63" s="324"/>
      <c r="K63" s="324"/>
      <c r="L63" s="165">
        <v>0</v>
      </c>
      <c r="M63" s="165"/>
      <c r="N63" s="163">
        <v>0</v>
      </c>
      <c r="O63" s="165"/>
      <c r="P63" s="383"/>
      <c r="Q63" s="25"/>
      <c r="R63" s="25"/>
      <c r="S63" s="384"/>
      <c r="T63" s="165"/>
      <c r="U63" s="324"/>
      <c r="V63" s="165"/>
      <c r="W63" s="165"/>
      <c r="X63" s="165"/>
    </row>
    <row r="64" spans="1:24" x14ac:dyDescent="0.25">
      <c r="A64" s="334"/>
      <c r="B64" s="107"/>
      <c r="C64" s="324"/>
      <c r="D64" s="324"/>
      <c r="E64" s="324"/>
      <c r="F64" s="324"/>
      <c r="G64" s="324"/>
      <c r="H64" s="324"/>
      <c r="I64" s="324"/>
      <c r="J64" s="324"/>
      <c r="K64" s="324"/>
      <c r="L64" s="165"/>
      <c r="M64" s="165"/>
      <c r="N64" s="163"/>
      <c r="O64" s="165"/>
      <c r="P64" s="383"/>
      <c r="Q64" s="25"/>
      <c r="R64" s="25"/>
      <c r="S64" s="384"/>
      <c r="T64" s="165"/>
      <c r="U64" s="324"/>
      <c r="V64" s="165"/>
      <c r="W64" s="165"/>
      <c r="X64" s="165"/>
    </row>
    <row r="65" spans="1:24" x14ac:dyDescent="0.25">
      <c r="A65" s="334"/>
      <c r="B65" s="107" t="s">
        <v>200</v>
      </c>
      <c r="C65" s="324"/>
      <c r="D65" s="324"/>
      <c r="E65" s="324"/>
      <c r="F65" s="324"/>
      <c r="G65" s="324"/>
      <c r="H65" s="324"/>
      <c r="I65" s="324"/>
      <c r="J65" s="324"/>
      <c r="K65" s="324"/>
      <c r="L65" s="165"/>
      <c r="M65" s="165"/>
      <c r="N65" s="163">
        <v>0</v>
      </c>
      <c r="O65" s="165"/>
      <c r="P65" s="383"/>
      <c r="Q65" s="25"/>
      <c r="R65" s="25"/>
      <c r="S65" s="384"/>
      <c r="T65" s="165"/>
      <c r="U65" s="324"/>
      <c r="V65" s="165"/>
      <c r="W65" s="165"/>
      <c r="X65" s="165"/>
    </row>
    <row r="66" spans="1:24" x14ac:dyDescent="0.25">
      <c r="A66" s="334"/>
      <c r="B66" s="107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51"/>
      <c r="O66" s="165"/>
      <c r="P66" s="383"/>
      <c r="Q66" s="25"/>
      <c r="R66" s="25"/>
      <c r="S66" s="384"/>
      <c r="T66" s="165"/>
      <c r="U66" s="324"/>
      <c r="V66" s="165"/>
      <c r="W66" s="165"/>
      <c r="X66" s="165"/>
    </row>
    <row r="67" spans="1:24" x14ac:dyDescent="0.25">
      <c r="A67" s="334"/>
      <c r="B67" s="107" t="s">
        <v>201</v>
      </c>
      <c r="C67" s="324"/>
      <c r="D67" s="324"/>
      <c r="E67" s="324"/>
      <c r="F67" s="324"/>
      <c r="G67" s="324"/>
      <c r="H67" s="324"/>
      <c r="I67" s="324"/>
      <c r="J67" s="324"/>
      <c r="K67" s="324"/>
      <c r="L67" s="165">
        <v>0</v>
      </c>
      <c r="M67" s="324"/>
      <c r="N67" s="163">
        <f>N65-L67</f>
        <v>0</v>
      </c>
      <c r="O67" s="165"/>
      <c r="P67" s="383"/>
      <c r="Q67" s="25"/>
      <c r="R67" s="25"/>
      <c r="S67" s="384"/>
      <c r="T67" s="165"/>
      <c r="U67" s="324"/>
      <c r="V67" s="165"/>
      <c r="W67" s="165"/>
      <c r="X67" s="165"/>
    </row>
    <row r="68" spans="1:24" x14ac:dyDescent="0.25">
      <c r="A68" s="334"/>
      <c r="B68" s="107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51"/>
      <c r="O68" s="165"/>
      <c r="P68" s="383"/>
      <c r="Q68" s="25"/>
      <c r="R68" s="25"/>
      <c r="S68" s="384"/>
      <c r="T68" s="165"/>
      <c r="U68" s="324"/>
      <c r="V68" s="165"/>
      <c r="W68" s="165"/>
      <c r="X68" s="165"/>
    </row>
    <row r="69" spans="1:24" x14ac:dyDescent="0.25">
      <c r="A69" s="334"/>
      <c r="B69" s="107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51"/>
      <c r="O69" s="165"/>
      <c r="P69" s="383"/>
      <c r="Q69" s="25"/>
      <c r="R69" s="25"/>
      <c r="S69" s="384"/>
      <c r="T69" s="165"/>
      <c r="U69" s="324"/>
      <c r="V69" s="165"/>
      <c r="W69" s="165"/>
      <c r="X69" s="165"/>
    </row>
    <row r="70" spans="1:24" x14ac:dyDescent="0.25">
      <c r="A70" s="334"/>
      <c r="B70" s="300"/>
      <c r="C70" s="385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51"/>
      <c r="O70" s="165"/>
      <c r="P70" s="386"/>
      <c r="Q70" s="25"/>
      <c r="R70" s="25"/>
      <c r="S70" s="384"/>
      <c r="T70" s="165"/>
      <c r="U70" s="324"/>
      <c r="V70" s="165"/>
      <c r="W70" s="324"/>
      <c r="X70" s="324"/>
    </row>
    <row r="71" spans="1:24" x14ac:dyDescent="0.25">
      <c r="A71" s="72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51"/>
      <c r="O71" s="165"/>
      <c r="P71" s="383"/>
      <c r="Q71" s="25"/>
      <c r="R71" s="25"/>
      <c r="S71" s="384"/>
      <c r="T71" s="165"/>
      <c r="U71" s="324"/>
      <c r="V71" s="165"/>
      <c r="W71" s="324"/>
      <c r="X71" s="324"/>
    </row>
    <row r="72" spans="1:24" ht="13.8" thickBot="1" x14ac:dyDescent="0.3">
      <c r="A72" s="77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87"/>
      <c r="O72" s="165"/>
      <c r="P72" s="386"/>
      <c r="Q72" s="25"/>
      <c r="R72" s="25"/>
      <c r="S72" s="388"/>
      <c r="T72" s="165"/>
      <c r="U72" s="324"/>
      <c r="V72" s="165"/>
      <c r="W72" s="324"/>
      <c r="X72" s="324"/>
    </row>
    <row r="73" spans="1:24" ht="13.8" thickBot="1" x14ac:dyDescent="0.3">
      <c r="A73" s="334"/>
      <c r="B73" s="107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165"/>
      <c r="P73" s="25"/>
      <c r="Q73" s="107"/>
      <c r="R73" s="107"/>
      <c r="S73" s="310"/>
      <c r="T73" s="310"/>
      <c r="U73" s="324"/>
      <c r="V73" s="324"/>
      <c r="W73" s="324"/>
      <c r="X73" s="324"/>
    </row>
    <row r="74" spans="1:24" x14ac:dyDescent="0.25">
      <c r="A74" s="184" t="s">
        <v>202</v>
      </c>
      <c r="B74" s="326"/>
      <c r="C74" s="326"/>
      <c r="D74" s="326"/>
      <c r="E74" s="326"/>
      <c r="F74" s="326"/>
      <c r="G74" s="389" t="s">
        <v>203</v>
      </c>
      <c r="H74" s="389" t="s">
        <v>204</v>
      </c>
      <c r="I74" s="390" t="s">
        <v>205</v>
      </c>
      <c r="J74" s="324"/>
      <c r="K74" s="324"/>
      <c r="L74" s="324"/>
      <c r="M74" s="324"/>
      <c r="N74" s="324"/>
      <c r="O74" s="165"/>
      <c r="P74" s="383"/>
      <c r="Q74" s="25"/>
      <c r="R74" s="25"/>
      <c r="S74" s="388"/>
      <c r="T74" s="165"/>
      <c r="U74" s="324"/>
      <c r="V74" s="324"/>
      <c r="W74" s="324"/>
      <c r="X74" s="324"/>
    </row>
    <row r="75" spans="1:24" x14ac:dyDescent="0.25">
      <c r="A75" s="334"/>
      <c r="B75" s="324"/>
      <c r="C75" s="324"/>
      <c r="D75" s="324"/>
      <c r="E75" s="324"/>
      <c r="F75" s="324"/>
      <c r="G75" s="391"/>
      <c r="H75" s="391"/>
      <c r="I75" s="351"/>
      <c r="J75" s="324"/>
      <c r="K75" s="324"/>
      <c r="L75" s="324"/>
      <c r="M75" s="324"/>
      <c r="N75" s="324"/>
      <c r="O75" s="165"/>
      <c r="P75" s="386"/>
      <c r="Q75" s="25"/>
      <c r="R75" s="25"/>
      <c r="S75" s="388"/>
      <c r="T75" s="165"/>
      <c r="U75" s="324"/>
      <c r="V75" s="324"/>
      <c r="W75" s="324"/>
      <c r="X75" s="324"/>
    </row>
    <row r="76" spans="1:24" x14ac:dyDescent="0.25">
      <c r="A76" s="334"/>
      <c r="B76" s="324" t="s">
        <v>206</v>
      </c>
      <c r="C76" s="324"/>
      <c r="D76" s="324"/>
      <c r="E76" s="324"/>
      <c r="F76" s="324"/>
      <c r="G76" s="392">
        <v>189753.56</v>
      </c>
      <c r="H76" s="392">
        <v>19250.55</v>
      </c>
      <c r="I76" s="344">
        <v>209004.11</v>
      </c>
      <c r="J76" s="324"/>
      <c r="K76" s="324"/>
      <c r="L76" s="324"/>
      <c r="M76" s="324"/>
      <c r="N76" s="324"/>
      <c r="O76" s="165"/>
      <c r="P76" s="386"/>
      <c r="Q76" s="25"/>
      <c r="R76" s="25"/>
      <c r="S76" s="388"/>
      <c r="T76" s="165"/>
      <c r="U76" s="324"/>
      <c r="V76" s="324"/>
      <c r="W76" s="324"/>
      <c r="X76" s="324"/>
    </row>
    <row r="77" spans="1:24" x14ac:dyDescent="0.25">
      <c r="A77" s="334"/>
      <c r="B77" s="324" t="s">
        <v>207</v>
      </c>
      <c r="C77" s="324"/>
      <c r="D77" s="324"/>
      <c r="E77" s="324"/>
      <c r="F77" s="324"/>
      <c r="G77" s="393">
        <v>189753.56</v>
      </c>
      <c r="H77" s="393">
        <v>19250.55</v>
      </c>
      <c r="I77" s="394">
        <v>209004.11</v>
      </c>
      <c r="J77" s="324"/>
      <c r="K77" s="324"/>
      <c r="L77" s="324"/>
      <c r="M77" s="324"/>
      <c r="N77" s="324"/>
      <c r="O77" s="165"/>
      <c r="P77" s="324"/>
      <c r="Q77" s="107"/>
      <c r="R77" s="107"/>
      <c r="S77" s="310"/>
      <c r="T77" s="310"/>
      <c r="U77" s="324"/>
      <c r="V77" s="324"/>
      <c r="W77" s="324"/>
      <c r="X77" s="324"/>
    </row>
    <row r="78" spans="1:24" x14ac:dyDescent="0.25">
      <c r="A78" s="334"/>
      <c r="B78" s="324"/>
      <c r="C78" s="25" t="s">
        <v>208</v>
      </c>
      <c r="D78" s="324"/>
      <c r="E78" s="324"/>
      <c r="F78" s="324"/>
      <c r="G78" s="392">
        <v>0</v>
      </c>
      <c r="H78" s="392">
        <v>0</v>
      </c>
      <c r="I78" s="344">
        <v>0</v>
      </c>
      <c r="J78" s="324"/>
      <c r="K78" s="324"/>
      <c r="L78" s="324"/>
      <c r="M78" s="324"/>
      <c r="N78" s="324"/>
      <c r="O78" s="165"/>
      <c r="P78" s="324"/>
      <c r="Q78" s="25"/>
      <c r="R78" s="25"/>
      <c r="S78" s="165"/>
      <c r="T78" s="165"/>
      <c r="U78" s="324"/>
      <c r="V78" s="324"/>
      <c r="W78" s="324"/>
      <c r="X78" s="324"/>
    </row>
    <row r="79" spans="1:24" x14ac:dyDescent="0.25">
      <c r="A79" s="334"/>
      <c r="B79" s="324"/>
      <c r="C79" s="324"/>
      <c r="D79" s="324"/>
      <c r="E79" s="324"/>
      <c r="F79" s="324"/>
      <c r="G79" s="391"/>
      <c r="H79" s="391"/>
      <c r="I79" s="351"/>
      <c r="J79" s="324"/>
      <c r="K79" s="324"/>
      <c r="L79" s="324"/>
      <c r="M79" s="324"/>
      <c r="N79" s="324"/>
      <c r="O79" s="165"/>
      <c r="P79" s="324"/>
      <c r="Q79" s="107"/>
      <c r="R79" s="107"/>
      <c r="S79" s="310"/>
      <c r="T79" s="310"/>
      <c r="U79" s="25"/>
      <c r="V79" s="324"/>
      <c r="W79" s="324"/>
      <c r="X79" s="324"/>
    </row>
    <row r="80" spans="1:24" x14ac:dyDescent="0.25">
      <c r="A80" s="334"/>
      <c r="B80" s="324" t="s">
        <v>209</v>
      </c>
      <c r="C80" s="324"/>
      <c r="D80" s="324"/>
      <c r="E80" s="324"/>
      <c r="F80" s="324"/>
      <c r="G80" s="53">
        <v>0</v>
      </c>
      <c r="H80" s="53">
        <v>0</v>
      </c>
      <c r="I80" s="344">
        <v>0</v>
      </c>
      <c r="J80" s="324"/>
      <c r="K80" s="324"/>
      <c r="L80" s="324"/>
      <c r="M80" s="324"/>
      <c r="N80" s="324"/>
      <c r="O80" s="165"/>
      <c r="P80" s="324"/>
      <c r="Q80" s="324"/>
      <c r="R80" s="324"/>
      <c r="S80" s="324"/>
      <c r="T80" s="372"/>
      <c r="U80" s="324"/>
      <c r="V80" s="324"/>
      <c r="W80" s="324"/>
      <c r="X80" s="324"/>
    </row>
    <row r="81" spans="1:24" x14ac:dyDescent="0.25">
      <c r="A81" s="334"/>
      <c r="B81" s="324" t="s">
        <v>210</v>
      </c>
      <c r="C81" s="324"/>
      <c r="D81" s="324"/>
      <c r="E81" s="324"/>
      <c r="F81" s="324"/>
      <c r="G81" s="61">
        <v>0</v>
      </c>
      <c r="H81" s="61">
        <v>0</v>
      </c>
      <c r="I81" s="394">
        <v>0</v>
      </c>
      <c r="J81" s="324"/>
      <c r="K81" s="324"/>
      <c r="L81" s="324"/>
      <c r="M81" s="324"/>
      <c r="N81" s="324"/>
      <c r="O81" s="165"/>
      <c r="P81" s="324"/>
      <c r="Q81" s="324"/>
      <c r="R81" s="324"/>
      <c r="S81" s="324"/>
      <c r="T81" s="372"/>
      <c r="U81" s="324"/>
      <c r="V81" s="324"/>
      <c r="W81" s="324"/>
      <c r="X81" s="324"/>
    </row>
    <row r="82" spans="1:24" x14ac:dyDescent="0.25">
      <c r="A82" s="334"/>
      <c r="B82" s="324"/>
      <c r="C82" s="324" t="s">
        <v>211</v>
      </c>
      <c r="D82" s="324"/>
      <c r="E82" s="324"/>
      <c r="F82" s="324"/>
      <c r="G82" s="53">
        <v>0</v>
      </c>
      <c r="H82" s="53"/>
      <c r="I82" s="344">
        <v>0</v>
      </c>
      <c r="J82" s="324"/>
      <c r="K82" s="324"/>
      <c r="L82" s="324"/>
      <c r="M82" s="324"/>
      <c r="N82" s="324"/>
      <c r="O82" s="165"/>
      <c r="P82" s="324"/>
      <c r="Q82" s="324"/>
      <c r="R82" s="324"/>
      <c r="S82" s="324"/>
      <c r="T82" s="324"/>
      <c r="U82" s="324"/>
      <c r="V82" s="324"/>
      <c r="W82" s="324"/>
      <c r="X82" s="324"/>
    </row>
    <row r="83" spans="1:24" x14ac:dyDescent="0.25">
      <c r="A83" s="334"/>
      <c r="B83" s="324"/>
      <c r="C83" s="324"/>
      <c r="D83" s="324"/>
      <c r="E83" s="324"/>
      <c r="F83" s="324"/>
      <c r="G83" s="391"/>
      <c r="H83" s="391"/>
      <c r="I83" s="351"/>
      <c r="J83" s="324"/>
      <c r="K83" s="324"/>
      <c r="L83" s="324"/>
      <c r="M83" s="324"/>
      <c r="N83" s="324"/>
      <c r="O83" s="165"/>
      <c r="P83" s="324"/>
      <c r="Q83" s="324"/>
      <c r="R83" s="324"/>
      <c r="S83" s="324"/>
      <c r="T83" s="324"/>
      <c r="U83" s="324"/>
      <c r="V83" s="324"/>
      <c r="W83" s="324"/>
      <c r="X83" s="324"/>
    </row>
    <row r="84" spans="1:24" x14ac:dyDescent="0.25">
      <c r="A84" s="334"/>
      <c r="B84" s="324" t="s">
        <v>212</v>
      </c>
      <c r="C84" s="324"/>
      <c r="D84" s="324"/>
      <c r="E84" s="324"/>
      <c r="F84" s="324"/>
      <c r="G84" s="392">
        <v>2091410.77</v>
      </c>
      <c r="H84" s="392">
        <v>0</v>
      </c>
      <c r="I84" s="344">
        <v>2091410.77</v>
      </c>
      <c r="J84" s="324"/>
      <c r="K84" s="324"/>
      <c r="L84" s="324"/>
      <c r="M84" s="324"/>
      <c r="N84" s="324"/>
      <c r="O84" s="165"/>
      <c r="P84" s="324"/>
      <c r="Q84" s="324"/>
      <c r="R84" s="324"/>
      <c r="S84" s="324"/>
      <c r="T84" s="324"/>
      <c r="U84" s="324"/>
      <c r="V84" s="324"/>
      <c r="W84" s="324"/>
      <c r="X84" s="324"/>
    </row>
    <row r="85" spans="1:24" x14ac:dyDescent="0.25">
      <c r="A85" s="334"/>
      <c r="B85" s="324" t="s">
        <v>213</v>
      </c>
      <c r="C85" s="324"/>
      <c r="D85" s="324"/>
      <c r="E85" s="324"/>
      <c r="F85" s="324"/>
      <c r="G85" s="393">
        <v>2091410.77</v>
      </c>
      <c r="H85" s="61">
        <v>0</v>
      </c>
      <c r="I85" s="394">
        <v>2091410.77</v>
      </c>
      <c r="J85" s="324"/>
      <c r="K85" s="324"/>
      <c r="L85" s="324"/>
      <c r="M85" s="324"/>
      <c r="N85" s="324"/>
      <c r="O85" s="165"/>
      <c r="P85" s="2"/>
    </row>
    <row r="86" spans="1:24" x14ac:dyDescent="0.25">
      <c r="A86" s="334"/>
      <c r="B86" s="324"/>
      <c r="C86" s="25" t="s">
        <v>214</v>
      </c>
      <c r="D86" s="324"/>
      <c r="E86" s="324"/>
      <c r="F86" s="324"/>
      <c r="G86" s="392">
        <v>0</v>
      </c>
      <c r="H86" s="392">
        <v>0</v>
      </c>
      <c r="I86" s="344">
        <v>0</v>
      </c>
      <c r="J86" s="324"/>
      <c r="K86" s="324"/>
      <c r="L86" s="324"/>
      <c r="M86" s="324"/>
      <c r="N86" s="324"/>
      <c r="O86" s="165"/>
    </row>
    <row r="87" spans="1:24" s="303" customFormat="1" x14ac:dyDescent="0.25">
      <c r="A87" s="334"/>
      <c r="B87" s="324"/>
      <c r="C87" s="324"/>
      <c r="D87" s="324"/>
      <c r="E87" s="324"/>
      <c r="F87" s="324"/>
      <c r="G87" s="391"/>
      <c r="H87" s="391"/>
      <c r="I87" s="351"/>
      <c r="J87" s="300"/>
      <c r="K87" s="300"/>
      <c r="L87" s="300"/>
      <c r="M87" s="300"/>
      <c r="N87" s="300"/>
      <c r="O87" s="324"/>
      <c r="Q87" s="318"/>
      <c r="R87" s="318"/>
      <c r="S87" s="318"/>
      <c r="T87" s="318"/>
      <c r="U87" s="318"/>
    </row>
    <row r="88" spans="1:24" x14ac:dyDescent="0.25">
      <c r="A88" s="334"/>
      <c r="B88" s="324"/>
      <c r="C88" s="107" t="s">
        <v>215</v>
      </c>
      <c r="D88" s="324"/>
      <c r="E88" s="324"/>
      <c r="F88" s="324"/>
      <c r="G88" s="392">
        <v>2281164.33</v>
      </c>
      <c r="H88" s="392">
        <v>19250.55</v>
      </c>
      <c r="I88" s="395">
        <v>2300414.88</v>
      </c>
      <c r="J88" s="324"/>
      <c r="K88" s="324"/>
      <c r="L88" s="324"/>
      <c r="M88" s="324"/>
      <c r="N88" s="324"/>
      <c r="O88" s="324"/>
      <c r="P88" s="324"/>
      <c r="Q88" s="300"/>
      <c r="R88" s="300"/>
      <c r="S88" s="300"/>
      <c r="T88" s="300"/>
      <c r="U88" s="300"/>
    </row>
    <row r="89" spans="1:24" x14ac:dyDescent="0.25">
      <c r="A89" s="334"/>
      <c r="B89" s="324"/>
      <c r="C89" s="324"/>
      <c r="D89" s="324"/>
      <c r="E89" s="324"/>
      <c r="F89" s="324"/>
      <c r="G89" s="391"/>
      <c r="H89" s="391"/>
      <c r="I89" s="351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4" ht="13.8" thickBot="1" x14ac:dyDescent="0.3">
      <c r="A90" s="338"/>
      <c r="B90" s="339"/>
      <c r="C90" s="339"/>
      <c r="D90" s="339"/>
      <c r="E90" s="339"/>
      <c r="F90" s="339"/>
      <c r="G90" s="396"/>
      <c r="H90" s="396"/>
      <c r="I90" s="387"/>
      <c r="O90" s="324"/>
      <c r="P90" s="324"/>
      <c r="Q90" s="324"/>
      <c r="R90" s="324"/>
      <c r="S90" s="324"/>
      <c r="T90" s="324"/>
      <c r="U90" s="324"/>
    </row>
    <row r="91" spans="1:24" x14ac:dyDescent="0.25">
      <c r="O91" s="324"/>
      <c r="P91" s="324"/>
      <c r="Q91" s="161"/>
      <c r="R91" s="324"/>
      <c r="S91" s="324"/>
      <c r="T91" s="324"/>
      <c r="U91" s="324"/>
    </row>
    <row r="92" spans="1:24" x14ac:dyDescent="0.25">
      <c r="O92" s="324"/>
      <c r="P92" s="397"/>
      <c r="Q92" s="397"/>
      <c r="R92" s="324"/>
      <c r="S92" s="324"/>
      <c r="T92" s="324"/>
      <c r="U92" s="324"/>
    </row>
    <row r="93" spans="1:24" x14ac:dyDescent="0.25">
      <c r="O93" s="398"/>
      <c r="P93" s="397"/>
      <c r="Q93" s="397"/>
      <c r="R93" s="324"/>
      <c r="S93" s="324"/>
      <c r="T93" s="324"/>
      <c r="U93" s="324"/>
    </row>
    <row r="94" spans="1:24" x14ac:dyDescent="0.25">
      <c r="O94" s="398"/>
      <c r="P94" s="397"/>
      <c r="Q94" s="397"/>
      <c r="R94" s="324"/>
      <c r="S94" s="324"/>
      <c r="T94" s="324"/>
      <c r="U94" s="324"/>
    </row>
    <row r="95" spans="1:24" x14ac:dyDescent="0.25">
      <c r="O95" s="324"/>
      <c r="P95" s="372"/>
      <c r="Q95" s="372"/>
      <c r="R95" s="324"/>
      <c r="S95" s="324"/>
      <c r="T95" s="324"/>
      <c r="U95" s="324"/>
    </row>
    <row r="96" spans="1:24" x14ac:dyDescent="0.25">
      <c r="O96" s="324"/>
      <c r="P96" s="372"/>
      <c r="Q96" s="372"/>
      <c r="R96" s="372"/>
      <c r="S96" s="324"/>
      <c r="T96" s="324"/>
      <c r="U96" s="324"/>
    </row>
    <row r="97" spans="15:21" x14ac:dyDescent="0.25">
      <c r="O97" s="324"/>
      <c r="P97" s="324"/>
      <c r="Q97" s="324"/>
      <c r="R97" s="324"/>
      <c r="S97" s="324"/>
      <c r="T97" s="324"/>
      <c r="U97" s="324"/>
    </row>
    <row r="98" spans="15:21" x14ac:dyDescent="0.25">
      <c r="O98" s="324"/>
      <c r="P98" s="324"/>
      <c r="Q98" s="324"/>
      <c r="R98" s="324"/>
      <c r="S98" s="324"/>
      <c r="T98" s="324"/>
      <c r="U98" s="324"/>
    </row>
    <row r="142" spans="6:11" x14ac:dyDescent="0.25">
      <c r="F142" s="399"/>
      <c r="G142" s="399"/>
      <c r="H142" s="400"/>
      <c r="I142" s="400"/>
      <c r="J142" s="401"/>
      <c r="K142" s="401"/>
    </row>
    <row r="143" spans="6:11" x14ac:dyDescent="0.25">
      <c r="F143" s="399"/>
      <c r="G143" s="399"/>
      <c r="H143" s="400"/>
      <c r="I143" s="400"/>
      <c r="J143" s="401"/>
      <c r="K143" s="401"/>
    </row>
    <row r="144" spans="6:11" x14ac:dyDescent="0.25">
      <c r="F144" s="399"/>
      <c r="G144" s="399"/>
      <c r="H144" s="400"/>
      <c r="I144" s="400"/>
      <c r="J144" s="401"/>
      <c r="K144" s="401"/>
    </row>
    <row r="145" spans="6:11" x14ac:dyDescent="0.25">
      <c r="H145" s="400"/>
      <c r="I145" s="400"/>
      <c r="J145" s="401"/>
      <c r="K145" s="401"/>
    </row>
    <row r="146" spans="6:11" x14ac:dyDescent="0.25">
      <c r="H146" s="400"/>
      <c r="I146" s="400"/>
      <c r="J146" s="401"/>
      <c r="K146" s="401"/>
    </row>
    <row r="147" spans="6:11" x14ac:dyDescent="0.25">
      <c r="F147" s="399"/>
      <c r="G147" s="399"/>
      <c r="H147" s="400"/>
      <c r="I147" s="400"/>
    </row>
    <row r="241" spans="4:5" x14ac:dyDescent="0.25">
      <c r="D241" s="402"/>
      <c r="E241" s="402"/>
    </row>
    <row r="242" spans="4:5" x14ac:dyDescent="0.25">
      <c r="D242" s="402"/>
      <c r="E242" s="40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318" customWidth="1"/>
    <col min="2" max="2" width="18.6640625" style="318" customWidth="1"/>
    <col min="3" max="5" width="16.109375" style="318" bestFit="1" customWidth="1"/>
    <col min="6" max="6" width="9.109375" style="318"/>
    <col min="7" max="7" width="11.33203125" style="318" bestFit="1" customWidth="1"/>
    <col min="8" max="16384" width="9.109375" style="318"/>
  </cols>
  <sheetData>
    <row r="1" spans="1:12" x14ac:dyDescent="0.25">
      <c r="A1" s="403" t="s">
        <v>5</v>
      </c>
      <c r="B1" s="404"/>
    </row>
    <row r="2" spans="1:12" x14ac:dyDescent="0.25">
      <c r="A2" s="403" t="s">
        <v>216</v>
      </c>
      <c r="B2" s="404"/>
    </row>
    <row r="3" spans="1:12" x14ac:dyDescent="0.25">
      <c r="A3" s="405">
        <f>FFELP!D7</f>
        <v>44926</v>
      </c>
      <c r="B3" s="404"/>
    </row>
    <row r="4" spans="1:12" x14ac:dyDescent="0.25">
      <c r="A4" s="403" t="s">
        <v>217</v>
      </c>
      <c r="B4" s="404"/>
    </row>
    <row r="7" spans="1:12" x14ac:dyDescent="0.25">
      <c r="A7" s="406" t="s">
        <v>218</v>
      </c>
    </row>
    <row r="9" spans="1:12" x14ac:dyDescent="0.25">
      <c r="A9" s="407" t="s">
        <v>219</v>
      </c>
      <c r="B9" s="408">
        <v>3195198.45</v>
      </c>
      <c r="C9" s="409"/>
      <c r="F9" s="2"/>
    </row>
    <row r="10" spans="1:12" x14ac:dyDescent="0.25">
      <c r="A10" s="407" t="s">
        <v>220</v>
      </c>
      <c r="B10" s="410"/>
      <c r="C10" s="409"/>
    </row>
    <row r="11" spans="1:12" x14ac:dyDescent="0.25">
      <c r="A11" s="407" t="s">
        <v>221</v>
      </c>
      <c r="B11" s="411"/>
      <c r="C11" s="409"/>
    </row>
    <row r="12" spans="1:12" x14ac:dyDescent="0.25">
      <c r="A12" s="407" t="s">
        <v>222</v>
      </c>
      <c r="B12" s="411">
        <v>66052750.479999997</v>
      </c>
      <c r="C12" s="409"/>
    </row>
    <row r="13" spans="1:12" x14ac:dyDescent="0.25">
      <c r="A13" s="407" t="s">
        <v>223</v>
      </c>
      <c r="B13" s="411">
        <v>-136291.82999999999</v>
      </c>
      <c r="C13" s="412"/>
      <c r="E13" s="413"/>
    </row>
    <row r="14" spans="1:12" x14ac:dyDescent="0.25">
      <c r="A14" s="407" t="s">
        <v>224</v>
      </c>
      <c r="B14" s="414">
        <f>SUM(B12:B13)</f>
        <v>65916458.649999999</v>
      </c>
      <c r="C14" s="415"/>
      <c r="D14" s="413"/>
      <c r="K14" s="324"/>
      <c r="L14" s="324"/>
    </row>
    <row r="15" spans="1:12" x14ac:dyDescent="0.25">
      <c r="A15" s="407"/>
      <c r="B15" s="411"/>
      <c r="C15" s="409"/>
      <c r="K15" s="324"/>
      <c r="L15" s="324"/>
    </row>
    <row r="16" spans="1:12" x14ac:dyDescent="0.25">
      <c r="A16" s="407" t="s">
        <v>225</v>
      </c>
      <c r="B16" s="411">
        <v>4365390.41</v>
      </c>
      <c r="C16" s="409"/>
      <c r="K16" s="324"/>
      <c r="L16" s="324"/>
    </row>
    <row r="17" spans="1:12" x14ac:dyDescent="0.25">
      <c r="A17" s="407" t="s">
        <v>226</v>
      </c>
      <c r="B17" s="411">
        <v>77850.69</v>
      </c>
      <c r="C17" s="409"/>
      <c r="F17" s="2"/>
      <c r="K17" s="324"/>
      <c r="L17" s="324"/>
    </row>
    <row r="18" spans="1:12" x14ac:dyDescent="0.25">
      <c r="A18" s="407" t="s">
        <v>227</v>
      </c>
      <c r="B18" s="411"/>
      <c r="C18" s="409"/>
      <c r="K18" s="324"/>
      <c r="L18" s="324"/>
    </row>
    <row r="19" spans="1:12" x14ac:dyDescent="0.25">
      <c r="A19" s="409"/>
      <c r="B19" s="416"/>
      <c r="C19" s="409"/>
      <c r="K19" s="324"/>
      <c r="L19" s="324"/>
    </row>
    <row r="20" spans="1:12" ht="13.8" thickBot="1" x14ac:dyDescent="0.3">
      <c r="A20" s="417" t="s">
        <v>82</v>
      </c>
      <c r="B20" s="418">
        <f>B9+B14+B16+B17</f>
        <v>73554898.199999988</v>
      </c>
      <c r="C20" s="415"/>
      <c r="D20" s="413"/>
      <c r="E20" s="413"/>
      <c r="G20" s="419"/>
      <c r="K20" s="324"/>
      <c r="L20" s="324"/>
    </row>
    <row r="21" spans="1:12" ht="13.8" thickTop="1" x14ac:dyDescent="0.25">
      <c r="A21" s="409"/>
      <c r="B21" s="410"/>
      <c r="C21" s="409"/>
      <c r="E21" s="324"/>
      <c r="K21" s="324"/>
      <c r="L21" s="324"/>
    </row>
    <row r="22" spans="1:12" x14ac:dyDescent="0.25">
      <c r="A22" s="409"/>
      <c r="B22" s="410"/>
      <c r="C22" s="409"/>
    </row>
    <row r="23" spans="1:12" x14ac:dyDescent="0.25">
      <c r="A23" s="417" t="s">
        <v>228</v>
      </c>
      <c r="B23" s="410"/>
      <c r="C23" s="409"/>
    </row>
    <row r="24" spans="1:12" x14ac:dyDescent="0.25">
      <c r="A24" s="409"/>
      <c r="B24" s="410"/>
      <c r="C24" s="409"/>
    </row>
    <row r="25" spans="1:12" x14ac:dyDescent="0.25">
      <c r="A25" s="407" t="s">
        <v>229</v>
      </c>
      <c r="B25" s="420"/>
      <c r="C25" s="409"/>
    </row>
    <row r="26" spans="1:12" x14ac:dyDescent="0.25">
      <c r="A26" s="407" t="s">
        <v>230</v>
      </c>
      <c r="B26" s="408">
        <v>62627195.210000001</v>
      </c>
      <c r="C26" s="409"/>
    </row>
    <row r="27" spans="1:12" x14ac:dyDescent="0.25">
      <c r="A27" s="407" t="s">
        <v>231</v>
      </c>
      <c r="B27" s="411">
        <v>-108996.91</v>
      </c>
      <c r="C27" s="409"/>
      <c r="E27" s="2"/>
    </row>
    <row r="28" spans="1:12" x14ac:dyDescent="0.25">
      <c r="A28" s="407" t="s">
        <v>232</v>
      </c>
      <c r="B28" s="411"/>
      <c r="C28" s="409"/>
    </row>
    <row r="29" spans="1:12" x14ac:dyDescent="0.25">
      <c r="A29" s="407" t="s">
        <v>233</v>
      </c>
      <c r="B29" s="411"/>
      <c r="C29" s="409"/>
    </row>
    <row r="30" spans="1:12" x14ac:dyDescent="0.25">
      <c r="A30" s="409"/>
      <c r="B30" s="416"/>
      <c r="C30" s="409"/>
    </row>
    <row r="31" spans="1:12" ht="13.8" thickBot="1" x14ac:dyDescent="0.3">
      <c r="A31" s="407" t="s">
        <v>234</v>
      </c>
      <c r="B31" s="421">
        <f>SUM(B25:B30)</f>
        <v>62518198.300000004</v>
      </c>
      <c r="C31" s="409"/>
    </row>
    <row r="32" spans="1:12" ht="13.8" thickTop="1" x14ac:dyDescent="0.25">
      <c r="A32" s="409"/>
      <c r="B32" s="422"/>
      <c r="C32" s="409"/>
    </row>
    <row r="33" spans="1:5" x14ac:dyDescent="0.25">
      <c r="A33" s="417" t="s">
        <v>235</v>
      </c>
      <c r="B33" s="423">
        <v>11036699.9</v>
      </c>
      <c r="C33" s="409"/>
      <c r="E33" s="2"/>
    </row>
    <row r="34" spans="1:5" x14ac:dyDescent="0.25">
      <c r="A34" s="409"/>
      <c r="B34" s="410"/>
      <c r="C34" s="409"/>
    </row>
    <row r="35" spans="1:5" ht="13.8" thickBot="1" x14ac:dyDescent="0.3">
      <c r="A35" s="417" t="s">
        <v>236</v>
      </c>
      <c r="B35" s="418">
        <f>+B31+B33</f>
        <v>73554898.200000003</v>
      </c>
      <c r="C35" s="409"/>
      <c r="D35" s="413"/>
      <c r="E35" s="413"/>
    </row>
    <row r="36" spans="1:5" ht="13.8" thickTop="1" x14ac:dyDescent="0.25">
      <c r="A36" s="409"/>
      <c r="B36" s="410"/>
      <c r="C36" s="409"/>
    </row>
    <row r="37" spans="1:5" x14ac:dyDescent="0.25">
      <c r="A37" s="409"/>
      <c r="B37" s="424">
        <f>B20-B35</f>
        <v>0</v>
      </c>
      <c r="C37" s="409"/>
    </row>
    <row r="38" spans="1:5" x14ac:dyDescent="0.25">
      <c r="B38" s="172"/>
    </row>
    <row r="39" spans="1:5" x14ac:dyDescent="0.25">
      <c r="A39" s="409" t="s">
        <v>237</v>
      </c>
      <c r="B39" s="410"/>
      <c r="C39" s="409"/>
    </row>
    <row r="40" spans="1:5" x14ac:dyDescent="0.25">
      <c r="A40" s="409" t="s">
        <v>238</v>
      </c>
      <c r="B40" s="410"/>
      <c r="C40" s="409"/>
    </row>
    <row r="41" spans="1:5" x14ac:dyDescent="0.25">
      <c r="A41" s="2"/>
      <c r="B41" s="172"/>
      <c r="C41" s="2"/>
    </row>
    <row r="42" spans="1:5" x14ac:dyDescent="0.25">
      <c r="B42" s="172"/>
    </row>
    <row r="43" spans="1:5" x14ac:dyDescent="0.25">
      <c r="B43" s="172"/>
    </row>
    <row r="44" spans="1:5" x14ac:dyDescent="0.25">
      <c r="B44" s="172"/>
    </row>
    <row r="45" spans="1:5" x14ac:dyDescent="0.25">
      <c r="B45" s="172"/>
    </row>
    <row r="140" spans="6:11" x14ac:dyDescent="0.25">
      <c r="F140" s="399"/>
      <c r="G140" s="399"/>
      <c r="H140" s="400"/>
      <c r="I140" s="400"/>
      <c r="J140" s="401"/>
      <c r="K140" s="401"/>
    </row>
    <row r="141" spans="6:11" x14ac:dyDescent="0.25">
      <c r="F141" s="399"/>
      <c r="G141" s="399"/>
      <c r="H141" s="400"/>
      <c r="I141" s="400"/>
      <c r="J141" s="401"/>
      <c r="K141" s="401"/>
    </row>
    <row r="142" spans="6:11" x14ac:dyDescent="0.25">
      <c r="F142" s="399"/>
      <c r="G142" s="399"/>
      <c r="H142" s="400"/>
      <c r="I142" s="400"/>
      <c r="J142" s="401"/>
      <c r="K142" s="401"/>
    </row>
    <row r="143" spans="6:11" x14ac:dyDescent="0.25">
      <c r="H143" s="400"/>
      <c r="I143" s="400"/>
      <c r="J143" s="401"/>
      <c r="K143" s="401"/>
    </row>
    <row r="144" spans="6:11" x14ac:dyDescent="0.25">
      <c r="H144" s="400"/>
      <c r="I144" s="400"/>
      <c r="J144" s="401"/>
      <c r="K144" s="401"/>
    </row>
    <row r="145" spans="6:9" x14ac:dyDescent="0.25">
      <c r="F145" s="399"/>
      <c r="G145" s="399"/>
      <c r="H145" s="400"/>
      <c r="I145" s="40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2023-01-24T13:44:06Z</dcterms:created>
  <dcterms:modified xsi:type="dcterms:W3CDTF">2023-01-24T13:50:28Z</dcterms:modified>
</cp:coreProperties>
</file>