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2.2022\"/>
    </mc:Choice>
  </mc:AlternateContent>
  <bookViews>
    <workbookView xWindow="0" yWindow="0" windowWidth="23040" windowHeight="8328"/>
  </bookViews>
  <sheets>
    <sheet name="ESA FFELP(3)" sheetId="1" r:id="rId1"/>
    <sheet name="ESA Collection and Waterfall(3)" sheetId="2" r:id="rId2"/>
    <sheet name="ESA Balance Sheet(3)" sheetId="3" r:id="rId3"/>
  </sheets>
  <definedNames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3" l="1"/>
  <c r="B37" i="3" s="1"/>
  <c r="B14" i="3"/>
  <c r="B22" i="3" s="1"/>
  <c r="A3" i="2"/>
  <c r="A84" i="1"/>
  <c r="G73" i="1"/>
  <c r="H65" i="1"/>
  <c r="H66" i="1"/>
  <c r="G47" i="1"/>
  <c r="H46" i="1"/>
  <c r="H21" i="1"/>
  <c r="L18" i="1"/>
  <c r="E18" i="1"/>
  <c r="J21" i="1"/>
  <c r="E17" i="1"/>
  <c r="A3" i="3"/>
  <c r="E5" i="2"/>
  <c r="G38" i="1" l="1"/>
  <c r="I21" i="1"/>
  <c r="G34" i="1"/>
  <c r="G46" i="1"/>
  <c r="G66" i="1"/>
  <c r="H68" i="1"/>
  <c r="B39" i="3"/>
  <c r="G50" i="1"/>
  <c r="H53" i="1"/>
  <c r="G64" i="1"/>
  <c r="G68" i="1" s="1"/>
  <c r="E6" i="2"/>
  <c r="G53" i="1" l="1"/>
  <c r="K17" i="1" l="1"/>
  <c r="K21" i="1" l="1"/>
  <c r="L17" i="1"/>
  <c r="H72" i="1" l="1"/>
  <c r="L21" i="1"/>
  <c r="M18" i="1" s="1"/>
  <c r="M17" i="1" l="1"/>
  <c r="M21" i="1" s="1"/>
  <c r="H74" i="1"/>
  <c r="G72" i="1"/>
  <c r="G74" i="1" s="1"/>
  <c r="H78" i="1"/>
  <c r="H79" i="1" l="1"/>
</calcChain>
</file>

<file path=xl/sharedStrings.xml><?xml version="1.0" encoding="utf-8"?>
<sst xmlns="http://schemas.openxmlformats.org/spreadsheetml/2006/main" count="341" uniqueCount="249">
  <si>
    <t>Student Loan Backed Reporting - FFELP</t>
  </si>
  <si>
    <t>Monthly/Quarterly Distribution Report</t>
  </si>
  <si>
    <t>Issuer</t>
  </si>
  <si>
    <t>ELFI, Inc.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</si>
  <si>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</si>
  <si>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</si>
  <si>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</si>
  <si>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</si>
  <si>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</si>
  <si>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</si>
  <si>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 xml:space="preserve"> 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</si>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</sst>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3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readingOrder="1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4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8" fillId="0" borderId="7" xfId="5" applyFill="1" applyBorder="1" applyAlignment="1" applyProtection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readingOrder="1"/>
    </xf>
    <xf numFmtId="0" fontId="3" fillId="0" borderId="3" xfId="0" applyFont="1" applyFill="1" applyBorder="1"/>
    <xf numFmtId="0" fontId="3" fillId="0" borderId="4" xfId="0" applyFont="1" applyFill="1" applyBorder="1"/>
    <xf numFmtId="0" fontId="3" fillId="0" borderId="0" xfId="0" applyFont="1" applyFill="1" applyBorder="1" applyAlignment="1">
      <alignment readingOrder="1"/>
    </xf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readingOrder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NumberFormat="1" applyFont="1" applyFill="1" applyBorder="1" applyAlignment="1" applyProtection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39" fontId="3" fillId="0" borderId="11" xfId="0" applyNumberFormat="1" applyFont="1" applyFill="1" applyBorder="1" applyAlignment="1" applyProtection="1">
      <alignment horizontal="right" readingOrder="1"/>
    </xf>
    <xf numFmtId="4" fontId="3" fillId="0" borderId="11" xfId="0" applyNumberFormat="1" applyFont="1" applyFill="1" applyBorder="1"/>
    <xf numFmtId="4" fontId="3" fillId="0" borderId="14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1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6" xfId="0" applyFont="1" applyFill="1" applyBorder="1" applyAlignment="1">
      <alignment horizontal="center"/>
    </xf>
    <xf numFmtId="0" fontId="3" fillId="0" borderId="16" xfId="0" applyNumberFormat="1" applyFont="1" applyFill="1" applyBorder="1" applyAlignment="1" applyProtection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39" fontId="3" fillId="0" borderId="17" xfId="0" applyNumberFormat="1" applyFont="1" applyFill="1" applyBorder="1" applyAlignment="1" applyProtection="1">
      <alignment horizontal="right" readingOrder="1"/>
    </xf>
    <xf numFmtId="4" fontId="3" fillId="0" borderId="16" xfId="0" applyNumberFormat="1" applyFont="1" applyFill="1" applyBorder="1"/>
    <xf numFmtId="4" fontId="3" fillId="0" borderId="0" xfId="0" applyNumberFormat="1" applyFont="1" applyFill="1" applyBorder="1"/>
    <xf numFmtId="10" fontId="3" fillId="0" borderId="17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6" xfId="0" applyFont="1" applyFill="1" applyBorder="1"/>
    <xf numFmtId="164" fontId="3" fillId="0" borderId="16" xfId="0" applyNumberFormat="1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center" readingOrder="1"/>
    </xf>
    <xf numFmtId="4" fontId="3" fillId="0" borderId="16" xfId="0" applyNumberFormat="1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19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 readingOrder="1"/>
    </xf>
    <xf numFmtId="4" fontId="3" fillId="0" borderId="19" xfId="0" applyNumberFormat="1" applyFont="1" applyFill="1" applyBorder="1"/>
    <xf numFmtId="4" fontId="3" fillId="0" borderId="21" xfId="0" applyNumberFormat="1" applyFont="1" applyFill="1" applyBorder="1"/>
    <xf numFmtId="10" fontId="9" fillId="0" borderId="20" xfId="0" applyNumberFormat="1" applyFont="1" applyFill="1" applyBorder="1" applyAlignment="1">
      <alignment horizontal="center"/>
    </xf>
    <xf numFmtId="10" fontId="9" fillId="0" borderId="19" xfId="0" applyNumberFormat="1" applyFont="1" applyFill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4" fillId="0" borderId="21" xfId="0" applyFont="1" applyFill="1" applyBorder="1"/>
    <xf numFmtId="10" fontId="3" fillId="0" borderId="19" xfId="0" applyNumberFormat="1" applyFont="1" applyFill="1" applyBorder="1"/>
    <xf numFmtId="43" fontId="4" fillId="0" borderId="19" xfId="0" applyNumberFormat="1" applyFont="1" applyFill="1" applyBorder="1" applyAlignment="1">
      <alignment readingOrder="1"/>
    </xf>
    <xf numFmtId="4" fontId="4" fillId="0" borderId="19" xfId="0" applyNumberFormat="1" applyFont="1" applyFill="1" applyBorder="1"/>
    <xf numFmtId="9" fontId="4" fillId="0" borderId="19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10" fontId="4" fillId="0" borderId="22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14" xfId="0" applyFont="1" applyFill="1" applyBorder="1"/>
    <xf numFmtId="0" fontId="10" fillId="0" borderId="14" xfId="0" applyFont="1" applyFill="1" applyBorder="1" applyAlignment="1">
      <alignment readingOrder="1"/>
    </xf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7" xfId="0" applyFont="1" applyFill="1" applyBorder="1" applyAlignment="1">
      <alignment readingOrder="1"/>
    </xf>
    <xf numFmtId="0" fontId="3" fillId="0" borderId="7" xfId="0" applyFont="1" applyFill="1" applyBorder="1"/>
    <xf numFmtId="0" fontId="10" fillId="0" borderId="8" xfId="0" applyFont="1" applyFill="1" applyBorder="1"/>
    <xf numFmtId="0" fontId="3" fillId="0" borderId="3" xfId="0" applyFont="1" applyFill="1" applyBorder="1" applyAlignment="1">
      <alignment readingOrder="1"/>
    </xf>
    <xf numFmtId="0" fontId="3" fillId="0" borderId="5" xfId="0" applyFont="1" applyFill="1" applyBorder="1" applyAlignment="1">
      <alignment readingOrder="1"/>
    </xf>
    <xf numFmtId="0" fontId="4" fillId="0" borderId="9" xfId="0" applyFont="1" applyFill="1" applyBorder="1"/>
    <xf numFmtId="0" fontId="4" fillId="0" borderId="23" xfId="0" applyFont="1" applyFill="1" applyBorder="1"/>
    <xf numFmtId="0" fontId="4" fillId="0" borderId="24" xfId="0" applyFont="1" applyFill="1" applyBorder="1"/>
    <xf numFmtId="0" fontId="4" fillId="0" borderId="2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readingOrder="1"/>
    </xf>
    <xf numFmtId="0" fontId="3" fillId="0" borderId="25" xfId="0" applyFont="1" applyFill="1" applyBorder="1"/>
    <xf numFmtId="0" fontId="3" fillId="0" borderId="13" xfId="0" applyFont="1" applyFill="1" applyBorder="1"/>
    <xf numFmtId="0" fontId="4" fillId="0" borderId="0" xfId="0" applyFont="1" applyFill="1"/>
    <xf numFmtId="0" fontId="3" fillId="0" borderId="14" xfId="0" applyFont="1" applyFill="1" applyBorder="1"/>
    <xf numFmtId="43" fontId="3" fillId="0" borderId="11" xfId="0" applyNumberFormat="1" applyFont="1" applyFill="1" applyBorder="1" applyAlignment="1">
      <alignment horizontal="right" readingOrder="1"/>
    </xf>
    <xf numFmtId="43" fontId="3" fillId="0" borderId="15" xfId="0" applyNumberFormat="1" applyFont="1" applyFill="1" applyBorder="1" applyAlignment="1">
      <alignment horizontal="right" readingOrder="1"/>
    </xf>
    <xf numFmtId="43" fontId="3" fillId="0" borderId="0" xfId="0" applyNumberFormat="1" applyFont="1" applyFill="1"/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 readingOrder="1"/>
    </xf>
    <xf numFmtId="43" fontId="3" fillId="0" borderId="5" xfId="0" applyNumberFormat="1" applyFont="1" applyFill="1" applyBorder="1" applyAlignment="1">
      <alignment horizontal="right" readingOrder="1"/>
    </xf>
    <xf numFmtId="0" fontId="3" fillId="0" borderId="4" xfId="0" applyFont="1" applyFill="1" applyBorder="1" applyAlignment="1">
      <alignment horizontal="left" indent="3"/>
    </xf>
    <xf numFmtId="0" fontId="3" fillId="0" borderId="17" xfId="0" applyFont="1" applyFill="1" applyBorder="1"/>
    <xf numFmtId="10" fontId="3" fillId="0" borderId="28" xfId="6" applyNumberFormat="1" applyFont="1" applyFill="1" applyBorder="1" applyAlignment="1">
      <alignment horizontal="center"/>
    </xf>
    <xf numFmtId="2" fontId="3" fillId="0" borderId="26" xfId="7" applyNumberFormat="1" applyFont="1" applyFill="1" applyBorder="1" applyAlignment="1"/>
    <xf numFmtId="2" fontId="3" fillId="0" borderId="14" xfId="7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4" fillId="0" borderId="0" xfId="0" applyFont="1" applyFill="1" applyBorder="1"/>
    <xf numFmtId="2" fontId="3" fillId="0" borderId="28" xfId="7" applyNumberFormat="1" applyFont="1" applyFill="1" applyBorder="1" applyAlignment="1"/>
    <xf numFmtId="2" fontId="3" fillId="0" borderId="0" xfId="7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7" xfId="7" applyNumberFormat="1" applyFont="1" applyFill="1" applyBorder="1" applyAlignment="1"/>
    <xf numFmtId="2" fontId="3" fillId="0" borderId="21" xfId="7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/>
    <xf numFmtId="0" fontId="3" fillId="0" borderId="9" xfId="0" applyFont="1" applyFill="1" applyBorder="1" applyAlignment="1">
      <alignment horizontal="left" indent="3"/>
    </xf>
    <xf numFmtId="0" fontId="3" fillId="0" borderId="24" xfId="0" applyFont="1" applyFill="1" applyBorder="1"/>
    <xf numFmtId="43" fontId="3" fillId="0" borderId="10" xfId="8" applyFont="1" applyFill="1" applyBorder="1" applyAlignment="1">
      <alignment horizontal="center"/>
    </xf>
    <xf numFmtId="10" fontId="4" fillId="0" borderId="29" xfId="9" applyNumberFormat="1" applyFont="1" applyFill="1" applyBorder="1" applyAlignment="1"/>
    <xf numFmtId="10" fontId="4" fillId="0" borderId="23" xfId="9" applyNumberFormat="1" applyFont="1" applyFill="1" applyBorder="1" applyAlignment="1">
      <alignment horizontal="center"/>
    </xf>
    <xf numFmtId="10" fontId="4" fillId="0" borderId="30" xfId="0" applyNumberFormat="1" applyFont="1" applyFill="1" applyBorder="1" applyAlignment="1"/>
    <xf numFmtId="3" fontId="3" fillId="0" borderId="16" xfId="0" applyNumberFormat="1" applyFont="1" applyFill="1" applyBorder="1" applyAlignment="1">
      <alignment horizontal="right" readingOrder="1"/>
    </xf>
    <xf numFmtId="37" fontId="3" fillId="0" borderId="16" xfId="0" applyNumberFormat="1" applyFont="1" applyFill="1" applyBorder="1" applyAlignment="1">
      <alignment horizontal="right" readingOrder="1"/>
    </xf>
    <xf numFmtId="3" fontId="3" fillId="0" borderId="5" xfId="0" applyNumberFormat="1" applyFont="1" applyFill="1" applyBorder="1" applyAlignment="1">
      <alignment horizontal="right" readingOrder="1"/>
    </xf>
    <xf numFmtId="0" fontId="4" fillId="0" borderId="4" xfId="0" applyFont="1" applyFill="1" applyBorder="1"/>
    <xf numFmtId="10" fontId="4" fillId="0" borderId="28" xfId="6" applyNumberFormat="1" applyFont="1" applyFill="1" applyBorder="1"/>
    <xf numFmtId="2" fontId="4" fillId="0" borderId="31" xfId="7" applyNumberFormat="1" applyFont="1" applyFill="1" applyBorder="1" applyAlignment="1">
      <alignment horizontal="center"/>
    </xf>
    <xf numFmtId="2" fontId="4" fillId="0" borderId="7" xfId="7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2" xfId="0" applyFont="1" applyFill="1" applyBorder="1"/>
    <xf numFmtId="0" fontId="3" fillId="0" borderId="33" xfId="0" applyFont="1" applyFill="1" applyBorder="1"/>
    <xf numFmtId="10" fontId="4" fillId="0" borderId="34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1" xfId="0" applyFont="1" applyFill="1" applyBorder="1"/>
    <xf numFmtId="43" fontId="3" fillId="0" borderId="19" xfId="0" applyNumberFormat="1" applyFont="1" applyFill="1" applyBorder="1" applyAlignment="1">
      <alignment horizontal="right" readingOrder="1"/>
    </xf>
    <xf numFmtId="0" fontId="10" fillId="0" borderId="15" xfId="0" applyFont="1" applyFill="1" applyBorder="1" applyAlignment="1">
      <alignment readingOrder="1"/>
    </xf>
    <xf numFmtId="0" fontId="3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readingOrder="1"/>
    </xf>
    <xf numFmtId="0" fontId="3" fillId="0" borderId="0" xfId="0" quotePrefix="1" applyFont="1" applyFill="1" applyBorder="1"/>
    <xf numFmtId="164" fontId="3" fillId="0" borderId="0" xfId="0" quotePrefix="1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readingOrder="1"/>
    </xf>
    <xf numFmtId="164" fontId="0" fillId="0" borderId="0" xfId="0" applyNumberFormat="1" applyFill="1" applyBorder="1" applyAlignment="1">
      <alignment horizontal="center"/>
    </xf>
    <xf numFmtId="43" fontId="3" fillId="0" borderId="17" xfId="0" applyNumberFormat="1" applyFont="1" applyFill="1" applyBorder="1" applyAlignment="1">
      <alignment readingOrder="1"/>
    </xf>
    <xf numFmtId="43" fontId="3" fillId="0" borderId="11" xfId="0" applyNumberFormat="1" applyFont="1" applyFill="1" applyBorder="1"/>
    <xf numFmtId="43" fontId="3" fillId="0" borderId="5" xfId="0" applyNumberFormat="1" applyFont="1" applyFill="1" applyBorder="1" applyAlignment="1">
      <alignment readingOrder="1"/>
    </xf>
    <xf numFmtId="44" fontId="3" fillId="0" borderId="0" xfId="0" applyNumberFormat="1" applyFont="1" applyFill="1" applyBorder="1"/>
    <xf numFmtId="43" fontId="3" fillId="0" borderId="16" xfId="0" applyNumberFormat="1" applyFont="1" applyFill="1" applyBorder="1"/>
    <xf numFmtId="43" fontId="3" fillId="0" borderId="0" xfId="0" applyNumberFormat="1" applyFont="1" applyFill="1" applyBorder="1"/>
    <xf numFmtId="43" fontId="3" fillId="0" borderId="0" xfId="10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43" fontId="4" fillId="0" borderId="0" xfId="10" applyNumberFormat="1" applyFont="1" applyFill="1" applyBorder="1" applyAlignment="1">
      <alignment horizontal="right"/>
    </xf>
    <xf numFmtId="44" fontId="3" fillId="0" borderId="0" xfId="0" applyNumberFormat="1" applyFont="1" applyFill="1"/>
    <xf numFmtId="166" fontId="3" fillId="0" borderId="0" xfId="0" applyNumberFormat="1" applyFont="1" applyFill="1"/>
    <xf numFmtId="43" fontId="4" fillId="0" borderId="17" xfId="0" applyNumberFormat="1" applyFont="1" applyFill="1" applyBorder="1" applyAlignment="1">
      <alignment readingOrder="1"/>
    </xf>
    <xf numFmtId="43" fontId="4" fillId="0" borderId="5" xfId="0" applyNumberFormat="1" applyFont="1" applyFill="1" applyBorder="1" applyAlignment="1">
      <alignment readingOrder="1"/>
    </xf>
    <xf numFmtId="165" fontId="3" fillId="0" borderId="0" xfId="0" applyNumberFormat="1" applyFont="1" applyFill="1"/>
    <xf numFmtId="0" fontId="3" fillId="0" borderId="17" xfId="0" applyFont="1" applyFill="1" applyBorder="1" applyAlignment="1">
      <alignment readingOrder="1"/>
    </xf>
    <xf numFmtId="0" fontId="10" fillId="0" borderId="16" xfId="0" applyFont="1" applyFill="1" applyBorder="1"/>
    <xf numFmtId="0" fontId="10" fillId="0" borderId="5" xfId="0" applyFont="1" applyFill="1" applyBorder="1" applyAlignment="1">
      <alignment readingOrder="1"/>
    </xf>
    <xf numFmtId="0" fontId="10" fillId="0" borderId="28" xfId="0" applyFont="1" applyFill="1" applyBorder="1"/>
    <xf numFmtId="0" fontId="3" fillId="0" borderId="6" xfId="0" applyFont="1" applyFill="1" applyBorder="1"/>
    <xf numFmtId="0" fontId="3" fillId="0" borderId="31" xfId="0" applyFont="1" applyFill="1" applyBorder="1"/>
    <xf numFmtId="0" fontId="3" fillId="0" borderId="35" xfId="0" applyFont="1" applyFill="1" applyBorder="1"/>
    <xf numFmtId="0" fontId="3" fillId="0" borderId="8" xfId="0" applyFont="1" applyFill="1" applyBorder="1" applyAlignment="1">
      <alignment readingOrder="1"/>
    </xf>
    <xf numFmtId="10" fontId="3" fillId="0" borderId="5" xfId="0" applyNumberFormat="1" applyFont="1" applyFill="1" applyBorder="1" applyAlignment="1">
      <alignment horizontal="center"/>
    </xf>
    <xf numFmtId="0" fontId="4" fillId="0" borderId="14" xfId="0" applyFont="1" applyFill="1" applyBorder="1"/>
    <xf numFmtId="0" fontId="3" fillId="0" borderId="11" xfId="0" applyFont="1" applyFill="1" applyBorder="1"/>
    <xf numFmtId="165" fontId="3" fillId="0" borderId="15" xfId="0" applyNumberFormat="1" applyFont="1" applyFill="1" applyBorder="1" applyAlignment="1">
      <alignment readingOrder="1"/>
    </xf>
    <xf numFmtId="0" fontId="3" fillId="0" borderId="6" xfId="0" applyFont="1" applyFill="1" applyBorder="1" applyAlignment="1">
      <alignment horizontal="center"/>
    </xf>
    <xf numFmtId="10" fontId="3" fillId="0" borderId="8" xfId="0" applyNumberFormat="1" applyFont="1" applyFill="1" applyBorder="1" applyAlignment="1">
      <alignment horizontal="center"/>
    </xf>
    <xf numFmtId="43" fontId="3" fillId="0" borderId="17" xfId="0" applyNumberFormat="1" applyFont="1" applyFill="1" applyBorder="1"/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43" fontId="3" fillId="0" borderId="22" xfId="0" applyNumberFormat="1" applyFont="1" applyFill="1" applyBorder="1" applyAlignment="1">
      <alignment readingOrder="1"/>
    </xf>
    <xf numFmtId="43" fontId="4" fillId="0" borderId="16" xfId="0" applyNumberFormat="1" applyFont="1" applyFill="1" applyBorder="1"/>
    <xf numFmtId="43" fontId="4" fillId="0" borderId="17" xfId="0" applyNumberFormat="1" applyFont="1" applyFill="1" applyBorder="1"/>
    <xf numFmtId="0" fontId="3" fillId="0" borderId="23" xfId="0" applyFont="1" applyFill="1" applyBorder="1"/>
    <xf numFmtId="0" fontId="4" fillId="0" borderId="30" xfId="0" applyFont="1" applyFill="1" applyBorder="1" applyAlignment="1">
      <alignment horizontal="center"/>
    </xf>
    <xf numFmtId="43" fontId="3" fillId="0" borderId="16" xfId="0" quotePrefix="1" applyNumberFormat="1" applyFont="1" applyFill="1" applyBorder="1" applyAlignment="1">
      <alignment horizontal="right"/>
    </xf>
    <xf numFmtId="10" fontId="3" fillId="0" borderId="16" xfId="0" applyNumberFormat="1" applyFont="1" applyFill="1" applyBorder="1" applyAlignment="1">
      <alignment horizontal="right"/>
    </xf>
    <xf numFmtId="165" fontId="3" fillId="0" borderId="16" xfId="0" quotePrefix="1" applyNumberFormat="1" applyFont="1" applyFill="1" applyBorder="1" applyAlignment="1">
      <alignment horizontal="right"/>
    </xf>
    <xf numFmtId="43" fontId="3" fillId="0" borderId="37" xfId="0" quotePrefix="1" applyNumberFormat="1" applyFont="1" applyFill="1" applyBorder="1" applyAlignment="1">
      <alignment horizontal="right"/>
    </xf>
    <xf numFmtId="43" fontId="3" fillId="0" borderId="16" xfId="6" quotePrefix="1" applyFont="1" applyFill="1" applyBorder="1" applyAlignment="1">
      <alignment horizontal="right"/>
    </xf>
    <xf numFmtId="10" fontId="3" fillId="0" borderId="16" xfId="7" applyNumberFormat="1" applyFont="1" applyFill="1" applyBorder="1" applyAlignment="1">
      <alignment horizontal="right"/>
    </xf>
    <xf numFmtId="165" fontId="3" fillId="0" borderId="16" xfId="6" quotePrefix="1" applyNumberFormat="1" applyFont="1" applyFill="1" applyBorder="1" applyAlignment="1">
      <alignment horizontal="right"/>
    </xf>
    <xf numFmtId="43" fontId="3" fillId="0" borderId="38" xfId="6" quotePrefix="1" applyFont="1" applyFill="1" applyBorder="1" applyAlignment="1">
      <alignment horizontal="right"/>
    </xf>
    <xf numFmtId="43" fontId="4" fillId="0" borderId="11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readingOrder="1"/>
    </xf>
    <xf numFmtId="0" fontId="4" fillId="0" borderId="17" xfId="0" applyFont="1" applyFill="1" applyBorder="1"/>
    <xf numFmtId="165" fontId="4" fillId="0" borderId="17" xfId="0" applyNumberFormat="1" applyFont="1" applyFill="1" applyBorder="1"/>
    <xf numFmtId="165" fontId="4" fillId="0" borderId="5" xfId="0" applyNumberFormat="1" applyFont="1" applyFill="1" applyBorder="1" applyAlignment="1">
      <alignment readingOrder="1"/>
    </xf>
    <xf numFmtId="0" fontId="4" fillId="0" borderId="18" xfId="0" applyFont="1" applyFill="1" applyBorder="1"/>
    <xf numFmtId="43" fontId="4" fillId="0" borderId="19" xfId="6" applyFont="1" applyFill="1" applyBorder="1" applyAlignment="1">
      <alignment horizontal="right"/>
    </xf>
    <xf numFmtId="10" fontId="3" fillId="0" borderId="19" xfId="7" applyNumberFormat="1" applyFont="1" applyFill="1" applyBorder="1" applyAlignment="1">
      <alignment horizontal="right"/>
    </xf>
    <xf numFmtId="165" fontId="4" fillId="0" borderId="19" xfId="6" applyNumberFormat="1" applyFont="1" applyFill="1" applyBorder="1" applyAlignment="1">
      <alignment horizontal="right"/>
    </xf>
    <xf numFmtId="43" fontId="4" fillId="0" borderId="39" xfId="6" applyFont="1" applyFill="1" applyBorder="1" applyAlignment="1">
      <alignment horizontal="right"/>
    </xf>
    <xf numFmtId="10" fontId="3" fillId="0" borderId="17" xfId="0" applyNumberFormat="1" applyFont="1" applyFill="1" applyBorder="1"/>
    <xf numFmtId="10" fontId="3" fillId="0" borderId="38" xfId="0" applyNumberFormat="1" applyFont="1" applyFill="1" applyBorder="1" applyAlignment="1">
      <alignment horizontal="center" readingOrder="1"/>
    </xf>
    <xf numFmtId="0" fontId="3" fillId="0" borderId="8" xfId="0" applyFont="1" applyFill="1" applyBorder="1"/>
    <xf numFmtId="10" fontId="3" fillId="0" borderId="20" xfId="0" applyNumberFormat="1" applyFont="1" applyFill="1" applyBorder="1"/>
    <xf numFmtId="10" fontId="3" fillId="0" borderId="22" xfId="0" applyNumberFormat="1" applyFont="1" applyFill="1" applyBorder="1" applyAlignment="1">
      <alignment readingOrder="1"/>
    </xf>
    <xf numFmtId="0" fontId="10" fillId="0" borderId="25" xfId="0" applyFont="1" applyFill="1" applyBorder="1"/>
    <xf numFmtId="0" fontId="2" fillId="0" borderId="0" xfId="0" applyFont="1" applyFill="1" applyBorder="1"/>
    <xf numFmtId="43" fontId="4" fillId="0" borderId="10" xfId="0" applyNumberFormat="1" applyFont="1" applyFill="1" applyBorder="1" applyAlignment="1">
      <alignment horizontal="center" readingOrder="1"/>
    </xf>
    <xf numFmtId="43" fontId="4" fillId="0" borderId="24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3" fillId="0" borderId="16" xfId="0" applyNumberFormat="1" applyFont="1" applyFill="1" applyBorder="1" applyAlignment="1">
      <alignment horizontal="right"/>
    </xf>
    <xf numFmtId="43" fontId="3" fillId="0" borderId="16" xfId="0" applyNumberFormat="1" applyFont="1" applyFill="1" applyBorder="1" applyAlignment="1">
      <alignment horizontal="right"/>
    </xf>
    <xf numFmtId="10" fontId="3" fillId="0" borderId="11" xfId="7" applyNumberFormat="1" applyFont="1" applyFill="1" applyBorder="1" applyAlignment="1">
      <alignment horizontal="right"/>
    </xf>
    <xf numFmtId="167" fontId="3" fillId="0" borderId="11" xfId="0" applyNumberFormat="1" applyFont="1" applyFill="1" applyBorder="1" applyAlignment="1">
      <alignment horizontal="right"/>
    </xf>
    <xf numFmtId="167" fontId="3" fillId="0" borderId="37" xfId="0" applyNumberFormat="1" applyFont="1" applyFill="1" applyBorder="1" applyAlignment="1">
      <alignment horizontal="right"/>
    </xf>
    <xf numFmtId="167" fontId="3" fillId="0" borderId="16" xfId="0" applyNumberFormat="1" applyFont="1" applyFill="1" applyBorder="1" applyAlignment="1">
      <alignment horizontal="right"/>
    </xf>
    <xf numFmtId="167" fontId="3" fillId="0" borderId="38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9" fillId="0" borderId="0" xfId="0" applyFont="1" applyFill="1" applyBorder="1"/>
    <xf numFmtId="41" fontId="9" fillId="0" borderId="16" xfId="0" applyNumberFormat="1" applyFont="1" applyFill="1" applyBorder="1" applyAlignment="1">
      <alignment horizontal="right"/>
    </xf>
    <xf numFmtId="43" fontId="9" fillId="0" borderId="16" xfId="0" applyNumberFormat="1" applyFont="1" applyFill="1" applyBorder="1" applyAlignment="1">
      <alignment horizontal="right"/>
    </xf>
    <xf numFmtId="10" fontId="9" fillId="0" borderId="16" xfId="0" applyNumberFormat="1" applyFont="1" applyFill="1" applyBorder="1" applyAlignment="1">
      <alignment horizontal="right"/>
    </xf>
    <xf numFmtId="10" fontId="9" fillId="0" borderId="16" xfId="7" applyNumberFormat="1" applyFont="1" applyFill="1" applyBorder="1" applyAlignment="1">
      <alignment horizontal="right"/>
    </xf>
    <xf numFmtId="167" fontId="9" fillId="0" borderId="16" xfId="0" applyNumberFormat="1" applyFont="1" applyFill="1" applyBorder="1" applyAlignment="1">
      <alignment horizontal="right"/>
    </xf>
    <xf numFmtId="167" fontId="9" fillId="0" borderId="38" xfId="0" applyNumberFormat="1" applyFont="1" applyFill="1" applyBorder="1" applyAlignment="1">
      <alignment horizontal="right"/>
    </xf>
    <xf numFmtId="10" fontId="3" fillId="0" borderId="16" xfId="6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41" fontId="4" fillId="0" borderId="20" xfId="6" applyNumberFormat="1" applyFont="1" applyFill="1" applyBorder="1" applyAlignment="1">
      <alignment horizontal="right"/>
    </xf>
    <xf numFmtId="10" fontId="4" fillId="0" borderId="19" xfId="7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167" fontId="4" fillId="0" borderId="39" xfId="0" applyNumberFormat="1" applyFont="1" applyFill="1" applyBorder="1" applyAlignment="1">
      <alignment horizontal="right"/>
    </xf>
    <xf numFmtId="10" fontId="10" fillId="0" borderId="14" xfId="7" applyNumberFormat="1" applyFont="1" applyFill="1" applyBorder="1"/>
    <xf numFmtId="168" fontId="10" fillId="0" borderId="15" xfId="6" applyNumberFormat="1" applyFont="1" applyFill="1" applyBorder="1"/>
    <xf numFmtId="10" fontId="10" fillId="0" borderId="7" xfId="7" applyNumberFormat="1" applyFont="1" applyFill="1" applyBorder="1"/>
    <xf numFmtId="168" fontId="10" fillId="0" borderId="8" xfId="6" applyNumberFormat="1" applyFont="1" applyFill="1" applyBorder="1"/>
    <xf numFmtId="0" fontId="4" fillId="0" borderId="29" xfId="0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centerContinuous"/>
    </xf>
    <xf numFmtId="43" fontId="4" fillId="0" borderId="10" xfId="6" applyFont="1" applyFill="1" applyBorder="1" applyAlignment="1">
      <alignment horizontal="center"/>
    </xf>
    <xf numFmtId="43" fontId="4" fillId="0" borderId="24" xfId="6" applyFont="1" applyFill="1" applyBorder="1" applyAlignment="1">
      <alignment horizontal="center"/>
    </xf>
    <xf numFmtId="41" fontId="3" fillId="0" borderId="16" xfId="6" applyNumberFormat="1" applyFont="1" applyFill="1" applyBorder="1" applyAlignment="1">
      <alignment horizontal="right"/>
    </xf>
    <xf numFmtId="43" fontId="3" fillId="0" borderId="16" xfId="6" applyFont="1" applyFill="1" applyBorder="1" applyAlignment="1">
      <alignment horizontal="right"/>
    </xf>
    <xf numFmtId="43" fontId="3" fillId="0" borderId="13" xfId="6" applyFont="1" applyFill="1" applyBorder="1" applyAlignment="1">
      <alignment horizontal="right"/>
    </xf>
    <xf numFmtId="43" fontId="3" fillId="0" borderId="16" xfId="7" applyNumberFormat="1" applyFont="1" applyFill="1" applyBorder="1" applyAlignment="1">
      <alignment horizontal="right"/>
    </xf>
    <xf numFmtId="43" fontId="3" fillId="0" borderId="37" xfId="6" applyFont="1" applyFill="1" applyBorder="1" applyAlignment="1">
      <alignment horizontal="right"/>
    </xf>
    <xf numFmtId="43" fontId="3" fillId="0" borderId="17" xfId="6" applyFont="1" applyFill="1" applyBorder="1" applyAlignment="1">
      <alignment horizontal="right"/>
    </xf>
    <xf numFmtId="43" fontId="3" fillId="0" borderId="38" xfId="6" applyFont="1" applyFill="1" applyBorder="1" applyAlignment="1">
      <alignment horizontal="right"/>
    </xf>
    <xf numFmtId="43" fontId="3" fillId="0" borderId="28" xfId="7" applyNumberFormat="1" applyFont="1" applyFill="1" applyBorder="1" applyAlignment="1">
      <alignment horizontal="right"/>
    </xf>
    <xf numFmtId="41" fontId="4" fillId="0" borderId="19" xfId="6" applyNumberFormat="1" applyFont="1" applyFill="1" applyBorder="1" applyAlignment="1">
      <alignment horizontal="right"/>
    </xf>
    <xf numFmtId="43" fontId="4" fillId="0" borderId="19" xfId="7" applyNumberFormat="1" applyFont="1" applyFill="1" applyBorder="1" applyAlignment="1">
      <alignment horizontal="right"/>
    </xf>
    <xf numFmtId="43" fontId="4" fillId="0" borderId="27" xfId="7" applyNumberFormat="1" applyFont="1" applyFill="1" applyBorder="1" applyAlignment="1">
      <alignment horizontal="right"/>
    </xf>
    <xf numFmtId="10" fontId="10" fillId="0" borderId="0" xfId="7" applyNumberFormat="1" applyFont="1" applyFill="1" applyBorder="1"/>
    <xf numFmtId="168" fontId="10" fillId="0" borderId="5" xfId="6" applyNumberFormat="1" applyFont="1" applyFill="1" applyBorder="1"/>
    <xf numFmtId="0" fontId="3" fillId="0" borderId="32" xfId="0" applyFont="1" applyFill="1" applyBorder="1"/>
    <xf numFmtId="0" fontId="10" fillId="0" borderId="5" xfId="0" applyFont="1" applyFill="1" applyBorder="1"/>
    <xf numFmtId="0" fontId="3" fillId="0" borderId="12" xfId="0" applyFont="1" applyFill="1" applyBorder="1"/>
    <xf numFmtId="10" fontId="3" fillId="0" borderId="11" xfId="6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5" xfId="6" applyNumberFormat="1" applyFont="1" applyFill="1" applyBorder="1" applyAlignment="1">
      <alignment horizontal="right"/>
    </xf>
    <xf numFmtId="43" fontId="4" fillId="0" borderId="35" xfId="6" applyFont="1" applyFill="1" applyBorder="1" applyAlignment="1">
      <alignment horizontal="right"/>
    </xf>
    <xf numFmtId="10" fontId="4" fillId="0" borderId="35" xfId="7" applyNumberFormat="1" applyFont="1" applyFill="1" applyBorder="1" applyAlignment="1">
      <alignment horizontal="right"/>
    </xf>
    <xf numFmtId="10" fontId="4" fillId="0" borderId="35" xfId="6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/>
    <xf numFmtId="4" fontId="3" fillId="0" borderId="0" xfId="0" applyNumberFormat="1" applyFont="1" applyFill="1" applyAlignment="1">
      <alignment readingOrder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6" fillId="0" borderId="0" xfId="0" applyFont="1" applyFill="1" applyBorder="1"/>
    <xf numFmtId="0" fontId="4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0" xfId="0" applyFill="1" applyBorder="1"/>
    <xf numFmtId="0" fontId="0" fillId="0" borderId="36" xfId="0" applyFill="1" applyBorder="1"/>
    <xf numFmtId="14" fontId="4" fillId="0" borderId="22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3" fillId="0" borderId="5" xfId="0" applyNumberFormat="1" applyFont="1" applyFill="1" applyBorder="1"/>
    <xf numFmtId="43" fontId="0" fillId="0" borderId="0" xfId="0" applyNumberFormat="1" applyFont="1" applyFill="1" applyBorder="1"/>
    <xf numFmtId="0" fontId="17" fillId="0" borderId="0" xfId="0" applyFont="1" applyFill="1" applyBorder="1"/>
    <xf numFmtId="43" fontId="0" fillId="0" borderId="5" xfId="0" applyNumberFormat="1" applyFont="1" applyFill="1" applyBorder="1"/>
    <xf numFmtId="43" fontId="0" fillId="0" borderId="0" xfId="0" applyNumberFormat="1" applyFont="1" applyFill="1"/>
    <xf numFmtId="43" fontId="3" fillId="0" borderId="22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14" fontId="4" fillId="0" borderId="41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0" fillId="0" borderId="0" xfId="0" applyNumberFormat="1" applyFill="1" applyBorder="1"/>
    <xf numFmtId="43" fontId="3" fillId="0" borderId="5" xfId="0" applyNumberFormat="1" applyFont="1" applyFill="1" applyBorder="1" applyAlignment="1">
      <alignment horizontal="right"/>
    </xf>
    <xf numFmtId="43" fontId="0" fillId="0" borderId="5" xfId="0" applyNumberForma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10" fontId="0" fillId="0" borderId="0" xfId="0" applyNumberForma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0" fontId="10" fillId="0" borderId="1" xfId="0" applyFont="1" applyFill="1" applyBorder="1"/>
    <xf numFmtId="0" fontId="5" fillId="0" borderId="2" xfId="0" applyFont="1" applyFill="1" applyBorder="1"/>
    <xf numFmtId="0" fontId="18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10" fontId="5" fillId="0" borderId="0" xfId="0" quotePrefix="1" applyNumberFormat="1" applyFont="1" applyFill="1" applyAlignment="1">
      <alignment horizontal="right"/>
    </xf>
    <xf numFmtId="43" fontId="19" fillId="0" borderId="0" xfId="0" applyNumberFormat="1" applyFont="1" applyFill="1"/>
    <xf numFmtId="43" fontId="5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10" fontId="5" fillId="0" borderId="0" xfId="0" applyNumberFormat="1" applyFont="1" applyFill="1"/>
    <xf numFmtId="44" fontId="5" fillId="0" borderId="0" xfId="0" applyNumberFormat="1" applyFont="1" applyFill="1"/>
    <xf numFmtId="0" fontId="10" fillId="0" borderId="25" xfId="0" applyFont="1" applyFill="1" applyBorder="1" applyAlignment="1">
      <alignment vertical="top"/>
    </xf>
    <xf numFmtId="0" fontId="0" fillId="0" borderId="14" xfId="0" applyFill="1" applyBorder="1"/>
    <xf numFmtId="0" fontId="0" fillId="0" borderId="15" xfId="0" applyFill="1" applyBorder="1" applyAlignment="1">
      <alignment horizontal="right"/>
    </xf>
    <xf numFmtId="0" fontId="10" fillId="0" borderId="0" xfId="0" applyFont="1" applyFill="1" applyBorder="1" applyAlignment="1">
      <alignment horizontal="left" vertical="top" wrapText="1"/>
    </xf>
    <xf numFmtId="0" fontId="16" fillId="0" borderId="32" xfId="0" applyFont="1" applyFill="1" applyBorder="1"/>
    <xf numFmtId="0" fontId="0" fillId="0" borderId="1" xfId="0" applyFill="1" applyBorder="1"/>
    <xf numFmtId="43" fontId="20" fillId="0" borderId="0" xfId="0" applyNumberFormat="1" applyFont="1" applyFill="1" applyBorder="1"/>
    <xf numFmtId="171" fontId="0" fillId="0" borderId="0" xfId="0" applyNumberFormat="1" applyFill="1"/>
    <xf numFmtId="0" fontId="4" fillId="0" borderId="21" xfId="0" applyFont="1" applyFill="1" applyBorder="1" applyAlignment="1">
      <alignment horizontal="right"/>
    </xf>
    <xf numFmtId="0" fontId="0" fillId="0" borderId="21" xfId="0" applyFill="1" applyBorder="1"/>
    <xf numFmtId="0" fontId="4" fillId="0" borderId="2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9" fontId="20" fillId="0" borderId="0" xfId="0" applyNumberFormat="1" applyFont="1" applyFill="1" applyBorder="1"/>
    <xf numFmtId="0" fontId="20" fillId="0" borderId="0" xfId="0" applyFont="1" applyFill="1" applyBorder="1" applyAlignment="1">
      <alignment horizontal="center"/>
    </xf>
    <xf numFmtId="0" fontId="0" fillId="0" borderId="8" xfId="0" applyFill="1" applyBorder="1"/>
    <xf numFmtId="0" fontId="3" fillId="0" borderId="42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6" xfId="0" applyFill="1" applyBorder="1"/>
    <xf numFmtId="43" fontId="0" fillId="0" borderId="16" xfId="0" applyNumberFormat="1" applyFill="1" applyBorder="1"/>
    <xf numFmtId="43" fontId="0" fillId="0" borderId="19" xfId="0" applyNumberFormat="1" applyFill="1" applyBorder="1"/>
    <xf numFmtId="43" fontId="0" fillId="0" borderId="22" xfId="0" applyNumberFormat="1" applyFill="1" applyBorder="1"/>
    <xf numFmtId="43" fontId="0" fillId="0" borderId="38" xfId="0" applyNumberFormat="1" applyFill="1" applyBorder="1"/>
    <xf numFmtId="43" fontId="0" fillId="0" borderId="16" xfId="0" applyNumberFormat="1" applyFont="1" applyFill="1" applyBorder="1"/>
    <xf numFmtId="43" fontId="0" fillId="0" borderId="19" xfId="0" applyNumberFormat="1" applyFont="1" applyFill="1" applyBorder="1"/>
    <xf numFmtId="43" fontId="0" fillId="0" borderId="22" xfId="0" applyNumberFormat="1" applyFont="1" applyFill="1" applyBorder="1"/>
    <xf numFmtId="0" fontId="0" fillId="0" borderId="35" xfId="0" applyFill="1" applyBorder="1"/>
    <xf numFmtId="0" fontId="0" fillId="0" borderId="0" xfId="0" applyFill="1" applyAlignment="1"/>
    <xf numFmtId="0" fontId="4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4" fillId="0" borderId="0" xfId="0" applyNumberFormat="1" applyFont="1" applyFill="1" applyBorder="1" applyAlignment="1" applyProtection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73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/>
    <xf numFmtId="0" fontId="22" fillId="0" borderId="0" xfId="0" applyFont="1" applyFill="1"/>
    <xf numFmtId="165" fontId="3" fillId="0" borderId="0" xfId="0" applyNumberFormat="1" applyFont="1" applyFill="1" applyBorder="1" applyAlignment="1" applyProtection="1">
      <alignment horizontal="right"/>
    </xf>
    <xf numFmtId="165" fontId="0" fillId="0" borderId="0" xfId="1" applyNumberFormat="1" applyFont="1" applyFill="1"/>
    <xf numFmtId="0" fontId="3" fillId="0" borderId="0" xfId="0" quotePrefix="1" applyFont="1" applyFill="1"/>
    <xf numFmtId="165" fontId="3" fillId="0" borderId="14" xfId="0" applyNumberFormat="1" applyFont="1" applyFill="1" applyBorder="1" applyAlignment="1" applyProtection="1">
      <alignment horizontal="right"/>
    </xf>
    <xf numFmtId="0" fontId="0" fillId="0" borderId="0" xfId="0" quotePrefix="1" applyFill="1"/>
    <xf numFmtId="0" fontId="23" fillId="0" borderId="0" xfId="0" applyFont="1" applyFill="1" applyAlignment="1">
      <alignment horizontal="left"/>
    </xf>
    <xf numFmtId="165" fontId="3" fillId="0" borderId="14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3" fontId="4" fillId="0" borderId="43" xfId="0" applyNumberFormat="1" applyFont="1" applyFill="1" applyBorder="1" applyAlignment="1" applyProtection="1">
      <alignment horizontal="right"/>
    </xf>
    <xf numFmtId="44" fontId="3" fillId="0" borderId="0" xfId="0" applyNumberFormat="1" applyFont="1" applyFill="1" applyBorder="1" applyAlignment="1" applyProtection="1">
      <alignment horizontal="right"/>
    </xf>
    <xf numFmtId="173" fontId="3" fillId="0" borderId="43" xfId="0" applyNumberFormat="1" applyFont="1" applyFill="1" applyBorder="1" applyAlignment="1" applyProtection="1">
      <alignment horizontal="right"/>
    </xf>
    <xf numFmtId="43" fontId="0" fillId="0" borderId="0" xfId="1" applyFont="1" applyFill="1"/>
    <xf numFmtId="165" fontId="3" fillId="0" borderId="0" xfId="0" applyNumberFormat="1" applyFont="1" applyFill="1" applyBorder="1" applyAlignment="1" applyProtection="1">
      <alignment horizontal="fill"/>
      <protection locked="0"/>
    </xf>
    <xf numFmtId="173" fontId="4" fillId="0" borderId="21" xfId="0" applyNumberFormat="1" applyFont="1" applyFill="1" applyBorder="1" applyAlignment="1" applyProtection="1">
      <alignment horizontal="right"/>
    </xf>
    <xf numFmtId="1" fontId="0" fillId="0" borderId="0" xfId="0" applyNumberFormat="1" applyFill="1"/>
    <xf numFmtId="0" fontId="3" fillId="0" borderId="0" xfId="3" applyFont="1" applyFill="1"/>
    <xf numFmtId="0" fontId="3" fillId="0" borderId="0" xfId="0" applyFont="1" applyFill="1" applyAlignment="1">
      <alignment horizontal="left"/>
    </xf>
    <xf numFmtId="10" fontId="3" fillId="0" borderId="0" xfId="2" applyNumberFormat="1" applyFont="1" applyFill="1"/>
    <xf numFmtId="0" fontId="3" fillId="0" borderId="0" xfId="0" applyFont="1" applyFill="1" applyBorder="1" applyAlignment="1">
      <alignment horizontal="center" vertical="center"/>
    </xf>
    <xf numFmtId="43" fontId="21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readingOrder="1"/>
    </xf>
    <xf numFmtId="0" fontId="4" fillId="0" borderId="24" xfId="0" applyFont="1" applyFill="1" applyBorder="1" applyAlignment="1">
      <alignment horizontal="center" readingOrder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1">
    <cellStyle name="Comma" xfId="1" builtinId="3"/>
    <cellStyle name="Comma 10" xfId="6"/>
    <cellStyle name="Comma 4" xfId="8"/>
    <cellStyle name="Currency 2 3" xfId="10"/>
    <cellStyle name="Hyperlink" xfId="4" builtinId="8"/>
    <cellStyle name="Hyperlink 4 3 2" xfId="5"/>
    <cellStyle name="Normal" xfId="0" builtinId="0"/>
    <cellStyle name="Normal 10" xfId="3"/>
    <cellStyle name="Percent" xfId="2" builtinId="5"/>
    <cellStyle name="Percent 10 2" xfId="7"/>
    <cellStyle name="Percent 2" xfId="9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37320" y="6324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37320" y="445008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157163</xdr:colOff>
      <xdr:row>30</xdr:row>
      <xdr:rowOff>59531</xdr:rowOff>
    </xdr:from>
    <xdr:to>
      <xdr:col>8</xdr:col>
      <xdr:colOff>538163</xdr:colOff>
      <xdr:row>30</xdr:row>
      <xdr:rowOff>59531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56383" y="4844891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96900" y="261442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96900" y="261442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98540" y="201320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5546875" style="3" customWidth="1"/>
    <col min="9" max="9" width="28.44140625" style="2" bestFit="1" customWidth="1"/>
    <col min="10" max="10" width="16.5546875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1.4414062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G1" s="394"/>
      <c r="H1" s="395"/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429" t="s">
        <v>2</v>
      </c>
      <c r="C4" s="430"/>
      <c r="D4" s="4" t="s">
        <v>3</v>
      </c>
      <c r="E4" s="4"/>
      <c r="F4" s="4"/>
      <c r="G4" s="5"/>
      <c r="I4" s="431"/>
      <c r="J4" s="431"/>
    </row>
    <row r="5" spans="1:15" x14ac:dyDescent="0.25">
      <c r="B5" s="410" t="s">
        <v>4</v>
      </c>
      <c r="C5" s="411"/>
      <c r="D5" s="6" t="s">
        <v>5</v>
      </c>
      <c r="E5" s="6"/>
      <c r="F5" s="6"/>
      <c r="G5" s="7"/>
      <c r="I5" s="431"/>
      <c r="J5" s="431"/>
      <c r="L5" s="432"/>
      <c r="M5" s="432"/>
    </row>
    <row r="6" spans="1:15" x14ac:dyDescent="0.25">
      <c r="B6" s="410" t="s">
        <v>6</v>
      </c>
      <c r="C6" s="411"/>
      <c r="D6" s="8">
        <v>44951</v>
      </c>
      <c r="E6" s="6"/>
      <c r="F6" s="6"/>
      <c r="G6" s="7"/>
      <c r="I6" s="431"/>
      <c r="J6" s="431"/>
      <c r="L6" s="432"/>
      <c r="M6" s="432"/>
    </row>
    <row r="7" spans="1:15" x14ac:dyDescent="0.25">
      <c r="B7" s="410" t="s">
        <v>7</v>
      </c>
      <c r="C7" s="411"/>
      <c r="D7" s="8">
        <v>44926</v>
      </c>
      <c r="E7" s="9"/>
      <c r="F7" s="9"/>
      <c r="G7" s="10"/>
      <c r="I7" s="11"/>
      <c r="J7" s="12"/>
      <c r="L7" s="432"/>
      <c r="M7" s="432"/>
    </row>
    <row r="8" spans="1:15" x14ac:dyDescent="0.25">
      <c r="B8" s="410" t="s">
        <v>8</v>
      </c>
      <c r="C8" s="411"/>
      <c r="D8" s="6" t="s">
        <v>9</v>
      </c>
      <c r="E8" s="6"/>
      <c r="F8" s="6"/>
      <c r="G8" s="7"/>
      <c r="I8" s="13"/>
      <c r="J8" s="13" t="s">
        <v>10</v>
      </c>
    </row>
    <row r="9" spans="1:15" x14ac:dyDescent="0.25">
      <c r="B9" s="410" t="s">
        <v>11</v>
      </c>
      <c r="C9" s="411"/>
      <c r="D9" s="6" t="s">
        <v>12</v>
      </c>
      <c r="E9" s="6"/>
      <c r="F9" s="6"/>
      <c r="G9" s="7"/>
      <c r="I9" s="13"/>
      <c r="J9" s="13"/>
    </row>
    <row r="10" spans="1:15" x14ac:dyDescent="0.25">
      <c r="B10" s="14" t="s">
        <v>13</v>
      </c>
      <c r="C10" s="15"/>
      <c r="D10" s="16" t="s">
        <v>14</v>
      </c>
      <c r="E10" s="17"/>
      <c r="F10" s="17"/>
      <c r="G10" s="18"/>
      <c r="I10" s="19"/>
      <c r="J10" s="19"/>
    </row>
    <row r="11" spans="1:15" ht="13.8" thickBot="1" x14ac:dyDescent="0.3">
      <c r="B11" s="412" t="s">
        <v>15</v>
      </c>
      <c r="C11" s="413"/>
      <c r="D11" s="20" t="s">
        <v>16</v>
      </c>
      <c r="E11" s="21"/>
      <c r="F11" s="21"/>
      <c r="G11" s="22"/>
    </row>
    <row r="12" spans="1:15" x14ac:dyDescent="0.25">
      <c r="B12" s="19"/>
      <c r="C12" s="19"/>
    </row>
    <row r="13" spans="1:15" ht="13.8" thickBot="1" x14ac:dyDescent="0.3"/>
    <row r="14" spans="1:15" ht="15.6" x14ac:dyDescent="0.3">
      <c r="A14" s="23" t="s">
        <v>17</v>
      </c>
      <c r="B14" s="24"/>
      <c r="C14" s="25"/>
      <c r="D14" s="25"/>
      <c r="E14" s="25"/>
      <c r="F14" s="25"/>
      <c r="G14" s="25"/>
      <c r="H14" s="26"/>
      <c r="I14" s="25"/>
      <c r="J14" s="25"/>
      <c r="K14" s="25"/>
      <c r="L14" s="25"/>
      <c r="M14" s="25"/>
      <c r="N14" s="25"/>
      <c r="O14" s="27"/>
    </row>
    <row r="15" spans="1:15" ht="6.75" customHeight="1" x14ac:dyDescent="0.25">
      <c r="A15" s="28"/>
      <c r="B15" s="19"/>
      <c r="C15" s="19"/>
      <c r="D15" s="19"/>
      <c r="E15" s="19"/>
      <c r="F15" s="19"/>
      <c r="G15" s="19"/>
      <c r="H15" s="29"/>
      <c r="I15" s="19"/>
      <c r="J15" s="19"/>
      <c r="K15" s="19"/>
      <c r="L15" s="19"/>
      <c r="M15" s="19"/>
      <c r="N15" s="19"/>
      <c r="O15" s="30"/>
    </row>
    <row r="16" spans="1:15" x14ac:dyDescent="0.25">
      <c r="A16" s="31"/>
      <c r="B16" s="32" t="s">
        <v>18</v>
      </c>
      <c r="C16" s="32" t="s">
        <v>19</v>
      </c>
      <c r="D16" s="33" t="s">
        <v>20</v>
      </c>
      <c r="E16" s="32" t="s">
        <v>21</v>
      </c>
      <c r="F16" s="32" t="s">
        <v>22</v>
      </c>
      <c r="G16" s="32" t="s">
        <v>23</v>
      </c>
      <c r="H16" s="34" t="s">
        <v>24</v>
      </c>
      <c r="I16" s="32" t="s">
        <v>25</v>
      </c>
      <c r="J16" s="32" t="s">
        <v>26</v>
      </c>
      <c r="K16" s="32" t="s">
        <v>27</v>
      </c>
      <c r="L16" s="35" t="s">
        <v>28</v>
      </c>
      <c r="M16" s="32" t="s">
        <v>29</v>
      </c>
      <c r="N16" s="32" t="s">
        <v>30</v>
      </c>
      <c r="O16" s="36" t="s">
        <v>31</v>
      </c>
    </row>
    <row r="17" spans="1:17" x14ac:dyDescent="0.25">
      <c r="A17" s="28"/>
      <c r="B17" s="37" t="s">
        <v>32</v>
      </c>
      <c r="C17" s="38" t="s">
        <v>33</v>
      </c>
      <c r="D17" s="39">
        <v>5.1187099999999999E-2</v>
      </c>
      <c r="E17" s="40">
        <f>+D17-F17</f>
        <v>4.3887099999999998E-2</v>
      </c>
      <c r="F17" s="41">
        <v>7.3000000000000001E-3</v>
      </c>
      <c r="G17" s="42"/>
      <c r="H17" s="43">
        <v>462000000</v>
      </c>
      <c r="I17" s="44">
        <v>38231860.080000006</v>
      </c>
      <c r="J17" s="44">
        <v>157654.15</v>
      </c>
      <c r="K17" s="45">
        <f>+'ESA Collection and Waterfall(3)'!G84</f>
        <v>2265447.4900000002</v>
      </c>
      <c r="L17" s="44">
        <f>I17-K17</f>
        <v>35966412.590000004</v>
      </c>
      <c r="M17" s="46">
        <f>L17/L21</f>
        <v>0.79630881727283975</v>
      </c>
      <c r="N17" s="47" t="s">
        <v>34</v>
      </c>
      <c r="O17" s="48">
        <v>50885</v>
      </c>
      <c r="Q17" s="49"/>
    </row>
    <row r="18" spans="1:17" x14ac:dyDescent="0.25">
      <c r="A18" s="28"/>
      <c r="B18" s="50" t="s">
        <v>35</v>
      </c>
      <c r="C18" s="51" t="s">
        <v>36</v>
      </c>
      <c r="D18" s="52">
        <v>7.8887100000000002E-2</v>
      </c>
      <c r="E18" s="53">
        <f>+D18-F18</f>
        <v>4.3887099999999998E-2</v>
      </c>
      <c r="F18" s="54">
        <v>3.5000000000000003E-2</v>
      </c>
      <c r="G18" s="55"/>
      <c r="H18" s="56">
        <v>9200000</v>
      </c>
      <c r="I18" s="57">
        <v>9200000</v>
      </c>
      <c r="J18" s="57">
        <v>58467.33</v>
      </c>
      <c r="K18" s="58"/>
      <c r="L18" s="57">
        <f>I18-K18</f>
        <v>9200000</v>
      </c>
      <c r="M18" s="59">
        <f>L18/L21</f>
        <v>0.20369118272716022</v>
      </c>
      <c r="N18" s="60" t="s">
        <v>34</v>
      </c>
      <c r="O18" s="61">
        <v>54173</v>
      </c>
      <c r="Q18" s="49"/>
    </row>
    <row r="19" spans="1:17" x14ac:dyDescent="0.25">
      <c r="A19" s="28"/>
      <c r="B19" s="62"/>
      <c r="C19" s="62"/>
      <c r="D19" s="52"/>
      <c r="E19" s="52"/>
      <c r="F19" s="63"/>
      <c r="G19" s="55"/>
      <c r="H19" s="64"/>
      <c r="I19" s="65"/>
      <c r="J19" s="57"/>
      <c r="K19" s="58"/>
      <c r="L19" s="57"/>
      <c r="M19" s="59"/>
      <c r="N19" s="60"/>
      <c r="O19" s="61"/>
      <c r="Q19" s="49"/>
    </row>
    <row r="20" spans="1:17" x14ac:dyDescent="0.25">
      <c r="A20" s="66"/>
      <c r="B20" s="67"/>
      <c r="C20" s="68"/>
      <c r="D20" s="69"/>
      <c r="E20" s="70"/>
      <c r="F20" s="68"/>
      <c r="G20" s="70"/>
      <c r="H20" s="71"/>
      <c r="I20" s="72"/>
      <c r="J20" s="72"/>
      <c r="K20" s="73"/>
      <c r="L20" s="72"/>
      <c r="M20" s="74"/>
      <c r="N20" s="75"/>
      <c r="O20" s="76"/>
    </row>
    <row r="21" spans="1:17" x14ac:dyDescent="0.25">
      <c r="A21" s="66"/>
      <c r="B21" s="77" t="s">
        <v>37</v>
      </c>
      <c r="C21" s="67"/>
      <c r="D21" s="78"/>
      <c r="E21" s="68"/>
      <c r="F21" s="68"/>
      <c r="G21" s="68"/>
      <c r="H21" s="79">
        <f>SUM(H17:H20)</f>
        <v>471200000</v>
      </c>
      <c r="I21" s="80">
        <f>SUM(I17:I20)</f>
        <v>47431860.080000006</v>
      </c>
      <c r="J21" s="80">
        <f>SUM(J17:J19)</f>
        <v>216121.47999999998</v>
      </c>
      <c r="K21" s="80">
        <f>SUM(K17:K19)</f>
        <v>2265447.4900000002</v>
      </c>
      <c r="L21" s="80">
        <f>SUM(L17:L19)</f>
        <v>45166412.590000004</v>
      </c>
      <c r="M21" s="81">
        <f>SUM(M17:M19)</f>
        <v>1</v>
      </c>
      <c r="N21" s="82"/>
      <c r="O21" s="83"/>
    </row>
    <row r="22" spans="1:17" s="89" customFormat="1" ht="10.199999999999999" x14ac:dyDescent="0.2">
      <c r="A22" s="84" t="s">
        <v>38</v>
      </c>
      <c r="B22" s="85"/>
      <c r="C22" s="85"/>
      <c r="D22" s="85"/>
      <c r="E22" s="85"/>
      <c r="F22" s="85"/>
      <c r="G22" s="85"/>
      <c r="H22" s="86"/>
      <c r="I22" s="85"/>
      <c r="J22" s="85"/>
      <c r="K22" s="87"/>
      <c r="L22" s="87"/>
      <c r="M22" s="87"/>
      <c r="N22" s="87"/>
      <c r="O22" s="88"/>
    </row>
    <row r="23" spans="1:17" s="89" customFormat="1" ht="13.8" thickBot="1" x14ac:dyDescent="0.3">
      <c r="A23" s="90"/>
      <c r="B23" s="91"/>
      <c r="C23" s="91"/>
      <c r="D23" s="91"/>
      <c r="E23" s="91"/>
      <c r="F23" s="91"/>
      <c r="G23" s="91"/>
      <c r="H23" s="92"/>
      <c r="I23" s="91"/>
      <c r="J23" s="91"/>
      <c r="K23" s="93"/>
      <c r="L23" s="93"/>
      <c r="M23" s="93"/>
      <c r="N23" s="93"/>
      <c r="O23" s="94"/>
    </row>
    <row r="24" spans="1:17" ht="13.8" thickBot="1" x14ac:dyDescent="0.3"/>
    <row r="25" spans="1:17" ht="15.6" x14ac:dyDescent="0.3">
      <c r="A25" s="23" t="s">
        <v>39</v>
      </c>
      <c r="B25" s="24"/>
      <c r="C25" s="25"/>
      <c r="D25" s="25"/>
      <c r="E25" s="25"/>
      <c r="F25" s="25"/>
      <c r="G25" s="25"/>
      <c r="H25" s="95"/>
      <c r="J25" s="23" t="s">
        <v>40</v>
      </c>
      <c r="K25" s="25"/>
      <c r="L25" s="25"/>
      <c r="M25" s="25"/>
      <c r="N25" s="25"/>
      <c r="O25" s="27"/>
    </row>
    <row r="26" spans="1:17" ht="6.75" customHeight="1" x14ac:dyDescent="0.25">
      <c r="A26" s="28"/>
      <c r="B26" s="19"/>
      <c r="C26" s="19"/>
      <c r="D26" s="19"/>
      <c r="E26" s="19"/>
      <c r="F26" s="19"/>
      <c r="G26" s="19"/>
      <c r="H26" s="96"/>
      <c r="J26" s="28"/>
      <c r="K26" s="19"/>
      <c r="L26" s="19"/>
      <c r="M26" s="19"/>
      <c r="N26" s="19"/>
      <c r="O26" s="30"/>
    </row>
    <row r="27" spans="1:17" s="105" customFormat="1" ht="12.75" customHeight="1" x14ac:dyDescent="0.25">
      <c r="A27" s="97"/>
      <c r="B27" s="98"/>
      <c r="C27" s="98"/>
      <c r="D27" s="98"/>
      <c r="E27" s="99"/>
      <c r="F27" s="100" t="s">
        <v>41</v>
      </c>
      <c r="G27" s="101" t="s">
        <v>42</v>
      </c>
      <c r="H27" s="102" t="s">
        <v>43</v>
      </c>
      <c r="I27" s="2"/>
      <c r="J27" s="103"/>
      <c r="K27" s="104"/>
      <c r="L27" s="35" t="s">
        <v>44</v>
      </c>
      <c r="M27" s="414" t="s">
        <v>45</v>
      </c>
      <c r="N27" s="415"/>
      <c r="O27" s="416"/>
    </row>
    <row r="28" spans="1:17" x14ac:dyDescent="0.25">
      <c r="A28" s="103"/>
      <c r="B28" s="106" t="s">
        <v>46</v>
      </c>
      <c r="C28" s="106"/>
      <c r="D28" s="106"/>
      <c r="E28" s="106"/>
      <c r="F28" s="107">
        <v>62575430.25</v>
      </c>
      <c r="G28" s="107">
        <v>-2303266.1800000002</v>
      </c>
      <c r="H28" s="108">
        <v>60272164.07</v>
      </c>
      <c r="I28" s="109"/>
      <c r="J28" s="66"/>
      <c r="K28" s="110"/>
      <c r="L28" s="111"/>
      <c r="M28" s="417" t="s">
        <v>47</v>
      </c>
      <c r="N28" s="418"/>
      <c r="O28" s="419"/>
    </row>
    <row r="29" spans="1:17" x14ac:dyDescent="0.25">
      <c r="A29" s="28"/>
      <c r="B29" s="19" t="s">
        <v>48</v>
      </c>
      <c r="C29" s="19"/>
      <c r="D29" s="19"/>
      <c r="E29" s="19"/>
      <c r="F29" s="112">
        <v>626416.04</v>
      </c>
      <c r="G29" s="112">
        <v>-24988.99</v>
      </c>
      <c r="H29" s="113">
        <v>601427.05000000005</v>
      </c>
      <c r="I29" s="109"/>
      <c r="J29" s="114" t="s">
        <v>49</v>
      </c>
      <c r="K29" s="115"/>
      <c r="L29" s="116">
        <v>2.9999999999999997E-4</v>
      </c>
      <c r="M29" s="117"/>
      <c r="N29" s="118">
        <v>-34</v>
      </c>
      <c r="O29" s="119"/>
    </row>
    <row r="30" spans="1:17" x14ac:dyDescent="0.25">
      <c r="A30" s="28"/>
      <c r="B30" s="120" t="s">
        <v>50</v>
      </c>
      <c r="C30" s="120"/>
      <c r="D30" s="120"/>
      <c r="E30" s="120"/>
      <c r="F30" s="112">
        <v>63201846.289999999</v>
      </c>
      <c r="G30" s="112">
        <v>-2328255.17</v>
      </c>
      <c r="H30" s="113">
        <v>60873591.119999997</v>
      </c>
      <c r="I30" s="109"/>
      <c r="J30" s="114" t="s">
        <v>51</v>
      </c>
      <c r="K30" s="115"/>
      <c r="L30" s="116">
        <v>1E-4</v>
      </c>
      <c r="M30" s="121"/>
      <c r="N30" s="122">
        <v>-1</v>
      </c>
      <c r="O30" s="123"/>
    </row>
    <row r="31" spans="1:17" x14ac:dyDescent="0.25">
      <c r="A31" s="28"/>
      <c r="B31" s="19"/>
      <c r="C31" s="19"/>
      <c r="D31" s="19"/>
      <c r="E31" s="19"/>
      <c r="F31" s="112">
        <v>0</v>
      </c>
      <c r="G31" s="112">
        <v>0</v>
      </c>
      <c r="H31" s="113">
        <v>0</v>
      </c>
      <c r="I31" s="109"/>
      <c r="J31" s="114" t="s">
        <v>52</v>
      </c>
      <c r="K31" s="115"/>
      <c r="L31" s="116">
        <v>4.5199999999999997E-2</v>
      </c>
      <c r="M31" s="121"/>
      <c r="N31" s="122">
        <v>-23.43</v>
      </c>
      <c r="O31" s="123"/>
    </row>
    <row r="32" spans="1:17" x14ac:dyDescent="0.25">
      <c r="A32" s="28"/>
      <c r="B32" s="19"/>
      <c r="C32" s="19"/>
      <c r="D32" s="19"/>
      <c r="E32" s="19"/>
      <c r="F32" s="112">
        <v>0</v>
      </c>
      <c r="G32" s="112">
        <v>0</v>
      </c>
      <c r="H32" s="113">
        <v>0</v>
      </c>
      <c r="I32" s="109"/>
      <c r="J32" s="114" t="s">
        <v>53</v>
      </c>
      <c r="K32" s="115"/>
      <c r="L32" s="116">
        <v>9.1899999999999996E-2</v>
      </c>
      <c r="M32" s="124"/>
      <c r="N32" s="125">
        <v>-5.6</v>
      </c>
      <c r="O32" s="126"/>
    </row>
    <row r="33" spans="1:15" ht="15.75" customHeight="1" x14ac:dyDescent="0.25">
      <c r="A33" s="28"/>
      <c r="B33" s="19"/>
      <c r="C33" s="19"/>
      <c r="D33" s="19"/>
      <c r="E33" s="19"/>
      <c r="F33" s="112">
        <v>0</v>
      </c>
      <c r="G33" s="112">
        <v>0</v>
      </c>
      <c r="H33" s="113">
        <v>0</v>
      </c>
      <c r="I33" s="109"/>
      <c r="J33" s="127"/>
      <c r="K33" s="128"/>
      <c r="L33" s="129"/>
      <c r="M33" s="130"/>
      <c r="N33" s="131" t="s">
        <v>54</v>
      </c>
      <c r="O33" s="132"/>
    </row>
    <row r="34" spans="1:15" x14ac:dyDescent="0.25">
      <c r="A34" s="28"/>
      <c r="B34" s="19" t="s">
        <v>55</v>
      </c>
      <c r="C34" s="19"/>
      <c r="D34" s="19"/>
      <c r="E34" s="19"/>
      <c r="F34" s="112">
        <v>5.1100000000000003</v>
      </c>
      <c r="G34" s="112">
        <f>H34-F34</f>
        <v>0</v>
      </c>
      <c r="H34" s="113">
        <v>5.1100000000000003</v>
      </c>
      <c r="I34" s="109"/>
      <c r="J34" s="114" t="s">
        <v>56</v>
      </c>
      <c r="K34" s="115"/>
      <c r="L34" s="116">
        <v>0.85209999999999997</v>
      </c>
      <c r="M34" s="117"/>
      <c r="N34" s="118">
        <v>192.4</v>
      </c>
      <c r="O34" s="119"/>
    </row>
    <row r="35" spans="1:15" x14ac:dyDescent="0.25">
      <c r="A35" s="28"/>
      <c r="B35" s="19" t="s">
        <v>57</v>
      </c>
      <c r="C35" s="19"/>
      <c r="D35" s="19"/>
      <c r="E35" s="19"/>
      <c r="F35" s="112">
        <v>155.13</v>
      </c>
      <c r="G35" s="112">
        <v>-0.06</v>
      </c>
      <c r="H35" s="113">
        <v>155.07</v>
      </c>
      <c r="I35" s="109"/>
      <c r="J35" s="114" t="s">
        <v>58</v>
      </c>
      <c r="K35" s="115"/>
      <c r="L35" s="116">
        <v>0.01</v>
      </c>
      <c r="M35" s="121"/>
      <c r="N35" s="122">
        <v>195.57</v>
      </c>
      <c r="O35" s="123"/>
    </row>
    <row r="36" spans="1:15" ht="12.75" customHeight="1" x14ac:dyDescent="0.25">
      <c r="A36" s="28"/>
      <c r="B36" s="19" t="s">
        <v>59</v>
      </c>
      <c r="C36" s="19"/>
      <c r="D36" s="19"/>
      <c r="E36" s="19"/>
      <c r="F36" s="133">
        <v>10542</v>
      </c>
      <c r="G36" s="134">
        <v>-425</v>
      </c>
      <c r="H36" s="135">
        <v>10117</v>
      </c>
      <c r="I36" s="109"/>
      <c r="J36" s="114" t="s">
        <v>60</v>
      </c>
      <c r="K36" s="115"/>
      <c r="L36" s="116">
        <v>4.0000000000000002E-4</v>
      </c>
      <c r="M36" s="121"/>
      <c r="N36" s="122">
        <v>182.28</v>
      </c>
      <c r="O36" s="123"/>
    </row>
    <row r="37" spans="1:15" ht="13.8" thickBot="1" x14ac:dyDescent="0.3">
      <c r="A37" s="28"/>
      <c r="B37" s="19" t="s">
        <v>61</v>
      </c>
      <c r="C37" s="19"/>
      <c r="D37" s="19"/>
      <c r="E37" s="19"/>
      <c r="F37" s="133">
        <v>4818</v>
      </c>
      <c r="G37" s="134">
        <v>-183</v>
      </c>
      <c r="H37" s="135">
        <v>4635</v>
      </c>
      <c r="I37" s="109"/>
      <c r="J37" s="136" t="s">
        <v>62</v>
      </c>
      <c r="K37" s="115"/>
      <c r="L37" s="137"/>
      <c r="M37" s="138"/>
      <c r="N37" s="139">
        <v>164.38</v>
      </c>
      <c r="O37" s="140"/>
    </row>
    <row r="38" spans="1:15" ht="13.8" thickBot="1" x14ac:dyDescent="0.3">
      <c r="A38" s="28"/>
      <c r="B38" s="19" t="s">
        <v>63</v>
      </c>
      <c r="C38" s="19"/>
      <c r="D38" s="19"/>
      <c r="E38" s="19"/>
      <c r="F38" s="112">
        <v>5995.24</v>
      </c>
      <c r="G38" s="112">
        <f>H38-F38</f>
        <v>21.720000000000255</v>
      </c>
      <c r="H38" s="113">
        <v>6016.96</v>
      </c>
      <c r="I38" s="109"/>
      <c r="J38" s="141"/>
      <c r="K38" s="142"/>
      <c r="L38" s="143"/>
      <c r="M38" s="144"/>
      <c r="N38" s="144"/>
      <c r="O38" s="145"/>
    </row>
    <row r="39" spans="1:15" ht="12.75" customHeight="1" x14ac:dyDescent="0.25">
      <c r="A39" s="66"/>
      <c r="B39" s="146" t="s">
        <v>64</v>
      </c>
      <c r="C39" s="146"/>
      <c r="D39" s="146"/>
      <c r="E39" s="146"/>
      <c r="F39" s="147">
        <v>13117.86</v>
      </c>
      <c r="G39" s="147">
        <v>15.6</v>
      </c>
      <c r="H39" s="113">
        <v>13133.46</v>
      </c>
      <c r="I39" s="109"/>
      <c r="J39" s="420" t="s">
        <v>65</v>
      </c>
      <c r="K39" s="421"/>
      <c r="L39" s="421"/>
      <c r="M39" s="421"/>
      <c r="N39" s="421"/>
      <c r="O39" s="422"/>
    </row>
    <row r="40" spans="1:15" s="89" customFormat="1" x14ac:dyDescent="0.25">
      <c r="A40" s="84"/>
      <c r="B40" s="85"/>
      <c r="C40" s="85"/>
      <c r="D40" s="85"/>
      <c r="E40" s="85"/>
      <c r="F40" s="87"/>
      <c r="G40" s="87"/>
      <c r="H40" s="148"/>
      <c r="I40" s="109"/>
      <c r="J40" s="423"/>
      <c r="K40" s="424"/>
      <c r="L40" s="424"/>
      <c r="M40" s="424"/>
      <c r="N40" s="424"/>
      <c r="O40" s="425"/>
    </row>
    <row r="41" spans="1:15" s="89" customFormat="1" ht="13.8" thickBot="1" x14ac:dyDescent="0.3">
      <c r="A41" s="90"/>
      <c r="B41" s="91"/>
      <c r="C41" s="91"/>
      <c r="D41" s="91"/>
      <c r="E41" s="91"/>
      <c r="F41" s="91"/>
      <c r="G41" s="149"/>
      <c r="H41" s="150"/>
      <c r="I41" s="109"/>
      <c r="J41" s="426"/>
      <c r="K41" s="427"/>
      <c r="L41" s="427"/>
      <c r="M41" s="427"/>
      <c r="N41" s="427"/>
      <c r="O41" s="428"/>
    </row>
    <row r="42" spans="1:15" ht="13.8" thickBot="1" x14ac:dyDescent="0.3">
      <c r="I42" s="109"/>
      <c r="L42" s="19"/>
    </row>
    <row r="43" spans="1:15" ht="15.6" x14ac:dyDescent="0.3">
      <c r="A43" s="23" t="s">
        <v>66</v>
      </c>
      <c r="B43" s="25"/>
      <c r="C43" s="25"/>
      <c r="D43" s="25"/>
      <c r="E43" s="25"/>
      <c r="F43" s="25"/>
      <c r="G43" s="25"/>
      <c r="H43" s="95"/>
      <c r="I43" s="109"/>
      <c r="J43" s="19"/>
      <c r="L43" s="151"/>
    </row>
    <row r="44" spans="1:15" x14ac:dyDescent="0.25">
      <c r="A44" s="28"/>
      <c r="B44" s="19"/>
      <c r="C44" s="19"/>
      <c r="D44" s="19"/>
      <c r="E44" s="19"/>
      <c r="F44" s="19"/>
      <c r="G44" s="19"/>
      <c r="H44" s="96"/>
      <c r="I44" s="109"/>
      <c r="J44" s="19"/>
      <c r="L44" s="152"/>
    </row>
    <row r="45" spans="1:15" x14ac:dyDescent="0.25">
      <c r="A45" s="97"/>
      <c r="B45" s="98"/>
      <c r="C45" s="98"/>
      <c r="D45" s="98"/>
      <c r="E45" s="98"/>
      <c r="F45" s="32" t="s">
        <v>67</v>
      </c>
      <c r="G45" s="35" t="s">
        <v>42</v>
      </c>
      <c r="H45" s="153" t="s">
        <v>43</v>
      </c>
      <c r="I45" s="109"/>
      <c r="L45" s="154"/>
    </row>
    <row r="46" spans="1:15" x14ac:dyDescent="0.25">
      <c r="A46" s="28"/>
      <c r="B46" s="19" t="s">
        <v>68</v>
      </c>
      <c r="C46" s="19"/>
      <c r="D46" s="19"/>
      <c r="E46" s="104"/>
      <c r="F46" s="155">
        <v>702593.75</v>
      </c>
      <c r="G46" s="156">
        <f>H46-F46</f>
        <v>0</v>
      </c>
      <c r="H46" s="157">
        <f>+F47</f>
        <v>702593.75</v>
      </c>
      <c r="I46" s="109"/>
      <c r="J46" s="158"/>
      <c r="K46" s="19"/>
      <c r="L46" s="154"/>
      <c r="M46" s="19"/>
      <c r="N46" s="19"/>
    </row>
    <row r="47" spans="1:15" x14ac:dyDescent="0.25">
      <c r="A47" s="28"/>
      <c r="B47" s="19" t="s">
        <v>69</v>
      </c>
      <c r="C47" s="19"/>
      <c r="D47" s="19"/>
      <c r="E47" s="115"/>
      <c r="F47" s="155">
        <v>702593.75</v>
      </c>
      <c r="G47" s="159">
        <f t="shared" ref="G47:G50" si="0">H47-F47</f>
        <v>0</v>
      </c>
      <c r="H47" s="157">
        <v>702593.75</v>
      </c>
      <c r="I47" s="109"/>
      <c r="J47" s="160"/>
      <c r="K47" s="161"/>
      <c r="L47" s="161"/>
      <c r="M47" s="161"/>
      <c r="N47" s="19"/>
    </row>
    <row r="48" spans="1:15" x14ac:dyDescent="0.25">
      <c r="A48" s="28"/>
      <c r="B48" s="19" t="s">
        <v>70</v>
      </c>
      <c r="C48" s="19"/>
      <c r="D48" s="19"/>
      <c r="E48" s="115"/>
      <c r="F48" s="155">
        <v>0</v>
      </c>
      <c r="G48" s="159">
        <v>0</v>
      </c>
      <c r="H48" s="157">
        <v>0</v>
      </c>
      <c r="I48" s="109"/>
      <c r="J48" s="162"/>
      <c r="K48" s="161"/>
      <c r="L48" s="161"/>
      <c r="M48" s="161"/>
      <c r="N48" s="19"/>
    </row>
    <row r="49" spans="1:14" x14ac:dyDescent="0.25">
      <c r="A49" s="28"/>
      <c r="B49" s="19" t="s">
        <v>71</v>
      </c>
      <c r="C49" s="19"/>
      <c r="D49" s="19"/>
      <c r="E49" s="115"/>
      <c r="F49" s="155">
        <v>0</v>
      </c>
      <c r="G49" s="159">
        <v>0</v>
      </c>
      <c r="H49" s="157">
        <v>0</v>
      </c>
      <c r="I49" s="109"/>
      <c r="J49" s="160"/>
      <c r="K49" s="163"/>
      <c r="L49" s="163"/>
      <c r="M49" s="163"/>
      <c r="N49" s="19"/>
    </row>
    <row r="50" spans="1:14" x14ac:dyDescent="0.25">
      <c r="A50" s="28"/>
      <c r="B50" s="19" t="s">
        <v>72</v>
      </c>
      <c r="C50" s="19"/>
      <c r="D50" s="19"/>
      <c r="E50" s="115"/>
      <c r="F50" s="155">
        <v>3139033.92</v>
      </c>
      <c r="G50" s="159">
        <f t="shared" si="0"/>
        <v>-594665.62000000011</v>
      </c>
      <c r="H50" s="157">
        <v>2544368.2999999998</v>
      </c>
      <c r="I50" s="109"/>
      <c r="J50" s="158"/>
      <c r="K50" s="19"/>
      <c r="L50" s="19"/>
      <c r="M50" s="19"/>
      <c r="N50" s="19"/>
    </row>
    <row r="51" spans="1:14" ht="15" customHeight="1" x14ac:dyDescent="0.25">
      <c r="A51" s="28"/>
      <c r="B51" s="19" t="s">
        <v>73</v>
      </c>
      <c r="C51" s="19"/>
      <c r="D51" s="19"/>
      <c r="E51" s="115"/>
      <c r="F51" s="155"/>
      <c r="G51" s="159">
        <v>0</v>
      </c>
      <c r="H51" s="157"/>
      <c r="I51" s="109"/>
      <c r="J51" s="158"/>
      <c r="K51" s="164"/>
      <c r="L51" s="158"/>
      <c r="M51" s="165"/>
    </row>
    <row r="52" spans="1:14" x14ac:dyDescent="0.25">
      <c r="A52" s="28"/>
      <c r="B52" s="19" t="s">
        <v>74</v>
      </c>
      <c r="C52" s="19"/>
      <c r="D52" s="19"/>
      <c r="E52" s="115"/>
      <c r="F52" s="155"/>
      <c r="G52" s="159">
        <v>0</v>
      </c>
      <c r="H52" s="157"/>
      <c r="I52" s="109"/>
      <c r="J52" s="19"/>
      <c r="L52" s="19"/>
    </row>
    <row r="53" spans="1:14" x14ac:dyDescent="0.25">
      <c r="A53" s="28"/>
      <c r="B53" s="120" t="s">
        <v>75</v>
      </c>
      <c r="C53" s="19"/>
      <c r="D53" s="19"/>
      <c r="E53" s="115"/>
      <c r="F53" s="166">
        <v>3841627.67</v>
      </c>
      <c r="G53" s="159">
        <f>H53-F53</f>
        <v>-594665.62000000011</v>
      </c>
      <c r="H53" s="167">
        <f>H47+H48+H50</f>
        <v>3246962.05</v>
      </c>
      <c r="I53" s="109"/>
      <c r="J53" s="158"/>
      <c r="K53" s="168"/>
      <c r="L53" s="158"/>
    </row>
    <row r="54" spans="1:14" x14ac:dyDescent="0.25">
      <c r="A54" s="28"/>
      <c r="B54" s="19"/>
      <c r="C54" s="19"/>
      <c r="D54" s="19"/>
      <c r="E54" s="115"/>
      <c r="F54" s="169"/>
      <c r="G54" s="62"/>
      <c r="H54" s="96"/>
      <c r="I54" s="109"/>
      <c r="J54" s="19"/>
      <c r="L54" s="19"/>
    </row>
    <row r="55" spans="1:14" x14ac:dyDescent="0.25">
      <c r="A55" s="84"/>
      <c r="B55" s="87"/>
      <c r="C55" s="87"/>
      <c r="D55" s="87"/>
      <c r="E55" s="87"/>
      <c r="F55" s="170"/>
      <c r="G55" s="170"/>
      <c r="H55" s="171"/>
      <c r="I55" s="109"/>
      <c r="J55" s="19"/>
    </row>
    <row r="56" spans="1:14" x14ac:dyDescent="0.25">
      <c r="A56" s="84"/>
      <c r="B56" s="87"/>
      <c r="C56" s="87"/>
      <c r="D56" s="87"/>
      <c r="E56" s="87"/>
      <c r="F56" s="172"/>
      <c r="G56" s="170"/>
      <c r="H56" s="171"/>
      <c r="I56" s="109"/>
      <c r="J56" s="19"/>
      <c r="L56" s="109"/>
      <c r="M56" s="109"/>
    </row>
    <row r="57" spans="1:14" ht="13.8" thickBot="1" x14ac:dyDescent="0.3">
      <c r="A57" s="173"/>
      <c r="B57" s="93"/>
      <c r="C57" s="93"/>
      <c r="D57" s="93"/>
      <c r="E57" s="93"/>
      <c r="F57" s="174"/>
      <c r="G57" s="175"/>
      <c r="H57" s="176"/>
      <c r="I57" s="109"/>
    </row>
    <row r="58" spans="1:14" x14ac:dyDescent="0.25">
      <c r="I58" s="109"/>
    </row>
    <row r="59" spans="1:14" ht="13.8" thickBot="1" x14ac:dyDescent="0.3">
      <c r="I59" s="109"/>
    </row>
    <row r="60" spans="1:14" ht="16.2" thickBot="1" x14ac:dyDescent="0.35">
      <c r="A60" s="23" t="s">
        <v>76</v>
      </c>
      <c r="B60" s="25"/>
      <c r="C60" s="25"/>
      <c r="D60" s="25"/>
      <c r="E60" s="25"/>
      <c r="F60" s="25"/>
      <c r="G60" s="25"/>
      <c r="H60" s="95"/>
      <c r="I60" s="109"/>
      <c r="J60" s="406" t="s">
        <v>77</v>
      </c>
      <c r="K60" s="407"/>
      <c r="N60" s="165"/>
    </row>
    <row r="61" spans="1:14" ht="6.75" customHeight="1" x14ac:dyDescent="0.25">
      <c r="A61" s="28"/>
      <c r="B61" s="19"/>
      <c r="C61" s="19"/>
      <c r="D61" s="19"/>
      <c r="E61" s="19"/>
      <c r="F61" s="19"/>
      <c r="G61" s="19"/>
      <c r="H61" s="96"/>
      <c r="I61" s="109"/>
      <c r="J61" s="28"/>
      <c r="K61" s="30"/>
    </row>
    <row r="62" spans="1:14" s="105" customFormat="1" x14ac:dyDescent="0.25">
      <c r="A62" s="97"/>
      <c r="B62" s="98"/>
      <c r="C62" s="98"/>
      <c r="D62" s="98"/>
      <c r="E62" s="98"/>
      <c r="F62" s="32" t="s">
        <v>43</v>
      </c>
      <c r="G62" s="32" t="s">
        <v>42</v>
      </c>
      <c r="H62" s="153" t="s">
        <v>43</v>
      </c>
      <c r="I62" s="109"/>
      <c r="J62" s="28" t="s">
        <v>78</v>
      </c>
      <c r="K62" s="177">
        <v>6.4600000000000005E-2</v>
      </c>
    </row>
    <row r="63" spans="1:14" ht="13.8" thickBot="1" x14ac:dyDescent="0.3">
      <c r="A63" s="103"/>
      <c r="B63" s="178" t="s">
        <v>79</v>
      </c>
      <c r="C63" s="106"/>
      <c r="D63" s="106"/>
      <c r="E63" s="106"/>
      <c r="F63" s="179"/>
      <c r="G63" s="104"/>
      <c r="H63" s="180"/>
      <c r="I63" s="109"/>
      <c r="J63" s="181"/>
      <c r="K63" s="182"/>
    </row>
    <row r="64" spans="1:14" ht="15.6" x14ac:dyDescent="0.25">
      <c r="A64" s="28"/>
      <c r="B64" s="19" t="s">
        <v>80</v>
      </c>
      <c r="C64" s="19"/>
      <c r="D64" s="19"/>
      <c r="E64" s="19"/>
      <c r="F64" s="159">
        <v>65808330.509999998</v>
      </c>
      <c r="G64" s="183">
        <f>-F64+H64</f>
        <v>-2304154.3599999994</v>
      </c>
      <c r="H64" s="157">
        <v>63504176.149999999</v>
      </c>
      <c r="I64" s="109"/>
      <c r="J64" s="19"/>
      <c r="K64" s="184"/>
    </row>
    <row r="65" spans="1:16" x14ac:dyDescent="0.25">
      <c r="A65" s="28"/>
      <c r="B65" s="19" t="s">
        <v>81</v>
      </c>
      <c r="C65" s="19"/>
      <c r="D65" s="19"/>
      <c r="E65" s="19"/>
      <c r="F65" s="159">
        <v>0</v>
      </c>
      <c r="G65" s="183">
        <v>0</v>
      </c>
      <c r="H65" s="157">
        <f>+H49</f>
        <v>0</v>
      </c>
      <c r="I65" s="109"/>
      <c r="J65" s="87"/>
      <c r="K65" s="19"/>
    </row>
    <row r="66" spans="1:16" x14ac:dyDescent="0.25">
      <c r="A66" s="28"/>
      <c r="B66" s="19" t="s">
        <v>82</v>
      </c>
      <c r="C66" s="19"/>
      <c r="D66" s="19"/>
      <c r="E66" s="185"/>
      <c r="F66" s="159">
        <v>702593.75</v>
      </c>
      <c r="G66" s="183">
        <f>(-F66+H66)</f>
        <v>0</v>
      </c>
      <c r="H66" s="157">
        <f>+H47</f>
        <v>702593.75</v>
      </c>
      <c r="I66" s="109"/>
      <c r="J66" s="19"/>
      <c r="K66" s="19"/>
    </row>
    <row r="67" spans="1:16" x14ac:dyDescent="0.25">
      <c r="A67" s="28"/>
      <c r="B67" s="19" t="s">
        <v>73</v>
      </c>
      <c r="C67" s="19"/>
      <c r="D67" s="19"/>
      <c r="E67" s="185"/>
      <c r="F67" s="186">
        <v>0</v>
      </c>
      <c r="G67" s="187">
        <v>0</v>
      </c>
      <c r="H67" s="188">
        <v>0</v>
      </c>
      <c r="I67" s="109"/>
      <c r="J67" s="19"/>
      <c r="K67" s="19"/>
    </row>
    <row r="68" spans="1:16" ht="13.8" thickBot="1" x14ac:dyDescent="0.3">
      <c r="A68" s="28"/>
      <c r="B68" s="120" t="s">
        <v>83</v>
      </c>
      <c r="C68" s="19"/>
      <c r="D68" s="19"/>
      <c r="E68" s="19"/>
      <c r="F68" s="189">
        <v>66510924.259999998</v>
      </c>
      <c r="G68" s="190">
        <f>SUM(G64:G67)</f>
        <v>-2304154.3599999994</v>
      </c>
      <c r="H68" s="167">
        <f>SUM(H64:H67)</f>
        <v>64206769.899999999</v>
      </c>
      <c r="I68" s="109"/>
      <c r="J68" s="109"/>
    </row>
    <row r="69" spans="1:16" ht="15.6" x14ac:dyDescent="0.3">
      <c r="A69" s="28"/>
      <c r="B69" s="19"/>
      <c r="C69" s="19"/>
      <c r="D69" s="19"/>
      <c r="E69" s="19"/>
      <c r="F69" s="159"/>
      <c r="G69" s="183"/>
      <c r="H69" s="167"/>
      <c r="I69" s="109"/>
      <c r="J69" s="23" t="s">
        <v>84</v>
      </c>
      <c r="K69" s="25"/>
      <c r="L69" s="25"/>
      <c r="M69" s="25"/>
      <c r="N69" s="25"/>
      <c r="O69" s="27"/>
    </row>
    <row r="70" spans="1:16" ht="6.75" customHeight="1" x14ac:dyDescent="0.25">
      <c r="A70" s="28"/>
      <c r="B70" s="120"/>
      <c r="C70" s="19"/>
      <c r="D70" s="19"/>
      <c r="E70" s="19"/>
      <c r="F70" s="159"/>
      <c r="G70" s="183"/>
      <c r="H70" s="157"/>
      <c r="I70" s="109"/>
      <c r="J70" s="28"/>
      <c r="K70" s="19"/>
      <c r="L70" s="19"/>
      <c r="M70" s="19"/>
      <c r="N70" s="19"/>
      <c r="O70" s="30"/>
    </row>
    <row r="71" spans="1:16" x14ac:dyDescent="0.25">
      <c r="A71" s="28"/>
      <c r="B71" s="120" t="s">
        <v>85</v>
      </c>
      <c r="C71" s="19"/>
      <c r="D71" s="19"/>
      <c r="E71" s="19"/>
      <c r="F71" s="159"/>
      <c r="G71" s="183"/>
      <c r="H71" s="157"/>
      <c r="I71" s="109"/>
      <c r="J71" s="31"/>
      <c r="K71" s="191"/>
      <c r="L71" s="32" t="s">
        <v>86</v>
      </c>
      <c r="M71" s="32" t="s">
        <v>87</v>
      </c>
      <c r="N71" s="32" t="s">
        <v>88</v>
      </c>
      <c r="O71" s="192" t="s">
        <v>89</v>
      </c>
    </row>
    <row r="72" spans="1:16" x14ac:dyDescent="0.25">
      <c r="A72" s="28"/>
      <c r="B72" s="19" t="s">
        <v>90</v>
      </c>
      <c r="C72" s="19"/>
      <c r="D72" s="19"/>
      <c r="E72" s="19"/>
      <c r="F72" s="159">
        <v>38231860.079999998</v>
      </c>
      <c r="G72" s="183">
        <f>+H72-F72</f>
        <v>-2265447.4899999946</v>
      </c>
      <c r="H72" s="157">
        <f>+L17</f>
        <v>35966412.590000004</v>
      </c>
      <c r="I72" s="109"/>
      <c r="J72" s="28"/>
      <c r="K72" s="19"/>
      <c r="L72" s="193"/>
      <c r="M72" s="194"/>
      <c r="N72" s="195"/>
      <c r="O72" s="196"/>
    </row>
    <row r="73" spans="1:16" x14ac:dyDescent="0.25">
      <c r="A73" s="28"/>
      <c r="B73" s="19" t="s">
        <v>91</v>
      </c>
      <c r="C73" s="19"/>
      <c r="D73" s="19"/>
      <c r="E73" s="19"/>
      <c r="F73" s="186">
        <v>9200000</v>
      </c>
      <c r="G73" s="187">
        <f>-F73+H73</f>
        <v>0</v>
      </c>
      <c r="H73" s="188">
        <v>9200000</v>
      </c>
      <c r="I73" s="109"/>
      <c r="J73" s="28" t="s">
        <v>92</v>
      </c>
      <c r="K73" s="19"/>
      <c r="L73" s="197">
        <v>60873591.119999997</v>
      </c>
      <c r="M73" s="198">
        <v>1</v>
      </c>
      <c r="N73" s="199">
        <v>10117</v>
      </c>
      <c r="O73" s="200">
        <v>607407.22</v>
      </c>
    </row>
    <row r="74" spans="1:16" x14ac:dyDescent="0.25">
      <c r="A74" s="28"/>
      <c r="B74" s="120" t="s">
        <v>93</v>
      </c>
      <c r="C74" s="19"/>
      <c r="D74" s="19"/>
      <c r="E74" s="19"/>
      <c r="F74" s="201">
        <v>47431860.079999998</v>
      </c>
      <c r="G74" s="190">
        <f>SUM(G72:G73)</f>
        <v>-2265447.4899999946</v>
      </c>
      <c r="H74" s="167">
        <f>SUM(H72:H73)</f>
        <v>45166412.590000004</v>
      </c>
      <c r="I74" s="109"/>
      <c r="J74" s="28" t="s">
        <v>94</v>
      </c>
      <c r="K74" s="19"/>
      <c r="L74" s="197">
        <v>0</v>
      </c>
      <c r="M74" s="198">
        <v>0</v>
      </c>
      <c r="N74" s="199">
        <v>0</v>
      </c>
      <c r="O74" s="200">
        <v>0</v>
      </c>
    </row>
    <row r="75" spans="1:16" x14ac:dyDescent="0.25">
      <c r="A75" s="28"/>
      <c r="B75" s="19"/>
      <c r="C75" s="19"/>
      <c r="D75" s="19"/>
      <c r="E75" s="19"/>
      <c r="F75" s="50"/>
      <c r="G75" s="115"/>
      <c r="H75" s="202"/>
      <c r="I75" s="109"/>
      <c r="J75" s="28" t="s">
        <v>95</v>
      </c>
      <c r="K75" s="19"/>
      <c r="L75" s="197">
        <v>0</v>
      </c>
      <c r="M75" s="198">
        <v>0</v>
      </c>
      <c r="N75" s="199">
        <v>0</v>
      </c>
      <c r="O75" s="200">
        <v>0</v>
      </c>
    </row>
    <row r="76" spans="1:16" x14ac:dyDescent="0.25">
      <c r="A76" s="28"/>
      <c r="B76" s="19"/>
      <c r="C76" s="120"/>
      <c r="D76" s="120"/>
      <c r="E76" s="203"/>
      <c r="F76" s="204"/>
      <c r="G76" s="204"/>
      <c r="H76" s="205"/>
      <c r="I76" s="109"/>
      <c r="J76" s="206" t="s">
        <v>96</v>
      </c>
      <c r="K76" s="146"/>
      <c r="L76" s="207">
        <v>60873591.119999997</v>
      </c>
      <c r="M76" s="208"/>
      <c r="N76" s="209">
        <v>10117</v>
      </c>
      <c r="O76" s="210">
        <v>607407.22</v>
      </c>
      <c r="P76" s="109"/>
    </row>
    <row r="77" spans="1:16" x14ac:dyDescent="0.25">
      <c r="A77" s="28"/>
      <c r="B77" s="19"/>
      <c r="C77" s="19"/>
      <c r="D77" s="19"/>
      <c r="E77" s="115"/>
      <c r="F77" s="115"/>
      <c r="G77" s="115"/>
      <c r="H77" s="202"/>
      <c r="I77" s="109"/>
      <c r="J77" s="84"/>
      <c r="K77" s="19"/>
      <c r="L77" s="19"/>
      <c r="M77" s="19"/>
      <c r="N77" s="19"/>
      <c r="O77" s="30"/>
    </row>
    <row r="78" spans="1:16" ht="13.8" thickBot="1" x14ac:dyDescent="0.3">
      <c r="A78" s="28"/>
      <c r="B78" s="19" t="s">
        <v>97</v>
      </c>
      <c r="C78" s="19"/>
      <c r="D78" s="19"/>
      <c r="E78" s="19"/>
      <c r="F78" s="60">
        <v>1.7397</v>
      </c>
      <c r="G78" s="211"/>
      <c r="H78" s="212">
        <f>+H68/H72</f>
        <v>1.7851869362654162</v>
      </c>
      <c r="I78" s="396"/>
      <c r="J78" s="173"/>
      <c r="K78" s="93"/>
      <c r="L78" s="93"/>
      <c r="M78" s="93"/>
      <c r="N78" s="93"/>
      <c r="O78" s="213"/>
    </row>
    <row r="79" spans="1:16" x14ac:dyDescent="0.25">
      <c r="A79" s="28"/>
      <c r="B79" s="19" t="s">
        <v>98</v>
      </c>
      <c r="C79" s="19"/>
      <c r="D79" s="19"/>
      <c r="E79" s="19"/>
      <c r="F79" s="60">
        <v>1.4021999999999999</v>
      </c>
      <c r="G79" s="211"/>
      <c r="H79" s="212">
        <f>+H68/H74</f>
        <v>1.421560097828438</v>
      </c>
      <c r="I79" s="396"/>
      <c r="J79" s="19"/>
      <c r="K79" s="19"/>
      <c r="L79" s="19"/>
      <c r="M79" s="19"/>
      <c r="N79" s="19"/>
      <c r="O79" s="19"/>
    </row>
    <row r="80" spans="1:16" x14ac:dyDescent="0.25">
      <c r="A80" s="66"/>
      <c r="B80" s="146"/>
      <c r="C80" s="146"/>
      <c r="D80" s="146"/>
      <c r="E80" s="146"/>
      <c r="F80" s="68"/>
      <c r="G80" s="214"/>
      <c r="H80" s="215"/>
      <c r="I80" s="109"/>
    </row>
    <row r="81" spans="1:15" s="89" customFormat="1" ht="10.199999999999999" x14ac:dyDescent="0.2">
      <c r="A81" s="216" t="s">
        <v>99</v>
      </c>
      <c r="B81" s="85"/>
      <c r="C81" s="85"/>
      <c r="D81" s="85"/>
      <c r="E81" s="85"/>
      <c r="F81" s="85"/>
      <c r="G81" s="85"/>
      <c r="H81" s="148"/>
    </row>
    <row r="82" spans="1:15" s="89" customFormat="1" ht="10.8" thickBot="1" x14ac:dyDescent="0.25">
      <c r="A82" s="90"/>
      <c r="B82" s="91"/>
      <c r="C82" s="91"/>
      <c r="D82" s="91"/>
      <c r="E82" s="91"/>
      <c r="F82" s="91"/>
      <c r="G82" s="91"/>
      <c r="H82" s="150"/>
    </row>
    <row r="83" spans="1:15" ht="12.75" customHeight="1" x14ac:dyDescent="0.25">
      <c r="A83" s="19"/>
      <c r="B83" s="19"/>
      <c r="C83" s="19"/>
      <c r="D83" s="19"/>
      <c r="E83" s="19"/>
      <c r="F83" s="19"/>
      <c r="G83" s="19"/>
      <c r="H83" s="29"/>
      <c r="I83" s="19"/>
      <c r="J83" s="19"/>
      <c r="K83" s="19"/>
      <c r="L83" s="19"/>
      <c r="M83" s="19"/>
    </row>
    <row r="84" spans="1:15" ht="15.6" x14ac:dyDescent="0.3">
      <c r="A84" s="217" t="str">
        <f>+D4&amp;" - "&amp;D5</f>
        <v>ELFI, Inc. - Indenture No. 3, LLC</v>
      </c>
      <c r="B84" s="19"/>
      <c r="C84" s="19"/>
      <c r="D84" s="19"/>
      <c r="E84" s="19"/>
      <c r="F84" s="19"/>
      <c r="G84" s="19"/>
      <c r="H84" s="29"/>
      <c r="I84" s="19"/>
      <c r="J84" s="19"/>
      <c r="K84" s="19"/>
      <c r="L84" s="19"/>
      <c r="M84" s="19"/>
    </row>
    <row r="85" spans="1:15" ht="12.75" customHeight="1" thickBot="1" x14ac:dyDescent="0.3">
      <c r="A85" s="19"/>
      <c r="B85" s="19"/>
      <c r="C85" s="19"/>
      <c r="D85" s="19"/>
      <c r="E85" s="19"/>
      <c r="F85" s="19"/>
      <c r="G85" s="19"/>
      <c r="H85" s="29"/>
      <c r="I85" s="19"/>
      <c r="J85" s="19"/>
      <c r="K85" s="19"/>
      <c r="L85" s="19"/>
      <c r="M85" s="19"/>
    </row>
    <row r="86" spans="1:15" ht="15.6" x14ac:dyDescent="0.3">
      <c r="A86" s="23" t="s">
        <v>100</v>
      </c>
      <c r="B86" s="25"/>
      <c r="C86" s="25"/>
      <c r="D86" s="25"/>
      <c r="E86" s="25"/>
      <c r="F86" s="25"/>
      <c r="G86" s="25"/>
      <c r="H86" s="26"/>
      <c r="I86" s="25"/>
      <c r="J86" s="25"/>
      <c r="K86" s="25"/>
      <c r="L86" s="25"/>
      <c r="M86" s="25"/>
      <c r="N86" s="25"/>
      <c r="O86" s="27"/>
    </row>
    <row r="87" spans="1:15" ht="6.75" customHeight="1" x14ac:dyDescent="0.25">
      <c r="A87" s="28"/>
      <c r="B87" s="19"/>
      <c r="C87" s="19"/>
      <c r="D87" s="19"/>
      <c r="E87" s="19"/>
      <c r="F87" s="19"/>
      <c r="G87" s="19"/>
      <c r="H87" s="29"/>
      <c r="I87" s="19"/>
      <c r="J87" s="19"/>
      <c r="K87" s="19"/>
      <c r="L87" s="19"/>
      <c r="M87" s="19"/>
      <c r="N87" s="19"/>
      <c r="O87" s="30"/>
    </row>
    <row r="88" spans="1:15" s="105" customFormat="1" x14ac:dyDescent="0.25">
      <c r="A88" s="97"/>
      <c r="B88" s="98"/>
      <c r="C88" s="98"/>
      <c r="D88" s="98"/>
      <c r="E88" s="99"/>
      <c r="F88" s="404" t="s">
        <v>88</v>
      </c>
      <c r="G88" s="404"/>
      <c r="H88" s="408" t="s">
        <v>101</v>
      </c>
      <c r="I88" s="409"/>
      <c r="J88" s="404" t="s">
        <v>102</v>
      </c>
      <c r="K88" s="404"/>
      <c r="L88" s="404" t="s">
        <v>103</v>
      </c>
      <c r="M88" s="404"/>
      <c r="N88" s="404" t="s">
        <v>104</v>
      </c>
      <c r="O88" s="405"/>
    </row>
    <row r="89" spans="1:15" s="105" customFormat="1" x14ac:dyDescent="0.25">
      <c r="A89" s="97"/>
      <c r="B89" s="98"/>
      <c r="C89" s="98"/>
      <c r="D89" s="98"/>
      <c r="E89" s="99"/>
      <c r="F89" s="32" t="s">
        <v>105</v>
      </c>
      <c r="G89" s="32" t="s">
        <v>106</v>
      </c>
      <c r="H89" s="218" t="s">
        <v>105</v>
      </c>
      <c r="I89" s="219" t="s">
        <v>106</v>
      </c>
      <c r="J89" s="32" t="s">
        <v>105</v>
      </c>
      <c r="K89" s="32" t="s">
        <v>106</v>
      </c>
      <c r="L89" s="32" t="s">
        <v>105</v>
      </c>
      <c r="M89" s="32" t="s">
        <v>106</v>
      </c>
      <c r="N89" s="32" t="s">
        <v>105</v>
      </c>
      <c r="O89" s="36" t="s">
        <v>106</v>
      </c>
    </row>
    <row r="90" spans="1:15" x14ac:dyDescent="0.25">
      <c r="A90" s="220" t="s">
        <v>49</v>
      </c>
      <c r="B90" s="19" t="s">
        <v>49</v>
      </c>
      <c r="C90" s="19"/>
      <c r="D90" s="19"/>
      <c r="E90" s="19"/>
      <c r="F90" s="221">
        <v>3</v>
      </c>
      <c r="G90" s="221">
        <v>3</v>
      </c>
      <c r="H90" s="222">
        <v>19907.55</v>
      </c>
      <c r="I90" s="222">
        <v>19940.16</v>
      </c>
      <c r="J90" s="194">
        <v>2.9999999999999997E-4</v>
      </c>
      <c r="K90" s="223">
        <v>2.9999999999999997E-4</v>
      </c>
      <c r="L90" s="224">
        <v>6.8</v>
      </c>
      <c r="M90" s="224">
        <v>6.8</v>
      </c>
      <c r="N90" s="224">
        <v>120</v>
      </c>
      <c r="O90" s="225">
        <v>120</v>
      </c>
    </row>
    <row r="91" spans="1:15" x14ac:dyDescent="0.25">
      <c r="A91" s="220" t="s">
        <v>51</v>
      </c>
      <c r="B91" s="19" t="s">
        <v>51</v>
      </c>
      <c r="C91" s="19"/>
      <c r="D91" s="19"/>
      <c r="E91" s="19"/>
      <c r="F91" s="221">
        <v>3</v>
      </c>
      <c r="G91" s="221">
        <v>3</v>
      </c>
      <c r="H91" s="222">
        <v>4850</v>
      </c>
      <c r="I91" s="222">
        <v>4850</v>
      </c>
      <c r="J91" s="194">
        <v>1E-4</v>
      </c>
      <c r="K91" s="198">
        <v>1E-4</v>
      </c>
      <c r="L91" s="226">
        <v>2.84</v>
      </c>
      <c r="M91" s="226">
        <v>2.84</v>
      </c>
      <c r="N91" s="226">
        <v>120</v>
      </c>
      <c r="O91" s="227">
        <v>114</v>
      </c>
    </row>
    <row r="92" spans="1:15" x14ac:dyDescent="0.25">
      <c r="A92" s="220" t="s">
        <v>56</v>
      </c>
      <c r="B92" s="19" t="s">
        <v>56</v>
      </c>
      <c r="C92" s="19"/>
      <c r="D92" s="19"/>
      <c r="E92" s="19"/>
      <c r="F92" s="221"/>
      <c r="G92" s="221"/>
      <c r="H92" s="222"/>
      <c r="I92" s="222"/>
      <c r="J92" s="198"/>
      <c r="K92" s="198"/>
      <c r="L92" s="226"/>
      <c r="M92" s="226"/>
      <c r="N92" s="226"/>
      <c r="O92" s="227"/>
    </row>
    <row r="93" spans="1:15" x14ac:dyDescent="0.25">
      <c r="A93" s="220" t="s">
        <v>107</v>
      </c>
      <c r="B93" s="19" t="s">
        <v>108</v>
      </c>
      <c r="C93" s="19"/>
      <c r="D93" s="19"/>
      <c r="E93" s="19"/>
      <c r="F93" s="221">
        <v>8071</v>
      </c>
      <c r="G93" s="221">
        <v>7920</v>
      </c>
      <c r="H93" s="222">
        <v>48178499.859999999</v>
      </c>
      <c r="I93" s="222">
        <v>47551043.850000001</v>
      </c>
      <c r="J93" s="194">
        <v>0.76229999999999998</v>
      </c>
      <c r="K93" s="198">
        <v>0.78110000000000002</v>
      </c>
      <c r="L93" s="226">
        <v>5.0199999999999996</v>
      </c>
      <c r="M93" s="226">
        <v>5.03</v>
      </c>
      <c r="N93" s="226">
        <v>152.25</v>
      </c>
      <c r="O93" s="227">
        <v>152.35</v>
      </c>
    </row>
    <row r="94" spans="1:15" x14ac:dyDescent="0.25">
      <c r="A94" s="220" t="s">
        <v>109</v>
      </c>
      <c r="B94" s="228" t="s">
        <v>110</v>
      </c>
      <c r="C94" s="19"/>
      <c r="D94" s="19"/>
      <c r="E94" s="19"/>
      <c r="F94" s="221">
        <v>218</v>
      </c>
      <c r="G94" s="221">
        <v>222</v>
      </c>
      <c r="H94" s="222">
        <v>1435280.63</v>
      </c>
      <c r="I94" s="222">
        <v>1302365.52</v>
      </c>
      <c r="J94" s="194">
        <v>2.2700000000000001E-2</v>
      </c>
      <c r="K94" s="198">
        <v>2.1399999999999999E-2</v>
      </c>
      <c r="L94" s="226">
        <v>5.17</v>
      </c>
      <c r="M94" s="226">
        <v>5.4</v>
      </c>
      <c r="N94" s="226">
        <v>142.37</v>
      </c>
      <c r="O94" s="227">
        <v>162.91</v>
      </c>
    </row>
    <row r="95" spans="1:15" x14ac:dyDescent="0.25">
      <c r="A95" s="220" t="s">
        <v>111</v>
      </c>
      <c r="B95" s="228" t="s">
        <v>112</v>
      </c>
      <c r="C95" s="19"/>
      <c r="D95" s="19"/>
      <c r="E95" s="19"/>
      <c r="F95" s="221">
        <v>141</v>
      </c>
      <c r="G95" s="221">
        <v>131</v>
      </c>
      <c r="H95" s="222">
        <v>920154.78</v>
      </c>
      <c r="I95" s="222">
        <v>835097.91</v>
      </c>
      <c r="J95" s="194">
        <v>1.46E-2</v>
      </c>
      <c r="K95" s="198">
        <v>1.37E-2</v>
      </c>
      <c r="L95" s="226">
        <v>5.53</v>
      </c>
      <c r="M95" s="226">
        <v>5.64</v>
      </c>
      <c r="N95" s="226">
        <v>145.16</v>
      </c>
      <c r="O95" s="227">
        <v>144.43</v>
      </c>
    </row>
    <row r="96" spans="1:15" x14ac:dyDescent="0.25">
      <c r="A96" s="220" t="s">
        <v>113</v>
      </c>
      <c r="B96" s="228" t="s">
        <v>114</v>
      </c>
      <c r="C96" s="19"/>
      <c r="D96" s="19"/>
      <c r="E96" s="19"/>
      <c r="F96" s="221">
        <v>74</v>
      </c>
      <c r="G96" s="221">
        <v>98</v>
      </c>
      <c r="H96" s="222">
        <v>383517.44</v>
      </c>
      <c r="I96" s="222">
        <v>627133.73</v>
      </c>
      <c r="J96" s="194">
        <v>6.1000000000000004E-3</v>
      </c>
      <c r="K96" s="198">
        <v>1.03E-2</v>
      </c>
      <c r="L96" s="226">
        <v>4.8899999999999997</v>
      </c>
      <c r="M96" s="226">
        <v>6.08</v>
      </c>
      <c r="N96" s="226">
        <v>141.46</v>
      </c>
      <c r="O96" s="227">
        <v>147.99</v>
      </c>
    </row>
    <row r="97" spans="1:25" x14ac:dyDescent="0.25">
      <c r="A97" s="220" t="s">
        <v>115</v>
      </c>
      <c r="B97" s="228" t="s">
        <v>116</v>
      </c>
      <c r="C97" s="19"/>
      <c r="D97" s="19"/>
      <c r="E97" s="19"/>
      <c r="F97" s="221">
        <v>117</v>
      </c>
      <c r="G97" s="221">
        <v>102</v>
      </c>
      <c r="H97" s="222">
        <v>629156.42000000004</v>
      </c>
      <c r="I97" s="222">
        <v>503470.26</v>
      </c>
      <c r="J97" s="194">
        <v>0.01</v>
      </c>
      <c r="K97" s="198">
        <v>8.3000000000000001E-3</v>
      </c>
      <c r="L97" s="226">
        <v>5.58</v>
      </c>
      <c r="M97" s="226">
        <v>4.78</v>
      </c>
      <c r="N97" s="226">
        <v>189.26</v>
      </c>
      <c r="O97" s="227">
        <v>144.74</v>
      </c>
    </row>
    <row r="98" spans="1:25" x14ac:dyDescent="0.25">
      <c r="A98" s="220" t="s">
        <v>117</v>
      </c>
      <c r="B98" s="228" t="s">
        <v>118</v>
      </c>
      <c r="C98" s="19"/>
      <c r="D98" s="19"/>
      <c r="E98" s="19"/>
      <c r="F98" s="221">
        <v>126</v>
      </c>
      <c r="G98" s="221">
        <v>118</v>
      </c>
      <c r="H98" s="222">
        <v>782448.85</v>
      </c>
      <c r="I98" s="222">
        <v>706383.01</v>
      </c>
      <c r="J98" s="194">
        <v>1.24E-2</v>
      </c>
      <c r="K98" s="198">
        <v>1.1599999999999999E-2</v>
      </c>
      <c r="L98" s="226">
        <v>5.43</v>
      </c>
      <c r="M98" s="226">
        <v>5.29</v>
      </c>
      <c r="N98" s="226">
        <v>175.13</v>
      </c>
      <c r="O98" s="227">
        <v>158.51</v>
      </c>
    </row>
    <row r="99" spans="1:25" x14ac:dyDescent="0.25">
      <c r="A99" s="220" t="s">
        <v>119</v>
      </c>
      <c r="B99" s="228" t="s">
        <v>120</v>
      </c>
      <c r="C99" s="19"/>
      <c r="D99" s="19"/>
      <c r="E99" s="19"/>
      <c r="F99" s="221">
        <v>43</v>
      </c>
      <c r="G99" s="221">
        <v>53</v>
      </c>
      <c r="H99" s="222">
        <v>217109.66</v>
      </c>
      <c r="I99" s="222">
        <v>343587.78</v>
      </c>
      <c r="J99" s="194">
        <v>3.3999999999999998E-3</v>
      </c>
      <c r="K99" s="198">
        <v>5.5999999999999999E-3</v>
      </c>
      <c r="L99" s="226">
        <v>6.12</v>
      </c>
      <c r="M99" s="226">
        <v>5.8</v>
      </c>
      <c r="N99" s="226">
        <v>122.04</v>
      </c>
      <c r="O99" s="227">
        <v>241.08</v>
      </c>
    </row>
    <row r="100" spans="1:25" x14ac:dyDescent="0.25">
      <c r="A100" s="229" t="s">
        <v>121</v>
      </c>
      <c r="B100" s="230" t="s">
        <v>121</v>
      </c>
      <c r="C100" s="230"/>
      <c r="D100" s="230"/>
      <c r="E100" s="230"/>
      <c r="F100" s="231">
        <v>8790</v>
      </c>
      <c r="G100" s="231">
        <v>8644</v>
      </c>
      <c r="H100" s="232">
        <v>52546167.640000001</v>
      </c>
      <c r="I100" s="232">
        <v>51869082.060000002</v>
      </c>
      <c r="J100" s="233">
        <v>0.83140000000000003</v>
      </c>
      <c r="K100" s="234">
        <v>0.85209999999999997</v>
      </c>
      <c r="L100" s="235">
        <v>5.05</v>
      </c>
      <c r="M100" s="235">
        <v>5.07</v>
      </c>
      <c r="N100" s="235">
        <v>152.44</v>
      </c>
      <c r="O100" s="236">
        <v>153.04</v>
      </c>
    </row>
    <row r="101" spans="1:25" x14ac:dyDescent="0.25">
      <c r="A101" s="220" t="s">
        <v>53</v>
      </c>
      <c r="B101" s="19" t="s">
        <v>53</v>
      </c>
      <c r="C101" s="19"/>
      <c r="D101" s="19"/>
      <c r="E101" s="19"/>
      <c r="F101" s="221">
        <v>1126</v>
      </c>
      <c r="G101" s="221">
        <v>848</v>
      </c>
      <c r="H101" s="222">
        <v>7238031.2999999998</v>
      </c>
      <c r="I101" s="222">
        <v>5595254.1699999999</v>
      </c>
      <c r="J101" s="194">
        <v>0.1145</v>
      </c>
      <c r="K101" s="198">
        <v>9.1899999999999996E-2</v>
      </c>
      <c r="L101" s="226">
        <v>5.41</v>
      </c>
      <c r="M101" s="226">
        <v>5.26</v>
      </c>
      <c r="N101" s="226">
        <v>170.73</v>
      </c>
      <c r="O101" s="227">
        <v>169.69</v>
      </c>
    </row>
    <row r="102" spans="1:25" x14ac:dyDescent="0.25">
      <c r="A102" s="220" t="s">
        <v>52</v>
      </c>
      <c r="B102" s="19" t="s">
        <v>52</v>
      </c>
      <c r="C102" s="19"/>
      <c r="D102" s="19"/>
      <c r="E102" s="19"/>
      <c r="F102" s="221">
        <v>553</v>
      </c>
      <c r="G102" s="221">
        <v>513</v>
      </c>
      <c r="H102" s="222">
        <v>3007663.2</v>
      </c>
      <c r="I102" s="222">
        <v>2752425.14</v>
      </c>
      <c r="J102" s="194">
        <v>4.7600000000000003E-2</v>
      </c>
      <c r="K102" s="198">
        <v>4.5199999999999997E-2</v>
      </c>
      <c r="L102" s="226">
        <v>5.44</v>
      </c>
      <c r="M102" s="226">
        <v>5.49</v>
      </c>
      <c r="N102" s="226">
        <v>166.62</v>
      </c>
      <c r="O102" s="227">
        <v>165.19</v>
      </c>
    </row>
    <row r="103" spans="1:25" x14ac:dyDescent="0.25">
      <c r="A103" s="220" t="s">
        <v>58</v>
      </c>
      <c r="B103" s="19" t="s">
        <v>58</v>
      </c>
      <c r="C103" s="19"/>
      <c r="D103" s="19"/>
      <c r="E103" s="19"/>
      <c r="F103" s="221">
        <v>63</v>
      </c>
      <c r="G103" s="221">
        <v>102</v>
      </c>
      <c r="H103" s="222">
        <v>360699.26</v>
      </c>
      <c r="I103" s="222">
        <v>607407.22</v>
      </c>
      <c r="J103" s="237">
        <v>5.7000000000000002E-3</v>
      </c>
      <c r="K103" s="198">
        <v>0.01</v>
      </c>
      <c r="L103" s="226">
        <v>4.83</v>
      </c>
      <c r="M103" s="226">
        <v>5.34</v>
      </c>
      <c r="N103" s="226">
        <v>142.13</v>
      </c>
      <c r="O103" s="227">
        <v>150.51</v>
      </c>
      <c r="P103" s="238"/>
      <c r="Q103" s="238"/>
      <c r="R103" s="238"/>
      <c r="S103" s="238"/>
      <c r="T103" s="239"/>
      <c r="U103" s="239"/>
      <c r="V103" s="109"/>
      <c r="W103" s="109"/>
      <c r="X103" s="109"/>
      <c r="Y103" s="109"/>
    </row>
    <row r="104" spans="1:25" x14ac:dyDescent="0.25">
      <c r="A104" s="220" t="s">
        <v>60</v>
      </c>
      <c r="B104" s="19" t="s">
        <v>60</v>
      </c>
      <c r="C104" s="19"/>
      <c r="D104" s="19"/>
      <c r="E104" s="19"/>
      <c r="F104" s="221">
        <v>4</v>
      </c>
      <c r="G104" s="221">
        <v>4</v>
      </c>
      <c r="H104" s="222">
        <v>24527.34</v>
      </c>
      <c r="I104" s="222">
        <v>24632.37</v>
      </c>
      <c r="J104" s="237">
        <v>4.0000000000000002E-4</v>
      </c>
      <c r="K104" s="198">
        <v>4.0000000000000002E-4</v>
      </c>
      <c r="L104" s="226">
        <v>5.51</v>
      </c>
      <c r="M104" s="226">
        <v>5.51</v>
      </c>
      <c r="N104" s="226">
        <v>135.87</v>
      </c>
      <c r="O104" s="227">
        <v>135.01</v>
      </c>
    </row>
    <row r="105" spans="1:25" x14ac:dyDescent="0.25">
      <c r="A105" s="66"/>
      <c r="B105" s="77" t="s">
        <v>96</v>
      </c>
      <c r="C105" s="146"/>
      <c r="D105" s="146"/>
      <c r="E105" s="110"/>
      <c r="F105" s="240">
        <v>10542</v>
      </c>
      <c r="G105" s="240">
        <v>10117</v>
      </c>
      <c r="H105" s="207">
        <v>63201846.289999999</v>
      </c>
      <c r="I105" s="207">
        <v>60873591.119999997</v>
      </c>
      <c r="J105" s="241"/>
      <c r="K105" s="241"/>
      <c r="L105" s="242">
        <v>5.1100000000000003</v>
      </c>
      <c r="M105" s="242">
        <v>5.1100000000000003</v>
      </c>
      <c r="N105" s="242">
        <v>155.13</v>
      </c>
      <c r="O105" s="243">
        <v>155.07</v>
      </c>
    </row>
    <row r="106" spans="1:25" s="89" customFormat="1" ht="10.199999999999999" x14ac:dyDescent="0.2">
      <c r="A106" s="216"/>
      <c r="B106" s="85"/>
      <c r="C106" s="85"/>
      <c r="D106" s="85"/>
      <c r="E106" s="85"/>
      <c r="F106" s="85"/>
      <c r="G106" s="85"/>
      <c r="H106" s="85"/>
      <c r="I106" s="85"/>
      <c r="J106" s="244"/>
      <c r="K106" s="244"/>
      <c r="L106" s="85"/>
      <c r="M106" s="85"/>
      <c r="N106" s="85"/>
      <c r="O106" s="245"/>
    </row>
    <row r="107" spans="1:25" s="89" customFormat="1" ht="10.8" thickBot="1" x14ac:dyDescent="0.25">
      <c r="A107" s="90"/>
      <c r="B107" s="91"/>
      <c r="C107" s="91"/>
      <c r="D107" s="91"/>
      <c r="E107" s="91"/>
      <c r="F107" s="91"/>
      <c r="G107" s="91"/>
      <c r="H107" s="91"/>
      <c r="I107" s="91"/>
      <c r="J107" s="246"/>
      <c r="K107" s="246"/>
      <c r="L107" s="91"/>
      <c r="M107" s="91"/>
      <c r="N107" s="91"/>
      <c r="O107" s="247"/>
    </row>
    <row r="108" spans="1:25" ht="12.75" customHeight="1" thickBot="1" x14ac:dyDescent="0.3">
      <c r="A108" s="93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1:25" ht="15.6" x14ac:dyDescent="0.3">
      <c r="A109" s="23" t="s">
        <v>122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7"/>
    </row>
    <row r="110" spans="1:25" ht="6.75" customHeight="1" x14ac:dyDescent="0.25">
      <c r="A110" s="28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30"/>
    </row>
    <row r="111" spans="1:25" s="105" customFormat="1" x14ac:dyDescent="0.25">
      <c r="A111" s="97"/>
      <c r="B111" s="98"/>
      <c r="C111" s="98"/>
      <c r="D111" s="98"/>
      <c r="E111" s="99"/>
      <c r="F111" s="404" t="s">
        <v>88</v>
      </c>
      <c r="G111" s="404"/>
      <c r="H111" s="248" t="s">
        <v>101</v>
      </c>
      <c r="I111" s="249"/>
      <c r="J111" s="404" t="s">
        <v>102</v>
      </c>
      <c r="K111" s="404"/>
      <c r="L111" s="404" t="s">
        <v>103</v>
      </c>
      <c r="M111" s="404"/>
      <c r="N111" s="404" t="s">
        <v>104</v>
      </c>
      <c r="O111" s="405"/>
    </row>
    <row r="112" spans="1:25" s="105" customFormat="1" x14ac:dyDescent="0.25">
      <c r="A112" s="97"/>
      <c r="B112" s="98"/>
      <c r="C112" s="98"/>
      <c r="D112" s="98"/>
      <c r="E112" s="99"/>
      <c r="F112" s="32" t="s">
        <v>105</v>
      </c>
      <c r="G112" s="32" t="s">
        <v>106</v>
      </c>
      <c r="H112" s="250" t="s">
        <v>105</v>
      </c>
      <c r="I112" s="251" t="s">
        <v>106</v>
      </c>
      <c r="J112" s="32" t="s">
        <v>105</v>
      </c>
      <c r="K112" s="32" t="s">
        <v>106</v>
      </c>
      <c r="L112" s="32" t="s">
        <v>105</v>
      </c>
      <c r="M112" s="32" t="s">
        <v>106</v>
      </c>
      <c r="N112" s="32" t="s">
        <v>105</v>
      </c>
      <c r="O112" s="36" t="s">
        <v>106</v>
      </c>
    </row>
    <row r="113" spans="1:15" x14ac:dyDescent="0.25">
      <c r="A113" s="28"/>
      <c r="B113" s="19" t="s">
        <v>123</v>
      </c>
      <c r="C113" s="19"/>
      <c r="D113" s="19"/>
      <c r="E113" s="19"/>
      <c r="F113" s="252">
        <v>8071</v>
      </c>
      <c r="G113" s="252">
        <v>7920</v>
      </c>
      <c r="H113" s="253">
        <v>48178499.859999999</v>
      </c>
      <c r="I113" s="254">
        <v>47551043.850000001</v>
      </c>
      <c r="J113" s="198">
        <v>0.91690000000000005</v>
      </c>
      <c r="K113" s="198">
        <v>0.91679999999999995</v>
      </c>
      <c r="L113" s="255">
        <v>5.0199999999999996</v>
      </c>
      <c r="M113" s="255">
        <v>5.03</v>
      </c>
      <c r="N113" s="253">
        <v>152.25</v>
      </c>
      <c r="O113" s="256">
        <v>152.35</v>
      </c>
    </row>
    <row r="114" spans="1:15" x14ac:dyDescent="0.25">
      <c r="A114" s="28"/>
      <c r="B114" s="19" t="s">
        <v>124</v>
      </c>
      <c r="C114" s="19"/>
      <c r="D114" s="19"/>
      <c r="E114" s="19"/>
      <c r="F114" s="252">
        <v>218</v>
      </c>
      <c r="G114" s="252">
        <v>222</v>
      </c>
      <c r="H114" s="253">
        <v>1435280.63</v>
      </c>
      <c r="I114" s="257">
        <v>1302365.52</v>
      </c>
      <c r="J114" s="198">
        <v>2.7300000000000001E-2</v>
      </c>
      <c r="K114" s="198">
        <v>2.5100000000000001E-2</v>
      </c>
      <c r="L114" s="255">
        <v>5.17</v>
      </c>
      <c r="M114" s="255">
        <v>5.4</v>
      </c>
      <c r="N114" s="253">
        <v>142.37</v>
      </c>
      <c r="O114" s="258">
        <v>162.91</v>
      </c>
    </row>
    <row r="115" spans="1:15" x14ac:dyDescent="0.25">
      <c r="A115" s="28"/>
      <c r="B115" s="19" t="s">
        <v>125</v>
      </c>
      <c r="C115" s="19"/>
      <c r="D115" s="19"/>
      <c r="E115" s="19"/>
      <c r="F115" s="252">
        <v>141</v>
      </c>
      <c r="G115" s="252">
        <v>131</v>
      </c>
      <c r="H115" s="253">
        <v>920154.78</v>
      </c>
      <c r="I115" s="257">
        <v>835097.91</v>
      </c>
      <c r="J115" s="198">
        <v>1.7500000000000002E-2</v>
      </c>
      <c r="K115" s="198">
        <v>1.61E-2</v>
      </c>
      <c r="L115" s="255">
        <v>5.53</v>
      </c>
      <c r="M115" s="255">
        <v>5.64</v>
      </c>
      <c r="N115" s="253">
        <v>145.16</v>
      </c>
      <c r="O115" s="258">
        <v>144.43</v>
      </c>
    </row>
    <row r="116" spans="1:15" x14ac:dyDescent="0.25">
      <c r="A116" s="28"/>
      <c r="B116" s="19" t="s">
        <v>126</v>
      </c>
      <c r="C116" s="19"/>
      <c r="D116" s="19"/>
      <c r="E116" s="19"/>
      <c r="F116" s="252">
        <v>74</v>
      </c>
      <c r="G116" s="252">
        <v>98</v>
      </c>
      <c r="H116" s="253">
        <v>383517.44</v>
      </c>
      <c r="I116" s="257">
        <v>627133.73</v>
      </c>
      <c r="J116" s="198">
        <v>7.3000000000000001E-3</v>
      </c>
      <c r="K116" s="198">
        <v>1.21E-2</v>
      </c>
      <c r="L116" s="255">
        <v>4.8899999999999997</v>
      </c>
      <c r="M116" s="255">
        <v>6.08</v>
      </c>
      <c r="N116" s="253">
        <v>141.46</v>
      </c>
      <c r="O116" s="258">
        <v>147.99</v>
      </c>
    </row>
    <row r="117" spans="1:15" x14ac:dyDescent="0.25">
      <c r="A117" s="28"/>
      <c r="B117" s="19" t="s">
        <v>127</v>
      </c>
      <c r="C117" s="19"/>
      <c r="D117" s="19"/>
      <c r="E117" s="19"/>
      <c r="F117" s="252">
        <v>117</v>
      </c>
      <c r="G117" s="252">
        <v>102</v>
      </c>
      <c r="H117" s="253">
        <v>629156.42000000004</v>
      </c>
      <c r="I117" s="257">
        <v>503470.26</v>
      </c>
      <c r="J117" s="198">
        <v>1.2E-2</v>
      </c>
      <c r="K117" s="198">
        <v>9.7000000000000003E-3</v>
      </c>
      <c r="L117" s="255">
        <v>5.58</v>
      </c>
      <c r="M117" s="255">
        <v>4.78</v>
      </c>
      <c r="N117" s="253">
        <v>189.26</v>
      </c>
      <c r="O117" s="258">
        <v>144.74</v>
      </c>
    </row>
    <row r="118" spans="1:15" x14ac:dyDescent="0.25">
      <c r="A118" s="28"/>
      <c r="B118" s="19" t="s">
        <v>128</v>
      </c>
      <c r="C118" s="19"/>
      <c r="D118" s="19"/>
      <c r="E118" s="19"/>
      <c r="F118" s="252">
        <v>126</v>
      </c>
      <c r="G118" s="252">
        <v>118</v>
      </c>
      <c r="H118" s="253">
        <v>782448.85</v>
      </c>
      <c r="I118" s="257">
        <v>706383.01</v>
      </c>
      <c r="J118" s="198">
        <v>1.49E-2</v>
      </c>
      <c r="K118" s="198">
        <v>1.3599999999999999E-2</v>
      </c>
      <c r="L118" s="255">
        <v>5.43</v>
      </c>
      <c r="M118" s="259">
        <v>5.29</v>
      </c>
      <c r="N118" s="253">
        <v>175.13</v>
      </c>
      <c r="O118" s="258">
        <v>158.51</v>
      </c>
    </row>
    <row r="119" spans="1:15" x14ac:dyDescent="0.25">
      <c r="A119" s="28"/>
      <c r="B119" s="19" t="s">
        <v>129</v>
      </c>
      <c r="C119" s="19"/>
      <c r="D119" s="19"/>
      <c r="E119" s="19"/>
      <c r="F119" s="252">
        <v>43</v>
      </c>
      <c r="G119" s="252">
        <v>53</v>
      </c>
      <c r="H119" s="253">
        <v>217109.66</v>
      </c>
      <c r="I119" s="257">
        <v>343587.78</v>
      </c>
      <c r="J119" s="198">
        <v>4.1000000000000003E-3</v>
      </c>
      <c r="K119" s="198">
        <v>6.6E-3</v>
      </c>
      <c r="L119" s="255">
        <v>6.12</v>
      </c>
      <c r="M119" s="255">
        <v>5.8</v>
      </c>
      <c r="N119" s="253">
        <v>122.04</v>
      </c>
      <c r="O119" s="258">
        <v>241.08</v>
      </c>
    </row>
    <row r="120" spans="1:15" x14ac:dyDescent="0.25">
      <c r="A120" s="66"/>
      <c r="B120" s="77" t="s">
        <v>130</v>
      </c>
      <c r="C120" s="146"/>
      <c r="D120" s="146"/>
      <c r="E120" s="110"/>
      <c r="F120" s="260">
        <v>8790</v>
      </c>
      <c r="G120" s="260">
        <v>8644</v>
      </c>
      <c r="H120" s="207">
        <v>52546167.640000001</v>
      </c>
      <c r="I120" s="207">
        <v>51869082.060000002</v>
      </c>
      <c r="J120" s="241"/>
      <c r="K120" s="241"/>
      <c r="L120" s="261">
        <v>5.05</v>
      </c>
      <c r="M120" s="262">
        <v>5.07</v>
      </c>
      <c r="N120" s="207">
        <v>152.44</v>
      </c>
      <c r="O120" s="210">
        <v>153.04</v>
      </c>
    </row>
    <row r="121" spans="1:15" s="89" customFormat="1" ht="10.199999999999999" x14ac:dyDescent="0.2">
      <c r="A121" s="84"/>
      <c r="B121" s="87"/>
      <c r="C121" s="87"/>
      <c r="D121" s="87"/>
      <c r="E121" s="87"/>
      <c r="F121" s="87"/>
      <c r="G121" s="87"/>
      <c r="H121" s="87"/>
      <c r="I121" s="87"/>
      <c r="J121" s="263"/>
      <c r="K121" s="263"/>
      <c r="L121" s="87"/>
      <c r="M121" s="87"/>
      <c r="N121" s="87"/>
      <c r="O121" s="264"/>
    </row>
    <row r="122" spans="1:15" s="89" customFormat="1" ht="10.8" thickBot="1" x14ac:dyDescent="0.25">
      <c r="A122" s="90"/>
      <c r="B122" s="91"/>
      <c r="C122" s="91"/>
      <c r="D122" s="91"/>
      <c r="E122" s="91"/>
      <c r="F122" s="91"/>
      <c r="G122" s="91"/>
      <c r="H122" s="91"/>
      <c r="I122" s="91"/>
      <c r="J122" s="246"/>
      <c r="K122" s="246"/>
      <c r="L122" s="91"/>
      <c r="M122" s="91"/>
      <c r="N122" s="91"/>
      <c r="O122" s="247"/>
    </row>
    <row r="123" spans="1:15" ht="12.75" customHeight="1" thickBot="1" x14ac:dyDescent="0.3">
      <c r="A123" s="265"/>
      <c r="B123" s="25"/>
      <c r="C123" s="25"/>
      <c r="D123" s="25"/>
      <c r="E123" s="25"/>
      <c r="F123" s="19"/>
      <c r="G123" s="19"/>
      <c r="H123" s="19"/>
      <c r="I123" s="19"/>
      <c r="J123" s="19"/>
      <c r="K123" s="19"/>
      <c r="L123" s="19"/>
      <c r="M123" s="19"/>
    </row>
    <row r="124" spans="1:15" ht="15.6" x14ac:dyDescent="0.3">
      <c r="A124" s="23" t="s">
        <v>131</v>
      </c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7"/>
    </row>
    <row r="125" spans="1:15" ht="6.75" customHeight="1" x14ac:dyDescent="0.25">
      <c r="A125" s="28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30"/>
    </row>
    <row r="126" spans="1:15" ht="12.75" customHeight="1" x14ac:dyDescent="0.25">
      <c r="A126" s="31"/>
      <c r="B126" s="191"/>
      <c r="C126" s="191"/>
      <c r="D126" s="191"/>
      <c r="E126" s="191"/>
      <c r="F126" s="401" t="s">
        <v>88</v>
      </c>
      <c r="G126" s="402"/>
      <c r="H126" s="248" t="s">
        <v>101</v>
      </c>
      <c r="I126" s="249"/>
      <c r="J126" s="401" t="s">
        <v>102</v>
      </c>
      <c r="K126" s="402"/>
      <c r="L126" s="401" t="s">
        <v>103</v>
      </c>
      <c r="M126" s="402"/>
      <c r="N126" s="401" t="s">
        <v>104</v>
      </c>
      <c r="O126" s="403"/>
    </row>
    <row r="127" spans="1:15" x14ac:dyDescent="0.25">
      <c r="A127" s="31"/>
      <c r="B127" s="191"/>
      <c r="C127" s="191"/>
      <c r="D127" s="191"/>
      <c r="E127" s="191"/>
      <c r="F127" s="32" t="s">
        <v>105</v>
      </c>
      <c r="G127" s="32" t="s">
        <v>106</v>
      </c>
      <c r="H127" s="32" t="s">
        <v>105</v>
      </c>
      <c r="I127" s="100" t="s">
        <v>106</v>
      </c>
      <c r="J127" s="32" t="s">
        <v>105</v>
      </c>
      <c r="K127" s="32" t="s">
        <v>106</v>
      </c>
      <c r="L127" s="32" t="s">
        <v>105</v>
      </c>
      <c r="M127" s="32" t="s">
        <v>106</v>
      </c>
      <c r="N127" s="32" t="s">
        <v>105</v>
      </c>
      <c r="O127" s="36" t="s">
        <v>106</v>
      </c>
    </row>
    <row r="128" spans="1:15" x14ac:dyDescent="0.25">
      <c r="A128" s="28"/>
      <c r="B128" s="19" t="s">
        <v>132</v>
      </c>
      <c r="C128" s="19"/>
      <c r="D128" s="19"/>
      <c r="E128" s="19"/>
      <c r="F128" s="221">
        <v>1676</v>
      </c>
      <c r="G128" s="221">
        <v>1613</v>
      </c>
      <c r="H128" s="226">
        <v>17251428.050000001</v>
      </c>
      <c r="I128" s="226">
        <v>16623057</v>
      </c>
      <c r="J128" s="198">
        <v>0.27300000000000002</v>
      </c>
      <c r="K128" s="198">
        <v>0.27310000000000001</v>
      </c>
      <c r="L128" s="226">
        <v>4.67</v>
      </c>
      <c r="M128" s="226">
        <v>4.67</v>
      </c>
      <c r="N128" s="226">
        <v>146.04</v>
      </c>
      <c r="O128" s="227">
        <v>144.99</v>
      </c>
    </row>
    <row r="129" spans="1:15" x14ac:dyDescent="0.25">
      <c r="A129" s="28"/>
      <c r="B129" s="19" t="s">
        <v>133</v>
      </c>
      <c r="C129" s="19"/>
      <c r="D129" s="19"/>
      <c r="E129" s="19"/>
      <c r="F129" s="221">
        <v>1681</v>
      </c>
      <c r="G129" s="221">
        <v>1615</v>
      </c>
      <c r="H129" s="226">
        <v>20727805.079999998</v>
      </c>
      <c r="I129" s="226">
        <v>19947987.699999999</v>
      </c>
      <c r="J129" s="198">
        <v>0.32800000000000001</v>
      </c>
      <c r="K129" s="198">
        <v>0.32769999999999999</v>
      </c>
      <c r="L129" s="226">
        <v>4.76</v>
      </c>
      <c r="M129" s="226">
        <v>4.75</v>
      </c>
      <c r="N129" s="226">
        <v>161.56</v>
      </c>
      <c r="O129" s="227">
        <v>160.77000000000001</v>
      </c>
    </row>
    <row r="130" spans="1:15" x14ac:dyDescent="0.25">
      <c r="A130" s="28"/>
      <c r="B130" s="19" t="s">
        <v>134</v>
      </c>
      <c r="C130" s="19"/>
      <c r="D130" s="19"/>
      <c r="E130" s="19"/>
      <c r="F130" s="221">
        <v>4048</v>
      </c>
      <c r="G130" s="221">
        <v>3883</v>
      </c>
      <c r="H130" s="226">
        <v>10781378.33</v>
      </c>
      <c r="I130" s="226">
        <v>10381553.27</v>
      </c>
      <c r="J130" s="198">
        <v>0.1706</v>
      </c>
      <c r="K130" s="198">
        <v>0.17050000000000001</v>
      </c>
      <c r="L130" s="226">
        <v>5.42</v>
      </c>
      <c r="M130" s="226">
        <v>5.41</v>
      </c>
      <c r="N130" s="226">
        <v>136.91</v>
      </c>
      <c r="O130" s="227">
        <v>137.57</v>
      </c>
    </row>
    <row r="131" spans="1:15" x14ac:dyDescent="0.25">
      <c r="A131" s="28"/>
      <c r="B131" s="19" t="s">
        <v>135</v>
      </c>
      <c r="C131" s="19"/>
      <c r="D131" s="19"/>
      <c r="E131" s="19"/>
      <c r="F131" s="221">
        <v>2998</v>
      </c>
      <c r="G131" s="221">
        <v>2873</v>
      </c>
      <c r="H131" s="226">
        <v>12796055.65</v>
      </c>
      <c r="I131" s="226">
        <v>12282722.73</v>
      </c>
      <c r="J131" s="198">
        <v>0.20250000000000001</v>
      </c>
      <c r="K131" s="198">
        <v>0.20180000000000001</v>
      </c>
      <c r="L131" s="226">
        <v>5.68</v>
      </c>
      <c r="M131" s="226">
        <v>5.68</v>
      </c>
      <c r="N131" s="226">
        <v>171.57</v>
      </c>
      <c r="O131" s="227">
        <v>173.51</v>
      </c>
    </row>
    <row r="132" spans="1:15" x14ac:dyDescent="0.25">
      <c r="A132" s="28"/>
      <c r="B132" s="19" t="s">
        <v>136</v>
      </c>
      <c r="C132" s="19"/>
      <c r="D132" s="19"/>
      <c r="E132" s="19"/>
      <c r="F132" s="221">
        <v>135</v>
      </c>
      <c r="G132" s="221">
        <v>129</v>
      </c>
      <c r="H132" s="226">
        <v>1636365.38</v>
      </c>
      <c r="I132" s="226">
        <v>1629456.62</v>
      </c>
      <c r="J132" s="198">
        <v>2.5899999999999999E-2</v>
      </c>
      <c r="K132" s="198">
        <v>2.6800000000000001E-2</v>
      </c>
      <c r="L132" s="226">
        <v>7.52</v>
      </c>
      <c r="M132" s="226">
        <v>7.53</v>
      </c>
      <c r="N132" s="226">
        <v>161.28</v>
      </c>
      <c r="O132" s="227">
        <v>160.88</v>
      </c>
    </row>
    <row r="133" spans="1:15" x14ac:dyDescent="0.25">
      <c r="A133" s="28"/>
      <c r="B133" s="19" t="s">
        <v>137</v>
      </c>
      <c r="C133" s="19"/>
      <c r="D133" s="19"/>
      <c r="E133" s="19"/>
      <c r="F133" s="221">
        <v>4</v>
      </c>
      <c r="G133" s="221">
        <v>4</v>
      </c>
      <c r="H133" s="226">
        <v>8813.7999999999993</v>
      </c>
      <c r="I133" s="226">
        <v>8813.7999999999993</v>
      </c>
      <c r="J133" s="198">
        <v>1E-4</v>
      </c>
      <c r="K133" s="198">
        <v>1E-4</v>
      </c>
      <c r="L133" s="226">
        <v>5.93</v>
      </c>
      <c r="M133" s="226">
        <v>5.93</v>
      </c>
      <c r="N133" s="226">
        <v>112.61</v>
      </c>
      <c r="O133" s="227">
        <v>111.61</v>
      </c>
    </row>
    <row r="134" spans="1:15" x14ac:dyDescent="0.25">
      <c r="A134" s="66"/>
      <c r="B134" s="77" t="s">
        <v>138</v>
      </c>
      <c r="C134" s="146"/>
      <c r="D134" s="146"/>
      <c r="E134" s="146"/>
      <c r="F134" s="260">
        <v>10542</v>
      </c>
      <c r="G134" s="260">
        <v>10117</v>
      </c>
      <c r="H134" s="207">
        <v>63201846.289999999</v>
      </c>
      <c r="I134" s="207">
        <v>60873591.119999997</v>
      </c>
      <c r="J134" s="241"/>
      <c r="K134" s="241"/>
      <c r="L134" s="261">
        <v>5.1100000000000003</v>
      </c>
      <c r="M134" s="262">
        <v>5.1100000000000003</v>
      </c>
      <c r="N134" s="207">
        <v>155.13</v>
      </c>
      <c r="O134" s="210">
        <v>155.07</v>
      </c>
    </row>
    <row r="135" spans="1:15" s="89" customFormat="1" ht="10.199999999999999" x14ac:dyDescent="0.2">
      <c r="A135" s="84"/>
      <c r="B135" s="87"/>
      <c r="C135" s="87"/>
      <c r="D135" s="87"/>
      <c r="E135" s="87"/>
      <c r="F135" s="85"/>
      <c r="G135" s="85"/>
      <c r="H135" s="85"/>
      <c r="I135" s="85"/>
      <c r="J135" s="85"/>
      <c r="K135" s="85"/>
      <c r="L135" s="85"/>
      <c r="M135" s="85"/>
      <c r="N135" s="244"/>
      <c r="O135" s="266"/>
    </row>
    <row r="136" spans="1:15" s="89" customFormat="1" ht="10.8" thickBot="1" x14ac:dyDescent="0.25">
      <c r="A136" s="90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4"/>
    </row>
    <row r="137" spans="1:15" ht="13.8" thickBot="1" x14ac:dyDescent="0.3">
      <c r="H137" s="2"/>
    </row>
    <row r="138" spans="1:15" ht="15.6" x14ac:dyDescent="0.3">
      <c r="A138" s="23" t="s">
        <v>139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7"/>
    </row>
    <row r="139" spans="1:15" ht="6.75" customHeight="1" x14ac:dyDescent="0.25">
      <c r="A139" s="28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30"/>
    </row>
    <row r="140" spans="1:15" ht="12.75" customHeight="1" x14ac:dyDescent="0.25">
      <c r="A140" s="31"/>
      <c r="B140" s="191"/>
      <c r="C140" s="191"/>
      <c r="D140" s="191"/>
      <c r="E140" s="191"/>
      <c r="F140" s="401" t="s">
        <v>88</v>
      </c>
      <c r="G140" s="402"/>
      <c r="H140" s="248" t="s">
        <v>101</v>
      </c>
      <c r="I140" s="249"/>
      <c r="J140" s="401" t="s">
        <v>140</v>
      </c>
      <c r="K140" s="402"/>
      <c r="L140" s="401" t="s">
        <v>103</v>
      </c>
      <c r="M140" s="402"/>
      <c r="N140" s="401" t="s">
        <v>104</v>
      </c>
      <c r="O140" s="403"/>
    </row>
    <row r="141" spans="1:15" x14ac:dyDescent="0.25">
      <c r="A141" s="31"/>
      <c r="B141" s="191"/>
      <c r="C141" s="191"/>
      <c r="D141" s="191"/>
      <c r="E141" s="191"/>
      <c r="F141" s="32" t="s">
        <v>105</v>
      </c>
      <c r="G141" s="32" t="s">
        <v>106</v>
      </c>
      <c r="H141" s="32" t="s">
        <v>105</v>
      </c>
      <c r="I141" s="100" t="s">
        <v>106</v>
      </c>
      <c r="J141" s="32" t="s">
        <v>105</v>
      </c>
      <c r="K141" s="32" t="s">
        <v>106</v>
      </c>
      <c r="L141" s="32" t="s">
        <v>105</v>
      </c>
      <c r="M141" s="32" t="s">
        <v>106</v>
      </c>
      <c r="N141" s="32" t="s">
        <v>105</v>
      </c>
      <c r="O141" s="36" t="s">
        <v>106</v>
      </c>
    </row>
    <row r="142" spans="1:15" x14ac:dyDescent="0.25">
      <c r="A142" s="28"/>
      <c r="B142" s="19" t="s">
        <v>141</v>
      </c>
      <c r="C142" s="19"/>
      <c r="D142" s="19"/>
      <c r="E142" s="19"/>
      <c r="F142" s="221">
        <v>7953</v>
      </c>
      <c r="G142" s="221">
        <v>7624</v>
      </c>
      <c r="H142" s="226">
        <v>50366894.420000002</v>
      </c>
      <c r="I142" s="226">
        <v>48326743.68</v>
      </c>
      <c r="J142" s="198">
        <v>0.79690000000000005</v>
      </c>
      <c r="K142" s="198">
        <v>0.79390000000000005</v>
      </c>
      <c r="L142" s="226">
        <v>5.05</v>
      </c>
      <c r="M142" s="226">
        <v>5.05</v>
      </c>
      <c r="N142" s="253">
        <v>156.1</v>
      </c>
      <c r="O142" s="256">
        <v>155.71</v>
      </c>
    </row>
    <row r="143" spans="1:15" x14ac:dyDescent="0.25">
      <c r="A143" s="28"/>
      <c r="B143" s="19" t="s">
        <v>142</v>
      </c>
      <c r="C143" s="19"/>
      <c r="D143" s="19"/>
      <c r="E143" s="19"/>
      <c r="F143" s="221">
        <v>1544</v>
      </c>
      <c r="G143" s="221">
        <v>1467</v>
      </c>
      <c r="H143" s="226">
        <v>5274871.37</v>
      </c>
      <c r="I143" s="226">
        <v>5120589.58</v>
      </c>
      <c r="J143" s="198">
        <v>8.3500000000000005E-2</v>
      </c>
      <c r="K143" s="198">
        <v>8.4099999999999994E-2</v>
      </c>
      <c r="L143" s="226">
        <v>5.37</v>
      </c>
      <c r="M143" s="226">
        <v>5.41</v>
      </c>
      <c r="N143" s="253">
        <v>152.1</v>
      </c>
      <c r="O143" s="258">
        <v>155.1</v>
      </c>
    </row>
    <row r="144" spans="1:15" x14ac:dyDescent="0.25">
      <c r="A144" s="28"/>
      <c r="B144" s="19" t="s">
        <v>143</v>
      </c>
      <c r="C144" s="19"/>
      <c r="D144" s="19"/>
      <c r="E144" s="19"/>
      <c r="F144" s="221">
        <v>768</v>
      </c>
      <c r="G144" s="221">
        <v>758</v>
      </c>
      <c r="H144" s="226">
        <v>3681610.75</v>
      </c>
      <c r="I144" s="226">
        <v>3633031.71</v>
      </c>
      <c r="J144" s="198">
        <v>5.8299999999999998E-2</v>
      </c>
      <c r="K144" s="198">
        <v>5.9700000000000003E-2</v>
      </c>
      <c r="L144" s="226">
        <v>5.08</v>
      </c>
      <c r="M144" s="226">
        <v>5.0599999999999996</v>
      </c>
      <c r="N144" s="253">
        <v>141.9</v>
      </c>
      <c r="O144" s="258">
        <v>142.53</v>
      </c>
    </row>
    <row r="145" spans="1:15" x14ac:dyDescent="0.25">
      <c r="A145" s="28"/>
      <c r="B145" s="19" t="s">
        <v>144</v>
      </c>
      <c r="C145" s="19"/>
      <c r="D145" s="19"/>
      <c r="E145" s="19"/>
      <c r="F145" s="221">
        <v>273</v>
      </c>
      <c r="G145" s="221">
        <v>265</v>
      </c>
      <c r="H145" s="226">
        <v>3832938.1</v>
      </c>
      <c r="I145" s="226">
        <v>3747594.83</v>
      </c>
      <c r="J145" s="198">
        <v>6.0600000000000001E-2</v>
      </c>
      <c r="K145" s="198">
        <v>6.1600000000000002E-2</v>
      </c>
      <c r="L145" s="226">
        <v>5.5</v>
      </c>
      <c r="M145" s="226">
        <v>5.47</v>
      </c>
      <c r="N145" s="253">
        <v>158.28</v>
      </c>
      <c r="O145" s="258">
        <v>157.94</v>
      </c>
    </row>
    <row r="146" spans="1:15" x14ac:dyDescent="0.25">
      <c r="A146" s="28"/>
      <c r="B146" s="19" t="s">
        <v>145</v>
      </c>
      <c r="C146" s="19"/>
      <c r="D146" s="19"/>
      <c r="E146" s="19"/>
      <c r="F146" s="221">
        <v>4</v>
      </c>
      <c r="G146" s="221">
        <v>3</v>
      </c>
      <c r="H146" s="226">
        <v>45531.65</v>
      </c>
      <c r="I146" s="226">
        <v>45631.32</v>
      </c>
      <c r="J146" s="198">
        <v>6.9999999999999999E-4</v>
      </c>
      <c r="K146" s="198">
        <v>6.9999999999999999E-4</v>
      </c>
      <c r="L146" s="226">
        <v>6.79</v>
      </c>
      <c r="M146" s="226">
        <v>6.79</v>
      </c>
      <c r="N146" s="253">
        <v>241.91</v>
      </c>
      <c r="O146" s="258">
        <v>240.39</v>
      </c>
    </row>
    <row r="147" spans="1:15" x14ac:dyDescent="0.25">
      <c r="A147" s="66"/>
      <c r="B147" s="77" t="s">
        <v>96</v>
      </c>
      <c r="C147" s="146"/>
      <c r="D147" s="146"/>
      <c r="E147" s="146"/>
      <c r="F147" s="260">
        <v>10542</v>
      </c>
      <c r="G147" s="260">
        <v>10117</v>
      </c>
      <c r="H147" s="207">
        <v>63201846.289999999</v>
      </c>
      <c r="I147" s="207">
        <v>60873591.119999997</v>
      </c>
      <c r="J147" s="241"/>
      <c r="K147" s="241"/>
      <c r="L147" s="261">
        <v>5.1100000000000003</v>
      </c>
      <c r="M147" s="261">
        <v>5.1100000000000003</v>
      </c>
      <c r="N147" s="207">
        <v>155.13</v>
      </c>
      <c r="O147" s="210">
        <v>155.07</v>
      </c>
    </row>
    <row r="148" spans="1:15" s="89" customFormat="1" ht="10.199999999999999" x14ac:dyDescent="0.2">
      <c r="A148" s="216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244"/>
      <c r="O148" s="88"/>
    </row>
    <row r="149" spans="1:15" s="89" customFormat="1" ht="10.8" thickBot="1" x14ac:dyDescent="0.25">
      <c r="A149" s="90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4"/>
    </row>
    <row r="150" spans="1:15" ht="13.8" thickBot="1" x14ac:dyDescent="0.3">
      <c r="H150" s="2"/>
    </row>
    <row r="151" spans="1:15" ht="15.6" x14ac:dyDescent="0.3">
      <c r="A151" s="23" t="s">
        <v>146</v>
      </c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7"/>
    </row>
    <row r="152" spans="1:15" ht="6.75" customHeight="1" x14ac:dyDescent="0.25">
      <c r="A152" s="28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30"/>
    </row>
    <row r="153" spans="1:15" x14ac:dyDescent="0.25">
      <c r="A153" s="31"/>
      <c r="B153" s="191"/>
      <c r="C153" s="191"/>
      <c r="D153" s="191"/>
      <c r="E153" s="128"/>
      <c r="F153" s="401" t="s">
        <v>88</v>
      </c>
      <c r="G153" s="402"/>
      <c r="H153" s="248" t="s">
        <v>101</v>
      </c>
      <c r="I153" s="249"/>
      <c r="J153" s="404" t="s">
        <v>147</v>
      </c>
      <c r="K153" s="404"/>
      <c r="L153" s="36" t="s">
        <v>22</v>
      </c>
    </row>
    <row r="154" spans="1:15" x14ac:dyDescent="0.25">
      <c r="A154" s="31"/>
      <c r="B154" s="191"/>
      <c r="C154" s="191"/>
      <c r="D154" s="191"/>
      <c r="E154" s="128"/>
      <c r="F154" s="100" t="s">
        <v>105</v>
      </c>
      <c r="G154" s="100" t="s">
        <v>106</v>
      </c>
      <c r="H154" s="32" t="s">
        <v>105</v>
      </c>
      <c r="I154" s="32" t="s">
        <v>106</v>
      </c>
      <c r="J154" s="32" t="s">
        <v>105</v>
      </c>
      <c r="K154" s="32" t="s">
        <v>106</v>
      </c>
      <c r="L154" s="267"/>
    </row>
    <row r="155" spans="1:15" x14ac:dyDescent="0.25">
      <c r="A155" s="103"/>
      <c r="B155" s="106" t="s">
        <v>148</v>
      </c>
      <c r="C155" s="106"/>
      <c r="D155" s="106"/>
      <c r="E155" s="106"/>
      <c r="F155" s="221">
        <v>402</v>
      </c>
      <c r="G155" s="221">
        <v>396</v>
      </c>
      <c r="H155" s="226">
        <v>1145777.29</v>
      </c>
      <c r="I155" s="253">
        <v>1132217.92</v>
      </c>
      <c r="J155" s="198">
        <v>1.8100000000000002E-2</v>
      </c>
      <c r="K155" s="268">
        <v>1.8599999999999998E-2</v>
      </c>
      <c r="L155" s="269">
        <v>3.0272000000000001</v>
      </c>
    </row>
    <row r="156" spans="1:15" x14ac:dyDescent="0.25">
      <c r="A156" s="28"/>
      <c r="B156" s="19" t="s">
        <v>149</v>
      </c>
      <c r="C156" s="19"/>
      <c r="D156" s="19"/>
      <c r="E156" s="19"/>
      <c r="F156" s="221">
        <v>10140</v>
      </c>
      <c r="G156" s="221">
        <v>9721</v>
      </c>
      <c r="H156" s="226">
        <v>62056069</v>
      </c>
      <c r="I156" s="253">
        <v>59741373.200000003</v>
      </c>
      <c r="J156" s="198">
        <v>0.9819</v>
      </c>
      <c r="K156" s="237">
        <v>0.98140000000000005</v>
      </c>
      <c r="L156" s="270">
        <v>2.4803000000000002</v>
      </c>
    </row>
    <row r="157" spans="1:15" x14ac:dyDescent="0.25">
      <c r="A157" s="28"/>
      <c r="B157" s="19" t="s">
        <v>150</v>
      </c>
      <c r="C157" s="19"/>
      <c r="D157" s="19"/>
      <c r="E157" s="19"/>
      <c r="F157" s="221">
        <v>0</v>
      </c>
      <c r="G157" s="221">
        <v>0</v>
      </c>
      <c r="H157" s="226">
        <v>0</v>
      </c>
      <c r="I157" s="226">
        <v>0</v>
      </c>
      <c r="J157" s="198">
        <v>0</v>
      </c>
      <c r="K157" s="237">
        <v>0</v>
      </c>
      <c r="L157" s="270">
        <v>0</v>
      </c>
    </row>
    <row r="158" spans="1:15" ht="13.8" thickBot="1" x14ac:dyDescent="0.3">
      <c r="A158" s="173"/>
      <c r="B158" s="271" t="s">
        <v>50</v>
      </c>
      <c r="C158" s="93"/>
      <c r="D158" s="93"/>
      <c r="E158" s="93"/>
      <c r="F158" s="272">
        <v>10542</v>
      </c>
      <c r="G158" s="272">
        <v>10117</v>
      </c>
      <c r="H158" s="273">
        <v>63201846.289999999</v>
      </c>
      <c r="I158" s="273">
        <v>60873591.119999997</v>
      </c>
      <c r="J158" s="274"/>
      <c r="K158" s="275"/>
      <c r="L158" s="276">
        <v>2.4904000000000002</v>
      </c>
    </row>
    <row r="159" spans="1:15" s="278" customFormat="1" ht="10.199999999999999" x14ac:dyDescent="0.2">
      <c r="A159" s="87"/>
      <c r="B159" s="277"/>
      <c r="C159" s="277"/>
      <c r="D159" s="277"/>
      <c r="E159" s="277"/>
      <c r="F159" s="277"/>
      <c r="G159" s="277"/>
      <c r="H159" s="277"/>
      <c r="I159" s="277"/>
      <c r="J159" s="277"/>
    </row>
    <row r="160" spans="1:15" s="278" customFormat="1" ht="10.199999999999999" x14ac:dyDescent="0.2">
      <c r="A160" s="87"/>
      <c r="B160" s="277"/>
      <c r="C160" s="277"/>
      <c r="D160" s="277"/>
      <c r="E160" s="277"/>
      <c r="F160" s="277"/>
      <c r="G160" s="277"/>
      <c r="H160" s="277"/>
      <c r="I160" s="277"/>
      <c r="J160" s="277"/>
    </row>
    <row r="161" spans="1:16" ht="13.8" thickBot="1" x14ac:dyDescent="0.3"/>
    <row r="162" spans="1:16" ht="15.6" x14ac:dyDescent="0.3">
      <c r="A162" s="23" t="s">
        <v>151</v>
      </c>
      <c r="B162" s="279"/>
      <c r="C162" s="280"/>
      <c r="D162" s="281"/>
      <c r="E162" s="281"/>
      <c r="F162" s="282" t="s">
        <v>152</v>
      </c>
    </row>
    <row r="163" spans="1:16" ht="13.8" thickBot="1" x14ac:dyDescent="0.3">
      <c r="A163" s="173" t="s">
        <v>153</v>
      </c>
      <c r="B163" s="173"/>
      <c r="C163" s="283"/>
      <c r="D163" s="283"/>
      <c r="E163" s="283"/>
      <c r="F163" s="284">
        <v>470798296.25999999</v>
      </c>
    </row>
    <row r="164" spans="1:16" x14ac:dyDescent="0.25">
      <c r="A164" s="19"/>
      <c r="B164" s="19"/>
      <c r="C164" s="285"/>
      <c r="D164" s="285"/>
      <c r="E164" s="285"/>
      <c r="F164" s="286"/>
    </row>
    <row r="165" spans="1:16" x14ac:dyDescent="0.25">
      <c r="A165" s="19"/>
      <c r="B165" s="19"/>
      <c r="C165" s="287"/>
      <c r="D165" s="184"/>
      <c r="E165" s="184"/>
      <c r="F165" s="286"/>
    </row>
    <row r="166" spans="1:16" ht="12.75" customHeight="1" x14ac:dyDescent="0.25">
      <c r="A166" s="400"/>
      <c r="B166" s="400"/>
      <c r="C166" s="400"/>
      <c r="D166" s="400"/>
      <c r="E166" s="400"/>
      <c r="F166" s="400"/>
    </row>
    <row r="167" spans="1:16" x14ac:dyDescent="0.25">
      <c r="A167" s="400"/>
      <c r="B167" s="400"/>
      <c r="C167" s="400"/>
      <c r="D167" s="400"/>
      <c r="E167" s="400"/>
      <c r="F167" s="400"/>
    </row>
    <row r="168" spans="1:16" x14ac:dyDescent="0.25">
      <c r="A168" s="400"/>
      <c r="B168" s="400"/>
      <c r="C168" s="400"/>
      <c r="D168" s="400"/>
      <c r="E168" s="400"/>
      <c r="F168" s="400"/>
    </row>
    <row r="169" spans="1:16" x14ac:dyDescent="0.25">
      <c r="A169" s="19"/>
      <c r="B169" s="19"/>
      <c r="C169" s="287"/>
      <c r="D169" s="184"/>
      <c r="E169" s="184"/>
      <c r="F169" s="286"/>
      <c r="G169" s="19"/>
    </row>
    <row r="170" spans="1:16" x14ac:dyDescent="0.25">
      <c r="A170" s="400"/>
      <c r="B170" s="400"/>
      <c r="C170" s="400"/>
      <c r="D170" s="400"/>
      <c r="E170" s="400"/>
      <c r="F170" s="400"/>
    </row>
    <row r="171" spans="1:16" x14ac:dyDescent="0.25">
      <c r="A171" s="400"/>
      <c r="B171" s="400"/>
      <c r="C171" s="400"/>
      <c r="D171" s="400"/>
      <c r="E171" s="400"/>
      <c r="F171" s="400"/>
    </row>
    <row r="172" spans="1:16" x14ac:dyDescent="0.25">
      <c r="A172" s="400"/>
      <c r="B172" s="400"/>
      <c r="C172" s="400"/>
      <c r="D172" s="400"/>
      <c r="E172" s="400"/>
      <c r="F172" s="400"/>
    </row>
    <row r="173" spans="1:16" x14ac:dyDescent="0.25">
      <c r="F173" s="288"/>
      <c r="G173" s="288"/>
      <c r="H173" s="288"/>
      <c r="I173" s="288"/>
      <c r="J173" s="288"/>
      <c r="K173" s="288"/>
      <c r="L173" s="288"/>
      <c r="M173" s="288"/>
      <c r="N173" s="288"/>
      <c r="O173" s="288"/>
      <c r="P173" s="288"/>
    </row>
    <row r="174" spans="1:16" x14ac:dyDescent="0.25">
      <c r="F174" s="288"/>
      <c r="G174" s="288"/>
      <c r="H174" s="288"/>
      <c r="I174" s="288"/>
      <c r="J174" s="288"/>
      <c r="K174" s="288"/>
      <c r="L174" s="288"/>
      <c r="M174" s="288"/>
      <c r="N174" s="288"/>
      <c r="O174" s="288"/>
      <c r="P174" s="288"/>
    </row>
    <row r="175" spans="1:16" x14ac:dyDescent="0.25">
      <c r="F175" s="288"/>
      <c r="G175" s="288"/>
      <c r="H175" s="288"/>
      <c r="I175" s="288"/>
      <c r="J175" s="288"/>
      <c r="K175" s="288"/>
      <c r="L175" s="288"/>
      <c r="M175" s="288"/>
      <c r="N175" s="288"/>
      <c r="O175" s="288"/>
      <c r="P175" s="288"/>
    </row>
    <row r="176" spans="1:16" x14ac:dyDescent="0.25">
      <c r="F176" s="288"/>
      <c r="G176" s="288"/>
      <c r="H176" s="289"/>
      <c r="I176" s="288"/>
      <c r="J176" s="288"/>
      <c r="K176" s="288"/>
      <c r="L176" s="288"/>
      <c r="M176" s="288"/>
      <c r="N176" s="288"/>
      <c r="O176" s="288"/>
      <c r="P176" s="288"/>
    </row>
    <row r="178" spans="6:6" x14ac:dyDescent="0.25">
      <c r="F178" s="109"/>
    </row>
    <row r="180" spans="6:6" x14ac:dyDescent="0.25">
      <c r="F180" s="109"/>
    </row>
  </sheetData>
  <mergeCells count="34">
    <mergeCell ref="B4:C4"/>
    <mergeCell ref="I4:J6"/>
    <mergeCell ref="B5:C5"/>
    <mergeCell ref="L5:M7"/>
    <mergeCell ref="B6:C6"/>
    <mergeCell ref="B7:C7"/>
    <mergeCell ref="N88:O88"/>
    <mergeCell ref="B8:C8"/>
    <mergeCell ref="B9:C9"/>
    <mergeCell ref="B11:C11"/>
    <mergeCell ref="M27:O27"/>
    <mergeCell ref="M28:O28"/>
    <mergeCell ref="J39:O41"/>
    <mergeCell ref="J60:K60"/>
    <mergeCell ref="F88:G88"/>
    <mergeCell ref="H88:I88"/>
    <mergeCell ref="J88:K88"/>
    <mergeCell ref="L88:M88"/>
    <mergeCell ref="N140:O140"/>
    <mergeCell ref="F153:G153"/>
    <mergeCell ref="J153:K153"/>
    <mergeCell ref="F111:G111"/>
    <mergeCell ref="J111:K111"/>
    <mergeCell ref="L111:M111"/>
    <mergeCell ref="N111:O111"/>
    <mergeCell ref="F126:G126"/>
    <mergeCell ref="J126:K126"/>
    <mergeCell ref="L126:M126"/>
    <mergeCell ref="N126:O126"/>
    <mergeCell ref="A166:F168"/>
    <mergeCell ref="A170:F172"/>
    <mergeCell ref="F140:G140"/>
    <mergeCell ref="J140:K140"/>
    <mergeCell ref="L140:M140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41" right="0.36" top="0.43" bottom="0.62" header="0.5" footer="0.5"/>
  <pageSetup scale="70" orientation="landscape" r:id="rId3"/>
  <headerFooter alignWithMargins="0"/>
  <rowBreaks count="1" manualBreakCount="1">
    <brk id="83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6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90" customWidth="1"/>
    <col min="3" max="6" width="14.44140625" style="290" customWidth="1"/>
    <col min="7" max="7" width="16.44140625" style="290" customWidth="1"/>
    <col min="8" max="8" width="15.5546875" style="290" bestFit="1" customWidth="1"/>
    <col min="9" max="9" width="15.5546875" style="290" customWidth="1"/>
    <col min="10" max="11" width="14.44140625" style="290" customWidth="1"/>
    <col min="12" max="12" width="15.5546875" style="290" bestFit="1" customWidth="1"/>
    <col min="13" max="13" width="14.44140625" style="290" customWidth="1"/>
    <col min="14" max="15" width="17.109375" style="290" customWidth="1"/>
    <col min="16" max="16" width="16.5546875" style="290" bestFit="1" customWidth="1"/>
    <col min="17" max="17" width="28.88671875" style="290" bestFit="1" customWidth="1"/>
    <col min="18" max="18" width="15.5546875" style="290" bestFit="1" customWidth="1"/>
    <col min="19" max="19" width="18.44140625" style="290" bestFit="1" customWidth="1"/>
    <col min="20" max="20" width="17.5546875" style="290" bestFit="1" customWidth="1"/>
    <col min="21" max="21" width="14.44140625" style="290" customWidth="1"/>
    <col min="22" max="22" width="13.5546875" style="290" bestFit="1" customWidth="1"/>
    <col min="23" max="23" width="9.44140625" style="290" customWidth="1"/>
    <col min="24" max="24" width="30" style="290" bestFit="1" customWidth="1"/>
    <col min="25" max="25" width="27.5546875" style="290" bestFit="1" customWidth="1"/>
    <col min="26" max="26" width="12.44140625" style="290" customWidth="1"/>
    <col min="27" max="38" width="10.88671875" style="290" customWidth="1"/>
    <col min="39" max="39" width="2.5546875" style="290" customWidth="1"/>
    <col min="40" max="16384" width="9.109375" style="290"/>
  </cols>
  <sheetData>
    <row r="1" spans="1:39" ht="15.6" x14ac:dyDescent="0.3">
      <c r="A1" s="1" t="s">
        <v>0</v>
      </c>
    </row>
    <row r="2" spans="1:39" ht="15.75" customHeight="1" x14ac:dyDescent="0.3">
      <c r="A2" s="1" t="s">
        <v>154</v>
      </c>
      <c r="S2" s="291"/>
      <c r="T2" s="291"/>
      <c r="U2" s="291"/>
    </row>
    <row r="3" spans="1:39" ht="15.6" x14ac:dyDescent="0.3">
      <c r="A3" s="1" t="str">
        <f>'ESA FFELP(3)'!D5</f>
        <v>Indenture No. 3, LLC</v>
      </c>
      <c r="R3" s="291"/>
      <c r="S3" s="291"/>
      <c r="T3" s="291"/>
      <c r="U3" s="291"/>
    </row>
    <row r="4" spans="1:39" ht="13.8" thickBot="1" x14ac:dyDescent="0.3">
      <c r="R4" s="291"/>
      <c r="S4" s="291"/>
      <c r="T4" s="291"/>
      <c r="U4" s="291"/>
    </row>
    <row r="5" spans="1:39" x14ac:dyDescent="0.25">
      <c r="B5" s="429" t="s">
        <v>6</v>
      </c>
      <c r="C5" s="430"/>
      <c r="D5" s="430"/>
      <c r="E5" s="434">
        <f>+'ESA FFELP(3)'!D6</f>
        <v>44951</v>
      </c>
      <c r="F5" s="434"/>
      <c r="G5" s="435"/>
      <c r="R5" s="291"/>
      <c r="S5" s="291"/>
      <c r="T5" s="291"/>
      <c r="U5" s="291"/>
    </row>
    <row r="6" spans="1:39" ht="13.8" thickBot="1" x14ac:dyDescent="0.3">
      <c r="B6" s="412" t="s">
        <v>155</v>
      </c>
      <c r="C6" s="413"/>
      <c r="D6" s="413"/>
      <c r="E6" s="436">
        <f>+'ESA FFELP(3)'!D7</f>
        <v>44926</v>
      </c>
      <c r="F6" s="436"/>
      <c r="G6" s="437"/>
      <c r="R6" s="291"/>
      <c r="S6" s="291"/>
      <c r="T6" s="291"/>
      <c r="U6" s="291"/>
    </row>
    <row r="8" spans="1:39" x14ac:dyDescent="0.25">
      <c r="A8" s="292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</row>
    <row r="9" spans="1:39" ht="14.4" thickBot="1" x14ac:dyDescent="0.3">
      <c r="A9" s="293"/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S9" s="120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</row>
    <row r="10" spans="1:39" ht="6" customHeight="1" thickBot="1" x14ac:dyDescent="0.3">
      <c r="A10" s="292"/>
      <c r="B10" s="292"/>
      <c r="C10" s="292"/>
      <c r="D10" s="292"/>
      <c r="E10" s="292"/>
      <c r="F10" s="292"/>
      <c r="G10" s="292"/>
      <c r="H10" s="292"/>
      <c r="J10" s="294"/>
      <c r="K10" s="295"/>
      <c r="L10" s="295"/>
      <c r="M10" s="295"/>
      <c r="N10" s="296"/>
      <c r="O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</row>
    <row r="11" spans="1:39" ht="16.2" thickBot="1" x14ac:dyDescent="0.3">
      <c r="A11" s="265" t="s">
        <v>156</v>
      </c>
      <c r="B11" s="297"/>
      <c r="C11" s="297"/>
      <c r="D11" s="297"/>
      <c r="E11" s="297"/>
      <c r="F11" s="297"/>
      <c r="G11" s="297"/>
      <c r="H11" s="298"/>
      <c r="J11" s="136" t="s">
        <v>157</v>
      </c>
      <c r="K11" s="292"/>
      <c r="L11" s="292"/>
      <c r="M11" s="292"/>
      <c r="N11" s="299">
        <v>44926</v>
      </c>
      <c r="O11" s="300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</row>
    <row r="12" spans="1:39" x14ac:dyDescent="0.25">
      <c r="A12" s="136"/>
      <c r="B12" s="292"/>
      <c r="C12" s="292"/>
      <c r="D12" s="292"/>
      <c r="E12" s="292"/>
      <c r="F12" s="292"/>
      <c r="G12" s="292"/>
      <c r="H12" s="301"/>
      <c r="J12" s="302" t="s">
        <v>158</v>
      </c>
      <c r="L12" s="292"/>
      <c r="M12" s="292"/>
      <c r="N12" s="303">
        <v>10000</v>
      </c>
      <c r="O12" s="304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</row>
    <row r="13" spans="1:39" x14ac:dyDescent="0.25">
      <c r="A13" s="302"/>
      <c r="B13" s="292" t="s">
        <v>159</v>
      </c>
      <c r="C13" s="292"/>
      <c r="D13" s="292"/>
      <c r="E13" s="292"/>
      <c r="F13" s="292"/>
      <c r="G13" s="292"/>
      <c r="H13" s="303">
        <v>2485726.7800000003</v>
      </c>
      <c r="J13" s="302" t="s">
        <v>160</v>
      </c>
      <c r="L13" s="292"/>
      <c r="M13" s="292"/>
      <c r="N13" s="303">
        <v>17102.62</v>
      </c>
      <c r="O13" s="304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</row>
    <row r="14" spans="1:39" x14ac:dyDescent="0.25">
      <c r="A14" s="302"/>
      <c r="B14" s="292" t="s">
        <v>161</v>
      </c>
      <c r="C14" s="292"/>
      <c r="D14" s="292"/>
      <c r="E14" s="292"/>
      <c r="F14" s="305"/>
      <c r="G14" s="292"/>
      <c r="H14" s="306">
        <v>0</v>
      </c>
      <c r="J14" s="302" t="s">
        <v>162</v>
      </c>
      <c r="L14" s="292"/>
      <c r="M14" s="292"/>
      <c r="N14" s="303">
        <v>2511.34</v>
      </c>
      <c r="O14" s="304"/>
      <c r="P14" s="307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</row>
    <row r="15" spans="1:39" x14ac:dyDescent="0.25">
      <c r="A15" s="302"/>
      <c r="B15" s="292" t="s">
        <v>68</v>
      </c>
      <c r="C15" s="292"/>
      <c r="D15" s="292"/>
      <c r="E15" s="292"/>
      <c r="F15" s="292"/>
      <c r="G15" s="292"/>
      <c r="H15" s="306"/>
      <c r="J15" s="28" t="s">
        <v>163</v>
      </c>
      <c r="L15" s="292"/>
      <c r="M15" s="292"/>
      <c r="N15" s="303">
        <v>33185.370000000003</v>
      </c>
      <c r="O15" s="304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</row>
    <row r="16" spans="1:39" x14ac:dyDescent="0.25">
      <c r="A16" s="302"/>
      <c r="B16" s="292"/>
      <c r="C16" s="292" t="s">
        <v>164</v>
      </c>
      <c r="D16" s="292"/>
      <c r="E16" s="292"/>
      <c r="F16" s="292"/>
      <c r="G16" s="292"/>
      <c r="H16" s="303">
        <v>0</v>
      </c>
      <c r="J16" s="28" t="s">
        <v>165</v>
      </c>
      <c r="L16" s="292"/>
      <c r="M16" s="292"/>
      <c r="N16" s="308">
        <v>0</v>
      </c>
      <c r="O16" s="160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</row>
    <row r="17" spans="1:39" ht="13.8" thickBot="1" x14ac:dyDescent="0.3">
      <c r="A17" s="302"/>
      <c r="B17" s="292" t="s">
        <v>166</v>
      </c>
      <c r="C17" s="292"/>
      <c r="D17" s="292"/>
      <c r="E17" s="292"/>
      <c r="F17" s="292"/>
      <c r="G17" s="292"/>
      <c r="H17" s="303">
        <v>12172.01</v>
      </c>
      <c r="J17" s="309"/>
      <c r="K17" s="271" t="s">
        <v>167</v>
      </c>
      <c r="L17" s="310"/>
      <c r="M17" s="310"/>
      <c r="N17" s="311">
        <v>62799.33</v>
      </c>
      <c r="O17" s="160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</row>
    <row r="18" spans="1:39" x14ac:dyDescent="0.25">
      <c r="A18" s="302"/>
      <c r="B18" s="292" t="s">
        <v>168</v>
      </c>
      <c r="C18" s="292"/>
      <c r="D18" s="292"/>
      <c r="E18" s="292"/>
      <c r="F18" s="292"/>
      <c r="G18" s="292"/>
      <c r="H18" s="306">
        <v>0</v>
      </c>
      <c r="O18" s="304"/>
      <c r="S18" s="292"/>
      <c r="T18" s="292"/>
      <c r="U18" s="292"/>
      <c r="V18" s="292"/>
      <c r="W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</row>
    <row r="19" spans="1:39" x14ac:dyDescent="0.25">
      <c r="A19" s="302"/>
      <c r="B19" s="19" t="s">
        <v>169</v>
      </c>
      <c r="C19" s="292"/>
      <c r="D19" s="292"/>
      <c r="E19" s="292"/>
      <c r="F19" s="292"/>
      <c r="G19" s="292"/>
      <c r="H19" s="306"/>
      <c r="O19" s="160"/>
      <c r="S19" s="292"/>
      <c r="T19" s="292"/>
      <c r="U19" s="292"/>
      <c r="V19" s="292"/>
      <c r="W19" s="312"/>
      <c r="X19" s="313"/>
      <c r="Y19" s="313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</row>
    <row r="20" spans="1:39" x14ac:dyDescent="0.25">
      <c r="A20" s="302"/>
      <c r="B20" s="292" t="s">
        <v>170</v>
      </c>
      <c r="C20" s="292"/>
      <c r="D20" s="292"/>
      <c r="E20" s="292"/>
      <c r="F20" s="292"/>
      <c r="G20" s="292"/>
      <c r="H20" s="303">
        <v>46469.51</v>
      </c>
      <c r="O20" s="304"/>
      <c r="Q20" s="314"/>
      <c r="S20" s="292"/>
      <c r="T20" s="292"/>
      <c r="U20" s="292"/>
      <c r="V20" s="292"/>
      <c r="W20" s="312"/>
      <c r="X20" s="313"/>
      <c r="Y20" s="313"/>
      <c r="Z20" s="313"/>
      <c r="AA20" s="313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</row>
    <row r="21" spans="1:39" x14ac:dyDescent="0.25">
      <c r="A21" s="302"/>
      <c r="B21" s="19" t="s">
        <v>171</v>
      </c>
      <c r="C21" s="292"/>
      <c r="D21" s="292"/>
      <c r="E21" s="292"/>
      <c r="F21" s="292"/>
      <c r="G21" s="292"/>
      <c r="H21" s="306"/>
      <c r="N21" s="314"/>
      <c r="R21" s="158"/>
      <c r="S21" s="292"/>
      <c r="T21" s="292"/>
      <c r="U21" s="292"/>
      <c r="V21" s="292"/>
      <c r="W21" s="312"/>
      <c r="X21" s="313"/>
      <c r="Y21" s="313"/>
      <c r="Z21" s="313"/>
      <c r="AA21" s="313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</row>
    <row r="22" spans="1:39" ht="13.8" thickBot="1" x14ac:dyDescent="0.3">
      <c r="A22" s="302"/>
      <c r="B22" s="292" t="s">
        <v>172</v>
      </c>
      <c r="C22" s="292"/>
      <c r="D22" s="292"/>
      <c r="E22" s="292"/>
      <c r="F22" s="292"/>
      <c r="G22" s="292"/>
      <c r="H22" s="306">
        <v>0</v>
      </c>
      <c r="N22" s="314"/>
      <c r="P22" s="2"/>
      <c r="S22" s="292"/>
      <c r="T22" s="292"/>
      <c r="U22" s="292"/>
      <c r="V22" s="292"/>
      <c r="W22" s="312"/>
      <c r="X22" s="313"/>
      <c r="Y22" s="313"/>
      <c r="Z22" s="313"/>
      <c r="AA22" s="313"/>
      <c r="AB22" s="292"/>
      <c r="AC22" s="292"/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</row>
    <row r="23" spans="1:39" x14ac:dyDescent="0.25">
      <c r="A23" s="302"/>
      <c r="B23" s="292" t="s">
        <v>173</v>
      </c>
      <c r="C23" s="292"/>
      <c r="D23" s="292"/>
      <c r="E23" s="292"/>
      <c r="F23" s="292"/>
      <c r="G23" s="292"/>
      <c r="H23" s="306"/>
      <c r="J23" s="294" t="s">
        <v>174</v>
      </c>
      <c r="K23" s="295"/>
      <c r="L23" s="295"/>
      <c r="M23" s="295"/>
      <c r="N23" s="315">
        <v>44926</v>
      </c>
      <c r="O23" s="285"/>
      <c r="S23" s="292"/>
      <c r="T23" s="292"/>
      <c r="U23" s="120"/>
      <c r="V23" s="292"/>
      <c r="W23" s="312"/>
      <c r="X23" s="313"/>
      <c r="Y23" s="313"/>
      <c r="Z23" s="313"/>
      <c r="AA23" s="313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</row>
    <row r="24" spans="1:39" x14ac:dyDescent="0.25">
      <c r="A24" s="302"/>
      <c r="B24" s="292" t="s">
        <v>175</v>
      </c>
      <c r="C24" s="292"/>
      <c r="D24" s="292"/>
      <c r="E24" s="292"/>
      <c r="F24" s="292"/>
      <c r="G24" s="292"/>
      <c r="H24" s="306"/>
      <c r="J24" s="302"/>
      <c r="K24" s="292"/>
      <c r="L24" s="292"/>
      <c r="M24" s="292"/>
      <c r="N24" s="316"/>
      <c r="P24" s="317"/>
      <c r="S24" s="292"/>
      <c r="T24" s="292"/>
      <c r="U24" s="292"/>
      <c r="V24" s="292"/>
      <c r="W24" s="312"/>
      <c r="X24" s="313"/>
      <c r="Y24" s="313"/>
      <c r="Z24" s="313"/>
      <c r="AA24" s="313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</row>
    <row r="25" spans="1:39" x14ac:dyDescent="0.25">
      <c r="A25" s="302"/>
      <c r="B25" s="292" t="s">
        <v>176</v>
      </c>
      <c r="C25" s="292"/>
      <c r="D25" s="292"/>
      <c r="E25" s="292"/>
      <c r="F25" s="292"/>
      <c r="G25" s="292"/>
      <c r="H25" s="303"/>
      <c r="J25" s="302" t="s">
        <v>177</v>
      </c>
      <c r="K25" s="292"/>
      <c r="L25" s="292"/>
      <c r="M25" s="292"/>
      <c r="N25" s="318">
        <v>340917.85</v>
      </c>
      <c r="S25" s="292"/>
      <c r="T25" s="292"/>
      <c r="U25" s="292"/>
      <c r="V25" s="292"/>
      <c r="W25" s="312"/>
      <c r="X25" s="313"/>
      <c r="Y25" s="313"/>
      <c r="Z25" s="313"/>
      <c r="AA25" s="313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</row>
    <row r="26" spans="1:39" x14ac:dyDescent="0.25">
      <c r="A26" s="302"/>
      <c r="B26" s="292" t="s">
        <v>178</v>
      </c>
      <c r="C26" s="292"/>
      <c r="D26" s="292"/>
      <c r="E26" s="292"/>
      <c r="F26" s="292"/>
      <c r="G26" s="292"/>
      <c r="H26" s="303"/>
      <c r="J26" s="302" t="s">
        <v>179</v>
      </c>
      <c r="K26" s="292"/>
      <c r="L26" s="292"/>
      <c r="M26" s="292"/>
      <c r="N26" s="319">
        <v>95576288.099999994</v>
      </c>
      <c r="O26" s="320"/>
      <c r="Q26" s="2"/>
      <c r="S26" s="321"/>
      <c r="T26" s="292"/>
      <c r="U26" s="292"/>
      <c r="V26" s="292"/>
      <c r="W26" s="312"/>
      <c r="X26" s="313"/>
      <c r="Y26" s="313"/>
      <c r="Z26" s="313"/>
      <c r="AA26" s="313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</row>
    <row r="27" spans="1:39" x14ac:dyDescent="0.25">
      <c r="A27" s="302"/>
      <c r="B27" s="292" t="s">
        <v>180</v>
      </c>
      <c r="C27" s="292"/>
      <c r="D27" s="292"/>
      <c r="E27" s="292"/>
      <c r="F27" s="292"/>
      <c r="G27" s="292"/>
      <c r="H27" s="306"/>
      <c r="J27" s="28" t="s">
        <v>181</v>
      </c>
      <c r="K27" s="292"/>
      <c r="L27" s="292"/>
      <c r="M27" s="292"/>
      <c r="N27" s="322">
        <v>0.20300899314898468</v>
      </c>
      <c r="O27" s="323"/>
      <c r="Q27" s="2"/>
      <c r="S27" s="317"/>
      <c r="T27" s="292"/>
      <c r="U27" s="292"/>
      <c r="V27" s="292"/>
      <c r="W27" s="312"/>
      <c r="X27" s="313"/>
      <c r="Y27" s="313"/>
      <c r="Z27" s="313"/>
      <c r="AA27" s="313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</row>
    <row r="28" spans="1:39" x14ac:dyDescent="0.25">
      <c r="A28" s="302"/>
      <c r="B28" s="292"/>
      <c r="C28" s="292"/>
      <c r="D28" s="292"/>
      <c r="E28" s="292"/>
      <c r="F28" s="292"/>
      <c r="G28" s="292"/>
      <c r="H28" s="324"/>
      <c r="J28" s="28" t="s">
        <v>182</v>
      </c>
      <c r="K28" s="292"/>
      <c r="L28" s="292"/>
      <c r="M28" s="292"/>
      <c r="N28" s="325">
        <v>1.5707176902767352</v>
      </c>
      <c r="O28" s="323"/>
      <c r="Q28" s="2"/>
      <c r="W28" s="312"/>
      <c r="X28" s="323"/>
      <c r="Y28" s="323"/>
      <c r="Z28" s="313"/>
      <c r="AA28" s="313"/>
    </row>
    <row r="29" spans="1:39" x14ac:dyDescent="0.25">
      <c r="A29" s="302"/>
      <c r="B29" s="292"/>
      <c r="C29" s="120" t="s">
        <v>183</v>
      </c>
      <c r="D29" s="292"/>
      <c r="E29" s="292"/>
      <c r="F29" s="292"/>
      <c r="G29" s="292"/>
      <c r="H29" s="326">
        <v>2544368.2999999998</v>
      </c>
      <c r="I29" s="314"/>
      <c r="J29" s="302"/>
      <c r="K29" s="292"/>
      <c r="L29" s="292"/>
      <c r="M29" s="292"/>
      <c r="N29" s="319"/>
      <c r="O29" s="323"/>
      <c r="Q29" s="2"/>
      <c r="R29" s="2"/>
      <c r="W29" s="312"/>
      <c r="X29" s="323"/>
      <c r="Y29" s="323"/>
      <c r="Z29" s="313"/>
      <c r="AA29" s="313"/>
    </row>
    <row r="30" spans="1:39" ht="13.8" thickBot="1" x14ac:dyDescent="0.3">
      <c r="A30" s="302"/>
      <c r="B30" s="292"/>
      <c r="C30" s="120"/>
      <c r="D30" s="292"/>
      <c r="E30" s="292"/>
      <c r="F30" s="292"/>
      <c r="G30" s="292"/>
      <c r="H30" s="324"/>
      <c r="J30" s="302" t="s">
        <v>184</v>
      </c>
      <c r="K30" s="292"/>
      <c r="L30" s="292"/>
      <c r="M30" s="292"/>
      <c r="N30" s="318">
        <v>46469.51</v>
      </c>
      <c r="O30" s="323"/>
      <c r="Q30" s="2"/>
      <c r="X30" s="323"/>
      <c r="Y30" s="323"/>
    </row>
    <row r="31" spans="1:39" x14ac:dyDescent="0.25">
      <c r="A31" s="327" t="s">
        <v>185</v>
      </c>
      <c r="B31" s="328"/>
      <c r="C31" s="329"/>
      <c r="D31" s="328"/>
      <c r="E31" s="328"/>
      <c r="F31" s="328"/>
      <c r="G31" s="328"/>
      <c r="H31" s="330"/>
      <c r="J31" s="302" t="s">
        <v>186</v>
      </c>
      <c r="K31" s="292"/>
      <c r="L31" s="292"/>
      <c r="M31" s="292"/>
      <c r="N31" s="319">
        <v>0</v>
      </c>
      <c r="O31" s="323"/>
    </row>
    <row r="32" spans="1:39" ht="15.6" x14ac:dyDescent="0.25">
      <c r="A32" s="84"/>
      <c r="B32" s="277"/>
      <c r="C32" s="277"/>
      <c r="D32" s="277"/>
      <c r="E32" s="277"/>
      <c r="F32" s="277"/>
      <c r="G32" s="277"/>
      <c r="H32" s="331"/>
      <c r="J32" s="28" t="s">
        <v>187</v>
      </c>
      <c r="K32" s="292"/>
      <c r="L32" s="292"/>
      <c r="M32" s="292"/>
      <c r="N32" s="318">
        <v>97953270.211200014</v>
      </c>
      <c r="O32" s="323"/>
      <c r="Q32" s="2"/>
    </row>
    <row r="33" spans="1:19" ht="16.2" thickBot="1" x14ac:dyDescent="0.3">
      <c r="A33" s="90"/>
      <c r="B33" s="332"/>
      <c r="C33" s="332"/>
      <c r="D33" s="332"/>
      <c r="E33" s="332"/>
      <c r="F33" s="332"/>
      <c r="G33" s="333"/>
      <c r="H33" s="334"/>
      <c r="J33" s="28" t="s">
        <v>188</v>
      </c>
      <c r="K33" s="19"/>
      <c r="L33" s="19"/>
      <c r="M33" s="19"/>
      <c r="N33" s="325">
        <v>1.0248699981810658</v>
      </c>
      <c r="O33" s="323"/>
      <c r="P33" s="239"/>
      <c r="Q33" s="109"/>
    </row>
    <row r="34" spans="1:19" s="278" customFormat="1" x14ac:dyDescent="0.25">
      <c r="A34" s="87"/>
      <c r="B34" s="277"/>
      <c r="C34" s="277"/>
      <c r="D34" s="277"/>
      <c r="E34" s="277"/>
      <c r="F34" s="277"/>
      <c r="G34" s="277"/>
      <c r="H34" s="277"/>
      <c r="J34" s="28" t="s">
        <v>189</v>
      </c>
      <c r="K34" s="19"/>
      <c r="L34" s="19"/>
      <c r="M34" s="19"/>
      <c r="N34" s="325">
        <v>-5.0488332903552459E-3</v>
      </c>
      <c r="O34" s="335"/>
      <c r="P34" s="323"/>
      <c r="Q34" s="336"/>
      <c r="R34" s="2"/>
    </row>
    <row r="35" spans="1:19" s="278" customFormat="1" ht="13.8" thickBot="1" x14ac:dyDescent="0.3">
      <c r="G35" s="337"/>
      <c r="J35" s="338" t="s">
        <v>190</v>
      </c>
      <c r="K35" s="339"/>
      <c r="L35" s="339"/>
      <c r="M35" s="339"/>
      <c r="N35" s="340">
        <v>0</v>
      </c>
      <c r="O35" s="341"/>
      <c r="Q35" s="336"/>
      <c r="R35" s="2"/>
    </row>
    <row r="36" spans="1:19" s="278" customFormat="1" x14ac:dyDescent="0.25">
      <c r="H36" s="342"/>
      <c r="J36" s="343" t="s">
        <v>191</v>
      </c>
      <c r="K36" s="344"/>
      <c r="L36" s="344"/>
      <c r="M36" s="344"/>
      <c r="N36" s="345"/>
      <c r="Q36" s="109"/>
      <c r="R36" s="2"/>
    </row>
    <row r="37" spans="1:19" s="278" customFormat="1" ht="13.8" thickBot="1" x14ac:dyDescent="0.3">
      <c r="H37" s="337"/>
      <c r="J37" s="426" t="s">
        <v>192</v>
      </c>
      <c r="K37" s="427"/>
      <c r="L37" s="427"/>
      <c r="M37" s="427"/>
      <c r="N37" s="428"/>
      <c r="P37" s="346"/>
      <c r="Q37" s="160"/>
      <c r="R37" s="2"/>
    </row>
    <row r="38" spans="1:19" s="278" customFormat="1" x14ac:dyDescent="0.25">
      <c r="J38" s="87"/>
      <c r="K38" s="120"/>
      <c r="L38" s="292"/>
      <c r="M38" s="292"/>
      <c r="N38" s="292"/>
      <c r="P38" s="292"/>
      <c r="Q38" s="109"/>
      <c r="R38" s="2"/>
      <c r="S38" s="337"/>
    </row>
    <row r="39" spans="1:19" ht="13.8" thickBot="1" x14ac:dyDescent="0.3"/>
    <row r="40" spans="1:19" ht="14.4" thickBot="1" x14ac:dyDescent="0.3">
      <c r="A40" s="347" t="s">
        <v>193</v>
      </c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8"/>
      <c r="O40" s="292"/>
      <c r="R40" s="314"/>
    </row>
    <row r="41" spans="1:19" ht="14.4" thickBot="1" x14ac:dyDescent="0.3">
      <c r="A41" s="293"/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78"/>
      <c r="R41" s="307"/>
    </row>
    <row r="42" spans="1:19" x14ac:dyDescent="0.25">
      <c r="A42" s="348"/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6"/>
      <c r="O42" s="292"/>
      <c r="P42" s="349"/>
      <c r="Q42" s="350"/>
      <c r="R42" s="2"/>
      <c r="S42" s="314"/>
    </row>
    <row r="43" spans="1:19" x14ac:dyDescent="0.25">
      <c r="A43" s="136" t="s">
        <v>194</v>
      </c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351" t="s">
        <v>195</v>
      </c>
      <c r="M43" s="352"/>
      <c r="N43" s="353" t="s">
        <v>196</v>
      </c>
      <c r="O43" s="354"/>
      <c r="P43" s="349"/>
      <c r="Q43" s="350"/>
      <c r="R43" s="314"/>
    </row>
    <row r="44" spans="1:19" x14ac:dyDescent="0.25">
      <c r="A44" s="302"/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324"/>
      <c r="O44" s="292"/>
      <c r="P44" s="349"/>
    </row>
    <row r="45" spans="1:19" x14ac:dyDescent="0.25">
      <c r="A45" s="302"/>
      <c r="B45" s="120" t="s">
        <v>183</v>
      </c>
      <c r="C45" s="292"/>
      <c r="D45" s="292"/>
      <c r="E45" s="292"/>
      <c r="F45" s="292"/>
      <c r="G45" s="292"/>
      <c r="H45" s="292"/>
      <c r="I45" s="292"/>
      <c r="J45" s="292"/>
      <c r="K45" s="292"/>
      <c r="L45" s="304"/>
      <c r="M45" s="304"/>
      <c r="N45" s="306">
        <v>2544368.2999999998</v>
      </c>
      <c r="O45" s="292"/>
      <c r="P45" s="355"/>
      <c r="Q45" s="349"/>
      <c r="R45" s="356"/>
      <c r="S45" s="349"/>
    </row>
    <row r="46" spans="1:19" x14ac:dyDescent="0.25">
      <c r="A46" s="302"/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304"/>
      <c r="M46" s="304"/>
      <c r="N46" s="306"/>
      <c r="O46" s="304"/>
      <c r="P46" s="355"/>
      <c r="Q46" s="349"/>
      <c r="R46" s="356"/>
      <c r="S46" s="349"/>
    </row>
    <row r="47" spans="1:19" x14ac:dyDescent="0.25">
      <c r="A47" s="302"/>
      <c r="B47" s="120" t="s">
        <v>197</v>
      </c>
      <c r="C47" s="292"/>
      <c r="D47" s="292"/>
      <c r="E47" s="292"/>
      <c r="F47" s="292"/>
      <c r="G47" s="292"/>
      <c r="H47" s="292"/>
      <c r="I47" s="292"/>
      <c r="J47" s="292"/>
      <c r="K47" s="292"/>
      <c r="L47" s="160">
        <v>33185.370000000003</v>
      </c>
      <c r="M47" s="304"/>
      <c r="N47" s="306">
        <v>2511182.9299999997</v>
      </c>
      <c r="O47" s="304"/>
      <c r="P47" s="349"/>
      <c r="Q47" s="349"/>
      <c r="R47" s="356"/>
      <c r="S47" s="349"/>
    </row>
    <row r="48" spans="1:19" x14ac:dyDescent="0.25">
      <c r="A48" s="302"/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160"/>
      <c r="M48" s="304"/>
      <c r="N48" s="306"/>
      <c r="O48" s="304"/>
      <c r="P48" s="349"/>
      <c r="Q48" s="355"/>
      <c r="R48" s="356"/>
      <c r="S48" s="349"/>
    </row>
    <row r="49" spans="1:19" x14ac:dyDescent="0.25">
      <c r="A49" s="302"/>
      <c r="B49" s="19" t="s">
        <v>198</v>
      </c>
      <c r="C49" s="292"/>
      <c r="D49" s="292"/>
      <c r="E49" s="292"/>
      <c r="F49" s="292"/>
      <c r="G49" s="292"/>
      <c r="H49" s="292"/>
      <c r="I49" s="292"/>
      <c r="J49" s="292"/>
      <c r="K49" s="292"/>
      <c r="L49" s="160">
        <v>10000</v>
      </c>
      <c r="M49" s="304"/>
      <c r="N49" s="306">
        <v>2501182.9299999997</v>
      </c>
      <c r="O49" s="304"/>
      <c r="P49" s="355"/>
      <c r="Q49" s="355"/>
      <c r="R49" s="356"/>
      <c r="S49" s="349"/>
    </row>
    <row r="50" spans="1:19" x14ac:dyDescent="0.25">
      <c r="A50" s="302"/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160"/>
      <c r="M50" s="304"/>
      <c r="N50" s="306"/>
      <c r="O50" s="304"/>
      <c r="P50" s="355"/>
      <c r="Q50" s="349"/>
      <c r="R50" s="356"/>
      <c r="S50" s="349"/>
    </row>
    <row r="51" spans="1:19" x14ac:dyDescent="0.25">
      <c r="A51" s="302"/>
      <c r="B51" s="19" t="s">
        <v>199</v>
      </c>
      <c r="C51" s="292"/>
      <c r="D51" s="292"/>
      <c r="E51" s="292"/>
      <c r="F51" s="292"/>
      <c r="G51" s="292"/>
      <c r="H51" s="292"/>
      <c r="I51" s="292"/>
      <c r="J51" s="292"/>
      <c r="K51" s="292"/>
      <c r="L51" s="160">
        <v>17102.62</v>
      </c>
      <c r="M51" s="304"/>
      <c r="N51" s="306">
        <v>2484080.3099999996</v>
      </c>
      <c r="O51" s="160"/>
      <c r="P51" s="355"/>
      <c r="Q51" s="349"/>
      <c r="R51" s="356"/>
      <c r="S51" s="349"/>
    </row>
    <row r="52" spans="1:19" x14ac:dyDescent="0.25">
      <c r="A52" s="302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160"/>
      <c r="M52" s="304"/>
      <c r="N52" s="306"/>
      <c r="O52" s="304"/>
      <c r="P52" s="355"/>
      <c r="Q52" s="355"/>
      <c r="R52" s="356"/>
      <c r="S52" s="349"/>
    </row>
    <row r="53" spans="1:19" x14ac:dyDescent="0.25">
      <c r="A53" s="302"/>
      <c r="B53" s="19" t="s">
        <v>200</v>
      </c>
      <c r="C53" s="292"/>
      <c r="D53" s="292"/>
      <c r="E53" s="292"/>
      <c r="F53" s="292"/>
      <c r="G53" s="292"/>
      <c r="H53" s="292"/>
      <c r="I53" s="292"/>
      <c r="J53" s="292"/>
      <c r="K53" s="292"/>
      <c r="L53" s="160">
        <v>2511.34</v>
      </c>
      <c r="M53" s="304"/>
      <c r="N53" s="306">
        <v>2481568.9699999997</v>
      </c>
      <c r="O53" s="304"/>
      <c r="P53" s="355"/>
      <c r="R53" s="356"/>
      <c r="S53" s="349"/>
    </row>
    <row r="54" spans="1:19" x14ac:dyDescent="0.25">
      <c r="A54" s="30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160"/>
      <c r="M54" s="304"/>
      <c r="N54" s="306"/>
      <c r="O54" s="304"/>
      <c r="P54" s="349"/>
      <c r="Q54" s="355"/>
      <c r="R54" s="356"/>
      <c r="S54" s="349"/>
    </row>
    <row r="55" spans="1:19" x14ac:dyDescent="0.25">
      <c r="A55" s="302"/>
      <c r="B55" s="120" t="s">
        <v>201</v>
      </c>
      <c r="C55" s="292"/>
      <c r="D55" s="292"/>
      <c r="E55" s="292"/>
      <c r="F55" s="292"/>
      <c r="G55" s="292"/>
      <c r="H55" s="292"/>
      <c r="I55" s="292"/>
      <c r="J55" s="292"/>
      <c r="K55" s="292"/>
      <c r="L55" s="160">
        <v>157654.15</v>
      </c>
      <c r="M55" s="304"/>
      <c r="N55" s="306">
        <v>2323914.8199999998</v>
      </c>
      <c r="O55" s="304"/>
      <c r="P55" s="355"/>
      <c r="Q55" s="292"/>
      <c r="R55" s="292"/>
      <c r="S55" s="292"/>
    </row>
    <row r="56" spans="1:19" x14ac:dyDescent="0.25">
      <c r="A56" s="302"/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160"/>
      <c r="M56" s="304"/>
      <c r="N56" s="306"/>
      <c r="O56" s="304"/>
      <c r="P56" s="355"/>
      <c r="Q56" s="292"/>
      <c r="R56" s="292"/>
      <c r="S56" s="292"/>
    </row>
    <row r="57" spans="1:19" x14ac:dyDescent="0.25">
      <c r="A57" s="302"/>
      <c r="B57" s="19" t="s">
        <v>202</v>
      </c>
      <c r="C57" s="292"/>
      <c r="D57" s="292"/>
      <c r="E57" s="292"/>
      <c r="F57" s="292"/>
      <c r="G57" s="292"/>
      <c r="H57" s="292"/>
      <c r="I57" s="292"/>
      <c r="J57" s="292"/>
      <c r="K57" s="292"/>
      <c r="L57" s="304">
        <v>58467.33</v>
      </c>
      <c r="M57" s="292"/>
      <c r="N57" s="306">
        <v>2265447.4899999998</v>
      </c>
      <c r="P57" s="355"/>
    </row>
    <row r="58" spans="1:19" x14ac:dyDescent="0.25">
      <c r="A58" s="302"/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324"/>
      <c r="P58" s="292"/>
    </row>
    <row r="59" spans="1:19" x14ac:dyDescent="0.25">
      <c r="A59" s="302"/>
      <c r="B59" s="19" t="s">
        <v>203</v>
      </c>
      <c r="C59" s="292"/>
      <c r="D59" s="292"/>
      <c r="E59" s="292"/>
      <c r="F59" s="292"/>
      <c r="G59" s="292"/>
      <c r="H59" s="292"/>
      <c r="I59" s="292"/>
      <c r="J59" s="292"/>
      <c r="K59" s="292"/>
      <c r="L59" s="160">
        <v>0</v>
      </c>
      <c r="M59" s="292"/>
      <c r="N59" s="316">
        <v>2265447.4899999998</v>
      </c>
    </row>
    <row r="60" spans="1:19" x14ac:dyDescent="0.25">
      <c r="A60" s="302"/>
      <c r="B60" s="292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324"/>
    </row>
    <row r="61" spans="1:19" x14ac:dyDescent="0.25">
      <c r="A61" s="302"/>
      <c r="B61" s="120" t="s">
        <v>204</v>
      </c>
      <c r="C61" s="292"/>
      <c r="D61" s="292"/>
      <c r="E61" s="292"/>
      <c r="F61" s="292"/>
      <c r="G61" s="292"/>
      <c r="H61" s="292"/>
      <c r="I61" s="292"/>
      <c r="J61" s="292"/>
      <c r="K61" s="292"/>
      <c r="L61" s="317">
        <v>2265447.4900000002</v>
      </c>
      <c r="M61" s="292"/>
      <c r="N61" s="316">
        <v>0</v>
      </c>
    </row>
    <row r="62" spans="1:19" x14ac:dyDescent="0.25">
      <c r="A62" s="302"/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324"/>
    </row>
    <row r="63" spans="1:19" x14ac:dyDescent="0.25">
      <c r="A63" s="302"/>
      <c r="B63" s="120" t="s">
        <v>205</v>
      </c>
      <c r="C63" s="292"/>
      <c r="D63" s="292"/>
      <c r="E63" s="292"/>
      <c r="F63" s="292"/>
      <c r="G63" s="292"/>
      <c r="H63" s="292"/>
      <c r="I63" s="292"/>
      <c r="J63" s="292"/>
      <c r="K63" s="292"/>
      <c r="L63" s="160">
        <v>0</v>
      </c>
      <c r="M63" s="292"/>
      <c r="N63" s="316">
        <v>0</v>
      </c>
    </row>
    <row r="64" spans="1:19" x14ac:dyDescent="0.25">
      <c r="A64" s="302"/>
      <c r="B64" s="120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324"/>
    </row>
    <row r="65" spans="1:23" x14ac:dyDescent="0.25">
      <c r="A65" s="302"/>
      <c r="B65" s="120" t="s">
        <v>206</v>
      </c>
      <c r="C65" s="292"/>
      <c r="D65" s="292"/>
      <c r="E65" s="292"/>
      <c r="F65" s="292"/>
      <c r="G65" s="292"/>
      <c r="H65" s="292"/>
      <c r="I65" s="292"/>
      <c r="J65" s="292"/>
      <c r="K65" s="292"/>
      <c r="L65" s="160">
        <v>0</v>
      </c>
      <c r="M65" s="292"/>
      <c r="N65" s="316">
        <v>0</v>
      </c>
    </row>
    <row r="66" spans="1:23" x14ac:dyDescent="0.25">
      <c r="A66" s="302"/>
      <c r="B66" s="120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324"/>
    </row>
    <row r="67" spans="1:23" x14ac:dyDescent="0.25">
      <c r="A67" s="302"/>
      <c r="B67" s="120" t="s">
        <v>207</v>
      </c>
      <c r="C67" s="292"/>
      <c r="D67" s="292"/>
      <c r="E67" s="292"/>
      <c r="F67" s="292"/>
      <c r="G67" s="292"/>
      <c r="H67" s="292"/>
      <c r="I67" s="292"/>
      <c r="J67" s="292"/>
      <c r="K67" s="292"/>
      <c r="L67" s="160">
        <v>0</v>
      </c>
      <c r="M67" s="292"/>
      <c r="N67" s="316">
        <v>0</v>
      </c>
    </row>
    <row r="68" spans="1:23" x14ac:dyDescent="0.25">
      <c r="A68" s="302"/>
      <c r="B68" s="120"/>
      <c r="C68" s="292"/>
      <c r="D68" s="292"/>
      <c r="E68" s="292"/>
      <c r="F68" s="292"/>
      <c r="G68" s="292"/>
      <c r="H68" s="292"/>
      <c r="I68" s="292"/>
      <c r="J68" s="292"/>
      <c r="K68" s="292"/>
      <c r="L68" s="160"/>
      <c r="M68" s="292"/>
      <c r="N68" s="324"/>
    </row>
    <row r="69" spans="1:23" x14ac:dyDescent="0.25">
      <c r="A69" s="302"/>
      <c r="B69" s="120" t="s">
        <v>208</v>
      </c>
      <c r="C69" s="292"/>
      <c r="D69" s="292"/>
      <c r="E69" s="292"/>
      <c r="F69" s="292"/>
      <c r="G69" s="292"/>
      <c r="H69" s="292"/>
      <c r="I69" s="292"/>
      <c r="J69" s="292"/>
      <c r="K69" s="292"/>
      <c r="L69" s="160">
        <v>0</v>
      </c>
      <c r="M69" s="292"/>
      <c r="N69" s="324"/>
    </row>
    <row r="70" spans="1:23" x14ac:dyDescent="0.25">
      <c r="A70" s="84"/>
      <c r="B70" s="277"/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324"/>
    </row>
    <row r="71" spans="1:23" ht="13.8" thickBot="1" x14ac:dyDescent="0.3">
      <c r="A71" s="90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57"/>
    </row>
    <row r="72" spans="1:23" ht="13.8" thickBot="1" x14ac:dyDescent="0.3">
      <c r="A72" s="302"/>
      <c r="B72" s="120"/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</row>
    <row r="73" spans="1:23" x14ac:dyDescent="0.25">
      <c r="A73" s="294" t="s">
        <v>209</v>
      </c>
      <c r="B73" s="295"/>
      <c r="C73" s="295"/>
      <c r="D73" s="295"/>
      <c r="E73" s="295"/>
      <c r="F73" s="295"/>
      <c r="G73" s="358" t="s">
        <v>210</v>
      </c>
      <c r="H73" s="358" t="s">
        <v>211</v>
      </c>
      <c r="I73" s="359" t="s">
        <v>212</v>
      </c>
      <c r="J73" s="292"/>
      <c r="K73" s="292"/>
      <c r="L73" s="292"/>
      <c r="M73" s="292"/>
      <c r="N73" s="292"/>
    </row>
    <row r="74" spans="1:23" x14ac:dyDescent="0.25">
      <c r="A74" s="302"/>
      <c r="B74" s="292"/>
      <c r="C74" s="292"/>
      <c r="D74" s="292"/>
      <c r="E74" s="292"/>
      <c r="F74" s="292"/>
      <c r="G74" s="360"/>
      <c r="H74" s="360"/>
      <c r="I74" s="324"/>
      <c r="J74" s="292"/>
      <c r="K74" s="292"/>
      <c r="L74" s="292"/>
      <c r="M74" s="292"/>
      <c r="N74" s="292"/>
    </row>
    <row r="75" spans="1:23" x14ac:dyDescent="0.25">
      <c r="A75" s="302"/>
      <c r="B75" s="292" t="s">
        <v>213</v>
      </c>
      <c r="C75" s="292"/>
      <c r="D75" s="292"/>
      <c r="E75" s="292"/>
      <c r="F75" s="292"/>
      <c r="G75" s="361">
        <v>157654.15</v>
      </c>
      <c r="H75" s="361">
        <v>58467.33</v>
      </c>
      <c r="I75" s="316">
        <v>216121.47999999998</v>
      </c>
      <c r="J75" s="292"/>
      <c r="K75" s="292"/>
      <c r="L75" s="292"/>
      <c r="M75" s="292"/>
      <c r="N75" s="292"/>
    </row>
    <row r="76" spans="1:23" x14ac:dyDescent="0.25">
      <c r="A76" s="302"/>
      <c r="B76" s="292" t="s">
        <v>214</v>
      </c>
      <c r="C76" s="292"/>
      <c r="D76" s="292"/>
      <c r="E76" s="292"/>
      <c r="F76" s="292"/>
      <c r="G76" s="362">
        <v>157654.15</v>
      </c>
      <c r="H76" s="362">
        <v>58467.33</v>
      </c>
      <c r="I76" s="363">
        <v>216121.47999999998</v>
      </c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</row>
    <row r="77" spans="1:23" x14ac:dyDescent="0.25">
      <c r="A77" s="302"/>
      <c r="B77" s="292"/>
      <c r="C77" s="19" t="s">
        <v>215</v>
      </c>
      <c r="D77" s="292"/>
      <c r="E77" s="292"/>
      <c r="F77" s="292"/>
      <c r="G77" s="361">
        <v>0</v>
      </c>
      <c r="H77" s="361">
        <v>0</v>
      </c>
      <c r="I77" s="364">
        <v>0</v>
      </c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</row>
    <row r="78" spans="1:23" x14ac:dyDescent="0.25">
      <c r="A78" s="302"/>
      <c r="B78" s="292"/>
      <c r="C78" s="292"/>
      <c r="D78" s="292"/>
      <c r="E78" s="292"/>
      <c r="F78" s="292"/>
      <c r="G78" s="360"/>
      <c r="H78" s="360"/>
      <c r="I78" s="324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</row>
    <row r="79" spans="1:23" x14ac:dyDescent="0.25">
      <c r="A79" s="302"/>
      <c r="B79" s="292" t="s">
        <v>216</v>
      </c>
      <c r="C79" s="292"/>
      <c r="D79" s="292"/>
      <c r="E79" s="292"/>
      <c r="F79" s="292"/>
      <c r="G79" s="365">
        <v>0</v>
      </c>
      <c r="H79" s="365">
        <v>0</v>
      </c>
      <c r="I79" s="306">
        <v>0</v>
      </c>
      <c r="J79" s="292"/>
      <c r="K79" s="292"/>
      <c r="L79" s="292"/>
      <c r="M79" s="292"/>
      <c r="N79" s="292"/>
      <c r="O79" s="304"/>
      <c r="P79" s="292"/>
      <c r="Q79" s="6"/>
      <c r="R79" s="6"/>
      <c r="S79" s="6"/>
      <c r="T79" s="292"/>
      <c r="U79" s="292"/>
      <c r="V79" s="292"/>
    </row>
    <row r="80" spans="1:23" x14ac:dyDescent="0.25">
      <c r="A80" s="302"/>
      <c r="B80" s="292" t="s">
        <v>217</v>
      </c>
      <c r="C80" s="292"/>
      <c r="D80" s="292"/>
      <c r="E80" s="292"/>
      <c r="F80" s="292"/>
      <c r="G80" s="366">
        <v>0</v>
      </c>
      <c r="H80" s="366">
        <v>0</v>
      </c>
      <c r="I80" s="367">
        <v>0</v>
      </c>
      <c r="J80" s="292"/>
      <c r="K80" s="292"/>
      <c r="L80" s="317"/>
      <c r="M80" s="292"/>
      <c r="N80" s="292"/>
      <c r="O80" s="304"/>
      <c r="P80" s="19"/>
      <c r="Q80" s="397"/>
      <c r="R80" s="19"/>
      <c r="S80" s="438"/>
      <c r="T80" s="438"/>
      <c r="U80" s="19"/>
      <c r="V80" s="19"/>
      <c r="W80" s="2"/>
    </row>
    <row r="81" spans="1:23" x14ac:dyDescent="0.25">
      <c r="A81" s="302"/>
      <c r="B81" s="292"/>
      <c r="C81" s="292" t="s">
        <v>218</v>
      </c>
      <c r="D81" s="292"/>
      <c r="E81" s="292"/>
      <c r="F81" s="292"/>
      <c r="G81" s="365">
        <v>0</v>
      </c>
      <c r="H81" s="365">
        <v>0</v>
      </c>
      <c r="I81" s="306">
        <v>0</v>
      </c>
      <c r="J81" s="292"/>
      <c r="K81" s="292"/>
      <c r="L81" s="292"/>
      <c r="M81" s="292"/>
      <c r="N81" s="292"/>
      <c r="O81" s="304"/>
      <c r="P81" s="19"/>
      <c r="Q81" s="19"/>
      <c r="R81" s="19"/>
      <c r="S81" s="19"/>
      <c r="T81" s="19"/>
      <c r="U81" s="19"/>
      <c r="V81" s="19"/>
      <c r="W81" s="2"/>
    </row>
    <row r="82" spans="1:23" x14ac:dyDescent="0.25">
      <c r="A82" s="302"/>
      <c r="B82" s="292"/>
      <c r="C82" s="292"/>
      <c r="D82" s="292"/>
      <c r="E82" s="292"/>
      <c r="F82" s="292"/>
      <c r="G82" s="360"/>
      <c r="H82" s="360"/>
      <c r="I82" s="324"/>
      <c r="J82" s="292"/>
      <c r="K82" s="292"/>
      <c r="L82" s="292"/>
      <c r="M82" s="292"/>
      <c r="N82" s="292"/>
      <c r="O82" s="304"/>
      <c r="P82" s="433"/>
      <c r="Q82" s="19"/>
      <c r="R82" s="19"/>
      <c r="S82" s="398"/>
      <c r="T82" s="160"/>
      <c r="U82" s="19"/>
      <c r="V82" s="160"/>
      <c r="W82" s="109"/>
    </row>
    <row r="83" spans="1:23" x14ac:dyDescent="0.25">
      <c r="A83" s="302"/>
      <c r="B83" s="292" t="s">
        <v>219</v>
      </c>
      <c r="C83" s="292"/>
      <c r="D83" s="292"/>
      <c r="E83" s="292"/>
      <c r="F83" s="292"/>
      <c r="G83" s="361">
        <v>2265447.4900000002</v>
      </c>
      <c r="H83" s="361">
        <v>0</v>
      </c>
      <c r="I83" s="316">
        <v>2265447.4900000002</v>
      </c>
      <c r="J83" s="292"/>
      <c r="K83" s="292"/>
      <c r="L83" s="292"/>
      <c r="M83" s="292"/>
      <c r="N83" s="292"/>
      <c r="O83" s="304"/>
      <c r="P83" s="433"/>
      <c r="Q83" s="19"/>
      <c r="R83" s="19"/>
      <c r="S83" s="398"/>
      <c r="T83" s="160"/>
      <c r="U83" s="19"/>
      <c r="V83" s="160"/>
      <c r="W83" s="2"/>
    </row>
    <row r="84" spans="1:23" x14ac:dyDescent="0.25">
      <c r="A84" s="302"/>
      <c r="B84" s="292" t="s">
        <v>220</v>
      </c>
      <c r="C84" s="292"/>
      <c r="D84" s="292"/>
      <c r="E84" s="292"/>
      <c r="F84" s="292"/>
      <c r="G84" s="362">
        <v>2265447.4900000002</v>
      </c>
      <c r="H84" s="362">
        <v>0</v>
      </c>
      <c r="I84" s="367">
        <v>2265447.4900000002</v>
      </c>
      <c r="J84" s="292"/>
      <c r="K84" s="292"/>
      <c r="L84" s="292"/>
      <c r="M84" s="292"/>
      <c r="N84" s="292"/>
      <c r="O84" s="304"/>
      <c r="P84" s="433"/>
      <c r="Q84" s="19"/>
      <c r="R84" s="19"/>
      <c r="S84" s="398"/>
      <c r="T84" s="160"/>
      <c r="U84" s="19"/>
      <c r="V84" s="160"/>
      <c r="W84" s="2"/>
    </row>
    <row r="85" spans="1:23" x14ac:dyDescent="0.25">
      <c r="A85" s="302"/>
      <c r="C85" s="19" t="s">
        <v>221</v>
      </c>
      <c r="D85" s="292"/>
      <c r="E85" s="292"/>
      <c r="F85" s="292"/>
      <c r="G85" s="361">
        <v>0</v>
      </c>
      <c r="H85" s="361">
        <v>0</v>
      </c>
      <c r="I85" s="316">
        <v>0</v>
      </c>
      <c r="J85" s="292"/>
      <c r="K85" s="292"/>
      <c r="L85" s="292"/>
      <c r="M85" s="292"/>
      <c r="N85" s="292"/>
      <c r="O85" s="304"/>
      <c r="P85" s="433"/>
      <c r="Q85" s="19"/>
      <c r="R85" s="19"/>
      <c r="S85" s="160"/>
      <c r="T85" s="160"/>
      <c r="U85" s="19"/>
      <c r="V85" s="160"/>
      <c r="W85" s="2"/>
    </row>
    <row r="86" spans="1:23" s="278" customFormat="1" x14ac:dyDescent="0.25">
      <c r="A86" s="302"/>
      <c r="B86" s="292"/>
      <c r="C86" s="292"/>
      <c r="D86" s="292"/>
      <c r="E86" s="292"/>
      <c r="F86" s="292"/>
      <c r="G86" s="360"/>
      <c r="H86" s="360"/>
      <c r="I86" s="324"/>
      <c r="J86" s="277"/>
      <c r="K86" s="277"/>
      <c r="L86" s="277"/>
      <c r="M86" s="277"/>
      <c r="N86" s="277"/>
      <c r="O86" s="304"/>
      <c r="P86" s="19"/>
      <c r="Q86" s="120"/>
      <c r="R86" s="120"/>
      <c r="S86" s="286"/>
      <c r="T86" s="286"/>
      <c r="U86" s="19"/>
      <c r="V86" s="19"/>
      <c r="W86" s="2"/>
    </row>
    <row r="87" spans="1:23" x14ac:dyDescent="0.25">
      <c r="A87" s="302"/>
      <c r="B87" s="292"/>
      <c r="C87" s="120" t="s">
        <v>222</v>
      </c>
      <c r="D87" s="292"/>
      <c r="E87" s="292"/>
      <c r="F87" s="292"/>
      <c r="G87" s="361">
        <v>2423101.64</v>
      </c>
      <c r="H87" s="361">
        <v>58467.33</v>
      </c>
      <c r="I87" s="316">
        <v>2481568.9700000002</v>
      </c>
      <c r="J87" s="292"/>
      <c r="K87" s="292"/>
      <c r="L87" s="292"/>
      <c r="M87" s="292"/>
      <c r="N87" s="292"/>
      <c r="O87" s="304"/>
      <c r="P87" s="433"/>
      <c r="Q87" s="19"/>
      <c r="R87" s="19"/>
      <c r="S87" s="160"/>
      <c r="T87" s="160"/>
      <c r="U87" s="19"/>
      <c r="V87" s="19"/>
      <c r="W87" s="2"/>
    </row>
    <row r="88" spans="1:23" x14ac:dyDescent="0.25">
      <c r="A88" s="302"/>
      <c r="B88" s="292"/>
      <c r="C88" s="292"/>
      <c r="D88" s="292"/>
      <c r="E88" s="292"/>
      <c r="F88" s="292"/>
      <c r="G88" s="360"/>
      <c r="H88" s="360"/>
      <c r="I88" s="324"/>
      <c r="J88" s="292"/>
      <c r="K88" s="292"/>
      <c r="L88" s="292"/>
      <c r="M88" s="292"/>
      <c r="N88" s="292"/>
      <c r="O88" s="304"/>
      <c r="P88" s="433"/>
      <c r="Q88" s="19"/>
      <c r="R88" s="19"/>
      <c r="S88" s="160"/>
      <c r="T88" s="160"/>
      <c r="U88" s="19"/>
      <c r="V88" s="19"/>
      <c r="W88" s="2"/>
    </row>
    <row r="89" spans="1:23" ht="13.8" thickBot="1" x14ac:dyDescent="0.3">
      <c r="A89" s="309"/>
      <c r="B89" s="310"/>
      <c r="C89" s="310"/>
      <c r="D89" s="310"/>
      <c r="E89" s="310"/>
      <c r="F89" s="310"/>
      <c r="G89" s="368"/>
      <c r="H89" s="368"/>
      <c r="I89" s="357"/>
      <c r="O89" s="304"/>
      <c r="P89" s="433"/>
      <c r="Q89" s="19"/>
      <c r="R89" s="19"/>
      <c r="S89" s="160"/>
      <c r="T89" s="160"/>
      <c r="U89" s="19"/>
      <c r="V89" s="19"/>
      <c r="W89" s="2"/>
    </row>
    <row r="90" spans="1:23" x14ac:dyDescent="0.25">
      <c r="O90" s="304"/>
      <c r="P90" s="19"/>
      <c r="Q90" s="120"/>
      <c r="R90" s="120"/>
      <c r="S90" s="286"/>
      <c r="T90" s="286"/>
      <c r="U90" s="19"/>
      <c r="V90" s="19"/>
      <c r="W90" s="2"/>
    </row>
    <row r="91" spans="1:23" x14ac:dyDescent="0.25">
      <c r="O91" s="304"/>
      <c r="P91" s="19"/>
      <c r="Q91" s="19"/>
      <c r="R91" s="19"/>
      <c r="S91" s="160"/>
      <c r="T91" s="160"/>
      <c r="U91" s="19"/>
      <c r="V91" s="19"/>
      <c r="W91" s="2"/>
    </row>
    <row r="92" spans="1:23" x14ac:dyDescent="0.25">
      <c r="O92" s="304"/>
      <c r="P92" s="19"/>
      <c r="Q92" s="120"/>
      <c r="R92" s="120"/>
      <c r="S92" s="286"/>
      <c r="T92" s="286"/>
      <c r="U92" s="19"/>
      <c r="V92" s="19"/>
      <c r="W92" s="2"/>
    </row>
    <row r="93" spans="1:23" x14ac:dyDescent="0.25">
      <c r="O93" s="304"/>
      <c r="P93" s="19"/>
      <c r="Q93" s="19"/>
      <c r="R93" s="19"/>
      <c r="S93" s="19"/>
      <c r="T93" s="160"/>
      <c r="U93" s="19"/>
      <c r="V93" s="19"/>
      <c r="W93" s="2"/>
    </row>
    <row r="94" spans="1:23" x14ac:dyDescent="0.25">
      <c r="O94" s="304"/>
      <c r="P94" s="19"/>
      <c r="Q94" s="19"/>
      <c r="R94" s="19"/>
      <c r="S94" s="19"/>
      <c r="T94" s="160"/>
      <c r="U94" s="19"/>
      <c r="V94" s="19"/>
      <c r="W94" s="2"/>
    </row>
    <row r="95" spans="1:23" x14ac:dyDescent="0.25">
      <c r="O95" s="292"/>
      <c r="P95" s="277"/>
      <c r="Q95" s="292"/>
      <c r="R95" s="292"/>
      <c r="S95" s="292"/>
      <c r="T95" s="292"/>
      <c r="U95" s="292"/>
      <c r="V95" s="277"/>
      <c r="W95" s="278"/>
    </row>
    <row r="96" spans="1:23" x14ac:dyDescent="0.25">
      <c r="O96" s="292"/>
      <c r="P96" s="292"/>
      <c r="Q96" s="277"/>
      <c r="R96" s="277"/>
      <c r="S96" s="277"/>
      <c r="T96" s="277"/>
      <c r="U96" s="277"/>
      <c r="V96" s="292"/>
    </row>
    <row r="97" spans="15:22" x14ac:dyDescent="0.25">
      <c r="O97" s="292"/>
      <c r="P97" s="6"/>
      <c r="Q97" s="6"/>
      <c r="R97" s="6"/>
      <c r="S97" s="292"/>
      <c r="T97" s="292"/>
      <c r="U97" s="292"/>
      <c r="V97" s="292"/>
    </row>
    <row r="98" spans="15:22" x14ac:dyDescent="0.25">
      <c r="O98" s="292"/>
      <c r="P98" s="19"/>
      <c r="Q98" s="19"/>
      <c r="R98" s="292"/>
      <c r="S98" s="292"/>
      <c r="T98" s="292"/>
      <c r="U98" s="292"/>
      <c r="V98" s="292"/>
    </row>
    <row r="99" spans="15:22" x14ac:dyDescent="0.25">
      <c r="O99" s="292"/>
      <c r="P99" s="292"/>
      <c r="Q99" s="399"/>
      <c r="R99" s="292"/>
      <c r="S99" s="292"/>
      <c r="T99" s="292"/>
      <c r="U99" s="292"/>
      <c r="V99" s="292"/>
    </row>
    <row r="100" spans="15:22" x14ac:dyDescent="0.25">
      <c r="O100" s="185"/>
      <c r="P100" s="160"/>
      <c r="Q100" s="160"/>
      <c r="R100" s="292"/>
      <c r="S100" s="292"/>
      <c r="T100" s="292"/>
      <c r="U100" s="292"/>
      <c r="V100" s="292"/>
    </row>
    <row r="101" spans="15:22" x14ac:dyDescent="0.25">
      <c r="O101" s="312"/>
      <c r="P101" s="160"/>
      <c r="Q101" s="160"/>
      <c r="R101" s="292"/>
      <c r="S101" s="292"/>
      <c r="T101" s="292"/>
      <c r="U101" s="292"/>
      <c r="V101" s="292"/>
    </row>
    <row r="102" spans="15:22" x14ac:dyDescent="0.25">
      <c r="O102" s="312"/>
      <c r="P102" s="160"/>
      <c r="Q102" s="160"/>
      <c r="R102" s="292"/>
      <c r="S102" s="292"/>
      <c r="T102" s="292"/>
      <c r="U102" s="292"/>
      <c r="V102" s="292"/>
    </row>
    <row r="103" spans="15:22" x14ac:dyDescent="0.25">
      <c r="O103" s="292"/>
      <c r="P103" s="317"/>
      <c r="Q103" s="317"/>
      <c r="R103" s="292"/>
      <c r="S103" s="292"/>
      <c r="T103" s="292"/>
      <c r="U103" s="292"/>
      <c r="V103" s="292"/>
    </row>
    <row r="104" spans="15:22" x14ac:dyDescent="0.25">
      <c r="O104" s="317"/>
      <c r="P104" s="317"/>
      <c r="Q104" s="317"/>
      <c r="R104" s="317"/>
      <c r="S104" s="292"/>
      <c r="T104" s="292"/>
      <c r="U104" s="292"/>
      <c r="V104" s="292"/>
    </row>
    <row r="105" spans="15:22" x14ac:dyDescent="0.25">
      <c r="O105" s="292"/>
      <c r="P105" s="292"/>
      <c r="Q105" s="292"/>
      <c r="R105" s="292"/>
      <c r="S105" s="292"/>
      <c r="T105" s="292"/>
      <c r="U105" s="292"/>
      <c r="V105" s="292"/>
    </row>
    <row r="235" spans="4:5" x14ac:dyDescent="0.25">
      <c r="D235" s="369"/>
      <c r="E235" s="369"/>
    </row>
    <row r="236" spans="4:5" x14ac:dyDescent="0.25">
      <c r="D236" s="369"/>
      <c r="E236" s="369"/>
    </row>
  </sheetData>
  <mergeCells count="9">
    <mergeCell ref="S80:T80"/>
    <mergeCell ref="P82:P83"/>
    <mergeCell ref="P84:P85"/>
    <mergeCell ref="P87:P89"/>
    <mergeCell ref="B5:D5"/>
    <mergeCell ref="E5:G5"/>
    <mergeCell ref="B6:D6"/>
    <mergeCell ref="E6:G6"/>
    <mergeCell ref="J37:N37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90" zoomScaleNormal="90" workbookViewId="0">
      <selection activeCell="A30" sqref="A30"/>
    </sheetView>
  </sheetViews>
  <sheetFormatPr defaultColWidth="9.109375" defaultRowHeight="13.2" x14ac:dyDescent="0.25"/>
  <cols>
    <col min="1" max="1" width="67.44140625" style="290" customWidth="1"/>
    <col min="2" max="2" width="18.5546875" style="290" customWidth="1"/>
    <col min="3" max="3" width="9.109375" style="290"/>
    <col min="4" max="5" width="16.109375" style="290" bestFit="1" customWidth="1"/>
    <col min="6" max="6" width="9.109375" style="290"/>
    <col min="7" max="7" width="11.44140625" style="290" customWidth="1"/>
    <col min="8" max="9" width="9.109375" style="290"/>
    <col min="10" max="10" width="13.5546875" style="290" customWidth="1"/>
    <col min="11" max="16384" width="9.109375" style="290"/>
  </cols>
  <sheetData>
    <row r="1" spans="1:11" x14ac:dyDescent="0.25">
      <c r="A1" s="370" t="s">
        <v>223</v>
      </c>
      <c r="B1" s="371"/>
    </row>
    <row r="2" spans="1:11" x14ac:dyDescent="0.25">
      <c r="A2" s="370" t="s">
        <v>224</v>
      </c>
      <c r="B2" s="371"/>
    </row>
    <row r="3" spans="1:11" x14ac:dyDescent="0.25">
      <c r="A3" s="372">
        <f>+'ESA FFELP(3)'!D7</f>
        <v>44926</v>
      </c>
      <c r="B3" s="371"/>
    </row>
    <row r="4" spans="1:11" x14ac:dyDescent="0.25">
      <c r="A4" s="370" t="s">
        <v>225</v>
      </c>
      <c r="B4" s="371"/>
    </row>
    <row r="7" spans="1:11" x14ac:dyDescent="0.25">
      <c r="A7" s="373" t="s">
        <v>226</v>
      </c>
    </row>
    <row r="9" spans="1:11" x14ac:dyDescent="0.25">
      <c r="A9" s="374" t="s">
        <v>227</v>
      </c>
      <c r="B9" s="375">
        <v>3234790.04</v>
      </c>
      <c r="C9" s="376"/>
    </row>
    <row r="10" spans="1:11" ht="17.399999999999999" x14ac:dyDescent="0.3">
      <c r="A10" s="374" t="s">
        <v>228</v>
      </c>
      <c r="B10" s="377"/>
      <c r="C10" s="376"/>
      <c r="I10" s="378"/>
      <c r="J10" s="378"/>
      <c r="K10" s="378"/>
    </row>
    <row r="11" spans="1:11" ht="17.399999999999999" x14ac:dyDescent="0.3">
      <c r="A11" s="374" t="s">
        <v>229</v>
      </c>
      <c r="B11" s="379">
        <v>0</v>
      </c>
      <c r="C11" s="376"/>
      <c r="I11" s="378"/>
      <c r="J11" s="378"/>
      <c r="K11" s="378"/>
    </row>
    <row r="12" spans="1:11" x14ac:dyDescent="0.25">
      <c r="A12" s="374" t="s">
        <v>230</v>
      </c>
      <c r="B12" s="379">
        <v>60272164.07</v>
      </c>
      <c r="C12" s="376"/>
      <c r="D12" s="380"/>
      <c r="E12" s="380"/>
      <c r="F12" s="381"/>
    </row>
    <row r="13" spans="1:11" x14ac:dyDescent="0.25">
      <c r="A13" s="374" t="s">
        <v>231</v>
      </c>
      <c r="B13" s="379">
        <v>-2577167.11</v>
      </c>
      <c r="C13" s="376"/>
    </row>
    <row r="14" spans="1:11" x14ac:dyDescent="0.25">
      <c r="A14" s="374" t="s">
        <v>232</v>
      </c>
      <c r="B14" s="382">
        <f>SUM(B12:B13)</f>
        <v>57694996.960000001</v>
      </c>
      <c r="C14" s="376"/>
      <c r="D14" s="380"/>
    </row>
    <row r="15" spans="1:11" x14ac:dyDescent="0.25">
      <c r="A15" s="374"/>
      <c r="B15" s="379"/>
      <c r="C15" s="376"/>
    </row>
    <row r="16" spans="1:11" ht="18.75" customHeight="1" x14ac:dyDescent="0.25">
      <c r="A16" s="374" t="s">
        <v>233</v>
      </c>
      <c r="B16" s="379">
        <v>3232012.08</v>
      </c>
      <c r="C16" s="376"/>
      <c r="E16" s="2"/>
      <c r="I16" s="383"/>
    </row>
    <row r="17" spans="1:7" x14ac:dyDescent="0.25">
      <c r="A17" s="384" t="s">
        <v>234</v>
      </c>
      <c r="B17" s="379">
        <v>0</v>
      </c>
      <c r="C17" s="376"/>
    </row>
    <row r="18" spans="1:7" x14ac:dyDescent="0.25">
      <c r="A18" s="374" t="s">
        <v>235</v>
      </c>
      <c r="B18" s="379">
        <v>47824.97</v>
      </c>
      <c r="C18" s="376"/>
      <c r="D18" s="380"/>
      <c r="E18" s="2"/>
      <c r="F18" s="2"/>
    </row>
    <row r="19" spans="1:7" x14ac:dyDescent="0.25">
      <c r="A19" s="374" t="s">
        <v>236</v>
      </c>
      <c r="B19" s="379"/>
      <c r="C19" s="376"/>
      <c r="F19" s="2"/>
    </row>
    <row r="20" spans="1:7" x14ac:dyDescent="0.25">
      <c r="A20" s="374" t="s">
        <v>237</v>
      </c>
      <c r="B20" s="379">
        <v>0</v>
      </c>
      <c r="C20" s="376"/>
      <c r="D20" s="380"/>
    </row>
    <row r="21" spans="1:7" x14ac:dyDescent="0.25">
      <c r="A21" s="376"/>
      <c r="B21" s="385"/>
      <c r="C21" s="376"/>
      <c r="E21" s="380"/>
    </row>
    <row r="22" spans="1:7" ht="13.8" thickBot="1" x14ac:dyDescent="0.3">
      <c r="A22" s="386" t="s">
        <v>83</v>
      </c>
      <c r="B22" s="387">
        <f>+B9+B14+B16+B19+B18+B17</f>
        <v>64209624.049999997</v>
      </c>
      <c r="C22" s="376"/>
      <c r="D22" s="380"/>
      <c r="E22" s="380"/>
    </row>
    <row r="23" spans="1:7" ht="13.8" thickTop="1" x14ac:dyDescent="0.25">
      <c r="A23" s="376"/>
      <c r="B23" s="377"/>
      <c r="C23" s="376"/>
      <c r="D23" s="380"/>
    </row>
    <row r="24" spans="1:7" x14ac:dyDescent="0.25">
      <c r="A24" s="376"/>
      <c r="B24" s="377"/>
      <c r="C24" s="376"/>
    </row>
    <row r="25" spans="1:7" x14ac:dyDescent="0.25">
      <c r="A25" s="386" t="s">
        <v>238</v>
      </c>
      <c r="B25" s="377"/>
      <c r="C25" s="376"/>
    </row>
    <row r="26" spans="1:7" x14ac:dyDescent="0.25">
      <c r="A26" s="376"/>
      <c r="B26" s="377"/>
      <c r="C26" s="376"/>
    </row>
    <row r="27" spans="1:7" x14ac:dyDescent="0.25">
      <c r="A27" s="374" t="s">
        <v>239</v>
      </c>
      <c r="B27" s="388">
        <v>0</v>
      </c>
      <c r="C27" s="376"/>
    </row>
    <row r="28" spans="1:7" x14ac:dyDescent="0.25">
      <c r="A28" s="374" t="s">
        <v>240</v>
      </c>
      <c r="B28" s="379">
        <v>46221989.420000002</v>
      </c>
      <c r="C28" s="376"/>
      <c r="E28" s="2"/>
    </row>
    <row r="29" spans="1:7" x14ac:dyDescent="0.25">
      <c r="A29" s="374" t="s">
        <v>241</v>
      </c>
      <c r="B29" s="379">
        <v>-156107.07</v>
      </c>
      <c r="C29" s="376"/>
      <c r="G29" s="2"/>
    </row>
    <row r="30" spans="1:7" x14ac:dyDescent="0.25">
      <c r="A30" s="374" t="s">
        <v>242</v>
      </c>
      <c r="B30" s="379">
        <v>0</v>
      </c>
      <c r="C30" s="376"/>
    </row>
    <row r="31" spans="1:7" x14ac:dyDescent="0.25">
      <c r="A31" s="374" t="s">
        <v>243</v>
      </c>
      <c r="B31" s="379">
        <v>0</v>
      </c>
      <c r="C31" s="376"/>
      <c r="G31" s="2"/>
    </row>
    <row r="32" spans="1:7" x14ac:dyDescent="0.25">
      <c r="A32" s="376"/>
      <c r="B32" s="385"/>
      <c r="C32" s="376"/>
    </row>
    <row r="33" spans="1:9" ht="13.8" thickBot="1" x14ac:dyDescent="0.3">
      <c r="A33" s="374" t="s">
        <v>244</v>
      </c>
      <c r="B33" s="389">
        <f>SUM(B28:B32)</f>
        <v>46065882.350000001</v>
      </c>
      <c r="C33" s="376"/>
      <c r="E33" s="390"/>
    </row>
    <row r="34" spans="1:9" ht="13.8" thickTop="1" x14ac:dyDescent="0.25">
      <c r="A34" s="376"/>
      <c r="B34" s="391"/>
      <c r="C34" s="376"/>
    </row>
    <row r="35" spans="1:9" x14ac:dyDescent="0.25">
      <c r="A35" s="386" t="s">
        <v>245</v>
      </c>
      <c r="B35" s="392">
        <v>18143741.699999999</v>
      </c>
      <c r="C35" s="376"/>
      <c r="D35" s="380"/>
    </row>
    <row r="36" spans="1:9" x14ac:dyDescent="0.25">
      <c r="A36" s="376"/>
      <c r="B36" s="377"/>
      <c r="C36" s="376"/>
    </row>
    <row r="37" spans="1:9" ht="13.8" thickBot="1" x14ac:dyDescent="0.3">
      <c r="A37" s="386" t="s">
        <v>246</v>
      </c>
      <c r="B37" s="387">
        <f>+B33+B35</f>
        <v>64209624.049999997</v>
      </c>
      <c r="C37" s="376"/>
      <c r="D37" s="380"/>
      <c r="I37" s="393"/>
    </row>
    <row r="38" spans="1:9" ht="13.8" thickTop="1" x14ac:dyDescent="0.25">
      <c r="A38" s="376"/>
      <c r="B38" s="377"/>
      <c r="C38" s="376"/>
    </row>
    <row r="39" spans="1:9" x14ac:dyDescent="0.25">
      <c r="A39" s="376"/>
      <c r="B39" s="377">
        <f>B22-B37</f>
        <v>0</v>
      </c>
      <c r="C39" s="376"/>
    </row>
    <row r="40" spans="1:9" x14ac:dyDescent="0.25">
      <c r="B40" s="168"/>
    </row>
    <row r="41" spans="1:9" x14ac:dyDescent="0.25">
      <c r="A41" s="376" t="s">
        <v>247</v>
      </c>
      <c r="B41" s="377"/>
      <c r="C41" s="376"/>
    </row>
    <row r="42" spans="1:9" x14ac:dyDescent="0.25">
      <c r="A42" s="376" t="s">
        <v>248</v>
      </c>
      <c r="B42" s="377"/>
      <c r="C42" s="376"/>
    </row>
    <row r="43" spans="1:9" x14ac:dyDescent="0.25">
      <c r="A43" s="2"/>
      <c r="B43" s="168"/>
      <c r="C43" s="2"/>
    </row>
    <row r="44" spans="1:9" x14ac:dyDescent="0.25">
      <c r="B44" s="168"/>
    </row>
    <row r="45" spans="1:9" x14ac:dyDescent="0.25">
      <c r="B45" s="168"/>
    </row>
    <row r="46" spans="1:9" x14ac:dyDescent="0.25">
      <c r="B46" s="168"/>
    </row>
    <row r="47" spans="1:9" x14ac:dyDescent="0.25">
      <c r="B47" s="168"/>
    </row>
  </sheetData>
  <pageMargins left="0.7" right="0.7" top="0.75" bottom="0.75" header="0.3" footer="0.3"/>
  <pageSetup scale="85" orientation="portrait" r:id="rId1"/>
  <ignoredErrors>
    <ignoredError sqref="B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FFELP(3)</vt:lpstr>
      <vt:lpstr>ESA Collection and Waterfall(3)</vt:lpstr>
      <vt:lpstr>ESA Balance Sheet(3)</vt:lpstr>
      <vt:lpstr>'ESA Collection and Waterfall(3)'!Print_Area</vt:lpstr>
      <vt:lpstr>'ESA FFELP(3)'!Print_Area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2023-01-23T16:23:43Z</dcterms:created>
  <dcterms:modified xsi:type="dcterms:W3CDTF">2023-01-24T17:46:19Z</dcterms:modified>
</cp:coreProperties>
</file>