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14" i="3"/>
  <c r="A3" i="3"/>
  <c r="A3" i="2"/>
  <c r="A84" i="1"/>
  <c r="G49" i="1"/>
  <c r="G48" i="1"/>
  <c r="H53" i="1"/>
  <c r="G47" i="1"/>
  <c r="H21" i="1"/>
  <c r="L18" i="1"/>
  <c r="H73" i="1" s="1"/>
  <c r="D18" i="1"/>
  <c r="G72" i="1"/>
  <c r="L17" i="1"/>
  <c r="D17" i="1"/>
  <c r="D7" i="1"/>
  <c r="D6" i="1"/>
  <c r="L21" i="1" l="1"/>
  <c r="H72" i="1"/>
  <c r="K21" i="1"/>
  <c r="J21" i="1"/>
  <c r="M17" i="1"/>
  <c r="M21" i="1" s="1"/>
  <c r="G73" i="1"/>
  <c r="G74" i="1" s="1"/>
  <c r="M18" i="1"/>
  <c r="I21" i="1"/>
  <c r="G53" i="1"/>
  <c r="B22" i="3"/>
  <c r="H66" i="1"/>
  <c r="G46" i="1"/>
  <c r="G50" i="1"/>
  <c r="G64" i="1"/>
  <c r="G66" i="1" l="1"/>
  <c r="G68" i="1" s="1"/>
  <c r="B35" i="3"/>
  <c r="H74" i="1"/>
  <c r="H68" i="1"/>
  <c r="H79" i="1" l="1"/>
  <c r="H78" i="1"/>
  <c r="B37" i="3"/>
  <c r="B39" i="3" s="1"/>
</calcChain>
</file>

<file path=xl/sharedStrings.xml><?xml version="1.0" encoding="utf-8"?>
<sst xmlns="http://schemas.openxmlformats.org/spreadsheetml/2006/main" count="377" uniqueCount="278">
  <si>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</si>
  <si>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</si>
  <si>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</si>
  <si>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</si>
  <si>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</si>
  <si>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</si>
  <si>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</si>
  <si>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</si>
  <si>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</si>
  <si>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</si>
  <si>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</si>
  <si>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</si>
  <si>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</si>
  <si>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</si>
  <si>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</si>
  <si>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</si>
  <si>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</si>
  <si>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</si>
  <si>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</si>
  <si>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</si>
  <si>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</si>
  <si>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</si>
  <si>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</si>
  <si>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</si>
  <si>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</si>
  <si>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</si>
  <si>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</si>
  <si>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</si>
  <si>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</si>
  <si>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</si>
  <si>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</si>
  <si>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</si>
  <si>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</si>
  <si>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</si>
  <si>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</si>
  <si>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</si>
  <si>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</si>
  <si>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</si>
  <si>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</si>
  <si>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</si>
  <si>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</si>
  <si>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</si>
  <si>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</si>
  <si>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</si>
  <si>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</si>
  <si>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</si>
  <si>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</si>
  <si>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</si>
  <si>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</si>
  <si>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</si>
  <si>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</si>
  <si>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</si>
  <si>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</si>
  <si>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</si>
  <si>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</si>
  <si>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</si>
  <si>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</si>
  <si>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</si>
  <si>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</si>
  <si>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</si>
  <si>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</si>
  <si>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</si>
  <si>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</si>
  <si>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</si>
  <si>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</si>
  <si>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</si>
  <si>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</si>
  <si>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</si>
  <si>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</si>
  <si>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</si>
  <si>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</si>
  <si>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</si>
  <si>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</si>
  <si>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</si>
  <si>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</si>
  <si>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</si>
  <si>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</si>
  <si>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</si>
  <si>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</si>
  <si>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</si>
  <si>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</si>
  <si>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</si>
  <si>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</si>
  <si>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</si>
  <si>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</si>
  <si>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</si>
  <si>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</si>
  <si>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</si>
  <si>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</si>
  <si>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</si>
  <si>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</si>
  <si>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</si>
  <si>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</si>
  <si>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</si>
  <si>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</si>
  <si>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</si>
  <si>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</si>
  <si>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</si>
  <si>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</si>
  <si>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</si>
  <si>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</si>
  <si>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</si>
  <si>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</si>
  <si>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</si>
  <si>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</si>
  <si>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</si>
  <si>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</si>
  <si>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</si>
  <si>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</si>
  <si>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</si>
  <si>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</si>
  <si>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</si>
  <si>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</si>
  <si>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</si>
  <si>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</si>
  <si>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</si>
  <si>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</si>
  <si>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</si>
  <si>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</si>
  <si>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</si>
  <si>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</si>
  <si>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</si>
  <si>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</si>
  <si>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</si>
  <si>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</si>
  <si>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</si>
  <si>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</si>
  <si>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</si>
  <si>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</si>
  <si>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</si>
  <si>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</si>
  <si>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</si>
  <si>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</si>
  <si>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</si>
  <si>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</si>
  <si>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</si>
  <si>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</si>
  <si>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</si>
  <si>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</si>
  <si>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</si>
  <si>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</si>
  <si>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</si>
  <si>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</si>
  <si>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</si>
  <si>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</si>
  <si>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</si>
  <si>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</si>
  <si>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</si>
  <si>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</si>
  <si>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</si>
  <si>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</si>
  <si>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</si>
  <si>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</si>
  <si>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</si>
  <si>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</si>
  <si>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</si>
  <si>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</si>
  <si>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</si>
  <si>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</si>
  <si>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</si>
  <si>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</si>
  <si>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</si>
  <si>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</si>
  <si>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</si>
  <si>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</si>
  <si>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</si>
  <si>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</si>
  <si>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</si>
  <si>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</si>
  <si>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</si>
  <si>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</si>
  <si>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</si>
  <si>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</si>
  <si>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</si>
  <si>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</si>
  <si>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</si>
  <si>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</si>
  <si>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</si>
  <si>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</si>
  <si>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</si>
  <si>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</si>
  <si>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</si>
  <si>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</si>
  <si>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</si>
  <si>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</si>
  <si>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</si>
  <si>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</si>
  <si>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</si>
  <si>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</si>
  <si>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</si>
  <si>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</si>
  <si>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</si>
  <si>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</si>
  <si>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</si>
  <si>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</si>
  <si>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</si>
  <si>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</si>
  <si>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</si>
  <si>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</si>
  <si>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</si>
  <si>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</si>
  <si>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</si>
  <si>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</si>
  <si>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</si>
  <si>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</si>
  <si>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</si>
  <si>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</si>
  <si>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</si>
  <si>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</si>
  <si>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</si>
  <si>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</si>
  <si>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</si>
  <si>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</si>
  <si>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</si>
  <si>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</si>
  <si>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</si>
  <si>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</si>
  <si>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</si>
  <si>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</si>
  <si>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</si>
  <si>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</si>
  <si>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</si>
  <si>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</si>
  <si>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</si>
  <si>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</si>
  <si>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</si>
  <si>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</si>
  <si>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</si>
  <si>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</si>
  <si>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</si>
  <si>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</si>
  <si>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</si>
  <si>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</si>
  <si>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</si>
  <si>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</si>
  <si>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</si>
  <si>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</si>
  <si>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</si>
  <si>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</si>
  <si>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</si>
  <si>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</si>
  <si>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</si>
  <si>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</si>
  <si>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</si>
  <si>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</si>
  <si>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</si>
  <si>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</si>
  <si>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</si>
  <si>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</si>
  <si>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</si>
  <si>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</si>
  <si>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</si>
  <si>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</si>
  <si>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</si>
  <si>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</si>
  <si>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</si>
  <si>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</si>
  <si>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</si>
  <si>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</si>
  <si>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</si>
  <si>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</si>
  <si>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</si>
  <si>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</si>
  <si>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</si>
  <si>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</si>
  <si>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</si>
  <si>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</si>
  <si>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</si>
  <si>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</si>
  <si>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</si>
  <si>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</si>
  <si>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</si>
  <si>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</si>
  <si>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</si>
  <si>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</si>
  <si>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</si>
  <si>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</si>
  <si>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8/25/22-9/23/22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</si>
</sst>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/>
    <xf numFmtId="43" fontId="3" fillId="0" borderId="14" xfId="0" applyNumberFormat="1" applyFont="1" applyFill="1" applyBorder="1"/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43" fontId="3" fillId="0" borderId="16" xfId="0" applyNumberFormat="1" applyFont="1" applyFill="1" applyBorder="1"/>
    <xf numFmtId="43" fontId="3" fillId="0" borderId="17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10" fontId="3" fillId="0" borderId="1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3" xfId="0" applyNumberFormat="1" applyFont="1" applyFill="1" applyBorder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43" fontId="4" fillId="0" borderId="19" xfId="4" applyFont="1" applyFill="1" applyBorder="1" applyAlignment="1">
      <alignment horizontal="right"/>
    </xf>
    <xf numFmtId="10" fontId="3" fillId="0" borderId="19" xfId="5" applyNumberFormat="1" applyFont="1" applyFill="1" applyBorder="1" applyAlignment="1">
      <alignment horizontal="right"/>
    </xf>
    <xf numFmtId="165" fontId="4" fillId="0" borderId="19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10" fontId="3" fillId="0" borderId="27" xfId="0" applyNumberFormat="1" applyFont="1" applyFill="1" applyBorder="1" applyAlignment="1">
      <alignment horizontal="center"/>
    </xf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2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4" fontId="0" fillId="0" borderId="5" xfId="0" applyNumberFormat="1" applyFont="1" applyFill="1" applyBorder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5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4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43" fontId="25" fillId="0" borderId="0" xfId="0" applyNumberFormat="1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43" fontId="25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Border="1" applyAlignment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28" fillId="0" borderId="0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 applyBorder="1"/>
    <xf numFmtId="0" fontId="29" fillId="0" borderId="0" xfId="0" applyFont="1" applyFill="1" applyBorder="1"/>
    <xf numFmtId="174" fontId="29" fillId="0" borderId="0" xfId="0" applyNumberFormat="1" applyFont="1" applyFill="1" applyBorder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Border="1" applyAlignment="1">
      <alignment horizontal="left"/>
    </xf>
    <xf numFmtId="174" fontId="30" fillId="0" borderId="0" xfId="0" applyNumberFormat="1" applyFont="1" applyFill="1" applyBorder="1"/>
    <xf numFmtId="165" fontId="3" fillId="0" borderId="23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Border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175" fontId="4" fillId="0" borderId="44" xfId="0" applyNumberFormat="1" applyFont="1" applyFill="1" applyBorder="1" applyAlignment="1" applyProtection="1">
      <alignment horizontal="right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/>
    <xf numFmtId="44" fontId="31" fillId="0" borderId="0" xfId="0" applyNumberFormat="1" applyFont="1" applyFill="1" applyAlignment="1"/>
    <xf numFmtId="44" fontId="32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44" fontId="32" fillId="0" borderId="22" xfId="0" applyNumberFormat="1" applyFont="1" applyFill="1" applyBorder="1" applyAlignment="1"/>
    <xf numFmtId="0" fontId="32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0" fontId="0" fillId="0" borderId="0" xfId="0" applyFill="1" applyBorder="1" applyAlignment="1">
      <alignment wrapText="1"/>
    </xf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83993" y="647128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95898" y="49839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9060180" y="45415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328166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74520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I1" s="3"/>
      <c r="J1" s="4"/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5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5">
      <c r="B6" s="10" t="s">
        <v>6</v>
      </c>
      <c r="C6" s="11"/>
      <c r="D6" s="15">
        <f>'Collection and Waterfall'!E5</f>
        <v>44830</v>
      </c>
      <c r="E6" s="12"/>
      <c r="F6" s="12"/>
      <c r="G6" s="13"/>
      <c r="I6" s="9"/>
      <c r="J6" s="9"/>
      <c r="L6" s="14"/>
      <c r="M6" s="14"/>
    </row>
    <row r="7" spans="1:15" ht="13.35" customHeight="1" x14ac:dyDescent="0.25">
      <c r="B7" s="10" t="s">
        <v>7</v>
      </c>
      <c r="C7" s="11"/>
      <c r="D7" s="15">
        <f>'Collection and Waterfall'!E6</f>
        <v>44804</v>
      </c>
      <c r="E7" s="16"/>
      <c r="F7" s="16"/>
      <c r="G7" s="17"/>
      <c r="I7" s="18" t="s">
        <v>8</v>
      </c>
      <c r="J7" s="18"/>
      <c r="L7" s="14"/>
      <c r="M7" s="14"/>
    </row>
    <row r="8" spans="1:15" x14ac:dyDescent="0.25">
      <c r="B8" s="10" t="s">
        <v>9</v>
      </c>
      <c r="C8" s="11"/>
      <c r="D8" s="12" t="s">
        <v>10</v>
      </c>
      <c r="E8" s="12"/>
      <c r="F8" s="12"/>
      <c r="G8" s="13"/>
      <c r="I8" s="18"/>
      <c r="J8" s="18"/>
    </row>
    <row r="9" spans="1:15" x14ac:dyDescent="0.25">
      <c r="B9" s="10" t="s">
        <v>11</v>
      </c>
      <c r="C9" s="11"/>
      <c r="D9" s="12" t="s">
        <v>12</v>
      </c>
      <c r="E9" s="12"/>
      <c r="F9" s="12"/>
      <c r="G9" s="13"/>
      <c r="I9" s="18"/>
      <c r="J9" s="18"/>
    </row>
    <row r="10" spans="1:15" x14ac:dyDescent="0.25">
      <c r="B10" s="19" t="s">
        <v>13</v>
      </c>
      <c r="C10" s="20"/>
      <c r="D10" s="21" t="s">
        <v>14</v>
      </c>
      <c r="E10" s="22"/>
      <c r="F10" s="22"/>
      <c r="G10" s="23"/>
      <c r="I10" s="24"/>
      <c r="J10" s="24"/>
    </row>
    <row r="11" spans="1:15" ht="13.8" thickBot="1" x14ac:dyDescent="0.3">
      <c r="B11" s="25" t="s">
        <v>15</v>
      </c>
      <c r="C11" s="26"/>
      <c r="D11" s="27" t="s">
        <v>16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/>
    <row r="14" spans="1:15" ht="15.6" x14ac:dyDescent="0.3">
      <c r="A14" s="30" t="s">
        <v>17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5">
      <c r="A16" s="36"/>
      <c r="B16" s="37" t="s">
        <v>18</v>
      </c>
      <c r="C16" s="37" t="s">
        <v>19</v>
      </c>
      <c r="D16" s="38" t="s">
        <v>20</v>
      </c>
      <c r="E16" s="37" t="s">
        <v>21</v>
      </c>
      <c r="F16" s="37" t="s">
        <v>22</v>
      </c>
      <c r="G16" s="37" t="s">
        <v>23</v>
      </c>
      <c r="H16" s="37" t="s">
        <v>24</v>
      </c>
      <c r="I16" s="37" t="s">
        <v>25</v>
      </c>
      <c r="J16" s="37" t="s">
        <v>26</v>
      </c>
      <c r="K16" s="37" t="s">
        <v>27</v>
      </c>
      <c r="L16" s="37" t="s">
        <v>28</v>
      </c>
      <c r="M16" s="37" t="s">
        <v>29</v>
      </c>
      <c r="N16" s="37" t="s">
        <v>30</v>
      </c>
      <c r="O16" s="39" t="s">
        <v>31</v>
      </c>
    </row>
    <row r="17" spans="1:17" x14ac:dyDescent="0.25">
      <c r="A17" s="34"/>
      <c r="B17" s="40" t="s">
        <v>206</v>
      </c>
      <c r="C17" s="41" t="s">
        <v>275</v>
      </c>
      <c r="D17" s="42">
        <f>E17+F17</f>
        <v>3.2437099999999996E-2</v>
      </c>
      <c r="E17" s="42">
        <v>2.44371E-2</v>
      </c>
      <c r="F17" s="42">
        <v>8.0000000000000002E-3</v>
      </c>
      <c r="G17" s="40"/>
      <c r="H17" s="43">
        <v>297000000</v>
      </c>
      <c r="I17" s="43">
        <v>57301542.280000001</v>
      </c>
      <c r="J17" s="44">
        <v>165219.47</v>
      </c>
      <c r="K17" s="45">
        <v>1133280.0900000001</v>
      </c>
      <c r="L17" s="44">
        <f>I17-K17</f>
        <v>56168262.189999998</v>
      </c>
      <c r="M17" s="46">
        <f>L17/L21</f>
        <v>0.90640370094264211</v>
      </c>
      <c r="N17" s="46" t="s">
        <v>32</v>
      </c>
      <c r="O17" s="47">
        <v>53472</v>
      </c>
      <c r="Q17" s="48"/>
    </row>
    <row r="18" spans="1:17" x14ac:dyDescent="0.25">
      <c r="A18" s="34"/>
      <c r="B18" s="41" t="s">
        <v>207</v>
      </c>
      <c r="C18" s="41" t="s">
        <v>276</v>
      </c>
      <c r="D18" s="49">
        <f>E18+F18</f>
        <v>3.9437100000000003E-2</v>
      </c>
      <c r="E18" s="49">
        <v>2.44371E-2</v>
      </c>
      <c r="F18" s="49">
        <v>1.4999999999999999E-2</v>
      </c>
      <c r="G18" s="41"/>
      <c r="H18" s="50">
        <v>5800000</v>
      </c>
      <c r="I18" s="50">
        <v>5800000</v>
      </c>
      <c r="J18" s="51">
        <v>20332.27</v>
      </c>
      <c r="K18" s="52">
        <v>0</v>
      </c>
      <c r="L18" s="53">
        <f>I18-K18</f>
        <v>5800000</v>
      </c>
      <c r="M18" s="54">
        <f>L18/L21</f>
        <v>9.3596299057357835E-2</v>
      </c>
      <c r="N18" s="55" t="s">
        <v>32</v>
      </c>
      <c r="O18" s="56">
        <v>54234</v>
      </c>
      <c r="Q18" s="48"/>
    </row>
    <row r="19" spans="1:17" x14ac:dyDescent="0.25">
      <c r="A19" s="34"/>
      <c r="B19" s="41"/>
      <c r="C19" s="41"/>
      <c r="D19" s="49"/>
      <c r="E19" s="49"/>
      <c r="F19" s="49"/>
      <c r="G19" s="41"/>
      <c r="H19" s="50"/>
      <c r="I19" s="50"/>
      <c r="J19" s="51"/>
      <c r="K19" s="52"/>
      <c r="L19" s="51"/>
      <c r="M19" s="54"/>
      <c r="N19" s="54"/>
      <c r="O19" s="56"/>
      <c r="Q19" s="48"/>
    </row>
    <row r="20" spans="1:17" x14ac:dyDescent="0.25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 x14ac:dyDescent="0.25">
      <c r="A21" s="57"/>
      <c r="B21" s="65" t="s">
        <v>33</v>
      </c>
      <c r="C21" s="66"/>
      <c r="D21" s="67"/>
      <c r="E21" s="58"/>
      <c r="F21" s="58"/>
      <c r="G21" s="58"/>
      <c r="H21" s="68">
        <f>SUM(H17:H20)</f>
        <v>302800000</v>
      </c>
      <c r="I21" s="68">
        <f>SUM(I17:I20)</f>
        <v>63101542.280000001</v>
      </c>
      <c r="J21" s="68">
        <f>SUM(J17:J19)</f>
        <v>185551.74</v>
      </c>
      <c r="K21" s="68">
        <f>SUM(K17:K19)</f>
        <v>1133280.0900000001</v>
      </c>
      <c r="L21" s="68">
        <f>ROUND(SUM(L17:L19),2)</f>
        <v>61968262.189999998</v>
      </c>
      <c r="M21" s="69">
        <f>SUM(M17:M19)</f>
        <v>1</v>
      </c>
      <c r="N21" s="70"/>
      <c r="O21" s="71"/>
    </row>
    <row r="22" spans="1:17" s="76" customFormat="1" ht="10.199999999999999" x14ac:dyDescent="0.2">
      <c r="A22" s="72" t="s">
        <v>34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8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8" thickBot="1" x14ac:dyDescent="0.3"/>
    <row r="25" spans="1:17" ht="15.6" x14ac:dyDescent="0.3">
      <c r="A25" s="30" t="s">
        <v>35</v>
      </c>
      <c r="B25" s="31"/>
      <c r="C25" s="32"/>
      <c r="D25" s="32"/>
      <c r="E25" s="32"/>
      <c r="F25" s="32"/>
      <c r="G25" s="32"/>
      <c r="H25" s="33"/>
      <c r="J25" s="30" t="s">
        <v>36</v>
      </c>
      <c r="K25" s="32"/>
      <c r="L25" s="32"/>
      <c r="M25" s="32"/>
      <c r="N25" s="32"/>
      <c r="O25" s="33"/>
    </row>
    <row r="26" spans="1:17" x14ac:dyDescent="0.25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3.35" customHeight="1" x14ac:dyDescent="0.25">
      <c r="A27" s="81"/>
      <c r="B27" s="82"/>
      <c r="C27" s="82"/>
      <c r="D27" s="82"/>
      <c r="E27" s="82"/>
      <c r="F27" s="82" t="s">
        <v>37</v>
      </c>
      <c r="G27" s="82" t="s">
        <v>38</v>
      </c>
      <c r="H27" s="83" t="s">
        <v>39</v>
      </c>
      <c r="I27" s="2"/>
      <c r="J27" s="84"/>
      <c r="K27" s="85"/>
      <c r="L27" s="86" t="s">
        <v>40</v>
      </c>
      <c r="M27" s="87" t="s">
        <v>41</v>
      </c>
      <c r="N27" s="87"/>
      <c r="O27" s="88"/>
    </row>
    <row r="28" spans="1:17" x14ac:dyDescent="0.25">
      <c r="A28" s="84"/>
      <c r="B28" s="90" t="s">
        <v>42</v>
      </c>
      <c r="C28" s="90"/>
      <c r="D28" s="90"/>
      <c r="E28" s="90"/>
      <c r="F28" s="91">
        <v>63293721.579999998</v>
      </c>
      <c r="G28" s="91">
        <v>-1142583.6599999999</v>
      </c>
      <c r="H28" s="92">
        <v>62151137.920000002</v>
      </c>
      <c r="I28" s="93"/>
      <c r="J28" s="57"/>
      <c r="K28" s="94"/>
      <c r="L28" s="95"/>
      <c r="M28" s="96" t="s">
        <v>43</v>
      </c>
      <c r="N28" s="96"/>
      <c r="O28" s="97"/>
    </row>
    <row r="29" spans="1:17" x14ac:dyDescent="0.25">
      <c r="A29" s="34"/>
      <c r="B29" s="24" t="s">
        <v>44</v>
      </c>
      <c r="C29" s="24"/>
      <c r="D29" s="24"/>
      <c r="E29" s="24"/>
      <c r="F29" s="98">
        <v>808257.08</v>
      </c>
      <c r="G29" s="98">
        <v>-16782.16</v>
      </c>
      <c r="H29" s="99">
        <v>791474.92</v>
      </c>
      <c r="I29" s="93"/>
      <c r="J29" s="100" t="s">
        <v>45</v>
      </c>
      <c r="K29" s="101"/>
      <c r="L29" s="102">
        <v>0</v>
      </c>
      <c r="M29" s="103"/>
      <c r="N29" s="104">
        <v>0</v>
      </c>
      <c r="O29" s="105"/>
    </row>
    <row r="30" spans="1:17" x14ac:dyDescent="0.25">
      <c r="A30" s="34"/>
      <c r="B30" s="106" t="s">
        <v>46</v>
      </c>
      <c r="C30" s="106"/>
      <c r="D30" s="106"/>
      <c r="E30" s="106"/>
      <c r="F30" s="107">
        <v>64101978.659999996</v>
      </c>
      <c r="G30" s="107">
        <v>-1159365.82</v>
      </c>
      <c r="H30" s="108">
        <v>62942612.840000004</v>
      </c>
      <c r="I30" s="93"/>
      <c r="J30" s="100" t="s">
        <v>47</v>
      </c>
      <c r="K30" s="101"/>
      <c r="L30" s="102">
        <v>0</v>
      </c>
      <c r="M30" s="109"/>
      <c r="N30" s="110">
        <v>0</v>
      </c>
      <c r="O30" s="111"/>
    </row>
    <row r="31" spans="1:17" x14ac:dyDescent="0.25">
      <c r="A31" s="34"/>
      <c r="B31" s="24"/>
      <c r="C31" s="24"/>
      <c r="D31" s="24"/>
      <c r="E31" s="24"/>
      <c r="F31" s="112"/>
      <c r="G31" s="112"/>
      <c r="H31" s="113"/>
      <c r="I31" s="93"/>
      <c r="J31" s="100" t="s">
        <v>48</v>
      </c>
      <c r="K31" s="101"/>
      <c r="L31" s="102">
        <v>4.2599999999999999E-2</v>
      </c>
      <c r="M31" s="109"/>
      <c r="N31" s="110">
        <v>-17.53</v>
      </c>
      <c r="O31" s="111"/>
    </row>
    <row r="32" spans="1:17" x14ac:dyDescent="0.25">
      <c r="A32" s="34"/>
      <c r="B32" s="24"/>
      <c r="C32" s="24"/>
      <c r="D32" s="24"/>
      <c r="E32" s="24"/>
      <c r="F32" s="112"/>
      <c r="G32" s="112"/>
      <c r="H32" s="113"/>
      <c r="I32" s="93"/>
      <c r="J32" s="100" t="s">
        <v>49</v>
      </c>
      <c r="K32" s="101"/>
      <c r="L32" s="102">
        <v>0.1416</v>
      </c>
      <c r="M32" s="114"/>
      <c r="N32" s="115">
        <v>-2.75</v>
      </c>
      <c r="O32" s="116"/>
    </row>
    <row r="33" spans="1:15" ht="15.75" customHeight="1" x14ac:dyDescent="0.25">
      <c r="A33" s="34"/>
      <c r="B33" s="24"/>
      <c r="C33" s="24"/>
      <c r="D33" s="24"/>
      <c r="E33" s="24"/>
      <c r="F33" s="117"/>
      <c r="G33" s="117"/>
      <c r="H33" s="118"/>
      <c r="I33" s="93"/>
      <c r="J33" s="119"/>
      <c r="K33" s="120"/>
      <c r="L33" s="121"/>
      <c r="M33" s="122"/>
      <c r="N33" s="123" t="s">
        <v>50</v>
      </c>
      <c r="O33" s="124"/>
    </row>
    <row r="34" spans="1:15" x14ac:dyDescent="0.25">
      <c r="A34" s="34"/>
      <c r="B34" s="24" t="s">
        <v>51</v>
      </c>
      <c r="C34" s="24"/>
      <c r="D34" s="24"/>
      <c r="E34" s="24"/>
      <c r="F34" s="112">
        <v>4.87</v>
      </c>
      <c r="G34" s="112">
        <v>0</v>
      </c>
      <c r="H34" s="113">
        <v>4.87</v>
      </c>
      <c r="I34" s="93"/>
      <c r="J34" s="100" t="s">
        <v>52</v>
      </c>
      <c r="K34" s="101"/>
      <c r="L34" s="102">
        <v>0.79669999999999996</v>
      </c>
      <c r="M34" s="103"/>
      <c r="N34" s="104">
        <v>202.69</v>
      </c>
      <c r="O34" s="105"/>
    </row>
    <row r="35" spans="1:15" x14ac:dyDescent="0.25">
      <c r="A35" s="34"/>
      <c r="B35" s="24" t="s">
        <v>53</v>
      </c>
      <c r="C35" s="24"/>
      <c r="D35" s="24"/>
      <c r="E35" s="24"/>
      <c r="F35" s="112">
        <v>184.25</v>
      </c>
      <c r="G35" s="112">
        <v>-0.67</v>
      </c>
      <c r="H35" s="113">
        <v>183.58</v>
      </c>
      <c r="I35" s="93"/>
      <c r="J35" s="100" t="s">
        <v>54</v>
      </c>
      <c r="K35" s="101"/>
      <c r="L35" s="102">
        <v>1.5100000000000001E-2</v>
      </c>
      <c r="M35" s="109"/>
      <c r="N35" s="110">
        <v>191.05</v>
      </c>
      <c r="O35" s="111"/>
    </row>
    <row r="36" spans="1:15" ht="12.75" customHeight="1" x14ac:dyDescent="0.25">
      <c r="A36" s="34"/>
      <c r="B36" s="24" t="s">
        <v>55</v>
      </c>
      <c r="C36" s="24"/>
      <c r="D36" s="24"/>
      <c r="E36" s="24"/>
      <c r="F36" s="125">
        <v>8030</v>
      </c>
      <c r="G36" s="125">
        <v>-110</v>
      </c>
      <c r="H36" s="126">
        <v>7920</v>
      </c>
      <c r="I36" s="93"/>
      <c r="J36" s="100" t="s">
        <v>56</v>
      </c>
      <c r="K36" s="101"/>
      <c r="L36" s="102">
        <v>4.0000000000000001E-3</v>
      </c>
      <c r="M36" s="109"/>
      <c r="N36" s="110">
        <v>195</v>
      </c>
      <c r="O36" s="111"/>
    </row>
    <row r="37" spans="1:15" ht="13.8" thickBot="1" x14ac:dyDescent="0.3">
      <c r="A37" s="34"/>
      <c r="B37" s="24" t="s">
        <v>57</v>
      </c>
      <c r="C37" s="24"/>
      <c r="D37" s="24"/>
      <c r="E37" s="24"/>
      <c r="F37" s="125">
        <v>3016</v>
      </c>
      <c r="G37" s="125">
        <v>-43</v>
      </c>
      <c r="H37" s="126">
        <v>2973</v>
      </c>
      <c r="I37" s="93"/>
      <c r="J37" s="127" t="s">
        <v>58</v>
      </c>
      <c r="K37" s="101"/>
      <c r="L37" s="128"/>
      <c r="M37" s="129"/>
      <c r="N37" s="130">
        <v>164</v>
      </c>
      <c r="O37" s="131"/>
    </row>
    <row r="38" spans="1:15" ht="13.8" thickBot="1" x14ac:dyDescent="0.3">
      <c r="A38" s="34"/>
      <c r="B38" s="24" t="s">
        <v>59</v>
      </c>
      <c r="C38" s="24"/>
      <c r="D38" s="24"/>
      <c r="E38" s="24"/>
      <c r="F38" s="132">
        <v>7982.81</v>
      </c>
      <c r="G38" s="132">
        <v>-35.51</v>
      </c>
      <c r="H38" s="133">
        <v>7947.3</v>
      </c>
      <c r="I38" s="93"/>
      <c r="J38" s="134"/>
      <c r="K38" s="135"/>
      <c r="L38" s="136"/>
      <c r="M38" s="137"/>
      <c r="N38" s="137"/>
      <c r="O38" s="138"/>
    </row>
    <row r="39" spans="1:15" ht="13.35" customHeight="1" x14ac:dyDescent="0.25">
      <c r="A39" s="57"/>
      <c r="B39" s="139" t="s">
        <v>60</v>
      </c>
      <c r="C39" s="139"/>
      <c r="D39" s="139"/>
      <c r="E39" s="139"/>
      <c r="F39" s="140">
        <v>21253.97</v>
      </c>
      <c r="G39" s="140">
        <v>-82.56</v>
      </c>
      <c r="H39" s="141">
        <v>21171.41</v>
      </c>
      <c r="I39" s="93"/>
      <c r="J39" s="142" t="s">
        <v>61</v>
      </c>
      <c r="K39" s="143"/>
      <c r="L39" s="143"/>
      <c r="M39" s="143"/>
      <c r="N39" s="143"/>
      <c r="O39" s="144"/>
    </row>
    <row r="40" spans="1:15" s="76" customFormat="1" x14ac:dyDescent="0.25">
      <c r="A40" s="72"/>
      <c r="B40" s="73"/>
      <c r="C40" s="73"/>
      <c r="D40" s="73"/>
      <c r="E40" s="73"/>
      <c r="F40" s="73"/>
      <c r="G40" s="73"/>
      <c r="H40" s="75"/>
      <c r="I40" s="93"/>
      <c r="J40" s="145"/>
      <c r="K40" s="146"/>
      <c r="L40" s="146"/>
      <c r="M40" s="146"/>
      <c r="N40" s="146"/>
      <c r="O40" s="147"/>
    </row>
    <row r="41" spans="1:15" s="76" customFormat="1" ht="13.8" thickBot="1" x14ac:dyDescent="0.3">
      <c r="A41" s="77"/>
      <c r="B41" s="78"/>
      <c r="C41" s="78"/>
      <c r="D41" s="78"/>
      <c r="E41" s="78"/>
      <c r="F41" s="78"/>
      <c r="G41" s="78"/>
      <c r="H41" s="80"/>
      <c r="I41" s="93"/>
      <c r="J41" s="148"/>
      <c r="K41" s="149"/>
      <c r="L41" s="149"/>
      <c r="M41" s="149"/>
      <c r="N41" s="149"/>
      <c r="O41" s="150"/>
    </row>
    <row r="42" spans="1:15" ht="13.8" thickBot="1" x14ac:dyDescent="0.3">
      <c r="I42" s="93"/>
      <c r="J42" s="151"/>
    </row>
    <row r="43" spans="1:15" ht="15.6" x14ac:dyDescent="0.3">
      <c r="A43" s="30" t="s">
        <v>62</v>
      </c>
      <c r="B43" s="32"/>
      <c r="C43" s="32"/>
      <c r="D43" s="32"/>
      <c r="E43" s="32"/>
      <c r="F43" s="32"/>
      <c r="G43" s="32"/>
      <c r="H43" s="33"/>
      <c r="I43" s="93"/>
      <c r="J43" s="24"/>
      <c r="L43" s="152"/>
    </row>
    <row r="44" spans="1:15" x14ac:dyDescent="0.25">
      <c r="A44" s="34"/>
      <c r="B44" s="24"/>
      <c r="C44" s="24"/>
      <c r="D44" s="24"/>
      <c r="E44" s="24"/>
      <c r="F44" s="24"/>
      <c r="G44" s="24"/>
      <c r="H44" s="35"/>
      <c r="I44" s="93"/>
      <c r="J44" s="24"/>
      <c r="L44" s="153"/>
    </row>
    <row r="45" spans="1:15" x14ac:dyDescent="0.25">
      <c r="A45" s="81"/>
      <c r="B45" s="82"/>
      <c r="C45" s="82"/>
      <c r="D45" s="82"/>
      <c r="E45" s="82"/>
      <c r="F45" s="37" t="s">
        <v>63</v>
      </c>
      <c r="G45" s="154" t="s">
        <v>38</v>
      </c>
      <c r="H45" s="155" t="s">
        <v>39</v>
      </c>
      <c r="I45" s="93"/>
      <c r="J45" s="156"/>
      <c r="L45" s="153"/>
    </row>
    <row r="46" spans="1:15" x14ac:dyDescent="0.25">
      <c r="A46" s="34"/>
      <c r="B46" s="24" t="s">
        <v>64</v>
      </c>
      <c r="C46" s="24"/>
      <c r="D46" s="24"/>
      <c r="E46" s="85"/>
      <c r="F46" s="51">
        <v>452028.79</v>
      </c>
      <c r="G46" s="157">
        <f t="shared" ref="G46:G53" si="0">+H46-F46</f>
        <v>0</v>
      </c>
      <c r="H46" s="158">
        <v>452028.79</v>
      </c>
      <c r="I46" s="93"/>
      <c r="J46" s="159"/>
      <c r="L46" s="153"/>
    </row>
    <row r="47" spans="1:15" x14ac:dyDescent="0.25">
      <c r="A47" s="34"/>
      <c r="B47" s="24" t="s">
        <v>65</v>
      </c>
      <c r="C47" s="24"/>
      <c r="D47" s="24"/>
      <c r="E47" s="101"/>
      <c r="F47" s="51">
        <v>452028.79</v>
      </c>
      <c r="G47" s="157">
        <f t="shared" si="0"/>
        <v>0</v>
      </c>
      <c r="H47" s="158">
        <v>452028.79</v>
      </c>
      <c r="I47" s="93"/>
      <c r="J47" s="160"/>
    </row>
    <row r="48" spans="1:15" x14ac:dyDescent="0.25">
      <c r="A48" s="34"/>
      <c r="B48" s="24" t="s">
        <v>66</v>
      </c>
      <c r="C48" s="24"/>
      <c r="D48" s="24"/>
      <c r="E48" s="101"/>
      <c r="F48" s="52">
        <v>0</v>
      </c>
      <c r="G48" s="157">
        <f t="shared" si="0"/>
        <v>0</v>
      </c>
      <c r="H48" s="158">
        <v>0</v>
      </c>
      <c r="I48" s="93"/>
      <c r="J48" s="161"/>
      <c r="L48" s="162"/>
    </row>
    <row r="49" spans="1:14" x14ac:dyDescent="0.25">
      <c r="A49" s="34"/>
      <c r="B49" s="24" t="s">
        <v>67</v>
      </c>
      <c r="C49" s="24"/>
      <c r="D49" s="24"/>
      <c r="E49" s="101"/>
      <c r="F49" s="52">
        <v>0</v>
      </c>
      <c r="G49" s="157">
        <f t="shared" si="0"/>
        <v>0</v>
      </c>
      <c r="H49" s="158">
        <v>0</v>
      </c>
      <c r="I49" s="93"/>
      <c r="J49" s="160"/>
      <c r="L49" s="163"/>
    </row>
    <row r="50" spans="1:14" x14ac:dyDescent="0.25">
      <c r="A50" s="34"/>
      <c r="B50" s="24" t="s">
        <v>68</v>
      </c>
      <c r="C50" s="24"/>
      <c r="D50" s="24"/>
      <c r="E50" s="101"/>
      <c r="F50" s="52">
        <v>924882.63</v>
      </c>
      <c r="G50" s="157">
        <f t="shared" si="0"/>
        <v>473249.94000000006</v>
      </c>
      <c r="H50" s="158">
        <v>1398132.57</v>
      </c>
      <c r="I50" s="93"/>
      <c r="J50" s="159"/>
      <c r="L50" s="24"/>
    </row>
    <row r="51" spans="1:14" x14ac:dyDescent="0.25">
      <c r="A51" s="34"/>
      <c r="B51" s="24" t="s">
        <v>69</v>
      </c>
      <c r="C51" s="24"/>
      <c r="D51" s="24"/>
      <c r="E51" s="101"/>
      <c r="F51" s="164">
        <v>0</v>
      </c>
      <c r="G51" s="157">
        <v>0</v>
      </c>
      <c r="H51" s="158">
        <v>0</v>
      </c>
      <c r="I51" s="93"/>
      <c r="J51" s="159"/>
      <c r="K51" s="162"/>
      <c r="L51" s="159"/>
      <c r="M51" s="165"/>
    </row>
    <row r="52" spans="1:14" x14ac:dyDescent="0.25">
      <c r="A52" s="34"/>
      <c r="B52" s="24" t="s">
        <v>70</v>
      </c>
      <c r="C52" s="24"/>
      <c r="D52" s="24"/>
      <c r="E52" s="101"/>
      <c r="F52" s="164"/>
      <c r="G52" s="157"/>
      <c r="H52" s="158"/>
      <c r="I52" s="93"/>
      <c r="J52" s="24"/>
      <c r="L52" s="24"/>
    </row>
    <row r="53" spans="1:14" x14ac:dyDescent="0.25">
      <c r="A53" s="34"/>
      <c r="B53" s="106" t="s">
        <v>71</v>
      </c>
      <c r="C53" s="24"/>
      <c r="D53" s="24"/>
      <c r="E53" s="101"/>
      <c r="F53" s="166">
        <v>1376911.42</v>
      </c>
      <c r="G53" s="167">
        <f t="shared" si="0"/>
        <v>473249.94000000018</v>
      </c>
      <c r="H53" s="168">
        <f>H47+H49+H50+H51</f>
        <v>1850161.36</v>
      </c>
      <c r="I53" s="93"/>
      <c r="J53" s="159"/>
      <c r="K53" s="169"/>
      <c r="L53" s="159"/>
    </row>
    <row r="54" spans="1:14" x14ac:dyDescent="0.25">
      <c r="A54" s="34"/>
      <c r="B54" s="24"/>
      <c r="C54" s="24"/>
      <c r="D54" s="24"/>
      <c r="E54" s="101"/>
      <c r="F54" s="101"/>
      <c r="G54" s="101"/>
      <c r="H54" s="35"/>
      <c r="I54" s="93"/>
      <c r="J54" s="24"/>
      <c r="L54" s="24"/>
    </row>
    <row r="55" spans="1:14" x14ac:dyDescent="0.25">
      <c r="A55" s="72"/>
      <c r="B55" s="74"/>
      <c r="C55" s="74"/>
      <c r="D55" s="74"/>
      <c r="E55" s="74"/>
      <c r="F55" s="170"/>
      <c r="G55" s="171"/>
      <c r="H55" s="172"/>
      <c r="I55" s="93"/>
      <c r="J55" s="24"/>
    </row>
    <row r="56" spans="1:14" x14ac:dyDescent="0.25">
      <c r="A56" s="72"/>
      <c r="B56" s="74"/>
      <c r="C56" s="74"/>
      <c r="D56" s="74"/>
      <c r="E56" s="74"/>
      <c r="F56" s="170"/>
      <c r="G56" s="171"/>
      <c r="H56" s="172"/>
      <c r="I56" s="93"/>
      <c r="J56" s="24"/>
      <c r="L56" s="93"/>
      <c r="M56" s="93"/>
    </row>
    <row r="57" spans="1:14" ht="13.8" thickBot="1" x14ac:dyDescent="0.3">
      <c r="A57" s="173"/>
      <c r="B57" s="79"/>
      <c r="C57" s="79"/>
      <c r="D57" s="79"/>
      <c r="E57" s="79"/>
      <c r="F57" s="174"/>
      <c r="G57" s="175"/>
      <c r="H57" s="176"/>
      <c r="I57" s="93"/>
    </row>
    <row r="58" spans="1:14" x14ac:dyDescent="0.25">
      <c r="I58" s="93"/>
    </row>
    <row r="59" spans="1:14" ht="13.8" thickBot="1" x14ac:dyDescent="0.3">
      <c r="F59" s="79"/>
      <c r="G59" s="79"/>
      <c r="I59" s="93"/>
    </row>
    <row r="60" spans="1:14" ht="16.2" thickBot="1" x14ac:dyDescent="0.35">
      <c r="A60" s="30" t="s">
        <v>72</v>
      </c>
      <c r="B60" s="32"/>
      <c r="C60" s="32"/>
      <c r="D60" s="32"/>
      <c r="E60" s="32"/>
      <c r="F60" s="24"/>
      <c r="G60" s="24"/>
      <c r="H60" s="33"/>
      <c r="I60" s="93"/>
      <c r="J60" s="177" t="s">
        <v>73</v>
      </c>
      <c r="K60" s="178"/>
      <c r="N60" s="165"/>
    </row>
    <row r="61" spans="1:14" ht="6.75" customHeight="1" thickBot="1" x14ac:dyDescent="0.3">
      <c r="A61" s="34"/>
      <c r="B61" s="24"/>
      <c r="C61" s="24"/>
      <c r="D61" s="24"/>
      <c r="E61" s="24"/>
      <c r="F61" s="24"/>
      <c r="G61" s="24"/>
      <c r="H61" s="35"/>
      <c r="I61" s="93"/>
      <c r="J61" s="34"/>
      <c r="K61" s="35"/>
    </row>
    <row r="62" spans="1:14" s="89" customFormat="1" x14ac:dyDescent="0.25">
      <c r="A62" s="81"/>
      <c r="B62" s="82"/>
      <c r="C62" s="82"/>
      <c r="D62" s="82"/>
      <c r="E62" s="82"/>
      <c r="F62" s="37" t="s">
        <v>39</v>
      </c>
      <c r="G62" s="37" t="s">
        <v>38</v>
      </c>
      <c r="H62" s="155" t="s">
        <v>39</v>
      </c>
      <c r="I62" s="93"/>
      <c r="J62" s="179"/>
      <c r="K62" s="180"/>
    </row>
    <row r="63" spans="1:14" x14ac:dyDescent="0.25">
      <c r="A63" s="84"/>
      <c r="B63" s="181" t="s">
        <v>74</v>
      </c>
      <c r="C63" s="90"/>
      <c r="D63" s="90"/>
      <c r="E63" s="90"/>
      <c r="F63" s="182"/>
      <c r="G63" s="85"/>
      <c r="H63" s="183"/>
      <c r="I63" s="93"/>
      <c r="J63" s="34" t="s">
        <v>75</v>
      </c>
      <c r="K63" s="184">
        <v>0.12659999999999999</v>
      </c>
    </row>
    <row r="64" spans="1:14" ht="16.2" thickBot="1" x14ac:dyDescent="0.3">
      <c r="A64" s="34"/>
      <c r="B64" s="24" t="s">
        <v>76</v>
      </c>
      <c r="C64" s="24"/>
      <c r="D64" s="24"/>
      <c r="E64" s="101"/>
      <c r="F64" s="51">
        <v>65554811.409999996</v>
      </c>
      <c r="G64" s="52">
        <f>-F64+H64</f>
        <v>-1127092.6599999964</v>
      </c>
      <c r="H64" s="158">
        <v>64427718.75</v>
      </c>
      <c r="I64" s="93"/>
      <c r="J64" s="173"/>
      <c r="K64" s="176"/>
    </row>
    <row r="65" spans="1:16" x14ac:dyDescent="0.25">
      <c r="A65" s="34"/>
      <c r="B65" s="24" t="s">
        <v>77</v>
      </c>
      <c r="C65" s="24"/>
      <c r="D65" s="24"/>
      <c r="E65" s="24"/>
      <c r="F65" s="51">
        <v>0</v>
      </c>
      <c r="G65" s="52">
        <v>0</v>
      </c>
      <c r="H65" s="158">
        <v>0</v>
      </c>
      <c r="I65" s="93"/>
      <c r="J65" s="74"/>
      <c r="K65" s="24"/>
    </row>
    <row r="66" spans="1:16" x14ac:dyDescent="0.25">
      <c r="A66" s="34"/>
      <c r="B66" s="24" t="s">
        <v>78</v>
      </c>
      <c r="C66" s="24"/>
      <c r="D66" s="24"/>
      <c r="E66" s="24"/>
      <c r="F66" s="51">
        <v>452028.79</v>
      </c>
      <c r="G66" s="52">
        <f>(-F66+H66)</f>
        <v>0</v>
      </c>
      <c r="H66" s="158">
        <f>H46+G47</f>
        <v>452028.79</v>
      </c>
      <c r="I66" s="93"/>
      <c r="J66" s="24"/>
      <c r="K66" s="24"/>
    </row>
    <row r="67" spans="1:16" x14ac:dyDescent="0.25">
      <c r="A67" s="34"/>
      <c r="B67" s="24" t="s">
        <v>69</v>
      </c>
      <c r="C67" s="24"/>
      <c r="D67" s="24"/>
      <c r="E67" s="101"/>
      <c r="F67" s="185">
        <v>0</v>
      </c>
      <c r="G67" s="62">
        <v>0</v>
      </c>
      <c r="H67" s="186">
        <v>0</v>
      </c>
      <c r="I67" s="93"/>
    </row>
    <row r="68" spans="1:16" ht="13.8" thickBot="1" x14ac:dyDescent="0.3">
      <c r="A68" s="34"/>
      <c r="B68" s="106" t="s">
        <v>79</v>
      </c>
      <c r="C68" s="24"/>
      <c r="D68" s="24"/>
      <c r="E68" s="101"/>
      <c r="F68" s="166">
        <v>66006840.200000003</v>
      </c>
      <c r="G68" s="187">
        <f>SUM(G64:G67)</f>
        <v>-1127092.6599999964</v>
      </c>
      <c r="H68" s="168">
        <f>SUM(H64:H67)</f>
        <v>64879747.539999999</v>
      </c>
      <c r="I68" s="93"/>
      <c r="J68" s="93"/>
    </row>
    <row r="69" spans="1:16" ht="15.6" x14ac:dyDescent="0.3">
      <c r="A69" s="34"/>
      <c r="B69" s="24"/>
      <c r="C69" s="24"/>
      <c r="D69" s="24"/>
      <c r="E69" s="101"/>
      <c r="F69" s="51"/>
      <c r="G69" s="52"/>
      <c r="H69" s="168"/>
      <c r="I69" s="93"/>
      <c r="J69" s="30" t="s">
        <v>80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106"/>
      <c r="C70" s="24"/>
      <c r="D70" s="24"/>
      <c r="E70" s="101"/>
      <c r="F70" s="51"/>
      <c r="G70" s="52"/>
      <c r="H70" s="158"/>
      <c r="I70" s="93"/>
      <c r="J70" s="34"/>
      <c r="K70" s="24"/>
      <c r="L70" s="24"/>
      <c r="M70" s="24"/>
      <c r="N70" s="24"/>
      <c r="O70" s="35"/>
    </row>
    <row r="71" spans="1:16" x14ac:dyDescent="0.25">
      <c r="A71" s="34"/>
      <c r="B71" s="106" t="s">
        <v>81</v>
      </c>
      <c r="C71" s="24"/>
      <c r="D71" s="24"/>
      <c r="E71" s="101"/>
      <c r="F71" s="51"/>
      <c r="G71" s="52"/>
      <c r="H71" s="158"/>
      <c r="I71" s="93"/>
      <c r="J71" s="36"/>
      <c r="K71" s="188"/>
      <c r="L71" s="37" t="s">
        <v>82</v>
      </c>
      <c r="M71" s="37" t="s">
        <v>83</v>
      </c>
      <c r="N71" s="37" t="s">
        <v>84</v>
      </c>
      <c r="O71" s="155" t="s">
        <v>85</v>
      </c>
    </row>
    <row r="72" spans="1:16" x14ac:dyDescent="0.25">
      <c r="A72" s="34"/>
      <c r="B72" s="24" t="s">
        <v>86</v>
      </c>
      <c r="C72" s="24"/>
      <c r="D72" s="24"/>
      <c r="E72" s="101"/>
      <c r="F72" s="51">
        <v>57301542.280000001</v>
      </c>
      <c r="G72" s="52">
        <f>-K17</f>
        <v>-1133280.0900000001</v>
      </c>
      <c r="H72" s="158">
        <f>ROUND(L17,2)</f>
        <v>56168262.189999998</v>
      </c>
      <c r="I72" s="93"/>
      <c r="J72" s="34" t="s">
        <v>87</v>
      </c>
      <c r="K72" s="24"/>
      <c r="L72" s="189">
        <v>62942612.840000004</v>
      </c>
      <c r="M72" s="190">
        <v>1</v>
      </c>
      <c r="N72" s="191">
        <v>7920</v>
      </c>
      <c r="O72" s="192">
        <v>950159.61</v>
      </c>
    </row>
    <row r="73" spans="1:16" x14ac:dyDescent="0.25">
      <c r="A73" s="34"/>
      <c r="B73" s="24" t="s">
        <v>88</v>
      </c>
      <c r="C73" s="24"/>
      <c r="D73" s="24"/>
      <c r="E73" s="101"/>
      <c r="F73" s="61">
        <v>5800000</v>
      </c>
      <c r="G73" s="62">
        <f>-F73+H73</f>
        <v>0</v>
      </c>
      <c r="H73" s="186">
        <f>L18</f>
        <v>5800000</v>
      </c>
      <c r="I73" s="93"/>
      <c r="J73" s="34" t="s">
        <v>89</v>
      </c>
      <c r="K73" s="24"/>
      <c r="L73" s="189">
        <v>0</v>
      </c>
      <c r="M73" s="190">
        <v>0</v>
      </c>
      <c r="N73" s="191">
        <v>0</v>
      </c>
      <c r="O73" s="192">
        <v>0</v>
      </c>
    </row>
    <row r="74" spans="1:16" x14ac:dyDescent="0.25">
      <c r="A74" s="34"/>
      <c r="B74" s="106" t="s">
        <v>90</v>
      </c>
      <c r="C74" s="24"/>
      <c r="D74" s="24"/>
      <c r="E74" s="101"/>
      <c r="F74" s="166">
        <v>63101542.280000001</v>
      </c>
      <c r="G74" s="187">
        <f>SUM(G72:G73)</f>
        <v>-1133280.0900000001</v>
      </c>
      <c r="H74" s="168">
        <f>SUM(H72:H73)</f>
        <v>61968262.189999998</v>
      </c>
      <c r="I74" s="93"/>
      <c r="J74" s="34" t="s">
        <v>91</v>
      </c>
      <c r="K74" s="24"/>
      <c r="L74" s="189">
        <v>0</v>
      </c>
      <c r="M74" s="190">
        <v>0</v>
      </c>
      <c r="N74" s="191">
        <v>0</v>
      </c>
      <c r="O74" s="192">
        <v>0</v>
      </c>
    </row>
    <row r="75" spans="1:16" x14ac:dyDescent="0.25">
      <c r="A75" s="34"/>
      <c r="B75" s="24"/>
      <c r="C75" s="24"/>
      <c r="D75" s="24"/>
      <c r="E75" s="101"/>
      <c r="F75" s="193"/>
      <c r="G75" s="101"/>
      <c r="H75" s="194"/>
      <c r="I75" s="93"/>
      <c r="J75" s="195" t="s">
        <v>92</v>
      </c>
      <c r="K75" s="139"/>
      <c r="L75" s="196">
        <v>62942612.840000004</v>
      </c>
      <c r="M75" s="197"/>
      <c r="N75" s="198">
        <v>7920</v>
      </c>
      <c r="O75" s="199">
        <v>950159.61</v>
      </c>
      <c r="P75" s="200"/>
    </row>
    <row r="76" spans="1:16" ht="13.8" thickBot="1" x14ac:dyDescent="0.3">
      <c r="A76" s="34"/>
      <c r="B76" s="24"/>
      <c r="C76" s="106"/>
      <c r="D76" s="106"/>
      <c r="E76" s="201"/>
      <c r="F76" s="202"/>
      <c r="G76" s="202"/>
      <c r="H76" s="203"/>
      <c r="I76" s="93"/>
      <c r="J76" s="173"/>
      <c r="K76" s="79"/>
      <c r="L76" s="79"/>
      <c r="M76" s="79"/>
      <c r="N76" s="79"/>
      <c r="O76" s="176"/>
    </row>
    <row r="77" spans="1:16" x14ac:dyDescent="0.25">
      <c r="A77" s="34"/>
      <c r="B77" s="24"/>
      <c r="C77" s="24"/>
      <c r="D77" s="24"/>
      <c r="E77" s="24"/>
      <c r="F77" s="204"/>
      <c r="G77" s="101"/>
      <c r="H77" s="194"/>
      <c r="I77" s="93"/>
      <c r="J77" s="74"/>
      <c r="K77" s="24"/>
      <c r="L77" s="24"/>
      <c r="M77" s="24"/>
      <c r="N77" s="24"/>
      <c r="O77" s="24"/>
    </row>
    <row r="78" spans="1:16" x14ac:dyDescent="0.25">
      <c r="A78" s="34"/>
      <c r="B78" s="24" t="s">
        <v>93</v>
      </c>
      <c r="C78" s="24"/>
      <c r="D78" s="24"/>
      <c r="E78" s="24"/>
      <c r="F78" s="54">
        <v>1.1518999999999999</v>
      </c>
      <c r="G78" s="205"/>
      <c r="H78" s="206">
        <f>+H68/H72</f>
        <v>1.155096223567176</v>
      </c>
      <c r="I78" s="93"/>
      <c r="J78" s="24"/>
      <c r="K78" s="24"/>
      <c r="L78" s="24"/>
      <c r="M78" s="24"/>
      <c r="N78" s="24"/>
      <c r="O78" s="24"/>
    </row>
    <row r="79" spans="1:16" x14ac:dyDescent="0.25">
      <c r="A79" s="34"/>
      <c r="B79" s="24" t="s">
        <v>94</v>
      </c>
      <c r="C79" s="24"/>
      <c r="D79" s="24"/>
      <c r="E79" s="24"/>
      <c r="F79" s="54">
        <v>1.046</v>
      </c>
      <c r="G79" s="205"/>
      <c r="H79" s="206">
        <f>+H68/H74</f>
        <v>1.046983491986158</v>
      </c>
      <c r="I79" s="93"/>
      <c r="J79" s="24"/>
      <c r="K79" s="24"/>
      <c r="L79" s="24"/>
      <c r="M79" s="24"/>
      <c r="N79" s="24"/>
      <c r="O79" s="24"/>
    </row>
    <row r="80" spans="1:16" x14ac:dyDescent="0.25">
      <c r="A80" s="57"/>
      <c r="B80" s="139"/>
      <c r="C80" s="139"/>
      <c r="D80" s="139"/>
      <c r="E80" s="139"/>
      <c r="F80" s="207"/>
      <c r="G80" s="208"/>
      <c r="H80" s="209"/>
    </row>
    <row r="81" spans="1:15" s="76" customFormat="1" ht="10.199999999999999" x14ac:dyDescent="0.2">
      <c r="A81" s="210" t="s">
        <v>95</v>
      </c>
      <c r="B81" s="73"/>
      <c r="C81" s="73"/>
      <c r="D81" s="73"/>
      <c r="E81" s="73"/>
      <c r="F81" s="73"/>
      <c r="G81" s="73"/>
      <c r="H81" s="75"/>
    </row>
    <row r="82" spans="1:15" s="76" customFormat="1" ht="10.8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211" t="str">
        <f>+D4&amp;" - "&amp;D5</f>
        <v>ELFI, Inc. - Indenture No. 8, LLC</v>
      </c>
      <c r="B84" s="24"/>
      <c r="C84" s="24"/>
      <c r="D84" s="24"/>
      <c r="E84" s="212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0" t="s">
        <v>96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5">
      <c r="A88" s="81"/>
      <c r="B88" s="82"/>
      <c r="C88" s="82"/>
      <c r="D88" s="82"/>
      <c r="E88" s="213"/>
      <c r="F88" s="214" t="s">
        <v>84</v>
      </c>
      <c r="G88" s="214"/>
      <c r="H88" s="215" t="s">
        <v>97</v>
      </c>
      <c r="I88" s="216"/>
      <c r="J88" s="215" t="s">
        <v>98</v>
      </c>
      <c r="K88" s="216"/>
      <c r="L88" s="215" t="s">
        <v>99</v>
      </c>
      <c r="M88" s="216"/>
      <c r="N88" s="215" t="s">
        <v>100</v>
      </c>
      <c r="O88" s="217"/>
    </row>
    <row r="89" spans="1:15" s="89" customFormat="1" x14ac:dyDescent="0.25">
      <c r="A89" s="81"/>
      <c r="B89" s="82"/>
      <c r="C89" s="82"/>
      <c r="D89" s="82"/>
      <c r="E89" s="213"/>
      <c r="F89" s="37" t="s">
        <v>101</v>
      </c>
      <c r="G89" s="37" t="s">
        <v>102</v>
      </c>
      <c r="H89" s="218" t="s">
        <v>101</v>
      </c>
      <c r="I89" s="219" t="s">
        <v>102</v>
      </c>
      <c r="J89" s="37" t="s">
        <v>101</v>
      </c>
      <c r="K89" s="37" t="s">
        <v>102</v>
      </c>
      <c r="L89" s="37" t="s">
        <v>101</v>
      </c>
      <c r="M89" s="37" t="s">
        <v>102</v>
      </c>
      <c r="N89" s="37" t="s">
        <v>101</v>
      </c>
      <c r="O89" s="39" t="s">
        <v>102</v>
      </c>
    </row>
    <row r="90" spans="1:15" x14ac:dyDescent="0.25">
      <c r="A90" s="220" t="s">
        <v>45</v>
      </c>
      <c r="B90" s="24" t="s">
        <v>45</v>
      </c>
      <c r="C90" s="24"/>
      <c r="D90" s="24"/>
      <c r="E90" s="24"/>
      <c r="F90" s="125">
        <v>0</v>
      </c>
      <c r="G90" s="125">
        <v>0</v>
      </c>
      <c r="H90" s="112">
        <v>0</v>
      </c>
      <c r="I90" s="112">
        <v>0</v>
      </c>
      <c r="J90" s="221">
        <v>0</v>
      </c>
      <c r="K90" s="222">
        <v>0</v>
      </c>
      <c r="L90" s="223">
        <v>0</v>
      </c>
      <c r="M90" s="223">
        <v>0</v>
      </c>
      <c r="N90" s="223">
        <v>0</v>
      </c>
      <c r="O90" s="224">
        <v>0</v>
      </c>
    </row>
    <row r="91" spans="1:15" x14ac:dyDescent="0.25">
      <c r="A91" s="220" t="s">
        <v>47</v>
      </c>
      <c r="B91" s="24" t="s">
        <v>47</v>
      </c>
      <c r="C91" s="24"/>
      <c r="D91" s="24"/>
      <c r="E91" s="24"/>
      <c r="F91" s="125">
        <v>0</v>
      </c>
      <c r="G91" s="125">
        <v>0</v>
      </c>
      <c r="H91" s="112">
        <v>0</v>
      </c>
      <c r="I91" s="112">
        <v>0</v>
      </c>
      <c r="J91" s="221">
        <v>0</v>
      </c>
      <c r="K91" s="190">
        <v>0</v>
      </c>
      <c r="L91" s="225">
        <v>0</v>
      </c>
      <c r="M91" s="225">
        <v>0</v>
      </c>
      <c r="N91" s="225">
        <v>0</v>
      </c>
      <c r="O91" s="226">
        <v>0</v>
      </c>
    </row>
    <row r="92" spans="1:15" x14ac:dyDescent="0.25">
      <c r="A92" s="220" t="s">
        <v>52</v>
      </c>
      <c r="B92" s="24" t="s">
        <v>52</v>
      </c>
      <c r="C92" s="24"/>
      <c r="D92" s="24"/>
      <c r="E92" s="24"/>
      <c r="F92" s="125"/>
      <c r="G92" s="125"/>
      <c r="H92" s="112"/>
      <c r="I92" s="112"/>
      <c r="J92" s="190"/>
      <c r="K92" s="190"/>
      <c r="L92" s="225"/>
      <c r="M92" s="225"/>
      <c r="N92" s="225"/>
      <c r="O92" s="226"/>
    </row>
    <row r="93" spans="1:15" x14ac:dyDescent="0.25">
      <c r="A93" s="220" t="s">
        <v>103</v>
      </c>
      <c r="B93" s="24" t="s">
        <v>104</v>
      </c>
      <c r="C93" s="24"/>
      <c r="D93" s="24"/>
      <c r="E93" s="24"/>
      <c r="F93" s="125">
        <v>6077</v>
      </c>
      <c r="G93" s="125">
        <v>5934</v>
      </c>
      <c r="H93" s="112">
        <v>43740010.090000004</v>
      </c>
      <c r="I93" s="112">
        <v>43582716.899999999</v>
      </c>
      <c r="J93" s="221">
        <v>0.68240000000000001</v>
      </c>
      <c r="K93" s="190">
        <v>0.69240000000000002</v>
      </c>
      <c r="L93" s="225">
        <v>4.82</v>
      </c>
      <c r="M93" s="225">
        <v>4.84</v>
      </c>
      <c r="N93" s="225">
        <v>179.72</v>
      </c>
      <c r="O93" s="226">
        <v>181.32</v>
      </c>
    </row>
    <row r="94" spans="1:15" x14ac:dyDescent="0.25">
      <c r="A94" s="220" t="s">
        <v>105</v>
      </c>
      <c r="B94" s="227" t="s">
        <v>106</v>
      </c>
      <c r="C94" s="24"/>
      <c r="D94" s="24"/>
      <c r="E94" s="24"/>
      <c r="F94" s="125">
        <v>228</v>
      </c>
      <c r="G94" s="125">
        <v>206</v>
      </c>
      <c r="H94" s="112">
        <v>1916299.83</v>
      </c>
      <c r="I94" s="112">
        <v>1469977.07</v>
      </c>
      <c r="J94" s="221">
        <v>2.9899999999999999E-2</v>
      </c>
      <c r="K94" s="190">
        <v>2.3400000000000001E-2</v>
      </c>
      <c r="L94" s="225">
        <v>4.66</v>
      </c>
      <c r="M94" s="225">
        <v>5.0999999999999996</v>
      </c>
      <c r="N94" s="225">
        <v>177.23</v>
      </c>
      <c r="O94" s="226">
        <v>164.56</v>
      </c>
    </row>
    <row r="95" spans="1:15" x14ac:dyDescent="0.25">
      <c r="A95" s="220" t="s">
        <v>107</v>
      </c>
      <c r="B95" s="227" t="s">
        <v>108</v>
      </c>
      <c r="C95" s="24"/>
      <c r="D95" s="24"/>
      <c r="E95" s="24"/>
      <c r="F95" s="125">
        <v>131</v>
      </c>
      <c r="G95" s="125">
        <v>144</v>
      </c>
      <c r="H95" s="112">
        <v>1107969.1299999999</v>
      </c>
      <c r="I95" s="112">
        <v>1394483.18</v>
      </c>
      <c r="J95" s="221">
        <v>1.7299999999999999E-2</v>
      </c>
      <c r="K95" s="190">
        <v>2.2200000000000001E-2</v>
      </c>
      <c r="L95" s="225">
        <v>5.67</v>
      </c>
      <c r="M95" s="225">
        <v>5.05</v>
      </c>
      <c r="N95" s="225">
        <v>206.34</v>
      </c>
      <c r="O95" s="226">
        <v>207.27</v>
      </c>
    </row>
    <row r="96" spans="1:15" x14ac:dyDescent="0.25">
      <c r="A96" s="220" t="s">
        <v>109</v>
      </c>
      <c r="B96" s="227" t="s">
        <v>110</v>
      </c>
      <c r="C96" s="24"/>
      <c r="D96" s="24"/>
      <c r="E96" s="24"/>
      <c r="F96" s="125">
        <v>100</v>
      </c>
      <c r="G96" s="125">
        <v>96</v>
      </c>
      <c r="H96" s="112">
        <v>1009601.91</v>
      </c>
      <c r="I96" s="112">
        <v>756621.11</v>
      </c>
      <c r="J96" s="221">
        <v>1.5699999999999999E-2</v>
      </c>
      <c r="K96" s="190">
        <v>1.2E-2</v>
      </c>
      <c r="L96" s="225">
        <v>4.74</v>
      </c>
      <c r="M96" s="225">
        <v>4.97</v>
      </c>
      <c r="N96" s="225">
        <v>189.2</v>
      </c>
      <c r="O96" s="226">
        <v>188.05</v>
      </c>
    </row>
    <row r="97" spans="1:25" x14ac:dyDescent="0.25">
      <c r="A97" s="220" t="s">
        <v>111</v>
      </c>
      <c r="B97" s="227" t="s">
        <v>112</v>
      </c>
      <c r="C97" s="24"/>
      <c r="D97" s="24"/>
      <c r="E97" s="24"/>
      <c r="F97" s="125">
        <v>147</v>
      </c>
      <c r="G97" s="125">
        <v>142</v>
      </c>
      <c r="H97" s="112">
        <v>1469634.94</v>
      </c>
      <c r="I97" s="112">
        <v>1052272.92</v>
      </c>
      <c r="J97" s="221">
        <v>2.29E-2</v>
      </c>
      <c r="K97" s="190">
        <v>1.67E-2</v>
      </c>
      <c r="L97" s="225">
        <v>4.6100000000000003</v>
      </c>
      <c r="M97" s="225">
        <v>4.78</v>
      </c>
      <c r="N97" s="225">
        <v>155.51</v>
      </c>
      <c r="O97" s="226">
        <v>171.51</v>
      </c>
    </row>
    <row r="98" spans="1:25" x14ac:dyDescent="0.25">
      <c r="A98" s="220" t="s">
        <v>113</v>
      </c>
      <c r="B98" s="227" t="s">
        <v>114</v>
      </c>
      <c r="C98" s="24"/>
      <c r="D98" s="24"/>
      <c r="E98" s="24"/>
      <c r="F98" s="125">
        <v>113</v>
      </c>
      <c r="G98" s="125">
        <v>132</v>
      </c>
      <c r="H98" s="112">
        <v>836980.45</v>
      </c>
      <c r="I98" s="112">
        <v>1578001.13</v>
      </c>
      <c r="J98" s="221">
        <v>1.3100000000000001E-2</v>
      </c>
      <c r="K98" s="190">
        <v>2.5100000000000001E-2</v>
      </c>
      <c r="L98" s="225">
        <v>5.14</v>
      </c>
      <c r="M98" s="225">
        <v>4.8600000000000003</v>
      </c>
      <c r="N98" s="225">
        <v>156.32</v>
      </c>
      <c r="O98" s="226">
        <v>156.28</v>
      </c>
    </row>
    <row r="99" spans="1:25" x14ac:dyDescent="0.25">
      <c r="A99" s="220" t="s">
        <v>115</v>
      </c>
      <c r="B99" s="227" t="s">
        <v>116</v>
      </c>
      <c r="C99" s="24"/>
      <c r="D99" s="24"/>
      <c r="E99" s="24"/>
      <c r="F99" s="125">
        <v>91</v>
      </c>
      <c r="G99" s="125">
        <v>69</v>
      </c>
      <c r="H99" s="112">
        <v>640247.91</v>
      </c>
      <c r="I99" s="112">
        <v>310494.8</v>
      </c>
      <c r="J99" s="221">
        <v>0.01</v>
      </c>
      <c r="K99" s="190">
        <v>4.8999999999999998E-3</v>
      </c>
      <c r="L99" s="225">
        <v>5.25</v>
      </c>
      <c r="M99" s="225">
        <v>4.84</v>
      </c>
      <c r="N99" s="225">
        <v>143.46</v>
      </c>
      <c r="O99" s="226">
        <v>123.77</v>
      </c>
    </row>
    <row r="100" spans="1:25" x14ac:dyDescent="0.25">
      <c r="A100" s="228" t="s">
        <v>117</v>
      </c>
      <c r="B100" s="229" t="s">
        <v>117</v>
      </c>
      <c r="C100" s="229"/>
      <c r="D100" s="229"/>
      <c r="E100" s="229"/>
      <c r="F100" s="230">
        <v>6887</v>
      </c>
      <c r="G100" s="230">
        <v>6723</v>
      </c>
      <c r="H100" s="231">
        <v>50720744.259999998</v>
      </c>
      <c r="I100" s="231">
        <v>50144567.109999999</v>
      </c>
      <c r="J100" s="232">
        <v>0.7913</v>
      </c>
      <c r="K100" s="233">
        <v>0.79669999999999996</v>
      </c>
      <c r="L100" s="234">
        <v>4.84</v>
      </c>
      <c r="M100" s="234">
        <v>4.8600000000000003</v>
      </c>
      <c r="N100" s="234">
        <v>178.85</v>
      </c>
      <c r="O100" s="235">
        <v>180.31</v>
      </c>
    </row>
    <row r="101" spans="1:25" x14ac:dyDescent="0.25">
      <c r="A101" s="220" t="s">
        <v>49</v>
      </c>
      <c r="B101" s="24" t="s">
        <v>49</v>
      </c>
      <c r="C101" s="24"/>
      <c r="D101" s="24"/>
      <c r="E101" s="24"/>
      <c r="F101" s="125">
        <v>720</v>
      </c>
      <c r="G101" s="125">
        <v>779</v>
      </c>
      <c r="H101" s="112">
        <v>9409328.1899999995</v>
      </c>
      <c r="I101" s="112">
        <v>8914986.1699999999</v>
      </c>
      <c r="J101" s="221">
        <v>0.14680000000000001</v>
      </c>
      <c r="K101" s="190">
        <v>0.1416</v>
      </c>
      <c r="L101" s="225">
        <v>5.01</v>
      </c>
      <c r="M101" s="225">
        <v>4.8600000000000003</v>
      </c>
      <c r="N101" s="225">
        <v>198.57</v>
      </c>
      <c r="O101" s="226">
        <v>190.89</v>
      </c>
    </row>
    <row r="102" spans="1:25" x14ac:dyDescent="0.25">
      <c r="A102" s="220" t="s">
        <v>48</v>
      </c>
      <c r="B102" s="24" t="s">
        <v>48</v>
      </c>
      <c r="C102" s="24"/>
      <c r="D102" s="24"/>
      <c r="E102" s="24"/>
      <c r="F102" s="125">
        <v>355</v>
      </c>
      <c r="G102" s="125">
        <v>328</v>
      </c>
      <c r="H102" s="112">
        <v>2924065.96</v>
      </c>
      <c r="I102" s="112">
        <v>2683007.27</v>
      </c>
      <c r="J102" s="221">
        <v>4.5600000000000002E-2</v>
      </c>
      <c r="K102" s="190">
        <v>4.2599999999999999E-2</v>
      </c>
      <c r="L102" s="225">
        <v>4.5999999999999996</v>
      </c>
      <c r="M102" s="225">
        <v>4.5199999999999996</v>
      </c>
      <c r="N102" s="225">
        <v>203.26</v>
      </c>
      <c r="O102" s="226">
        <v>200.75</v>
      </c>
    </row>
    <row r="103" spans="1:25" x14ac:dyDescent="0.25">
      <c r="A103" s="220" t="s">
        <v>54</v>
      </c>
      <c r="B103" s="24" t="s">
        <v>54</v>
      </c>
      <c r="C103" s="24"/>
      <c r="D103" s="24"/>
      <c r="E103" s="24"/>
      <c r="F103" s="125">
        <v>67</v>
      </c>
      <c r="G103" s="125">
        <v>89</v>
      </c>
      <c r="H103" s="112">
        <v>799450.64</v>
      </c>
      <c r="I103" s="112">
        <v>950159.61</v>
      </c>
      <c r="J103" s="236">
        <v>1.2500000000000001E-2</v>
      </c>
      <c r="K103" s="190">
        <v>1.5100000000000001E-2</v>
      </c>
      <c r="L103" s="225">
        <v>5.57</v>
      </c>
      <c r="M103" s="225">
        <v>5.47</v>
      </c>
      <c r="N103" s="225">
        <v>244.46</v>
      </c>
      <c r="O103" s="226">
        <v>201.86</v>
      </c>
      <c r="Q103" s="237"/>
      <c r="R103" s="237"/>
      <c r="S103" s="237"/>
      <c r="T103" s="238"/>
      <c r="U103" s="238"/>
      <c r="V103" s="200"/>
      <c r="W103" s="200"/>
      <c r="X103" s="200"/>
      <c r="Y103" s="200"/>
    </row>
    <row r="104" spans="1:25" x14ac:dyDescent="0.25">
      <c r="A104" s="220" t="s">
        <v>56</v>
      </c>
      <c r="B104" s="24" t="s">
        <v>56</v>
      </c>
      <c r="C104" s="24"/>
      <c r="D104" s="24"/>
      <c r="E104" s="24"/>
      <c r="F104" s="125">
        <v>1</v>
      </c>
      <c r="G104" s="125">
        <v>1</v>
      </c>
      <c r="H104" s="112">
        <v>248389.61</v>
      </c>
      <c r="I104" s="112">
        <v>249892.68</v>
      </c>
      <c r="J104" s="236">
        <v>3.8999999999999998E-3</v>
      </c>
      <c r="K104" s="190">
        <v>4.0000000000000001E-3</v>
      </c>
      <c r="L104" s="225">
        <v>8.25</v>
      </c>
      <c r="M104" s="225">
        <v>8.25</v>
      </c>
      <c r="N104" s="225">
        <v>327</v>
      </c>
      <c r="O104" s="226">
        <v>326</v>
      </c>
    </row>
    <row r="105" spans="1:25" x14ac:dyDescent="0.25">
      <c r="A105" s="57"/>
      <c r="B105" s="65" t="s">
        <v>92</v>
      </c>
      <c r="C105" s="139"/>
      <c r="D105" s="139"/>
      <c r="E105" s="94"/>
      <c r="F105" s="239">
        <v>8030</v>
      </c>
      <c r="G105" s="239">
        <v>7920</v>
      </c>
      <c r="H105" s="196">
        <v>64101978.659999996</v>
      </c>
      <c r="I105" s="196">
        <v>62942612.840000004</v>
      </c>
      <c r="J105" s="240"/>
      <c r="K105" s="240"/>
      <c r="L105" s="241">
        <v>4.87</v>
      </c>
      <c r="M105" s="241">
        <v>4.87</v>
      </c>
      <c r="N105" s="241">
        <v>184.25</v>
      </c>
      <c r="O105" s="242">
        <v>183.58</v>
      </c>
    </row>
    <row r="106" spans="1:25" s="76" customFormat="1" ht="10.199999999999999" x14ac:dyDescent="0.2">
      <c r="A106" s="210"/>
      <c r="B106" s="73"/>
      <c r="C106" s="73"/>
      <c r="D106" s="73"/>
      <c r="E106" s="73"/>
      <c r="F106" s="73"/>
      <c r="G106" s="73"/>
      <c r="H106" s="73"/>
      <c r="I106" s="73"/>
      <c r="J106" s="243"/>
      <c r="K106" s="243"/>
      <c r="L106" s="73"/>
      <c r="M106" s="73"/>
      <c r="N106" s="73"/>
      <c r="O106" s="244"/>
    </row>
    <row r="107" spans="1:25" s="76" customFormat="1" ht="10.8" thickBot="1" x14ac:dyDescent="0.25">
      <c r="A107" s="77"/>
      <c r="B107" s="78"/>
      <c r="C107" s="78"/>
      <c r="D107" s="78"/>
      <c r="E107" s="78"/>
      <c r="F107" s="78"/>
      <c r="G107" s="78"/>
      <c r="H107" s="78"/>
      <c r="I107" s="78"/>
      <c r="J107" s="245"/>
      <c r="K107" s="245"/>
      <c r="L107" s="78"/>
      <c r="M107" s="78"/>
      <c r="N107" s="78"/>
      <c r="O107" s="246"/>
    </row>
    <row r="108" spans="1:25" ht="12.75" customHeight="1" thickBot="1" x14ac:dyDescent="0.3">
      <c r="A108" s="79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25" ht="15.6" x14ac:dyDescent="0.3">
      <c r="A109" s="30" t="s">
        <v>118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5">
      <c r="A110" s="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35"/>
    </row>
    <row r="111" spans="1:25" s="89" customFormat="1" x14ac:dyDescent="0.25">
      <c r="A111" s="81"/>
      <c r="B111" s="82"/>
      <c r="C111" s="82"/>
      <c r="D111" s="82"/>
      <c r="E111" s="213"/>
      <c r="F111" s="214" t="s">
        <v>84</v>
      </c>
      <c r="G111" s="214"/>
      <c r="H111" s="247" t="s">
        <v>97</v>
      </c>
      <c r="I111" s="248"/>
      <c r="J111" s="214" t="s">
        <v>98</v>
      </c>
      <c r="K111" s="214"/>
      <c r="L111" s="214" t="s">
        <v>99</v>
      </c>
      <c r="M111" s="214"/>
      <c r="N111" s="214" t="s">
        <v>100</v>
      </c>
      <c r="O111" s="249"/>
    </row>
    <row r="112" spans="1:25" s="89" customFormat="1" x14ac:dyDescent="0.25">
      <c r="A112" s="81"/>
      <c r="B112" s="82"/>
      <c r="C112" s="82"/>
      <c r="D112" s="82"/>
      <c r="E112" s="213"/>
      <c r="F112" s="37" t="s">
        <v>101</v>
      </c>
      <c r="G112" s="37" t="s">
        <v>102</v>
      </c>
      <c r="H112" s="250" t="s">
        <v>101</v>
      </c>
      <c r="I112" s="251" t="s">
        <v>102</v>
      </c>
      <c r="J112" s="37" t="s">
        <v>101</v>
      </c>
      <c r="K112" s="37" t="s">
        <v>102</v>
      </c>
      <c r="L112" s="37" t="s">
        <v>101</v>
      </c>
      <c r="M112" s="37" t="s">
        <v>102</v>
      </c>
      <c r="N112" s="37" t="s">
        <v>101</v>
      </c>
      <c r="O112" s="39" t="s">
        <v>102</v>
      </c>
    </row>
    <row r="113" spans="1:15" x14ac:dyDescent="0.25">
      <c r="A113" s="34"/>
      <c r="B113" s="24" t="s">
        <v>119</v>
      </c>
      <c r="C113" s="24"/>
      <c r="D113" s="24"/>
      <c r="E113" s="24"/>
      <c r="F113" s="252">
        <v>6077</v>
      </c>
      <c r="G113" s="252">
        <v>5934</v>
      </c>
      <c r="H113" s="253">
        <v>43740010.090000004</v>
      </c>
      <c r="I113" s="254">
        <v>43582716.899999999</v>
      </c>
      <c r="J113" s="190">
        <v>0.86240000000000006</v>
      </c>
      <c r="K113" s="190">
        <v>0.86909999999999998</v>
      </c>
      <c r="L113" s="255">
        <v>4.82</v>
      </c>
      <c r="M113" s="255">
        <v>4.84</v>
      </c>
      <c r="N113" s="253">
        <v>179.72</v>
      </c>
      <c r="O113" s="256">
        <v>181.32</v>
      </c>
    </row>
    <row r="114" spans="1:15" x14ac:dyDescent="0.25">
      <c r="A114" s="34"/>
      <c r="B114" s="24" t="s">
        <v>120</v>
      </c>
      <c r="C114" s="24"/>
      <c r="D114" s="24"/>
      <c r="E114" s="24"/>
      <c r="F114" s="252">
        <v>228</v>
      </c>
      <c r="G114" s="252">
        <v>206</v>
      </c>
      <c r="H114" s="253">
        <v>1916299.83</v>
      </c>
      <c r="I114" s="257">
        <v>1469977.07</v>
      </c>
      <c r="J114" s="190">
        <v>3.78E-2</v>
      </c>
      <c r="K114" s="190">
        <v>2.93E-2</v>
      </c>
      <c r="L114" s="255">
        <v>4.66</v>
      </c>
      <c r="M114" s="255">
        <v>5.0999999999999996</v>
      </c>
      <c r="N114" s="253">
        <v>177.23</v>
      </c>
      <c r="O114" s="258">
        <v>164.56</v>
      </c>
    </row>
    <row r="115" spans="1:15" x14ac:dyDescent="0.25">
      <c r="A115" s="34"/>
      <c r="B115" s="24" t="s">
        <v>121</v>
      </c>
      <c r="C115" s="24"/>
      <c r="D115" s="24"/>
      <c r="E115" s="24"/>
      <c r="F115" s="252">
        <v>131</v>
      </c>
      <c r="G115" s="252">
        <v>144</v>
      </c>
      <c r="H115" s="253">
        <v>1107969.1299999999</v>
      </c>
      <c r="I115" s="257">
        <v>1394483.18</v>
      </c>
      <c r="J115" s="190">
        <v>2.18E-2</v>
      </c>
      <c r="K115" s="190">
        <v>2.7799999999999998E-2</v>
      </c>
      <c r="L115" s="255">
        <v>5.67</v>
      </c>
      <c r="M115" s="255">
        <v>5.05</v>
      </c>
      <c r="N115" s="253">
        <v>206.34</v>
      </c>
      <c r="O115" s="258">
        <v>207.27</v>
      </c>
    </row>
    <row r="116" spans="1:15" x14ac:dyDescent="0.25">
      <c r="A116" s="34"/>
      <c r="B116" s="24" t="s">
        <v>122</v>
      </c>
      <c r="C116" s="24"/>
      <c r="D116" s="24"/>
      <c r="E116" s="24"/>
      <c r="F116" s="252">
        <v>100</v>
      </c>
      <c r="G116" s="252">
        <v>96</v>
      </c>
      <c r="H116" s="253">
        <v>1009601.91</v>
      </c>
      <c r="I116" s="257">
        <v>756621.11</v>
      </c>
      <c r="J116" s="190">
        <v>1.9900000000000001E-2</v>
      </c>
      <c r="K116" s="190">
        <v>1.5100000000000001E-2</v>
      </c>
      <c r="L116" s="255">
        <v>4.74</v>
      </c>
      <c r="M116" s="255">
        <v>4.97</v>
      </c>
      <c r="N116" s="253">
        <v>189.2</v>
      </c>
      <c r="O116" s="258">
        <v>188.05</v>
      </c>
    </row>
    <row r="117" spans="1:15" x14ac:dyDescent="0.25">
      <c r="A117" s="34"/>
      <c r="B117" s="24" t="s">
        <v>123</v>
      </c>
      <c r="C117" s="24"/>
      <c r="D117" s="24"/>
      <c r="E117" s="24"/>
      <c r="F117" s="252">
        <v>147</v>
      </c>
      <c r="G117" s="252">
        <v>142</v>
      </c>
      <c r="H117" s="253">
        <v>1469634.94</v>
      </c>
      <c r="I117" s="257">
        <v>1052272.92</v>
      </c>
      <c r="J117" s="190">
        <v>2.9000000000000001E-2</v>
      </c>
      <c r="K117" s="190">
        <v>2.1000000000000001E-2</v>
      </c>
      <c r="L117" s="255">
        <v>4.6100000000000003</v>
      </c>
      <c r="M117" s="255">
        <v>4.78</v>
      </c>
      <c r="N117" s="253">
        <v>155.51</v>
      </c>
      <c r="O117" s="258">
        <v>171.51</v>
      </c>
    </row>
    <row r="118" spans="1:15" x14ac:dyDescent="0.25">
      <c r="A118" s="34"/>
      <c r="B118" s="24" t="s">
        <v>124</v>
      </c>
      <c r="C118" s="24"/>
      <c r="D118" s="24"/>
      <c r="E118" s="24"/>
      <c r="F118" s="252">
        <v>113</v>
      </c>
      <c r="G118" s="252">
        <v>132</v>
      </c>
      <c r="H118" s="253">
        <v>836980.45</v>
      </c>
      <c r="I118" s="257">
        <v>1578001.13</v>
      </c>
      <c r="J118" s="190">
        <v>1.6500000000000001E-2</v>
      </c>
      <c r="K118" s="190">
        <v>3.15E-2</v>
      </c>
      <c r="L118" s="255">
        <v>5.14</v>
      </c>
      <c r="M118" s="259">
        <v>4.8600000000000003</v>
      </c>
      <c r="N118" s="253">
        <v>156.32</v>
      </c>
      <c r="O118" s="258">
        <v>156.28</v>
      </c>
    </row>
    <row r="119" spans="1:15" x14ac:dyDescent="0.25">
      <c r="A119" s="34"/>
      <c r="B119" s="24" t="s">
        <v>125</v>
      </c>
      <c r="C119" s="24"/>
      <c r="D119" s="24"/>
      <c r="E119" s="24"/>
      <c r="F119" s="252">
        <v>91</v>
      </c>
      <c r="G119" s="252">
        <v>69</v>
      </c>
      <c r="H119" s="253">
        <v>640247.91</v>
      </c>
      <c r="I119" s="257">
        <v>310494.8</v>
      </c>
      <c r="J119" s="190">
        <v>1.26E-2</v>
      </c>
      <c r="K119" s="190">
        <v>6.1999999999999998E-3</v>
      </c>
      <c r="L119" s="255">
        <v>5.25</v>
      </c>
      <c r="M119" s="255">
        <v>4.84</v>
      </c>
      <c r="N119" s="253">
        <v>143.46</v>
      </c>
      <c r="O119" s="258">
        <v>123.77</v>
      </c>
    </row>
    <row r="120" spans="1:15" x14ac:dyDescent="0.25">
      <c r="A120" s="57"/>
      <c r="B120" s="65" t="s">
        <v>126</v>
      </c>
      <c r="C120" s="139"/>
      <c r="D120" s="139"/>
      <c r="E120" s="94"/>
      <c r="F120" s="260">
        <v>6887</v>
      </c>
      <c r="G120" s="260">
        <v>6723</v>
      </c>
      <c r="H120" s="196">
        <v>50720744.259999998</v>
      </c>
      <c r="I120" s="196">
        <v>50144567.109999999</v>
      </c>
      <c r="J120" s="240"/>
      <c r="K120" s="240"/>
      <c r="L120" s="261">
        <v>4.84</v>
      </c>
      <c r="M120" s="262">
        <v>4.8600000000000003</v>
      </c>
      <c r="N120" s="196">
        <v>178.85</v>
      </c>
      <c r="O120" s="199">
        <v>180.31</v>
      </c>
    </row>
    <row r="121" spans="1:15" s="76" customFormat="1" ht="10.199999999999999" x14ac:dyDescent="0.2">
      <c r="A121" s="72"/>
      <c r="B121" s="74"/>
      <c r="C121" s="74"/>
      <c r="D121" s="74"/>
      <c r="E121" s="74"/>
      <c r="F121" s="74"/>
      <c r="G121" s="74"/>
      <c r="H121" s="74"/>
      <c r="I121" s="74"/>
      <c r="J121" s="263"/>
      <c r="K121" s="263"/>
      <c r="L121" s="74"/>
      <c r="M121" s="74"/>
      <c r="N121" s="74"/>
      <c r="O121" s="264"/>
    </row>
    <row r="122" spans="1:15" s="76" customFormat="1" ht="10.8" thickBot="1" x14ac:dyDescent="0.25">
      <c r="A122" s="77"/>
      <c r="B122" s="78"/>
      <c r="C122" s="78"/>
      <c r="D122" s="78"/>
      <c r="E122" s="78"/>
      <c r="F122" s="78"/>
      <c r="G122" s="78"/>
      <c r="H122" s="78"/>
      <c r="I122" s="78"/>
      <c r="J122" s="245"/>
      <c r="K122" s="245"/>
      <c r="L122" s="78"/>
      <c r="M122" s="78"/>
      <c r="N122" s="78"/>
      <c r="O122" s="246"/>
    </row>
    <row r="123" spans="1:15" ht="12.75" customHeight="1" thickBot="1" x14ac:dyDescent="0.3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5" ht="15.6" x14ac:dyDescent="0.3">
      <c r="A124" s="30" t="s">
        <v>127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5">
      <c r="A125" s="57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5"/>
    </row>
    <row r="126" spans="1:15" ht="12.75" customHeight="1" x14ac:dyDescent="0.25">
      <c r="A126" s="57"/>
      <c r="B126" s="188"/>
      <c r="C126" s="188"/>
      <c r="D126" s="188"/>
      <c r="E126" s="188"/>
      <c r="F126" s="215" t="s">
        <v>84</v>
      </c>
      <c r="G126" s="216"/>
      <c r="H126" s="247" t="s">
        <v>97</v>
      </c>
      <c r="I126" s="248"/>
      <c r="J126" s="215" t="s">
        <v>98</v>
      </c>
      <c r="K126" s="216"/>
      <c r="L126" s="215" t="s">
        <v>99</v>
      </c>
      <c r="M126" s="216"/>
      <c r="N126" s="215" t="s">
        <v>100</v>
      </c>
      <c r="O126" s="217"/>
    </row>
    <row r="127" spans="1:15" x14ac:dyDescent="0.25">
      <c r="A127" s="57"/>
      <c r="B127" s="188"/>
      <c r="C127" s="188"/>
      <c r="D127" s="188"/>
      <c r="E127" s="188"/>
      <c r="F127" s="37" t="s">
        <v>101</v>
      </c>
      <c r="G127" s="37" t="s">
        <v>102</v>
      </c>
      <c r="H127" s="37" t="s">
        <v>101</v>
      </c>
      <c r="I127" s="154" t="s">
        <v>102</v>
      </c>
      <c r="J127" s="37" t="s">
        <v>101</v>
      </c>
      <c r="K127" s="37" t="s">
        <v>102</v>
      </c>
      <c r="L127" s="37" t="s">
        <v>101</v>
      </c>
      <c r="M127" s="37" t="s">
        <v>102</v>
      </c>
      <c r="N127" s="37" t="s">
        <v>101</v>
      </c>
      <c r="O127" s="39" t="s">
        <v>102</v>
      </c>
    </row>
    <row r="128" spans="1:15" x14ac:dyDescent="0.25">
      <c r="A128" s="34"/>
      <c r="B128" s="24" t="s">
        <v>128</v>
      </c>
      <c r="C128" s="24"/>
      <c r="D128" s="24"/>
      <c r="E128" s="24"/>
      <c r="F128" s="125">
        <v>1183</v>
      </c>
      <c r="G128" s="125">
        <v>1174</v>
      </c>
      <c r="H128" s="225">
        <v>22023137.359999999</v>
      </c>
      <c r="I128" s="225">
        <v>21496514.620000001</v>
      </c>
      <c r="J128" s="190">
        <v>0.34360000000000002</v>
      </c>
      <c r="K128" s="190">
        <v>0.34150000000000003</v>
      </c>
      <c r="L128" s="225">
        <v>4.71</v>
      </c>
      <c r="M128" s="225">
        <v>4.6900000000000004</v>
      </c>
      <c r="N128" s="225">
        <v>193.66</v>
      </c>
      <c r="O128" s="226">
        <v>192.3</v>
      </c>
    </row>
    <row r="129" spans="1:15" x14ac:dyDescent="0.25">
      <c r="A129" s="34"/>
      <c r="B129" s="24" t="s">
        <v>129</v>
      </c>
      <c r="C129" s="24"/>
      <c r="D129" s="24"/>
      <c r="E129" s="24"/>
      <c r="F129" s="125">
        <v>1188</v>
      </c>
      <c r="G129" s="125">
        <v>1175</v>
      </c>
      <c r="H129" s="225">
        <v>26056973.239999998</v>
      </c>
      <c r="I129" s="225">
        <v>25650294.32</v>
      </c>
      <c r="J129" s="190">
        <v>0.40649999999999997</v>
      </c>
      <c r="K129" s="190">
        <v>0.40749999999999997</v>
      </c>
      <c r="L129" s="225">
        <v>4.82</v>
      </c>
      <c r="M129" s="225">
        <v>4.8099999999999996</v>
      </c>
      <c r="N129" s="225">
        <v>209.84</v>
      </c>
      <c r="O129" s="226">
        <v>208.72</v>
      </c>
    </row>
    <row r="130" spans="1:15" x14ac:dyDescent="0.25">
      <c r="A130" s="34"/>
      <c r="B130" s="24" t="s">
        <v>130</v>
      </c>
      <c r="C130" s="24"/>
      <c r="D130" s="24"/>
      <c r="E130" s="24"/>
      <c r="F130" s="125">
        <v>3195</v>
      </c>
      <c r="G130" s="125">
        <v>3141</v>
      </c>
      <c r="H130" s="225">
        <v>7653311.0700000003</v>
      </c>
      <c r="I130" s="225">
        <v>7517353.3700000001</v>
      </c>
      <c r="J130" s="190">
        <v>0.11940000000000001</v>
      </c>
      <c r="K130" s="190">
        <v>0.11940000000000001</v>
      </c>
      <c r="L130" s="225">
        <v>4.97</v>
      </c>
      <c r="M130" s="225">
        <v>4.97</v>
      </c>
      <c r="N130" s="225">
        <v>119.78</v>
      </c>
      <c r="O130" s="226">
        <v>120.6</v>
      </c>
    </row>
    <row r="131" spans="1:15" x14ac:dyDescent="0.25">
      <c r="A131" s="34"/>
      <c r="B131" s="24" t="s">
        <v>131</v>
      </c>
      <c r="C131" s="24"/>
      <c r="D131" s="24"/>
      <c r="E131" s="24"/>
      <c r="F131" s="125">
        <v>2340</v>
      </c>
      <c r="G131" s="125">
        <v>2308</v>
      </c>
      <c r="H131" s="225">
        <v>7626732.5099999998</v>
      </c>
      <c r="I131" s="225">
        <v>7543364.25</v>
      </c>
      <c r="J131" s="190">
        <v>0.11899999999999999</v>
      </c>
      <c r="K131" s="190">
        <v>0.1198</v>
      </c>
      <c r="L131" s="225">
        <v>5.21</v>
      </c>
      <c r="M131" s="225">
        <v>5.21</v>
      </c>
      <c r="N131" s="225">
        <v>136.76</v>
      </c>
      <c r="O131" s="226">
        <v>137.86000000000001</v>
      </c>
    </row>
    <row r="132" spans="1:15" x14ac:dyDescent="0.25">
      <c r="A132" s="34"/>
      <c r="B132" s="24" t="s">
        <v>132</v>
      </c>
      <c r="C132" s="24"/>
      <c r="D132" s="24"/>
      <c r="E132" s="24"/>
      <c r="F132" s="125">
        <v>114</v>
      </c>
      <c r="G132" s="125">
        <v>112</v>
      </c>
      <c r="H132" s="225">
        <v>698658.37</v>
      </c>
      <c r="I132" s="225">
        <v>692061.91</v>
      </c>
      <c r="J132" s="190">
        <v>1.09E-2</v>
      </c>
      <c r="K132" s="190">
        <v>1.0999999999999999E-2</v>
      </c>
      <c r="L132" s="225">
        <v>7.48</v>
      </c>
      <c r="M132" s="225">
        <v>7.48</v>
      </c>
      <c r="N132" s="225">
        <v>165.47</v>
      </c>
      <c r="O132" s="226">
        <v>171.03</v>
      </c>
    </row>
    <row r="133" spans="1:15" x14ac:dyDescent="0.25">
      <c r="A133" s="34"/>
      <c r="B133" s="24" t="s">
        <v>133</v>
      </c>
      <c r="C133" s="24"/>
      <c r="D133" s="24"/>
      <c r="E133" s="24"/>
      <c r="F133" s="125">
        <v>10</v>
      </c>
      <c r="G133" s="125">
        <v>10</v>
      </c>
      <c r="H133" s="225">
        <v>43166.11</v>
      </c>
      <c r="I133" s="225">
        <v>43024.37</v>
      </c>
      <c r="J133" s="190">
        <v>6.9999999999999999E-4</v>
      </c>
      <c r="K133" s="190">
        <v>6.9999999999999999E-4</v>
      </c>
      <c r="L133" s="225">
        <v>6.01</v>
      </c>
      <c r="M133" s="225">
        <v>6.01</v>
      </c>
      <c r="N133" s="225">
        <v>64.87</v>
      </c>
      <c r="O133" s="226">
        <v>64.459999999999994</v>
      </c>
    </row>
    <row r="134" spans="1:15" x14ac:dyDescent="0.25">
      <c r="A134" s="57"/>
      <c r="B134" s="65" t="s">
        <v>134</v>
      </c>
      <c r="C134" s="139"/>
      <c r="D134" s="139"/>
      <c r="E134" s="139"/>
      <c r="F134" s="260">
        <v>8030</v>
      </c>
      <c r="G134" s="260">
        <v>7920</v>
      </c>
      <c r="H134" s="196">
        <v>64101978.659999996</v>
      </c>
      <c r="I134" s="196">
        <v>62942612.840000004</v>
      </c>
      <c r="J134" s="240"/>
      <c r="K134" s="240"/>
      <c r="L134" s="261">
        <v>4.87</v>
      </c>
      <c r="M134" s="262">
        <v>4.87</v>
      </c>
      <c r="N134" s="196">
        <v>184.25</v>
      </c>
      <c r="O134" s="199">
        <v>183.58</v>
      </c>
    </row>
    <row r="135" spans="1:15" s="76" customFormat="1" ht="10.199999999999999" x14ac:dyDescent="0.2">
      <c r="A135" s="72"/>
      <c r="B135" s="74"/>
      <c r="C135" s="74"/>
      <c r="D135" s="74"/>
      <c r="E135" s="74"/>
      <c r="F135" s="73"/>
      <c r="G135" s="73"/>
      <c r="H135" s="73"/>
      <c r="I135" s="73"/>
      <c r="J135" s="73"/>
      <c r="K135" s="73"/>
      <c r="L135" s="73"/>
      <c r="M135" s="73"/>
      <c r="N135" s="243"/>
      <c r="O135" s="172"/>
    </row>
    <row r="136" spans="1:15" s="76" customFormat="1" ht="10.8" thickBot="1" x14ac:dyDescent="0.25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80"/>
    </row>
    <row r="137" spans="1:15" ht="13.8" thickBot="1" x14ac:dyDescent="0.3">
      <c r="D137" s="79"/>
      <c r="E137" s="79"/>
    </row>
    <row r="138" spans="1:15" ht="15.6" x14ac:dyDescent="0.3">
      <c r="A138" s="30" t="s">
        <v>135</v>
      </c>
      <c r="B138" s="32"/>
      <c r="C138" s="32"/>
      <c r="D138" s="265"/>
      <c r="E138" s="24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5">
      <c r="A139" s="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35"/>
    </row>
    <row r="140" spans="1:15" ht="12.75" customHeight="1" x14ac:dyDescent="0.25">
      <c r="A140" s="36"/>
      <c r="B140" s="188"/>
      <c r="C140" s="188"/>
      <c r="D140" s="188"/>
      <c r="E140" s="188"/>
      <c r="F140" s="215" t="s">
        <v>84</v>
      </c>
      <c r="G140" s="216"/>
      <c r="H140" s="247" t="s">
        <v>97</v>
      </c>
      <c r="I140" s="248"/>
      <c r="J140" s="215" t="s">
        <v>136</v>
      </c>
      <c r="K140" s="216"/>
      <c r="L140" s="215" t="s">
        <v>99</v>
      </c>
      <c r="M140" s="216"/>
      <c r="N140" s="215" t="s">
        <v>100</v>
      </c>
      <c r="O140" s="217"/>
    </row>
    <row r="141" spans="1:15" x14ac:dyDescent="0.25">
      <c r="A141" s="36"/>
      <c r="B141" s="188"/>
      <c r="C141" s="188"/>
      <c r="D141" s="188"/>
      <c r="E141" s="188"/>
      <c r="F141" s="37" t="s">
        <v>101</v>
      </c>
      <c r="G141" s="37" t="s">
        <v>102</v>
      </c>
      <c r="H141" s="37" t="s">
        <v>101</v>
      </c>
      <c r="I141" s="154" t="s">
        <v>102</v>
      </c>
      <c r="J141" s="37" t="s">
        <v>101</v>
      </c>
      <c r="K141" s="37" t="s">
        <v>102</v>
      </c>
      <c r="L141" s="37" t="s">
        <v>101</v>
      </c>
      <c r="M141" s="37" t="s">
        <v>102</v>
      </c>
      <c r="N141" s="37" t="s">
        <v>101</v>
      </c>
      <c r="O141" s="39" t="s">
        <v>102</v>
      </c>
    </row>
    <row r="142" spans="1:15" x14ac:dyDescent="0.25">
      <c r="A142" s="34"/>
      <c r="B142" s="24" t="s">
        <v>137</v>
      </c>
      <c r="C142" s="24"/>
      <c r="D142" s="24"/>
      <c r="E142" s="24"/>
      <c r="F142" s="125">
        <v>3503</v>
      </c>
      <c r="G142" s="125">
        <v>3452</v>
      </c>
      <c r="H142" s="225">
        <v>13764548.310000001</v>
      </c>
      <c r="I142" s="225">
        <v>13602541.15</v>
      </c>
      <c r="J142" s="190">
        <v>0.2147</v>
      </c>
      <c r="K142" s="190">
        <v>0.21609999999999999</v>
      </c>
      <c r="L142" s="225">
        <v>5.2</v>
      </c>
      <c r="M142" s="225">
        <v>5.2</v>
      </c>
      <c r="N142" s="253">
        <v>149.27000000000001</v>
      </c>
      <c r="O142" s="256">
        <v>149.72999999999999</v>
      </c>
    </row>
    <row r="143" spans="1:15" x14ac:dyDescent="0.25">
      <c r="A143" s="34"/>
      <c r="B143" s="24" t="s">
        <v>138</v>
      </c>
      <c r="C143" s="24"/>
      <c r="D143" s="24"/>
      <c r="E143" s="24"/>
      <c r="F143" s="125">
        <v>1294</v>
      </c>
      <c r="G143" s="125">
        <v>1275</v>
      </c>
      <c r="H143" s="225">
        <v>3507299.36</v>
      </c>
      <c r="I143" s="225">
        <v>3484753.31</v>
      </c>
      <c r="J143" s="190">
        <v>5.4699999999999999E-2</v>
      </c>
      <c r="K143" s="190">
        <v>5.5399999999999998E-2</v>
      </c>
      <c r="L143" s="225">
        <v>5.49</v>
      </c>
      <c r="M143" s="225">
        <v>5.49</v>
      </c>
      <c r="N143" s="253">
        <v>138.05000000000001</v>
      </c>
      <c r="O143" s="258">
        <v>139.41</v>
      </c>
    </row>
    <row r="144" spans="1:15" x14ac:dyDescent="0.25">
      <c r="A144" s="34"/>
      <c r="B144" s="24" t="s">
        <v>139</v>
      </c>
      <c r="C144" s="24"/>
      <c r="D144" s="24"/>
      <c r="E144" s="24"/>
      <c r="F144" s="125">
        <v>1084</v>
      </c>
      <c r="G144" s="125">
        <v>1068</v>
      </c>
      <c r="H144" s="225">
        <v>2814225.59</v>
      </c>
      <c r="I144" s="225">
        <v>2770332.29</v>
      </c>
      <c r="J144" s="190">
        <v>4.3900000000000002E-2</v>
      </c>
      <c r="K144" s="190">
        <v>4.3999999999999997E-2</v>
      </c>
      <c r="L144" s="225">
        <v>4.7</v>
      </c>
      <c r="M144" s="225">
        <v>4.71</v>
      </c>
      <c r="N144" s="253">
        <v>117.76</v>
      </c>
      <c r="O144" s="258">
        <v>121.03</v>
      </c>
    </row>
    <row r="145" spans="1:15" x14ac:dyDescent="0.25">
      <c r="A145" s="34"/>
      <c r="B145" s="24" t="s">
        <v>140</v>
      </c>
      <c r="C145" s="24"/>
      <c r="D145" s="24"/>
      <c r="E145" s="24"/>
      <c r="F145" s="125">
        <v>2132</v>
      </c>
      <c r="G145" s="125">
        <v>2108</v>
      </c>
      <c r="H145" s="225">
        <v>43999811.549999997</v>
      </c>
      <c r="I145" s="225">
        <v>43069164.140000001</v>
      </c>
      <c r="J145" s="190">
        <v>0.68640000000000001</v>
      </c>
      <c r="K145" s="190">
        <v>0.68430000000000002</v>
      </c>
      <c r="L145" s="225">
        <v>4.74</v>
      </c>
      <c r="M145" s="225">
        <v>4.72</v>
      </c>
      <c r="N145" s="253">
        <v>203.18</v>
      </c>
      <c r="O145" s="258">
        <v>201.91</v>
      </c>
    </row>
    <row r="146" spans="1:15" x14ac:dyDescent="0.25">
      <c r="A146" s="34"/>
      <c r="B146" s="24" t="s">
        <v>141</v>
      </c>
      <c r="C146" s="24"/>
      <c r="D146" s="24"/>
      <c r="E146" s="24"/>
      <c r="F146" s="125">
        <v>17</v>
      </c>
      <c r="G146" s="125">
        <v>17</v>
      </c>
      <c r="H146" s="225">
        <v>16093.85</v>
      </c>
      <c r="I146" s="225">
        <v>15821.95</v>
      </c>
      <c r="J146" s="190">
        <v>2.9999999999999997E-4</v>
      </c>
      <c r="K146" s="190">
        <v>2.9999999999999997E-4</v>
      </c>
      <c r="L146" s="225">
        <v>4.01</v>
      </c>
      <c r="M146" s="225">
        <v>3.99</v>
      </c>
      <c r="N146" s="253">
        <v>70.95</v>
      </c>
      <c r="O146" s="258">
        <v>71.27</v>
      </c>
    </row>
    <row r="147" spans="1:15" x14ac:dyDescent="0.25">
      <c r="A147" s="57"/>
      <c r="B147" s="65" t="s">
        <v>92</v>
      </c>
      <c r="C147" s="139"/>
      <c r="D147" s="139"/>
      <c r="E147" s="139"/>
      <c r="F147" s="260">
        <v>8030</v>
      </c>
      <c r="G147" s="260">
        <v>7920</v>
      </c>
      <c r="H147" s="196">
        <v>64101978.659999996</v>
      </c>
      <c r="I147" s="196">
        <v>62942612.840000004</v>
      </c>
      <c r="J147" s="240"/>
      <c r="K147" s="240"/>
      <c r="L147" s="261">
        <v>4.87</v>
      </c>
      <c r="M147" s="261">
        <v>4.87</v>
      </c>
      <c r="N147" s="196">
        <v>184.25</v>
      </c>
      <c r="O147" s="199">
        <v>183.58</v>
      </c>
    </row>
    <row r="148" spans="1:15" s="76" customFormat="1" ht="10.199999999999999" x14ac:dyDescent="0.2">
      <c r="A148" s="210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243"/>
      <c r="O148" s="75"/>
    </row>
    <row r="149" spans="1:15" s="76" customFormat="1" ht="10.8" thickBot="1" x14ac:dyDescent="0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5" ht="13.8" thickBot="1" x14ac:dyDescent="0.3"/>
    <row r="151" spans="1:15" ht="15.6" x14ac:dyDescent="0.3">
      <c r="A151" s="30" t="s">
        <v>142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5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5" x14ac:dyDescent="0.25">
      <c r="A153" s="36"/>
      <c r="B153" s="188"/>
      <c r="C153" s="188"/>
      <c r="D153" s="188"/>
      <c r="E153" s="120"/>
      <c r="F153" s="215" t="s">
        <v>84</v>
      </c>
      <c r="G153" s="216"/>
      <c r="H153" s="247" t="s">
        <v>97</v>
      </c>
      <c r="I153" s="248"/>
      <c r="J153" s="214" t="s">
        <v>143</v>
      </c>
      <c r="K153" s="214"/>
      <c r="L153" s="39" t="s">
        <v>22</v>
      </c>
    </row>
    <row r="154" spans="1:15" x14ac:dyDescent="0.25">
      <c r="A154" s="36"/>
      <c r="B154" s="188"/>
      <c r="C154" s="188"/>
      <c r="D154" s="188"/>
      <c r="E154" s="120"/>
      <c r="F154" s="154" t="s">
        <v>101</v>
      </c>
      <c r="G154" s="154" t="s">
        <v>102</v>
      </c>
      <c r="H154" s="37" t="s">
        <v>101</v>
      </c>
      <c r="I154" s="37" t="s">
        <v>102</v>
      </c>
      <c r="J154" s="37" t="s">
        <v>101</v>
      </c>
      <c r="K154" s="37" t="s">
        <v>102</v>
      </c>
      <c r="L154" s="266"/>
    </row>
    <row r="155" spans="1:15" x14ac:dyDescent="0.25">
      <c r="A155" s="84"/>
      <c r="B155" s="90" t="s">
        <v>144</v>
      </c>
      <c r="C155" s="90"/>
      <c r="D155" s="90"/>
      <c r="E155" s="90"/>
      <c r="F155" s="125">
        <v>578</v>
      </c>
      <c r="G155" s="125">
        <v>568</v>
      </c>
      <c r="H155" s="225">
        <v>1624406.67</v>
      </c>
      <c r="I155" s="253">
        <v>1609117.43</v>
      </c>
      <c r="J155" s="190">
        <v>2.53E-2</v>
      </c>
      <c r="K155" s="267">
        <v>2.5600000000000001E-2</v>
      </c>
      <c r="L155" s="268">
        <v>3.0474999999999999</v>
      </c>
    </row>
    <row r="156" spans="1:15" x14ac:dyDescent="0.25">
      <c r="A156" s="34"/>
      <c r="B156" s="24" t="s">
        <v>145</v>
      </c>
      <c r="C156" s="24"/>
      <c r="D156" s="24"/>
      <c r="E156" s="24"/>
      <c r="F156" s="125">
        <v>7452</v>
      </c>
      <c r="G156" s="125">
        <v>7352</v>
      </c>
      <c r="H156" s="225">
        <v>62477571.990000002</v>
      </c>
      <c r="I156" s="253">
        <v>61333495.409999996</v>
      </c>
      <c r="J156" s="190">
        <v>0.97470000000000001</v>
      </c>
      <c r="K156" s="236">
        <v>0.97440000000000004</v>
      </c>
      <c r="L156" s="269">
        <v>2.5396999999999998</v>
      </c>
    </row>
    <row r="157" spans="1:15" x14ac:dyDescent="0.25">
      <c r="A157" s="34"/>
      <c r="B157" s="24" t="s">
        <v>146</v>
      </c>
      <c r="C157" s="24"/>
      <c r="D157" s="24"/>
      <c r="E157" s="24"/>
      <c r="F157" s="125">
        <v>0</v>
      </c>
      <c r="G157" s="125">
        <v>0</v>
      </c>
      <c r="H157" s="225">
        <v>0</v>
      </c>
      <c r="I157" s="225">
        <v>0</v>
      </c>
      <c r="J157" s="190">
        <v>0</v>
      </c>
      <c r="K157" s="236">
        <v>0</v>
      </c>
      <c r="L157" s="269">
        <v>0</v>
      </c>
    </row>
    <row r="158" spans="1:15" ht="13.8" thickBot="1" x14ac:dyDescent="0.3">
      <c r="A158" s="173"/>
      <c r="B158" s="270" t="s">
        <v>46</v>
      </c>
      <c r="C158" s="79"/>
      <c r="D158" s="79"/>
      <c r="E158" s="79"/>
      <c r="F158" s="271">
        <v>8030</v>
      </c>
      <c r="G158" s="271">
        <v>7920</v>
      </c>
      <c r="H158" s="272">
        <v>64101978.659999996</v>
      </c>
      <c r="I158" s="272">
        <v>62942612.840000004</v>
      </c>
      <c r="J158" s="273"/>
      <c r="K158" s="274"/>
      <c r="L158" s="275">
        <v>2.5527000000000002</v>
      </c>
    </row>
    <row r="159" spans="1:15" s="277" customFormat="1" ht="10.199999999999999" x14ac:dyDescent="0.2">
      <c r="A159" s="74"/>
      <c r="B159" s="276"/>
      <c r="C159" s="276"/>
      <c r="D159" s="276"/>
      <c r="E159" s="276"/>
      <c r="F159" s="276"/>
      <c r="G159" s="276"/>
      <c r="H159" s="276"/>
      <c r="I159" s="276"/>
      <c r="J159" s="276"/>
    </row>
    <row r="160" spans="1:15" s="277" customFormat="1" ht="10.199999999999999" x14ac:dyDescent="0.2">
      <c r="A160" s="74"/>
      <c r="B160" s="276"/>
      <c r="C160" s="276"/>
      <c r="D160" s="276"/>
      <c r="E160" s="276"/>
      <c r="F160" s="276"/>
      <c r="G160" s="276"/>
      <c r="H160" s="276"/>
      <c r="I160" s="276"/>
      <c r="J160" s="276"/>
    </row>
    <row r="161" spans="1:16" ht="13.8" thickBot="1" x14ac:dyDescent="0.3"/>
    <row r="162" spans="1:16" s="24" customFormat="1" ht="15.6" x14ac:dyDescent="0.3">
      <c r="A162" s="30" t="s">
        <v>147</v>
      </c>
      <c r="B162" s="278"/>
      <c r="C162" s="279"/>
      <c r="D162" s="280"/>
      <c r="E162" s="280"/>
      <c r="F162" s="180" t="s">
        <v>148</v>
      </c>
    </row>
    <row r="163" spans="1:16" s="24" customFormat="1" ht="13.8" thickBot="1" x14ac:dyDescent="0.3">
      <c r="A163" s="173" t="s">
        <v>149</v>
      </c>
      <c r="B163" s="173"/>
      <c r="C163" s="281"/>
      <c r="D163" s="281"/>
      <c r="E163" s="281"/>
      <c r="F163" s="282">
        <v>301461612.00999999</v>
      </c>
    </row>
    <row r="164" spans="1:16" s="24" customFormat="1" x14ac:dyDescent="0.25">
      <c r="C164" s="283"/>
      <c r="D164" s="283"/>
      <c r="E164" s="283"/>
      <c r="F164" s="284"/>
    </row>
    <row r="165" spans="1:16" s="24" customFormat="1" x14ac:dyDescent="0.25">
      <c r="C165" s="285"/>
      <c r="D165" s="286"/>
      <c r="E165" s="286"/>
      <c r="F165" s="284"/>
    </row>
    <row r="166" spans="1:16" s="24" customFormat="1" ht="12.75" customHeight="1" x14ac:dyDescent="0.25">
      <c r="A166" s="287"/>
      <c r="B166" s="287"/>
      <c r="C166" s="287"/>
      <c r="D166" s="287"/>
      <c r="E166" s="287"/>
      <c r="F166" s="287"/>
    </row>
    <row r="167" spans="1:16" s="24" customFormat="1" x14ac:dyDescent="0.25">
      <c r="A167" s="287"/>
      <c r="B167" s="287"/>
      <c r="C167" s="287"/>
      <c r="D167" s="287"/>
      <c r="E167" s="287"/>
      <c r="F167" s="287"/>
    </row>
    <row r="168" spans="1:16" s="24" customFormat="1" x14ac:dyDescent="0.25">
      <c r="A168" s="287"/>
      <c r="B168" s="287"/>
      <c r="C168" s="287"/>
      <c r="D168" s="287"/>
      <c r="E168" s="287"/>
      <c r="F168" s="287"/>
    </row>
    <row r="169" spans="1:16" x14ac:dyDescent="0.25">
      <c r="A169" s="24"/>
      <c r="B169" s="24"/>
      <c r="C169" s="285"/>
      <c r="D169" s="286"/>
      <c r="E169" s="286"/>
      <c r="F169" s="284"/>
      <c r="G169" s="24"/>
    </row>
    <row r="170" spans="1:16" x14ac:dyDescent="0.25">
      <c r="A170" s="287"/>
      <c r="B170" s="287"/>
      <c r="C170" s="287"/>
      <c r="D170" s="287"/>
      <c r="E170" s="287"/>
      <c r="F170" s="287"/>
    </row>
    <row r="171" spans="1:16" x14ac:dyDescent="0.25">
      <c r="A171" s="287"/>
      <c r="B171" s="287"/>
      <c r="C171" s="287"/>
      <c r="D171" s="287"/>
      <c r="E171" s="287"/>
      <c r="F171" s="287"/>
    </row>
    <row r="172" spans="1:16" x14ac:dyDescent="0.25">
      <c r="A172" s="287"/>
      <c r="B172" s="287"/>
      <c r="C172" s="287"/>
      <c r="D172" s="287"/>
      <c r="E172" s="287"/>
      <c r="F172" s="287"/>
    </row>
    <row r="173" spans="1:16" x14ac:dyDescent="0.25">
      <c r="F173" s="169"/>
      <c r="G173" s="169"/>
      <c r="H173" s="288"/>
      <c r="I173" s="288"/>
      <c r="J173" s="169"/>
      <c r="K173" s="169"/>
      <c r="L173" s="93"/>
      <c r="M173" s="93"/>
      <c r="N173" s="93"/>
      <c r="O173" s="93"/>
      <c r="P173" s="169"/>
    </row>
    <row r="174" spans="1:16" x14ac:dyDescent="0.25">
      <c r="F174" s="169"/>
      <c r="G174" s="169"/>
      <c r="H174" s="288"/>
      <c r="I174" s="288"/>
      <c r="J174" s="169"/>
      <c r="K174" s="169"/>
      <c r="L174" s="93"/>
      <c r="M174" s="93"/>
      <c r="N174" s="93"/>
      <c r="O174" s="93"/>
      <c r="P174" s="169"/>
    </row>
    <row r="178" spans="6:6" x14ac:dyDescent="0.25">
      <c r="F178" s="93"/>
    </row>
    <row r="180" spans="6:6" x14ac:dyDescent="0.25">
      <c r="F180" s="93"/>
    </row>
  </sheetData>
  <mergeCells count="33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H88:I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89" customWidth="1"/>
    <col min="3" max="3" width="14.44140625" style="289" customWidth="1"/>
    <col min="4" max="4" width="13.109375" style="289" customWidth="1"/>
    <col min="5" max="5" width="12.88671875" style="289" customWidth="1"/>
    <col min="6" max="6" width="11.5546875" style="289" customWidth="1"/>
    <col min="7" max="7" width="15.88671875" style="289" bestFit="1" customWidth="1"/>
    <col min="8" max="8" width="19.44140625" style="289" customWidth="1"/>
    <col min="9" max="9" width="15.109375" style="289" bestFit="1" customWidth="1"/>
    <col min="10" max="11" width="14.44140625" style="289" customWidth="1"/>
    <col min="12" max="12" width="15.5546875" style="289" bestFit="1" customWidth="1"/>
    <col min="13" max="13" width="14.44140625" style="289" customWidth="1"/>
    <col min="14" max="14" width="17.109375" style="289" customWidth="1"/>
    <col min="15" max="15" width="15.5546875" style="290" customWidth="1"/>
    <col min="16" max="16" width="18.6640625" style="290" customWidth="1"/>
    <col min="17" max="17" width="17.5546875" style="289" customWidth="1"/>
    <col min="18" max="18" width="23.44140625" style="289" customWidth="1"/>
    <col min="19" max="19" width="8.5546875" style="289" customWidth="1"/>
    <col min="20" max="20" width="5.33203125" style="289" customWidth="1"/>
    <col min="21" max="21" width="15.5546875" style="289" customWidth="1"/>
    <col min="22" max="22" width="48.44140625" style="289" customWidth="1"/>
    <col min="23" max="23" width="28.88671875" style="289" customWidth="1"/>
    <col min="24" max="24" width="15.5546875" style="289" customWidth="1"/>
    <col min="25" max="25" width="18.44140625" style="289" customWidth="1"/>
    <col min="26" max="26" width="17.5546875" style="289" customWidth="1"/>
    <col min="27" max="27" width="14.44140625" style="289" customWidth="1"/>
    <col min="28" max="28" width="13.5546875" style="289" customWidth="1"/>
    <col min="29" max="29" width="14.109375" style="289" customWidth="1"/>
    <col min="30" max="30" width="13.109375" style="289" customWidth="1"/>
    <col min="31" max="44" width="10.88671875" style="289" customWidth="1"/>
    <col min="45" max="45" width="2.5546875" style="289" customWidth="1"/>
    <col min="46" max="16384" width="9.109375" style="289"/>
  </cols>
  <sheetData>
    <row r="1" spans="1:45" ht="15.6" x14ac:dyDescent="0.3">
      <c r="A1" s="1" t="s">
        <v>0</v>
      </c>
    </row>
    <row r="2" spans="1:45" ht="15.75" customHeight="1" x14ac:dyDescent="0.3">
      <c r="A2" s="1" t="s">
        <v>150</v>
      </c>
      <c r="Y2" s="291"/>
      <c r="Z2" s="291"/>
      <c r="AA2" s="291"/>
    </row>
    <row r="3" spans="1:45" ht="15.6" x14ac:dyDescent="0.3">
      <c r="A3" s="1" t="str">
        <f>+FFELP!D5</f>
        <v>Indenture No. 8, LLC</v>
      </c>
      <c r="X3" s="291"/>
      <c r="Y3" s="291"/>
      <c r="Z3" s="291"/>
      <c r="AA3" s="291"/>
    </row>
    <row r="4" spans="1:45" ht="13.8" thickBot="1" x14ac:dyDescent="0.3">
      <c r="X4" s="291"/>
      <c r="Y4" s="291"/>
      <c r="Z4" s="291"/>
      <c r="AA4" s="291"/>
    </row>
    <row r="5" spans="1:45" x14ac:dyDescent="0.25">
      <c r="B5" s="5" t="s">
        <v>6</v>
      </c>
      <c r="C5" s="6"/>
      <c r="D5" s="6"/>
      <c r="E5" s="292">
        <v>44830</v>
      </c>
      <c r="F5" s="292"/>
      <c r="G5" s="293"/>
      <c r="X5" s="291"/>
      <c r="Y5" s="291"/>
      <c r="Z5" s="291"/>
      <c r="AA5" s="291"/>
    </row>
    <row r="6" spans="1:45" ht="13.8" thickBot="1" x14ac:dyDescent="0.3">
      <c r="B6" s="25" t="s">
        <v>151</v>
      </c>
      <c r="C6" s="26"/>
      <c r="D6" s="26"/>
      <c r="E6" s="294">
        <v>44804</v>
      </c>
      <c r="F6" s="294"/>
      <c r="G6" s="295"/>
      <c r="X6" s="291"/>
      <c r="Y6" s="291"/>
      <c r="Z6" s="291"/>
      <c r="AA6" s="291"/>
    </row>
    <row r="8" spans="1:45" x14ac:dyDescent="0.25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7"/>
      <c r="P8" s="297"/>
      <c r="Q8" s="296"/>
    </row>
    <row r="9" spans="1:45" ht="14.4" thickBot="1" x14ac:dyDescent="0.3">
      <c r="A9" s="298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7"/>
      <c r="P9" s="297"/>
      <c r="Q9" s="296"/>
      <c r="R9" s="296"/>
      <c r="S9" s="296"/>
      <c r="T9" s="296"/>
      <c r="U9" s="296"/>
      <c r="V9" s="296"/>
      <c r="W9" s="296"/>
      <c r="Y9" s="10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</row>
    <row r="10" spans="1:45" ht="6" customHeight="1" thickBot="1" x14ac:dyDescent="0.3">
      <c r="A10" s="296"/>
      <c r="B10" s="296"/>
      <c r="C10" s="296"/>
      <c r="D10" s="296"/>
      <c r="E10" s="296"/>
      <c r="F10" s="296"/>
      <c r="G10" s="296"/>
      <c r="H10" s="296"/>
      <c r="J10" s="179"/>
      <c r="K10" s="299"/>
      <c r="L10" s="299"/>
      <c r="M10" s="299"/>
      <c r="N10" s="300"/>
      <c r="O10" s="297"/>
      <c r="P10" s="297"/>
      <c r="Q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</row>
    <row r="11" spans="1:45" ht="16.8" thickBot="1" x14ac:dyDescent="0.3">
      <c r="A11" s="301" t="s">
        <v>152</v>
      </c>
      <c r="B11" s="302"/>
      <c r="C11" s="302"/>
      <c r="D11" s="302"/>
      <c r="E11" s="302"/>
      <c r="F11" s="302"/>
      <c r="G11" s="302"/>
      <c r="H11" s="303"/>
      <c r="J11" s="127" t="s">
        <v>153</v>
      </c>
      <c r="K11" s="296"/>
      <c r="L11" s="296"/>
      <c r="M11" s="296"/>
      <c r="N11" s="304">
        <v>44804</v>
      </c>
      <c r="O11" s="305"/>
      <c r="P11" s="305"/>
      <c r="Q11" s="30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</row>
    <row r="12" spans="1:45" x14ac:dyDescent="0.25">
      <c r="A12" s="127"/>
      <c r="B12" s="296"/>
      <c r="C12" s="296"/>
      <c r="D12" s="296"/>
      <c r="E12" s="296"/>
      <c r="F12" s="296"/>
      <c r="G12" s="296"/>
      <c r="H12" s="307"/>
      <c r="J12" s="308" t="s">
        <v>154</v>
      </c>
      <c r="L12" s="296"/>
      <c r="M12" s="296"/>
      <c r="N12" s="158">
        <v>0</v>
      </c>
      <c r="O12" s="309"/>
      <c r="P12" s="309"/>
      <c r="Q12" s="160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</row>
    <row r="13" spans="1:45" x14ac:dyDescent="0.25">
      <c r="A13" s="308"/>
      <c r="B13" s="296" t="s">
        <v>155</v>
      </c>
      <c r="C13" s="296"/>
      <c r="D13" s="296"/>
      <c r="E13" s="296"/>
      <c r="F13" s="296"/>
      <c r="G13" s="296"/>
      <c r="H13" s="158">
        <v>941147.92</v>
      </c>
      <c r="J13" s="34" t="s">
        <v>156</v>
      </c>
      <c r="L13" s="296"/>
      <c r="M13" s="296"/>
      <c r="N13" s="158">
        <v>10970.37</v>
      </c>
      <c r="O13" s="309"/>
      <c r="P13" s="309"/>
      <c r="Q13" s="160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</row>
    <row r="14" spans="1:45" x14ac:dyDescent="0.25">
      <c r="A14" s="308"/>
      <c r="B14" s="296" t="s">
        <v>157</v>
      </c>
      <c r="C14" s="296"/>
      <c r="D14" s="296"/>
      <c r="E14" s="296"/>
      <c r="F14" s="310"/>
      <c r="G14" s="296"/>
      <c r="H14" s="311"/>
      <c r="J14" s="34" t="s">
        <v>158</v>
      </c>
      <c r="L14" s="296"/>
      <c r="M14" s="296"/>
      <c r="N14" s="158">
        <v>2589.63</v>
      </c>
      <c r="O14" s="309"/>
      <c r="P14" s="309"/>
      <c r="Q14" s="160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</row>
    <row r="15" spans="1:45" x14ac:dyDescent="0.25">
      <c r="A15" s="308"/>
      <c r="B15" s="296" t="s">
        <v>64</v>
      </c>
      <c r="C15" s="296"/>
      <c r="D15" s="296"/>
      <c r="E15" s="296"/>
      <c r="F15" s="296"/>
      <c r="G15" s="296"/>
      <c r="H15" s="311"/>
      <c r="J15" s="34" t="s">
        <v>159</v>
      </c>
      <c r="L15" s="296"/>
      <c r="M15" s="296"/>
      <c r="N15" s="158">
        <v>41956.81</v>
      </c>
      <c r="O15" s="289"/>
      <c r="P15" s="309"/>
      <c r="Q15" s="160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</row>
    <row r="16" spans="1:45" x14ac:dyDescent="0.25">
      <c r="A16" s="308"/>
      <c r="B16" s="296"/>
      <c r="C16" s="296" t="s">
        <v>160</v>
      </c>
      <c r="D16" s="296"/>
      <c r="E16" s="296"/>
      <c r="F16" s="296"/>
      <c r="G16" s="296"/>
      <c r="H16" s="158">
        <v>0</v>
      </c>
      <c r="J16" s="34" t="s">
        <v>161</v>
      </c>
      <c r="L16" s="296"/>
      <c r="M16" s="296"/>
      <c r="N16" s="186">
        <v>7768.89</v>
      </c>
      <c r="O16" s="309"/>
      <c r="P16" s="309"/>
      <c r="Q16" s="160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</row>
    <row r="17" spans="1:45" ht="13.8" thickBot="1" x14ac:dyDescent="0.3">
      <c r="A17" s="308"/>
      <c r="B17" s="296" t="s">
        <v>162</v>
      </c>
      <c r="C17" s="296"/>
      <c r="D17" s="296"/>
      <c r="E17" s="296"/>
      <c r="F17" s="296"/>
      <c r="G17" s="296"/>
      <c r="H17" s="311">
        <v>2997.55</v>
      </c>
      <c r="J17" s="312"/>
      <c r="K17" s="270" t="s">
        <v>163</v>
      </c>
      <c r="L17" s="313"/>
      <c r="M17" s="313"/>
      <c r="N17" s="314">
        <v>63285.7</v>
      </c>
      <c r="O17" s="315"/>
      <c r="P17" s="315"/>
      <c r="Q17" s="31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</row>
    <row r="18" spans="1:45" x14ac:dyDescent="0.25">
      <c r="A18" s="308"/>
      <c r="B18" s="296" t="s">
        <v>164</v>
      </c>
      <c r="C18" s="296"/>
      <c r="D18" s="296"/>
      <c r="E18" s="296"/>
      <c r="F18" s="296"/>
      <c r="G18" s="296"/>
      <c r="H18" s="311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</row>
    <row r="19" spans="1:45" x14ac:dyDescent="0.25">
      <c r="A19" s="308"/>
      <c r="B19" s="24" t="s">
        <v>165</v>
      </c>
      <c r="C19" s="296"/>
      <c r="D19" s="296"/>
      <c r="E19" s="296"/>
      <c r="F19" s="296"/>
      <c r="G19" s="296"/>
      <c r="H19" s="311"/>
      <c r="P19" s="317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</row>
    <row r="20" spans="1:45" x14ac:dyDescent="0.25">
      <c r="A20" s="308"/>
      <c r="B20" s="296" t="s">
        <v>166</v>
      </c>
      <c r="C20" s="296"/>
      <c r="D20" s="296"/>
      <c r="E20" s="296"/>
      <c r="F20" s="296"/>
      <c r="G20" s="296"/>
      <c r="H20" s="158">
        <v>453987.1</v>
      </c>
      <c r="P20" s="318"/>
      <c r="Q20" s="319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</row>
    <row r="21" spans="1:45" x14ac:dyDescent="0.25">
      <c r="A21" s="308"/>
      <c r="B21" s="24" t="s">
        <v>167</v>
      </c>
      <c r="C21" s="296"/>
      <c r="D21" s="296"/>
      <c r="E21" s="296"/>
      <c r="F21" s="296"/>
      <c r="G21" s="296"/>
      <c r="H21" s="311"/>
      <c r="N21" s="320"/>
      <c r="P21" s="321"/>
      <c r="X21" s="159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</row>
    <row r="22" spans="1:45" ht="13.8" thickBot="1" x14ac:dyDescent="0.3">
      <c r="A22" s="308"/>
      <c r="B22" s="296" t="s">
        <v>168</v>
      </c>
      <c r="C22" s="296"/>
      <c r="D22" s="296"/>
      <c r="E22" s="296"/>
      <c r="F22" s="296"/>
      <c r="G22" s="296"/>
      <c r="H22" s="311"/>
      <c r="N22" s="320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</row>
    <row r="23" spans="1:45" x14ac:dyDescent="0.25">
      <c r="A23" s="308"/>
      <c r="B23" s="296" t="s">
        <v>169</v>
      </c>
      <c r="C23" s="296"/>
      <c r="D23" s="296"/>
      <c r="E23" s="296"/>
      <c r="F23" s="296"/>
      <c r="G23" s="296"/>
      <c r="H23" s="311"/>
      <c r="I23" s="322"/>
      <c r="J23" s="179" t="s">
        <v>170</v>
      </c>
      <c r="K23" s="299"/>
      <c r="L23" s="299"/>
      <c r="M23" s="299"/>
      <c r="N23" s="323">
        <v>44804</v>
      </c>
      <c r="O23" s="305"/>
      <c r="P23" s="324"/>
      <c r="Q23" s="306"/>
      <c r="R23" s="2"/>
      <c r="Y23" s="296"/>
      <c r="Z23" s="296"/>
      <c r="AA23" s="10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</row>
    <row r="24" spans="1:45" x14ac:dyDescent="0.25">
      <c r="A24" s="308"/>
      <c r="B24" s="296" t="s">
        <v>171</v>
      </c>
      <c r="C24" s="296"/>
      <c r="D24" s="296"/>
      <c r="E24" s="296"/>
      <c r="F24" s="296"/>
      <c r="G24" s="296"/>
      <c r="H24" s="311"/>
      <c r="J24" s="308"/>
      <c r="K24" s="296"/>
      <c r="L24" s="296"/>
      <c r="M24" s="296"/>
      <c r="N24" s="325"/>
      <c r="O24" s="305"/>
      <c r="P24" s="305"/>
      <c r="Q24" s="30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</row>
    <row r="25" spans="1:45" x14ac:dyDescent="0.25">
      <c r="A25" s="308"/>
      <c r="B25" s="296" t="s">
        <v>172</v>
      </c>
      <c r="C25" s="296"/>
      <c r="D25" s="296"/>
      <c r="E25" s="296"/>
      <c r="F25" s="296"/>
      <c r="G25" s="296"/>
      <c r="H25" s="158"/>
      <c r="I25" s="326"/>
      <c r="J25" s="327" t="s">
        <v>173</v>
      </c>
      <c r="K25" s="296"/>
      <c r="L25" s="296"/>
      <c r="M25" s="296"/>
      <c r="N25" s="328">
        <v>163075.76999999999</v>
      </c>
      <c r="O25" s="309"/>
      <c r="P25" s="309"/>
      <c r="Q25" s="329"/>
      <c r="W25" s="2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</row>
    <row r="26" spans="1:45" x14ac:dyDescent="0.25">
      <c r="A26" s="308"/>
      <c r="B26" s="296" t="s">
        <v>174</v>
      </c>
      <c r="C26" s="296"/>
      <c r="D26" s="296"/>
      <c r="E26" s="296"/>
      <c r="F26" s="296"/>
      <c r="G26" s="296"/>
      <c r="H26" s="158"/>
      <c r="I26" s="326"/>
      <c r="J26" s="327" t="s">
        <v>175</v>
      </c>
      <c r="K26" s="296"/>
      <c r="L26" s="296"/>
      <c r="M26" s="296"/>
      <c r="N26" s="328">
        <v>109361665.62</v>
      </c>
      <c r="O26" s="309"/>
      <c r="P26" s="309"/>
      <c r="Q26" s="309"/>
      <c r="W26" s="2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</row>
    <row r="27" spans="1:45" x14ac:dyDescent="0.25">
      <c r="A27" s="308"/>
      <c r="B27" s="296" t="s">
        <v>176</v>
      </c>
      <c r="C27" s="296"/>
      <c r="D27" s="296"/>
      <c r="E27" s="296"/>
      <c r="F27" s="296"/>
      <c r="G27" s="296"/>
      <c r="H27" s="311"/>
      <c r="I27" s="330"/>
      <c r="J27" s="327" t="s">
        <v>177</v>
      </c>
      <c r="K27" s="296"/>
      <c r="L27" s="296"/>
      <c r="M27" s="296"/>
      <c r="N27" s="331">
        <v>0.36277144838053971</v>
      </c>
      <c r="O27" s="332"/>
      <c r="P27" s="332"/>
      <c r="Q27" s="329"/>
      <c r="R27" s="333"/>
      <c r="W27" s="2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</row>
    <row r="28" spans="1:45" x14ac:dyDescent="0.25">
      <c r="A28" s="308"/>
      <c r="B28" s="296"/>
      <c r="C28" s="296"/>
      <c r="D28" s="296"/>
      <c r="E28" s="296"/>
      <c r="F28" s="296"/>
      <c r="G28" s="296"/>
      <c r="H28" s="334"/>
      <c r="I28" s="330"/>
      <c r="J28" s="327" t="s">
        <v>178</v>
      </c>
      <c r="K28" s="296"/>
      <c r="L28" s="296"/>
      <c r="M28" s="296"/>
      <c r="N28" s="335">
        <v>1.7374821394529194</v>
      </c>
      <c r="O28" s="332"/>
      <c r="P28" s="332"/>
      <c r="Q28" s="336"/>
      <c r="W28" s="2"/>
      <c r="X28" s="337"/>
    </row>
    <row r="29" spans="1:45" x14ac:dyDescent="0.25">
      <c r="A29" s="308"/>
      <c r="B29" s="296"/>
      <c r="C29" s="106" t="s">
        <v>179</v>
      </c>
      <c r="D29" s="296"/>
      <c r="E29" s="296"/>
      <c r="F29" s="296"/>
      <c r="G29" s="296"/>
      <c r="H29" s="338">
        <v>1398132.57</v>
      </c>
      <c r="I29" s="339"/>
      <c r="J29" s="340"/>
      <c r="K29" s="296"/>
      <c r="L29" s="296"/>
      <c r="M29" s="296"/>
      <c r="N29" s="328"/>
      <c r="O29" s="341"/>
      <c r="P29" s="341"/>
      <c r="Q29" s="342"/>
      <c r="R29" s="2"/>
      <c r="S29" s="2"/>
      <c r="T29" s="2"/>
      <c r="U29" s="2"/>
      <c r="V29" s="2"/>
    </row>
    <row r="30" spans="1:45" ht="13.8" thickBot="1" x14ac:dyDescent="0.3">
      <c r="A30" s="308"/>
      <c r="B30" s="296"/>
      <c r="C30" s="106"/>
      <c r="D30" s="296"/>
      <c r="E30" s="296"/>
      <c r="F30" s="296"/>
      <c r="G30" s="296"/>
      <c r="H30" s="334"/>
      <c r="I30" s="326"/>
      <c r="J30" s="327" t="s">
        <v>180</v>
      </c>
      <c r="K30" s="296"/>
      <c r="L30" s="296"/>
      <c r="M30" s="296"/>
      <c r="N30" s="343">
        <v>453987.1</v>
      </c>
      <c r="O30" s="341"/>
      <c r="P30" s="341"/>
      <c r="Q30" s="344"/>
      <c r="R30" s="2"/>
      <c r="S30" s="2"/>
      <c r="T30" s="2"/>
      <c r="U30" s="2"/>
      <c r="V30" s="2"/>
    </row>
    <row r="31" spans="1:45" x14ac:dyDescent="0.25">
      <c r="A31" s="345" t="s">
        <v>181</v>
      </c>
      <c r="B31" s="346"/>
      <c r="C31" s="347"/>
      <c r="D31" s="346"/>
      <c r="E31" s="346"/>
      <c r="F31" s="346"/>
      <c r="G31" s="346"/>
      <c r="H31" s="348"/>
      <c r="I31" s="349"/>
      <c r="J31" s="327" t="s">
        <v>182</v>
      </c>
      <c r="K31" s="296"/>
      <c r="L31" s="296"/>
      <c r="M31" s="296"/>
      <c r="N31" s="328">
        <v>0</v>
      </c>
      <c r="O31" s="341"/>
      <c r="P31" s="341"/>
      <c r="Q31" s="342"/>
      <c r="R31" s="24"/>
      <c r="S31" s="24"/>
      <c r="T31" s="2"/>
      <c r="U31" s="2"/>
      <c r="V31" s="2"/>
    </row>
    <row r="32" spans="1:45" ht="15.6" x14ac:dyDescent="0.25">
      <c r="A32" s="72"/>
      <c r="B32" s="276"/>
      <c r="C32" s="276"/>
      <c r="D32" s="276"/>
      <c r="E32" s="276"/>
      <c r="F32" s="276"/>
      <c r="G32" s="276"/>
      <c r="H32" s="350"/>
      <c r="I32" s="326"/>
      <c r="J32" s="34" t="s">
        <v>183</v>
      </c>
      <c r="K32" s="296"/>
      <c r="L32" s="296"/>
      <c r="M32" s="296"/>
      <c r="N32" s="328">
        <v>100811316.24089999</v>
      </c>
      <c r="O32" s="332"/>
      <c r="P32" s="351"/>
      <c r="Q32" s="342"/>
      <c r="R32" s="352"/>
      <c r="S32" s="352"/>
      <c r="T32" s="352"/>
      <c r="U32" s="352"/>
      <c r="V32" s="352"/>
      <c r="W32" s="2"/>
    </row>
    <row r="33" spans="1:25" ht="16.2" thickBot="1" x14ac:dyDescent="0.3">
      <c r="A33" s="77"/>
      <c r="B33" s="353"/>
      <c r="C33" s="353"/>
      <c r="D33" s="353"/>
      <c r="E33" s="353"/>
      <c r="F33" s="353"/>
      <c r="G33" s="354"/>
      <c r="H33" s="355"/>
      <c r="I33" s="330"/>
      <c r="J33" s="34" t="s">
        <v>184</v>
      </c>
      <c r="K33" s="24"/>
      <c r="L33" s="24"/>
      <c r="M33" s="24"/>
      <c r="N33" s="335">
        <v>0.92181584533642724</v>
      </c>
      <c r="O33" s="332"/>
      <c r="P33" s="332"/>
      <c r="Q33" s="160"/>
      <c r="R33" s="352"/>
      <c r="S33" s="352"/>
      <c r="T33" s="352"/>
      <c r="U33" s="352"/>
      <c r="V33" s="352"/>
      <c r="W33" s="2"/>
    </row>
    <row r="34" spans="1:25" s="277" customFormat="1" x14ac:dyDescent="0.25">
      <c r="A34" s="74"/>
      <c r="B34" s="276"/>
      <c r="C34" s="276"/>
      <c r="D34" s="276"/>
      <c r="E34" s="276"/>
      <c r="F34" s="276"/>
      <c r="G34" s="276"/>
      <c r="H34" s="276"/>
      <c r="I34" s="356"/>
      <c r="J34" s="34" t="s">
        <v>185</v>
      </c>
      <c r="K34" s="24"/>
      <c r="L34" s="24"/>
      <c r="M34" s="24"/>
      <c r="N34" s="335">
        <v>2.8362979027712426E-2</v>
      </c>
      <c r="O34" s="332"/>
      <c r="P34" s="332"/>
      <c r="Q34" s="160"/>
      <c r="R34" s="357"/>
      <c r="S34" s="357"/>
      <c r="T34" s="357"/>
      <c r="U34" s="357"/>
      <c r="V34" s="357"/>
      <c r="W34" s="2"/>
    </row>
    <row r="35" spans="1:25" s="277" customFormat="1" ht="13.8" thickBot="1" x14ac:dyDescent="0.3">
      <c r="G35" s="358"/>
      <c r="J35" s="359" t="s">
        <v>186</v>
      </c>
      <c r="K35" s="360"/>
      <c r="L35" s="360"/>
      <c r="M35" s="360"/>
      <c r="N35" s="361">
        <v>0</v>
      </c>
      <c r="O35" s="332"/>
      <c r="P35" s="332"/>
      <c r="Q35" s="160"/>
      <c r="R35" s="352"/>
      <c r="S35" s="362"/>
      <c r="T35" s="352"/>
      <c r="U35" s="352"/>
      <c r="V35" s="352"/>
      <c r="W35" s="2"/>
    </row>
    <row r="36" spans="1:25" s="277" customFormat="1" x14ac:dyDescent="0.25">
      <c r="H36" s="363"/>
      <c r="J36" s="364" t="s">
        <v>187</v>
      </c>
      <c r="K36" s="299"/>
      <c r="L36" s="299"/>
      <c r="M36" s="299"/>
      <c r="N36" s="365"/>
      <c r="O36" s="366"/>
      <c r="P36" s="366"/>
      <c r="Q36" s="160"/>
      <c r="R36" s="24"/>
      <c r="S36" s="24"/>
      <c r="T36" s="24"/>
      <c r="U36" s="24"/>
      <c r="V36" s="24"/>
      <c r="W36" s="22"/>
      <c r="Y36" s="358"/>
    </row>
    <row r="37" spans="1:25" s="277" customFormat="1" ht="13.8" thickBot="1" x14ac:dyDescent="0.3">
      <c r="H37" s="358"/>
      <c r="J37" s="148" t="s">
        <v>188</v>
      </c>
      <c r="K37" s="149"/>
      <c r="L37" s="149"/>
      <c r="M37" s="149"/>
      <c r="N37" s="150"/>
      <c r="O37" s="367"/>
      <c r="P37" s="368"/>
      <c r="Q37" s="160"/>
      <c r="R37" s="367"/>
      <c r="S37" s="367"/>
      <c r="T37" s="367"/>
      <c r="U37" s="367"/>
      <c r="V37" s="367"/>
      <c r="W37" s="22"/>
      <c r="Y37" s="358"/>
    </row>
    <row r="38" spans="1:25" s="277" customFormat="1" x14ac:dyDescent="0.25">
      <c r="J38" s="74"/>
      <c r="K38" s="106"/>
      <c r="L38" s="296"/>
      <c r="M38" s="296"/>
      <c r="N38" s="296"/>
      <c r="O38" s="290"/>
      <c r="P38" s="297"/>
      <c r="Q38" s="296"/>
      <c r="R38" s="383"/>
      <c r="S38" s="383"/>
      <c r="T38" s="369"/>
      <c r="U38" s="369"/>
      <c r="V38" s="369"/>
      <c r="W38" s="2"/>
      <c r="X38" s="358"/>
      <c r="Y38" s="358"/>
    </row>
    <row r="39" spans="1:25" ht="13.8" thickBot="1" x14ac:dyDescent="0.3">
      <c r="G39" s="320"/>
      <c r="O39" s="297"/>
      <c r="P39" s="297"/>
      <c r="Q39" s="296"/>
      <c r="R39" s="383"/>
      <c r="S39" s="383"/>
      <c r="T39" s="369"/>
      <c r="U39" s="369"/>
      <c r="V39" s="369"/>
      <c r="W39" s="2"/>
    </row>
    <row r="40" spans="1:25" ht="14.4" thickBot="1" x14ac:dyDescent="0.3">
      <c r="A40" s="301" t="s">
        <v>189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3"/>
      <c r="O40" s="297"/>
      <c r="P40" s="370"/>
      <c r="Q40" s="371"/>
      <c r="R40" s="369"/>
      <c r="S40" s="369"/>
      <c r="T40" s="369"/>
      <c r="U40" s="369"/>
      <c r="V40" s="369"/>
      <c r="W40" s="2"/>
      <c r="X40" s="320"/>
    </row>
    <row r="41" spans="1:25" ht="14.4" thickBot="1" x14ac:dyDescent="0.3">
      <c r="A41" s="372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334"/>
      <c r="O41" s="297"/>
      <c r="P41" s="373"/>
      <c r="Q41" s="371"/>
      <c r="R41" s="369"/>
      <c r="S41" s="369"/>
      <c r="T41" s="369"/>
      <c r="U41" s="369"/>
      <c r="V41" s="369"/>
      <c r="W41" s="277"/>
      <c r="X41" s="374"/>
    </row>
    <row r="42" spans="1:25" x14ac:dyDescent="0.25">
      <c r="A42" s="375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300"/>
      <c r="O42" s="376"/>
      <c r="P42" s="373"/>
      <c r="Q42" s="371"/>
      <c r="R42" s="369"/>
      <c r="S42" s="93"/>
      <c r="T42" s="93"/>
      <c r="U42" s="93"/>
      <c r="V42" s="93"/>
      <c r="Y42" s="320"/>
    </row>
    <row r="43" spans="1:25" x14ac:dyDescent="0.25">
      <c r="A43" s="127" t="s">
        <v>190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377" t="s">
        <v>191</v>
      </c>
      <c r="M43" s="378"/>
      <c r="N43" s="379" t="s">
        <v>192</v>
      </c>
      <c r="O43" s="297"/>
      <c r="P43" s="373"/>
      <c r="Q43" s="380"/>
      <c r="R43" s="369"/>
      <c r="S43" s="93"/>
      <c r="T43" s="93"/>
      <c r="U43" s="93"/>
      <c r="V43" s="93"/>
      <c r="W43" s="381"/>
      <c r="X43" s="320"/>
    </row>
    <row r="44" spans="1:25" x14ac:dyDescent="0.25">
      <c r="A44" s="308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334"/>
      <c r="O44" s="309"/>
      <c r="P44" s="373"/>
      <c r="Q44" s="371"/>
      <c r="R44" s="369"/>
      <c r="S44" s="93"/>
      <c r="T44" s="93"/>
      <c r="U44" s="93"/>
      <c r="V44" s="93"/>
      <c r="W44" s="381"/>
    </row>
    <row r="45" spans="1:25" x14ac:dyDescent="0.25">
      <c r="A45" s="308"/>
      <c r="B45" s="106" t="s">
        <v>179</v>
      </c>
      <c r="C45" s="296"/>
      <c r="D45" s="296"/>
      <c r="E45" s="296"/>
      <c r="F45" s="296"/>
      <c r="G45" s="296"/>
      <c r="H45" s="296"/>
      <c r="I45" s="296"/>
      <c r="J45" s="296"/>
      <c r="K45" s="296"/>
      <c r="L45" s="382"/>
      <c r="M45" s="382"/>
      <c r="N45" s="311">
        <v>1398132.57</v>
      </c>
      <c r="O45" s="309"/>
      <c r="P45" s="373"/>
      <c r="Q45" s="371"/>
      <c r="R45" s="369"/>
      <c r="S45" s="93"/>
      <c r="T45" s="93"/>
      <c r="U45" s="93"/>
      <c r="V45" s="93"/>
      <c r="W45" s="93"/>
    </row>
    <row r="46" spans="1:25" x14ac:dyDescent="0.25">
      <c r="A46" s="308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382"/>
      <c r="M46" s="382"/>
      <c r="N46" s="311"/>
      <c r="O46" s="309"/>
      <c r="P46" s="373"/>
      <c r="Q46" s="371"/>
      <c r="R46" s="369"/>
      <c r="S46" s="93"/>
      <c r="T46" s="93"/>
      <c r="U46" s="93"/>
      <c r="V46" s="93"/>
      <c r="W46" s="381"/>
    </row>
    <row r="47" spans="1:25" x14ac:dyDescent="0.25">
      <c r="A47" s="308"/>
      <c r="B47" s="106" t="s">
        <v>193</v>
      </c>
      <c r="C47" s="296"/>
      <c r="D47" s="296"/>
      <c r="E47" s="296"/>
      <c r="F47" s="296"/>
      <c r="G47" s="296"/>
      <c r="H47" s="296"/>
      <c r="I47" s="296"/>
      <c r="J47" s="296"/>
      <c r="K47" s="296"/>
      <c r="L47" s="160">
        <v>41956.81</v>
      </c>
      <c r="M47" s="382"/>
      <c r="N47" s="311">
        <v>1356175.76</v>
      </c>
      <c r="O47" s="309"/>
      <c r="P47" s="373"/>
      <c r="Q47" s="371"/>
      <c r="R47" s="369"/>
      <c r="S47" s="93"/>
      <c r="T47" s="93"/>
      <c r="U47" s="93"/>
      <c r="V47" s="93"/>
      <c r="W47" s="2"/>
    </row>
    <row r="48" spans="1:25" x14ac:dyDescent="0.25">
      <c r="A48" s="308"/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160"/>
      <c r="M48" s="382"/>
      <c r="N48" s="311"/>
      <c r="O48" s="309"/>
      <c r="P48" s="373"/>
      <c r="Q48" s="371"/>
      <c r="R48" s="369"/>
      <c r="S48" s="93"/>
      <c r="T48" s="93"/>
      <c r="U48" s="93"/>
      <c r="V48" s="93"/>
    </row>
    <row r="49" spans="1:30" x14ac:dyDescent="0.25">
      <c r="A49" s="308"/>
      <c r="B49" s="106" t="s">
        <v>194</v>
      </c>
      <c r="C49" s="296"/>
      <c r="D49" s="296"/>
      <c r="E49" s="296"/>
      <c r="F49" s="296"/>
      <c r="G49" s="296"/>
      <c r="H49" s="296"/>
      <c r="I49" s="296"/>
      <c r="J49" s="296"/>
      <c r="K49" s="296"/>
      <c r="L49" s="160">
        <v>0</v>
      </c>
      <c r="M49" s="382"/>
      <c r="N49" s="311">
        <v>1356175.76</v>
      </c>
      <c r="O49" s="309"/>
      <c r="P49" s="383"/>
      <c r="Q49" s="160"/>
      <c r="R49" s="2"/>
      <c r="S49" s="2"/>
      <c r="T49" s="2"/>
      <c r="U49" s="2"/>
      <c r="V49" s="2"/>
    </row>
    <row r="50" spans="1:30" x14ac:dyDescent="0.25">
      <c r="A50" s="308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160"/>
      <c r="M50" s="382"/>
      <c r="N50" s="311"/>
      <c r="O50" s="309"/>
      <c r="P50" s="336"/>
      <c r="Q50" s="152"/>
      <c r="R50" s="3"/>
      <c r="S50" s="2"/>
      <c r="T50" s="2"/>
      <c r="U50" s="2"/>
      <c r="V50" s="2"/>
    </row>
    <row r="51" spans="1:30" x14ac:dyDescent="0.25">
      <c r="A51" s="308"/>
      <c r="B51" s="106" t="s">
        <v>195</v>
      </c>
      <c r="C51" s="296"/>
      <c r="D51" s="296"/>
      <c r="E51" s="296"/>
      <c r="F51" s="296"/>
      <c r="G51" s="296"/>
      <c r="H51" s="296"/>
      <c r="I51" s="296"/>
      <c r="J51" s="296"/>
      <c r="K51" s="296"/>
      <c r="L51" s="160">
        <v>10970.37</v>
      </c>
      <c r="M51" s="382"/>
      <c r="N51" s="311">
        <v>1345205.39</v>
      </c>
      <c r="O51" s="309"/>
      <c r="P51" s="384"/>
      <c r="Q51" s="152"/>
      <c r="R51" s="385"/>
      <c r="S51" s="2"/>
      <c r="T51" s="2"/>
      <c r="U51" s="2"/>
      <c r="V51" s="2"/>
    </row>
    <row r="52" spans="1:30" x14ac:dyDescent="0.25">
      <c r="A52" s="308"/>
      <c r="B52" s="296"/>
      <c r="C52" s="296"/>
      <c r="D52" s="296"/>
      <c r="E52" s="296"/>
      <c r="F52" s="296"/>
      <c r="G52" s="296"/>
      <c r="H52" s="296"/>
      <c r="I52" s="296"/>
      <c r="J52" s="296"/>
      <c r="K52" s="296"/>
      <c r="L52" s="160"/>
      <c r="M52" s="382"/>
      <c r="N52" s="311"/>
      <c r="O52" s="309"/>
      <c r="P52" s="384"/>
      <c r="Q52" s="386"/>
      <c r="R52" s="387"/>
    </row>
    <row r="53" spans="1:30" x14ac:dyDescent="0.25">
      <c r="A53" s="308"/>
      <c r="B53" s="106" t="s">
        <v>196</v>
      </c>
      <c r="C53" s="296"/>
      <c r="D53" s="296"/>
      <c r="E53" s="296"/>
      <c r="F53" s="296"/>
      <c r="G53" s="296"/>
      <c r="H53" s="296"/>
      <c r="I53" s="296"/>
      <c r="J53" s="296"/>
      <c r="K53" s="296"/>
      <c r="L53" s="160">
        <v>2589.63</v>
      </c>
      <c r="M53" s="382"/>
      <c r="N53" s="311">
        <v>1342615.76</v>
      </c>
      <c r="O53" s="309"/>
      <c r="P53" s="384"/>
      <c r="Q53" s="386"/>
      <c r="R53" s="387"/>
    </row>
    <row r="54" spans="1:30" x14ac:dyDescent="0.25">
      <c r="A54" s="308"/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160" t="s">
        <v>8</v>
      </c>
      <c r="M54" s="382"/>
      <c r="N54" s="311"/>
      <c r="O54" s="309"/>
      <c r="P54" s="384"/>
      <c r="Q54" s="386"/>
      <c r="R54" s="387"/>
    </row>
    <row r="55" spans="1:30" x14ac:dyDescent="0.25">
      <c r="A55" s="308"/>
      <c r="B55" s="106" t="s">
        <v>197</v>
      </c>
      <c r="C55" s="296"/>
      <c r="D55" s="296"/>
      <c r="E55" s="296"/>
      <c r="F55" s="296"/>
      <c r="G55" s="296"/>
      <c r="H55" s="296"/>
      <c r="I55" s="296"/>
      <c r="J55" s="296"/>
      <c r="K55" s="296"/>
      <c r="L55" s="160">
        <v>165219.47</v>
      </c>
      <c r="M55" s="382"/>
      <c r="N55" s="311">
        <v>1177396.29</v>
      </c>
      <c r="O55" s="309"/>
      <c r="P55" s="384"/>
      <c r="Q55" s="386"/>
      <c r="R55" s="387"/>
    </row>
    <row r="56" spans="1:30" x14ac:dyDescent="0.25">
      <c r="A56" s="308"/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160"/>
      <c r="M56" s="382"/>
      <c r="N56" s="311"/>
      <c r="O56" s="309"/>
      <c r="P56" s="384"/>
      <c r="Q56" s="386"/>
      <c r="R56" s="387"/>
    </row>
    <row r="57" spans="1:30" x14ac:dyDescent="0.25">
      <c r="A57" s="308"/>
      <c r="B57" s="106" t="s">
        <v>198</v>
      </c>
      <c r="C57" s="296"/>
      <c r="D57" s="296"/>
      <c r="E57" s="296"/>
      <c r="F57" s="296"/>
      <c r="G57" s="296"/>
      <c r="H57" s="296"/>
      <c r="I57" s="296"/>
      <c r="J57" s="296"/>
      <c r="K57" s="296"/>
      <c r="L57" s="382">
        <v>20332.27</v>
      </c>
      <c r="M57" s="382"/>
      <c r="N57" s="311">
        <v>1157064.02</v>
      </c>
      <c r="O57" s="309"/>
      <c r="P57" s="384"/>
      <c r="Q57" s="386"/>
      <c r="R57" s="388"/>
      <c r="S57" s="296"/>
      <c r="T57" s="296"/>
      <c r="U57" s="296"/>
      <c r="V57" s="296"/>
      <c r="W57" s="296"/>
      <c r="X57" s="296"/>
      <c r="Y57" s="296"/>
      <c r="Z57" s="296"/>
      <c r="AA57" s="296"/>
      <c r="AB57" s="296"/>
      <c r="AC57" s="296"/>
      <c r="AD57" s="296"/>
    </row>
    <row r="58" spans="1:30" x14ac:dyDescent="0.25">
      <c r="A58" s="308"/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382"/>
      <c r="M58" s="382"/>
      <c r="N58" s="311"/>
      <c r="O58" s="309"/>
      <c r="P58" s="384"/>
      <c r="Q58" s="386"/>
      <c r="R58" s="388"/>
      <c r="S58" s="296"/>
      <c r="T58" s="296"/>
      <c r="U58" s="296"/>
      <c r="V58" s="296"/>
      <c r="W58" s="389"/>
      <c r="X58" s="296"/>
      <c r="Y58" s="390"/>
      <c r="Z58" s="390"/>
      <c r="AA58" s="296"/>
      <c r="AB58" s="296"/>
      <c r="AC58" s="296"/>
      <c r="AD58" s="296"/>
    </row>
    <row r="59" spans="1:30" x14ac:dyDescent="0.25">
      <c r="A59" s="308"/>
      <c r="B59" s="106" t="s">
        <v>199</v>
      </c>
      <c r="C59" s="296"/>
      <c r="D59" s="296"/>
      <c r="E59" s="296"/>
      <c r="F59" s="296"/>
      <c r="G59" s="296"/>
      <c r="H59" s="296"/>
      <c r="I59" s="296"/>
      <c r="J59" s="296"/>
      <c r="K59" s="296"/>
      <c r="L59" s="382">
        <v>0</v>
      </c>
      <c r="M59" s="382"/>
      <c r="N59" s="311">
        <v>1157064.02</v>
      </c>
      <c r="O59" s="309"/>
      <c r="P59" s="391"/>
      <c r="Q59" s="392"/>
      <c r="R59" s="296"/>
      <c r="S59" s="296"/>
      <c r="T59" s="296"/>
      <c r="U59" s="296"/>
      <c r="V59" s="296"/>
      <c r="W59" s="296"/>
      <c r="X59" s="296"/>
      <c r="Y59" s="24"/>
      <c r="Z59" s="296"/>
      <c r="AA59" s="296"/>
      <c r="AB59" s="296"/>
      <c r="AC59" s="296"/>
      <c r="AD59" s="296"/>
    </row>
    <row r="60" spans="1:30" x14ac:dyDescent="0.25">
      <c r="A60" s="308"/>
      <c r="B60" s="106"/>
      <c r="C60" s="296"/>
      <c r="D60" s="296"/>
      <c r="E60" s="296"/>
      <c r="F60" s="296"/>
      <c r="G60" s="296"/>
      <c r="H60" s="296"/>
      <c r="I60" s="296"/>
      <c r="J60" s="296"/>
      <c r="K60" s="296"/>
      <c r="L60" s="382"/>
      <c r="M60" s="382"/>
      <c r="N60" s="311"/>
      <c r="O60" s="309"/>
      <c r="P60" s="391"/>
      <c r="Q60" s="392"/>
      <c r="R60" s="393"/>
      <c r="S60" s="393"/>
      <c r="T60" s="393"/>
      <c r="U60" s="393"/>
      <c r="V60" s="393"/>
      <c r="W60" s="24"/>
      <c r="X60" s="24"/>
      <c r="Y60" s="394"/>
      <c r="Z60" s="382"/>
      <c r="AA60" s="296"/>
      <c r="AB60" s="382"/>
      <c r="AC60" s="382"/>
      <c r="AD60" s="382"/>
    </row>
    <row r="61" spans="1:30" x14ac:dyDescent="0.25">
      <c r="A61" s="308"/>
      <c r="B61" s="106" t="s">
        <v>200</v>
      </c>
      <c r="C61" s="296"/>
      <c r="D61" s="296"/>
      <c r="E61" s="296"/>
      <c r="F61" s="296"/>
      <c r="G61" s="296"/>
      <c r="H61" s="296"/>
      <c r="I61" s="296"/>
      <c r="J61" s="296"/>
      <c r="K61" s="296"/>
      <c r="L61" s="382">
        <v>1133280.0900000001</v>
      </c>
      <c r="M61" s="382"/>
      <c r="N61" s="311">
        <v>23783.929999999935</v>
      </c>
      <c r="O61" s="309"/>
      <c r="P61" s="391"/>
      <c r="Q61" s="392"/>
      <c r="R61" s="393"/>
      <c r="S61" s="393"/>
      <c r="T61" s="393"/>
      <c r="U61" s="393"/>
      <c r="V61" s="393"/>
      <c r="W61" s="24"/>
      <c r="X61" s="24"/>
      <c r="Y61" s="394"/>
      <c r="Z61" s="382"/>
      <c r="AA61" s="296"/>
      <c r="AB61" s="382"/>
      <c r="AC61" s="382"/>
      <c r="AD61" s="382"/>
    </row>
    <row r="62" spans="1:30" x14ac:dyDescent="0.25">
      <c r="A62" s="308"/>
      <c r="B62" s="106"/>
      <c r="C62" s="296"/>
      <c r="D62" s="296"/>
      <c r="E62" s="296"/>
      <c r="F62" s="296"/>
      <c r="G62" s="296"/>
      <c r="H62" s="296"/>
      <c r="I62" s="296"/>
      <c r="J62" s="296"/>
      <c r="K62" s="296"/>
      <c r="L62" s="382"/>
      <c r="M62" s="382"/>
      <c r="N62" s="311"/>
      <c r="O62" s="309"/>
      <c r="P62" s="395"/>
      <c r="Q62" s="392"/>
      <c r="R62" s="393"/>
      <c r="S62" s="393"/>
      <c r="T62" s="393"/>
      <c r="U62" s="393"/>
      <c r="V62" s="393"/>
      <c r="W62" s="24"/>
      <c r="X62" s="24"/>
      <c r="Y62" s="394"/>
      <c r="Z62" s="382"/>
      <c r="AA62" s="296"/>
      <c r="AB62" s="382"/>
      <c r="AC62" s="382"/>
      <c r="AD62" s="382"/>
    </row>
    <row r="63" spans="1:30" x14ac:dyDescent="0.25">
      <c r="A63" s="308"/>
      <c r="B63" s="106" t="s">
        <v>201</v>
      </c>
      <c r="C63" s="296"/>
      <c r="D63" s="296"/>
      <c r="E63" s="296"/>
      <c r="F63" s="296"/>
      <c r="G63" s="296"/>
      <c r="H63" s="296"/>
      <c r="I63" s="296"/>
      <c r="J63" s="296"/>
      <c r="K63" s="296"/>
      <c r="L63" s="382">
        <v>7768.89</v>
      </c>
      <c r="M63" s="382"/>
      <c r="N63" s="311">
        <v>16015.039999999935</v>
      </c>
      <c r="O63" s="309"/>
      <c r="P63" s="396"/>
      <c r="Q63" s="397"/>
      <c r="R63" s="393"/>
      <c r="S63" s="393"/>
      <c r="T63" s="393"/>
      <c r="U63" s="393"/>
      <c r="V63" s="393"/>
      <c r="W63" s="24"/>
      <c r="X63" s="24"/>
      <c r="Y63" s="394"/>
      <c r="Z63" s="382"/>
      <c r="AA63" s="296"/>
      <c r="AB63" s="382"/>
      <c r="AC63" s="382"/>
      <c r="AD63" s="382"/>
    </row>
    <row r="64" spans="1:30" x14ac:dyDescent="0.25">
      <c r="A64" s="308"/>
      <c r="B64" s="106"/>
      <c r="C64" s="296"/>
      <c r="D64" s="296"/>
      <c r="E64" s="296"/>
      <c r="F64" s="296"/>
      <c r="G64" s="296" t="s">
        <v>8</v>
      </c>
      <c r="H64" s="296"/>
      <c r="I64" s="296"/>
      <c r="J64" s="296"/>
      <c r="K64" s="296"/>
      <c r="L64" s="382"/>
      <c r="M64" s="382"/>
      <c r="N64" s="311"/>
      <c r="O64" s="309"/>
      <c r="P64" s="396"/>
      <c r="Q64" s="397"/>
      <c r="R64" s="393"/>
      <c r="S64" s="393"/>
      <c r="T64" s="393"/>
      <c r="U64" s="393"/>
      <c r="V64" s="393"/>
      <c r="W64" s="24"/>
      <c r="X64" s="24"/>
      <c r="Y64" s="394"/>
      <c r="Z64" s="382"/>
      <c r="AA64" s="296"/>
      <c r="AB64" s="382"/>
      <c r="AC64" s="382"/>
      <c r="AD64" s="382"/>
    </row>
    <row r="65" spans="1:30" x14ac:dyDescent="0.25">
      <c r="A65" s="308"/>
      <c r="B65" s="106" t="s">
        <v>202</v>
      </c>
      <c r="C65" s="296"/>
      <c r="D65" s="296"/>
      <c r="E65" s="296"/>
      <c r="G65" s="296" t="s">
        <v>8</v>
      </c>
      <c r="H65" s="296"/>
      <c r="I65" s="296"/>
      <c r="J65" s="296"/>
      <c r="K65" s="296"/>
      <c r="L65" s="382">
        <v>0</v>
      </c>
      <c r="M65" s="382"/>
      <c r="N65" s="311">
        <v>16015.039999999935</v>
      </c>
      <c r="O65" s="297"/>
      <c r="P65" s="396"/>
      <c r="Q65" s="382"/>
      <c r="R65" s="393"/>
      <c r="S65" s="393"/>
      <c r="T65" s="393"/>
      <c r="U65" s="393"/>
      <c r="V65" s="393"/>
      <c r="W65" s="24"/>
      <c r="X65" s="24"/>
      <c r="Y65" s="394"/>
      <c r="Z65" s="382"/>
      <c r="AA65" s="296"/>
      <c r="AB65" s="382"/>
      <c r="AC65" s="382"/>
      <c r="AD65" s="382"/>
    </row>
    <row r="66" spans="1:30" x14ac:dyDescent="0.25">
      <c r="A66" s="308"/>
      <c r="B66" s="106"/>
      <c r="C66" s="296"/>
      <c r="D66" s="296"/>
      <c r="E66" s="296"/>
      <c r="F66" s="296"/>
      <c r="G66" s="296" t="s">
        <v>8</v>
      </c>
      <c r="H66" s="296"/>
      <c r="I66" s="296"/>
      <c r="J66" s="296"/>
      <c r="K66" s="296"/>
      <c r="L66" s="296"/>
      <c r="M66" s="296"/>
      <c r="N66" s="334"/>
      <c r="O66" s="297"/>
      <c r="P66" s="396"/>
      <c r="Q66" s="296"/>
      <c r="R66" s="393"/>
      <c r="S66" s="393"/>
      <c r="T66" s="393"/>
      <c r="U66" s="393"/>
      <c r="V66" s="393"/>
      <c r="W66" s="24"/>
      <c r="X66" s="24"/>
      <c r="Y66" s="394"/>
      <c r="Z66" s="382"/>
      <c r="AA66" s="296"/>
      <c r="AB66" s="382"/>
      <c r="AC66" s="382"/>
      <c r="AD66" s="382"/>
    </row>
    <row r="67" spans="1:30" x14ac:dyDescent="0.25">
      <c r="A67" s="308"/>
      <c r="B67" s="106" t="s">
        <v>203</v>
      </c>
      <c r="C67" s="296"/>
      <c r="D67" s="296"/>
      <c r="E67" s="296"/>
      <c r="F67" s="296"/>
      <c r="G67" s="296"/>
      <c r="H67" s="296"/>
      <c r="I67" s="296"/>
      <c r="J67" s="296"/>
      <c r="K67" s="296"/>
      <c r="L67" s="382">
        <v>0</v>
      </c>
      <c r="M67" s="382"/>
      <c r="N67" s="311">
        <v>16015.039999999935</v>
      </c>
      <c r="O67" s="297"/>
      <c r="P67" s="396"/>
      <c r="Q67" s="296"/>
      <c r="R67" s="393"/>
      <c r="S67" s="393"/>
      <c r="T67" s="393"/>
      <c r="U67" s="393"/>
      <c r="V67" s="393"/>
      <c r="W67" s="24"/>
      <c r="X67" s="24"/>
      <c r="Y67" s="394"/>
      <c r="Z67" s="382"/>
      <c r="AA67" s="296"/>
      <c r="AB67" s="382"/>
      <c r="AC67" s="382"/>
      <c r="AD67" s="382"/>
    </row>
    <row r="68" spans="1:30" x14ac:dyDescent="0.25">
      <c r="A68" s="308"/>
      <c r="B68" s="10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334"/>
      <c r="O68" s="297"/>
      <c r="P68" s="396"/>
      <c r="Q68" s="296"/>
      <c r="R68" s="393"/>
      <c r="S68" s="393"/>
      <c r="T68" s="393"/>
      <c r="U68" s="398"/>
      <c r="V68" s="393"/>
      <c r="W68" s="24"/>
      <c r="X68" s="24"/>
      <c r="Y68" s="394"/>
      <c r="Z68" s="382"/>
      <c r="AA68" s="296"/>
      <c r="AB68" s="382"/>
      <c r="AC68" s="382"/>
      <c r="AD68" s="382"/>
    </row>
    <row r="69" spans="1:30" x14ac:dyDescent="0.25">
      <c r="A69" s="308"/>
      <c r="B69" s="106" t="s">
        <v>204</v>
      </c>
      <c r="C69" s="296"/>
      <c r="D69" s="296"/>
      <c r="E69" s="296"/>
      <c r="F69" s="296"/>
      <c r="G69" s="296"/>
      <c r="H69" s="296"/>
      <c r="I69" s="296"/>
      <c r="J69" s="296"/>
      <c r="K69" s="296"/>
      <c r="L69" s="382">
        <v>16015.04</v>
      </c>
      <c r="M69" s="296"/>
      <c r="N69" s="311">
        <v>-6.5483618527650833E-11</v>
      </c>
      <c r="O69" s="297"/>
      <c r="P69" s="396"/>
      <c r="Q69" s="296"/>
      <c r="R69" s="393"/>
      <c r="S69" s="393"/>
      <c r="T69" s="393"/>
      <c r="U69" s="398"/>
      <c r="V69" s="393"/>
      <c r="W69" s="24"/>
      <c r="X69" s="24"/>
      <c r="Y69" s="394"/>
      <c r="Z69" s="382"/>
      <c r="AA69" s="296"/>
      <c r="AB69" s="382"/>
      <c r="AC69" s="382"/>
      <c r="AD69" s="382"/>
    </row>
    <row r="70" spans="1:30" x14ac:dyDescent="0.25">
      <c r="A70" s="308"/>
      <c r="B70" s="276"/>
      <c r="C70" s="399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334"/>
      <c r="O70" s="297"/>
      <c r="P70" s="297"/>
      <c r="Q70" s="296"/>
      <c r="R70" s="400"/>
      <c r="S70" s="400"/>
      <c r="T70" s="400"/>
      <c r="U70" s="401"/>
      <c r="V70" s="400"/>
      <c r="W70" s="24"/>
      <c r="X70" s="24"/>
      <c r="Y70" s="394"/>
      <c r="Z70" s="382"/>
      <c r="AA70" s="296"/>
      <c r="AB70" s="382"/>
      <c r="AC70" s="296"/>
      <c r="AD70" s="296"/>
    </row>
    <row r="71" spans="1:30" x14ac:dyDescent="0.25">
      <c r="A71" s="72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334"/>
      <c r="O71" s="297"/>
      <c r="P71" s="297"/>
      <c r="Q71" s="296"/>
      <c r="R71" s="393"/>
      <c r="S71" s="393"/>
      <c r="T71" s="393"/>
      <c r="U71" s="398"/>
      <c r="V71" s="393"/>
      <c r="W71" s="24"/>
      <c r="X71" s="24"/>
      <c r="Y71" s="394"/>
      <c r="Z71" s="382"/>
      <c r="AA71" s="296"/>
      <c r="AB71" s="382"/>
      <c r="AC71" s="296"/>
      <c r="AD71" s="296"/>
    </row>
    <row r="72" spans="1:30" ht="13.8" thickBot="1" x14ac:dyDescent="0.3">
      <c r="A72" s="77"/>
      <c r="B72" s="313"/>
      <c r="C72" s="313"/>
      <c r="D72" s="313"/>
      <c r="E72" s="313"/>
      <c r="F72" s="313"/>
      <c r="G72" s="313"/>
      <c r="H72" s="313"/>
      <c r="I72" s="313"/>
      <c r="J72" s="313"/>
      <c r="K72" s="313"/>
      <c r="L72" s="313"/>
      <c r="M72" s="313"/>
      <c r="N72" s="402"/>
      <c r="O72" s="297"/>
      <c r="P72" s="297"/>
      <c r="Q72" s="296"/>
      <c r="R72" s="400"/>
      <c r="S72" s="400"/>
      <c r="T72" s="400"/>
      <c r="U72" s="401"/>
      <c r="V72" s="400"/>
      <c r="W72" s="24"/>
      <c r="X72" s="24"/>
      <c r="Y72" s="403"/>
      <c r="Z72" s="382"/>
      <c r="AA72" s="296"/>
      <c r="AB72" s="382"/>
      <c r="AC72" s="296"/>
      <c r="AD72" s="296"/>
    </row>
    <row r="73" spans="1:30" ht="13.8" thickBot="1" x14ac:dyDescent="0.3">
      <c r="A73" s="308"/>
      <c r="B73" s="10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7"/>
      <c r="P73" s="297"/>
      <c r="Q73" s="296"/>
      <c r="R73" s="24"/>
      <c r="S73" s="24"/>
      <c r="T73" s="24"/>
      <c r="U73" s="404"/>
      <c r="V73" s="24"/>
      <c r="W73" s="106"/>
      <c r="X73" s="106"/>
      <c r="Y73" s="284"/>
      <c r="Z73" s="284"/>
      <c r="AA73" s="296"/>
      <c r="AB73" s="296"/>
      <c r="AC73" s="296"/>
      <c r="AD73" s="296"/>
    </row>
    <row r="74" spans="1:30" x14ac:dyDescent="0.25">
      <c r="A74" s="179" t="s">
        <v>205</v>
      </c>
      <c r="B74" s="299"/>
      <c r="C74" s="299"/>
      <c r="D74" s="299"/>
      <c r="E74" s="299"/>
      <c r="F74" s="299"/>
      <c r="G74" s="405" t="s">
        <v>206</v>
      </c>
      <c r="H74" s="405" t="s">
        <v>207</v>
      </c>
      <c r="I74" s="406" t="s">
        <v>208</v>
      </c>
      <c r="J74" s="296"/>
      <c r="K74" s="296"/>
      <c r="L74" s="296"/>
      <c r="M74" s="296"/>
      <c r="N74" s="296"/>
      <c r="O74" s="297"/>
      <c r="P74" s="297"/>
      <c r="Q74" s="296"/>
      <c r="R74" s="393"/>
      <c r="S74" s="393"/>
      <c r="T74" s="393"/>
      <c r="U74" s="398"/>
      <c r="V74" s="393"/>
      <c r="W74" s="24"/>
      <c r="X74" s="24"/>
      <c r="Y74" s="403"/>
      <c r="Z74" s="382"/>
      <c r="AA74" s="296"/>
      <c r="AB74" s="296"/>
      <c r="AC74" s="296"/>
      <c r="AD74" s="296"/>
    </row>
    <row r="75" spans="1:30" x14ac:dyDescent="0.25">
      <c r="A75" s="308"/>
      <c r="B75" s="296"/>
      <c r="C75" s="296"/>
      <c r="D75" s="296"/>
      <c r="E75" s="296"/>
      <c r="F75" s="296"/>
      <c r="G75" s="407"/>
      <c r="H75" s="407"/>
      <c r="I75" s="334"/>
      <c r="J75" s="296"/>
      <c r="K75" s="296"/>
      <c r="L75" s="296"/>
      <c r="M75" s="296"/>
      <c r="N75" s="296"/>
      <c r="O75" s="297"/>
      <c r="P75" s="297"/>
      <c r="Q75" s="296"/>
      <c r="R75" s="400"/>
      <c r="S75" s="400"/>
      <c r="T75" s="400"/>
      <c r="U75" s="401"/>
      <c r="V75" s="400"/>
      <c r="W75" s="24"/>
      <c r="X75" s="24"/>
      <c r="Y75" s="403"/>
      <c r="Z75" s="382"/>
      <c r="AA75" s="296"/>
      <c r="AB75" s="296"/>
      <c r="AC75" s="296"/>
      <c r="AD75" s="296"/>
    </row>
    <row r="76" spans="1:30" x14ac:dyDescent="0.25">
      <c r="A76" s="308"/>
      <c r="B76" s="296" t="s">
        <v>209</v>
      </c>
      <c r="C76" s="296"/>
      <c r="D76" s="296"/>
      <c r="E76" s="296"/>
      <c r="F76" s="296"/>
      <c r="G76" s="408">
        <v>165219.47</v>
      </c>
      <c r="H76" s="408">
        <v>20332.27</v>
      </c>
      <c r="I76" s="325">
        <v>185551.74</v>
      </c>
      <c r="J76" s="296"/>
      <c r="K76" s="296"/>
      <c r="L76" s="296"/>
      <c r="M76" s="296"/>
      <c r="N76" s="296"/>
      <c r="O76" s="297"/>
      <c r="P76" s="297"/>
      <c r="Q76" s="296"/>
      <c r="R76" s="400"/>
      <c r="S76" s="400"/>
      <c r="T76" s="400"/>
      <c r="U76" s="401"/>
      <c r="V76" s="400"/>
      <c r="W76" s="24"/>
      <c r="X76" s="24"/>
      <c r="Y76" s="403"/>
      <c r="Z76" s="382"/>
      <c r="AA76" s="296"/>
      <c r="AB76" s="296"/>
      <c r="AC76" s="296"/>
      <c r="AD76" s="296"/>
    </row>
    <row r="77" spans="1:30" x14ac:dyDescent="0.25">
      <c r="A77" s="308"/>
      <c r="B77" s="296" t="s">
        <v>210</v>
      </c>
      <c r="C77" s="296"/>
      <c r="D77" s="296"/>
      <c r="E77" s="296"/>
      <c r="F77" s="296"/>
      <c r="G77" s="409">
        <v>165219.47</v>
      </c>
      <c r="H77" s="409">
        <v>20332.27</v>
      </c>
      <c r="I77" s="410">
        <v>185551.74</v>
      </c>
      <c r="J77" s="296"/>
      <c r="K77" s="296"/>
      <c r="L77" s="296"/>
      <c r="M77" s="296"/>
      <c r="N77" s="296"/>
      <c r="O77" s="297"/>
      <c r="P77" s="297"/>
      <c r="Q77" s="296"/>
      <c r="R77" s="296"/>
      <c r="S77" s="296"/>
      <c r="T77" s="296"/>
      <c r="U77" s="411"/>
      <c r="V77" s="296"/>
      <c r="W77" s="106"/>
      <c r="X77" s="106"/>
      <c r="Y77" s="284"/>
      <c r="Z77" s="284"/>
      <c r="AA77" s="296"/>
      <c r="AB77" s="296"/>
      <c r="AC77" s="296"/>
      <c r="AD77" s="296"/>
    </row>
    <row r="78" spans="1:30" x14ac:dyDescent="0.25">
      <c r="A78" s="308"/>
      <c r="B78" s="296"/>
      <c r="C78" s="24" t="s">
        <v>211</v>
      </c>
      <c r="D78" s="296"/>
      <c r="E78" s="296"/>
      <c r="F78" s="296"/>
      <c r="G78" s="408">
        <v>0</v>
      </c>
      <c r="H78" s="408">
        <v>0</v>
      </c>
      <c r="I78" s="325">
        <v>0</v>
      </c>
      <c r="J78" s="296"/>
      <c r="K78" s="296"/>
      <c r="L78" s="296"/>
      <c r="M78" s="296"/>
      <c r="N78" s="296"/>
      <c r="O78" s="297"/>
      <c r="P78" s="297"/>
      <c r="Q78" s="296"/>
      <c r="R78" s="296"/>
      <c r="S78" s="296"/>
      <c r="T78" s="296"/>
      <c r="U78" s="411"/>
      <c r="V78" s="296"/>
      <c r="W78" s="24"/>
      <c r="X78" s="412"/>
      <c r="Y78" s="382"/>
      <c r="Z78" s="382"/>
      <c r="AA78" s="296"/>
      <c r="AB78" s="296"/>
      <c r="AC78" s="296"/>
      <c r="AD78" s="296"/>
    </row>
    <row r="79" spans="1:30" x14ac:dyDescent="0.25">
      <c r="A79" s="308"/>
      <c r="B79" s="296"/>
      <c r="C79" s="296"/>
      <c r="D79" s="296"/>
      <c r="E79" s="296"/>
      <c r="F79" s="296"/>
      <c r="G79" s="407"/>
      <c r="H79" s="407"/>
      <c r="I79" s="334"/>
      <c r="J79" s="296"/>
      <c r="K79" s="296"/>
      <c r="L79" s="296"/>
      <c r="M79" s="296"/>
      <c r="N79" s="296"/>
      <c r="O79" s="297"/>
      <c r="P79" s="297"/>
      <c r="Q79" s="296"/>
      <c r="R79" s="296"/>
      <c r="S79" s="296"/>
      <c r="T79" s="296"/>
      <c r="U79" s="411"/>
      <c r="V79" s="296"/>
      <c r="W79" s="106"/>
      <c r="X79" s="106"/>
      <c r="Y79" s="284"/>
      <c r="Z79" s="284"/>
      <c r="AA79" s="24"/>
      <c r="AB79" s="296"/>
      <c r="AC79" s="296"/>
      <c r="AD79" s="296"/>
    </row>
    <row r="80" spans="1:30" x14ac:dyDescent="0.25">
      <c r="A80" s="308"/>
      <c r="B80" s="296" t="s">
        <v>212</v>
      </c>
      <c r="C80" s="296"/>
      <c r="D80" s="296"/>
      <c r="E80" s="296"/>
      <c r="F80" s="296"/>
      <c r="G80" s="413">
        <v>0</v>
      </c>
      <c r="H80" s="413">
        <v>0</v>
      </c>
      <c r="I80" s="325">
        <v>0</v>
      </c>
      <c r="J80" s="296"/>
      <c r="K80" s="296"/>
      <c r="L80" s="296"/>
      <c r="M80" s="296"/>
      <c r="N80" s="296"/>
      <c r="O80" s="297"/>
      <c r="P80" s="297"/>
      <c r="Q80" s="296"/>
      <c r="R80" s="296"/>
      <c r="S80" s="296"/>
      <c r="T80" s="296"/>
      <c r="U80" s="296"/>
      <c r="V80" s="296"/>
      <c r="W80" s="296"/>
      <c r="X80" s="296"/>
      <c r="Y80" s="296"/>
      <c r="Z80" s="414"/>
      <c r="AA80" s="296"/>
      <c r="AB80" s="296"/>
      <c r="AC80" s="296"/>
      <c r="AD80" s="296"/>
    </row>
    <row r="81" spans="1:30" x14ac:dyDescent="0.25">
      <c r="A81" s="308"/>
      <c r="B81" s="296" t="s">
        <v>213</v>
      </c>
      <c r="C81" s="296"/>
      <c r="D81" s="296"/>
      <c r="E81" s="296"/>
      <c r="F81" s="296"/>
      <c r="G81" s="415">
        <v>0</v>
      </c>
      <c r="H81" s="415">
        <v>0</v>
      </c>
      <c r="I81" s="410">
        <v>0</v>
      </c>
      <c r="J81" s="296"/>
      <c r="K81" s="296"/>
      <c r="L81" s="296"/>
      <c r="M81" s="296"/>
      <c r="N81" s="296"/>
      <c r="O81" s="297"/>
      <c r="P81" s="297"/>
      <c r="Q81" s="296"/>
      <c r="R81" s="296"/>
      <c r="S81" s="296"/>
      <c r="T81" s="296"/>
      <c r="U81" s="296"/>
      <c r="V81" s="296"/>
      <c r="W81" s="296"/>
      <c r="X81" s="296"/>
      <c r="Y81" s="296"/>
      <c r="Z81" s="414"/>
      <c r="AA81" s="296"/>
      <c r="AB81" s="296"/>
      <c r="AC81" s="296"/>
      <c r="AD81" s="296"/>
    </row>
    <row r="82" spans="1:30" x14ac:dyDescent="0.25">
      <c r="A82" s="308"/>
      <c r="B82" s="296"/>
      <c r="C82" s="296" t="s">
        <v>214</v>
      </c>
      <c r="D82" s="296"/>
      <c r="E82" s="296"/>
      <c r="F82" s="296"/>
      <c r="G82" s="413">
        <v>0</v>
      </c>
      <c r="H82" s="413"/>
      <c r="I82" s="325">
        <v>0</v>
      </c>
      <c r="J82" s="296"/>
      <c r="K82" s="296"/>
      <c r="L82" s="296"/>
      <c r="M82" s="296"/>
      <c r="N82" s="296"/>
      <c r="O82" s="297"/>
      <c r="P82" s="297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</row>
    <row r="83" spans="1:30" x14ac:dyDescent="0.25">
      <c r="A83" s="308"/>
      <c r="B83" s="296"/>
      <c r="C83" s="296"/>
      <c r="D83" s="296"/>
      <c r="E83" s="296"/>
      <c r="F83" s="296"/>
      <c r="G83" s="407"/>
      <c r="H83" s="407"/>
      <c r="I83" s="334"/>
      <c r="J83" s="296"/>
      <c r="K83" s="296"/>
      <c r="L83" s="296"/>
      <c r="M83" s="296"/>
      <c r="N83" s="296"/>
      <c r="O83" s="297"/>
      <c r="P83" s="297"/>
      <c r="Q83" s="296"/>
      <c r="R83" s="296"/>
      <c r="S83" s="296"/>
      <c r="T83" s="296"/>
      <c r="U83" s="296"/>
      <c r="V83" s="296"/>
      <c r="W83" s="296"/>
      <c r="X83" s="296"/>
      <c r="Y83" s="296"/>
      <c r="Z83" s="296"/>
      <c r="AA83" s="296"/>
      <c r="AB83" s="296"/>
      <c r="AC83" s="296"/>
      <c r="AD83" s="296"/>
    </row>
    <row r="84" spans="1:30" x14ac:dyDescent="0.25">
      <c r="A84" s="308"/>
      <c r="B84" s="296" t="s">
        <v>215</v>
      </c>
      <c r="C84" s="296"/>
      <c r="D84" s="296"/>
      <c r="E84" s="296"/>
      <c r="F84" s="296"/>
      <c r="G84" s="408">
        <v>1133280.0900000001</v>
      </c>
      <c r="H84" s="408">
        <v>0</v>
      </c>
      <c r="I84" s="325">
        <v>1133280.0900000001</v>
      </c>
      <c r="J84" s="296"/>
      <c r="K84" s="296"/>
      <c r="L84" s="296"/>
      <c r="M84" s="296"/>
      <c r="N84" s="296"/>
      <c r="O84" s="297"/>
      <c r="P84" s="297"/>
      <c r="Q84" s="296"/>
      <c r="R84" s="296"/>
      <c r="S84" s="296"/>
      <c r="T84" s="296"/>
      <c r="U84" s="296"/>
      <c r="V84" s="296"/>
      <c r="W84" s="296"/>
      <c r="X84" s="296"/>
      <c r="Y84" s="296"/>
      <c r="Z84" s="296"/>
      <c r="AA84" s="296"/>
      <c r="AB84" s="296"/>
      <c r="AC84" s="296"/>
      <c r="AD84" s="296"/>
    </row>
    <row r="85" spans="1:30" x14ac:dyDescent="0.25">
      <c r="A85" s="308"/>
      <c r="B85" s="296" t="s">
        <v>216</v>
      </c>
      <c r="C85" s="296"/>
      <c r="D85" s="296"/>
      <c r="E85" s="296"/>
      <c r="F85" s="296"/>
      <c r="G85" s="409">
        <v>1133280.0900000001</v>
      </c>
      <c r="H85" s="415">
        <v>0</v>
      </c>
      <c r="I85" s="410">
        <v>1133280.0900000001</v>
      </c>
      <c r="J85" s="296"/>
      <c r="K85" s="296"/>
      <c r="L85" s="296"/>
      <c r="M85" s="296"/>
      <c r="N85" s="296"/>
      <c r="O85" s="297"/>
      <c r="P85" s="297"/>
      <c r="Q85" s="296"/>
      <c r="R85" s="2"/>
      <c r="S85" s="2"/>
      <c r="T85" s="2"/>
      <c r="U85" s="2"/>
      <c r="V85" s="2"/>
    </row>
    <row r="86" spans="1:30" x14ac:dyDescent="0.25">
      <c r="A86" s="308"/>
      <c r="B86" s="296"/>
      <c r="C86" s="24" t="s">
        <v>217</v>
      </c>
      <c r="D86" s="296"/>
      <c r="E86" s="296"/>
      <c r="F86" s="296"/>
      <c r="G86" s="408">
        <v>0</v>
      </c>
      <c r="H86" s="408">
        <v>0</v>
      </c>
      <c r="I86" s="325">
        <v>0</v>
      </c>
      <c r="J86" s="296"/>
      <c r="K86" s="296"/>
      <c r="L86" s="296"/>
      <c r="M86" s="296"/>
      <c r="N86" s="296"/>
      <c r="O86" s="416"/>
      <c r="P86" s="416"/>
      <c r="Q86" s="296"/>
    </row>
    <row r="87" spans="1:30" s="277" customFormat="1" x14ac:dyDescent="0.25">
      <c r="A87" s="308"/>
      <c r="B87" s="296"/>
      <c r="C87" s="296"/>
      <c r="D87" s="296"/>
      <c r="E87" s="296"/>
      <c r="F87" s="296"/>
      <c r="G87" s="407"/>
      <c r="H87" s="407"/>
      <c r="I87" s="334"/>
      <c r="J87" s="276"/>
      <c r="K87" s="276"/>
      <c r="L87" s="276"/>
      <c r="M87" s="276"/>
      <c r="N87" s="276"/>
      <c r="O87" s="297"/>
      <c r="P87" s="297"/>
      <c r="Q87" s="276"/>
      <c r="W87" s="289"/>
      <c r="X87" s="289"/>
      <c r="Y87" s="289"/>
      <c r="Z87" s="289"/>
      <c r="AA87" s="289"/>
    </row>
    <row r="88" spans="1:30" x14ac:dyDescent="0.25">
      <c r="A88" s="308"/>
      <c r="B88" s="296"/>
      <c r="C88" s="106" t="s">
        <v>218</v>
      </c>
      <c r="D88" s="296"/>
      <c r="E88" s="296"/>
      <c r="F88" s="296"/>
      <c r="G88" s="408">
        <v>1298499.56</v>
      </c>
      <c r="H88" s="408">
        <v>20332.27</v>
      </c>
      <c r="I88" s="325">
        <v>1318831.83</v>
      </c>
      <c r="J88" s="296"/>
      <c r="K88" s="296"/>
      <c r="L88" s="296"/>
      <c r="M88" s="296"/>
      <c r="N88" s="296"/>
      <c r="O88" s="297"/>
      <c r="P88" s="297"/>
      <c r="Q88" s="296"/>
      <c r="R88" s="296"/>
      <c r="S88" s="296"/>
      <c r="T88" s="296"/>
      <c r="U88" s="296"/>
      <c r="V88" s="296"/>
      <c r="W88" s="276"/>
      <c r="X88" s="276"/>
      <c r="Y88" s="276"/>
      <c r="Z88" s="276"/>
      <c r="AA88" s="276"/>
    </row>
    <row r="89" spans="1:30" x14ac:dyDescent="0.25">
      <c r="A89" s="308"/>
      <c r="B89" s="296"/>
      <c r="C89" s="296"/>
      <c r="D89" s="296"/>
      <c r="E89" s="296"/>
      <c r="F89" s="296"/>
      <c r="G89" s="407"/>
      <c r="H89" s="407"/>
      <c r="I89" s="334"/>
      <c r="J89" s="296"/>
      <c r="K89" s="296"/>
      <c r="L89" s="296"/>
      <c r="M89" s="296"/>
      <c r="N89" s="296"/>
      <c r="Q89" s="296"/>
      <c r="R89" s="296"/>
      <c r="S89" s="296"/>
      <c r="T89" s="296"/>
      <c r="U89" s="296"/>
      <c r="V89" s="296"/>
      <c r="W89" s="296"/>
      <c r="X89" s="296"/>
      <c r="Y89" s="296"/>
      <c r="Z89" s="296"/>
      <c r="AA89" s="296"/>
    </row>
    <row r="90" spans="1:30" ht="13.8" thickBot="1" x14ac:dyDescent="0.3">
      <c r="A90" s="312"/>
      <c r="B90" s="313"/>
      <c r="C90" s="313"/>
      <c r="D90" s="313"/>
      <c r="E90" s="313"/>
      <c r="F90" s="313"/>
      <c r="G90" s="417"/>
      <c r="H90" s="417"/>
      <c r="I90" s="402"/>
      <c r="R90" s="296"/>
      <c r="S90" s="296"/>
      <c r="T90" s="296"/>
      <c r="U90" s="296"/>
      <c r="V90" s="296"/>
      <c r="W90" s="296"/>
      <c r="X90" s="296"/>
      <c r="Y90" s="296"/>
      <c r="Z90" s="296"/>
      <c r="AA90" s="296"/>
    </row>
    <row r="91" spans="1:30" x14ac:dyDescent="0.25">
      <c r="R91" s="296"/>
      <c r="S91" s="296"/>
      <c r="T91" s="296"/>
      <c r="U91" s="296"/>
      <c r="V91" s="296"/>
      <c r="W91" s="156"/>
      <c r="X91" s="296"/>
      <c r="Y91" s="296"/>
      <c r="Z91" s="296"/>
      <c r="AA91" s="296"/>
    </row>
    <row r="92" spans="1:30" x14ac:dyDescent="0.25">
      <c r="R92" s="357"/>
      <c r="S92" s="357"/>
      <c r="T92" s="357"/>
      <c r="U92" s="357"/>
      <c r="V92" s="357"/>
      <c r="W92" s="357"/>
      <c r="X92" s="296"/>
      <c r="Y92" s="296"/>
      <c r="Z92" s="296"/>
      <c r="AA92" s="296"/>
    </row>
    <row r="93" spans="1:30" x14ac:dyDescent="0.25">
      <c r="R93" s="357"/>
      <c r="S93" s="357"/>
      <c r="T93" s="357"/>
      <c r="U93" s="357"/>
      <c r="V93" s="357"/>
      <c r="W93" s="357"/>
      <c r="X93" s="296"/>
      <c r="Y93" s="296"/>
      <c r="Z93" s="296"/>
      <c r="AA93" s="296"/>
    </row>
    <row r="94" spans="1:30" x14ac:dyDescent="0.25">
      <c r="R94" s="357"/>
      <c r="S94" s="357"/>
      <c r="T94" s="357"/>
      <c r="U94" s="357"/>
      <c r="V94" s="357"/>
      <c r="W94" s="357"/>
      <c r="X94" s="296"/>
      <c r="Y94" s="296"/>
      <c r="Z94" s="296"/>
      <c r="AA94" s="296"/>
    </row>
    <row r="95" spans="1:30" x14ac:dyDescent="0.25">
      <c r="R95" s="414"/>
      <c r="S95" s="414"/>
      <c r="T95" s="414"/>
      <c r="U95" s="414"/>
      <c r="V95" s="414"/>
      <c r="W95" s="414"/>
      <c r="X95" s="296"/>
      <c r="Y95" s="296"/>
      <c r="Z95" s="296"/>
      <c r="AA95" s="296"/>
    </row>
    <row r="96" spans="1:30" x14ac:dyDescent="0.25">
      <c r="R96" s="414"/>
      <c r="S96" s="414"/>
      <c r="T96" s="414"/>
      <c r="U96" s="414"/>
      <c r="V96" s="414"/>
      <c r="W96" s="414"/>
      <c r="X96" s="414"/>
      <c r="Y96" s="296"/>
      <c r="Z96" s="296"/>
      <c r="AA96" s="296"/>
    </row>
    <row r="97" spans="15:27" x14ac:dyDescent="0.25">
      <c r="O97" s="289"/>
      <c r="P97" s="289"/>
      <c r="R97" s="296"/>
      <c r="S97" s="296"/>
      <c r="T97" s="296"/>
      <c r="U97" s="296"/>
      <c r="V97" s="296"/>
      <c r="W97" s="296"/>
      <c r="X97" s="296"/>
      <c r="Y97" s="296"/>
      <c r="Z97" s="296"/>
      <c r="AA97" s="296"/>
    </row>
    <row r="98" spans="15:27" x14ac:dyDescent="0.25">
      <c r="O98" s="289"/>
      <c r="P98" s="289"/>
      <c r="R98" s="296"/>
      <c r="S98" s="296"/>
      <c r="T98" s="296"/>
      <c r="U98" s="296"/>
      <c r="V98" s="296"/>
      <c r="W98" s="296"/>
      <c r="X98" s="296"/>
      <c r="Y98" s="296"/>
      <c r="Z98" s="296"/>
      <c r="AA98" s="296"/>
    </row>
    <row r="121" spans="1:17" x14ac:dyDescent="0.25">
      <c r="A121" s="296"/>
      <c r="B121" s="296"/>
      <c r="C121" s="296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7"/>
      <c r="P121" s="297"/>
      <c r="Q121" s="296"/>
    </row>
    <row r="122" spans="1:17" x14ac:dyDescent="0.25">
      <c r="A122" s="296"/>
      <c r="B122" s="296"/>
      <c r="C122" s="296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7"/>
      <c r="P122" s="297"/>
      <c r="Q122" s="296"/>
    </row>
    <row r="123" spans="1:17" x14ac:dyDescent="0.25">
      <c r="A123" s="296"/>
      <c r="B123" s="296"/>
      <c r="C123" s="296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7"/>
      <c r="P123" s="297"/>
      <c r="Q123" s="296"/>
    </row>
    <row r="124" spans="1:17" x14ac:dyDescent="0.25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7"/>
      <c r="P124" s="297"/>
      <c r="Q124" s="296"/>
    </row>
    <row r="125" spans="1:17" x14ac:dyDescent="0.25">
      <c r="A125" s="296"/>
      <c r="B125" s="296"/>
      <c r="C125" s="296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7"/>
      <c r="P125" s="297"/>
      <c r="Q125" s="296"/>
    </row>
    <row r="126" spans="1:17" x14ac:dyDescent="0.25">
      <c r="A126" s="296"/>
      <c r="B126" s="296"/>
      <c r="C126" s="296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7"/>
      <c r="P126" s="297"/>
      <c r="Q126" s="296"/>
    </row>
    <row r="127" spans="1:17" x14ac:dyDescent="0.25">
      <c r="A127" s="296"/>
      <c r="B127" s="296"/>
      <c r="C127" s="296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7"/>
      <c r="P127" s="297"/>
      <c r="Q127" s="296"/>
    </row>
    <row r="128" spans="1:17" x14ac:dyDescent="0.25">
      <c r="A128" s="296"/>
      <c r="B128" s="296"/>
      <c r="C128" s="296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7"/>
      <c r="P128" s="297"/>
      <c r="Q128" s="296"/>
    </row>
    <row r="129" spans="1:17" x14ac:dyDescent="0.25">
      <c r="A129" s="296"/>
      <c r="B129" s="296"/>
      <c r="C129" s="296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7"/>
      <c r="P129" s="297"/>
      <c r="Q129" s="296"/>
    </row>
    <row r="130" spans="1:17" x14ac:dyDescent="0.25">
      <c r="A130" s="296"/>
      <c r="B130" s="296"/>
      <c r="C130" s="296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7"/>
      <c r="P130" s="297"/>
      <c r="Q130" s="296"/>
    </row>
    <row r="131" spans="1:17" x14ac:dyDescent="0.25">
      <c r="A131" s="296"/>
      <c r="B131" s="296"/>
      <c r="C131" s="296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7"/>
      <c r="P131" s="297"/>
      <c r="Q131" s="296"/>
    </row>
    <row r="132" spans="1:17" x14ac:dyDescent="0.25">
      <c r="A132" s="296"/>
      <c r="B132" s="296"/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7"/>
      <c r="P132" s="297"/>
      <c r="Q132" s="296"/>
    </row>
    <row r="133" spans="1:17" x14ac:dyDescent="0.25">
      <c r="A133" s="296"/>
      <c r="B133" s="296"/>
      <c r="C133" s="296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7"/>
      <c r="P133" s="297"/>
      <c r="Q133" s="296"/>
    </row>
    <row r="134" spans="1:17" x14ac:dyDescent="0.25">
      <c r="A134" s="296"/>
      <c r="B134" s="296"/>
      <c r="C134" s="296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7"/>
      <c r="P134" s="297"/>
      <c r="Q134" s="296"/>
    </row>
    <row r="135" spans="1:17" x14ac:dyDescent="0.25">
      <c r="A135" s="296"/>
      <c r="B135" s="296"/>
      <c r="C135" s="296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7"/>
      <c r="P135" s="297"/>
      <c r="Q135" s="296"/>
    </row>
    <row r="136" spans="1:17" x14ac:dyDescent="0.25">
      <c r="A136" s="296"/>
      <c r="B136" s="296"/>
      <c r="C136" s="296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7"/>
      <c r="P136" s="297"/>
      <c r="Q136" s="296"/>
    </row>
    <row r="137" spans="1:17" x14ac:dyDescent="0.25">
      <c r="A137" s="296"/>
      <c r="B137" s="296"/>
      <c r="C137" s="296"/>
      <c r="D137" s="296"/>
      <c r="E137" s="296"/>
      <c r="F137" s="296"/>
      <c r="G137" s="296"/>
      <c r="H137" s="296"/>
      <c r="I137" s="296"/>
      <c r="J137" s="296"/>
      <c r="K137" s="296"/>
      <c r="L137" s="296"/>
      <c r="M137" s="296"/>
      <c r="N137" s="296"/>
      <c r="O137" s="297"/>
      <c r="P137" s="297"/>
      <c r="Q137" s="296"/>
    </row>
    <row r="138" spans="1:17" x14ac:dyDescent="0.25">
      <c r="A138" s="296"/>
      <c r="B138" s="296"/>
      <c r="C138" s="296"/>
      <c r="D138" s="296"/>
      <c r="E138" s="296"/>
      <c r="F138" s="296"/>
      <c r="G138" s="296"/>
      <c r="H138" s="296"/>
      <c r="I138" s="296"/>
      <c r="J138" s="296"/>
      <c r="K138" s="296"/>
      <c r="L138" s="296"/>
      <c r="M138" s="296"/>
      <c r="N138" s="296"/>
      <c r="O138" s="297"/>
      <c r="P138" s="297"/>
      <c r="Q138" s="296"/>
    </row>
    <row r="139" spans="1:17" x14ac:dyDescent="0.25">
      <c r="A139" s="296"/>
      <c r="B139" s="296"/>
      <c r="C139" s="296"/>
      <c r="D139" s="296"/>
      <c r="E139" s="296"/>
      <c r="F139" s="296"/>
      <c r="G139" s="296"/>
      <c r="H139" s="296"/>
      <c r="I139" s="296"/>
      <c r="J139" s="296"/>
      <c r="K139" s="296"/>
      <c r="L139" s="296"/>
      <c r="M139" s="296"/>
      <c r="N139" s="296"/>
      <c r="O139" s="297"/>
      <c r="P139" s="297"/>
      <c r="Q139" s="296"/>
    </row>
    <row r="140" spans="1:17" x14ac:dyDescent="0.25">
      <c r="A140" s="296"/>
      <c r="B140" s="296"/>
      <c r="C140" s="296"/>
      <c r="D140" s="296"/>
      <c r="E140" s="296"/>
      <c r="F140" s="296"/>
      <c r="G140" s="296"/>
      <c r="H140" s="296"/>
      <c r="I140" s="296"/>
      <c r="J140" s="296"/>
      <c r="K140" s="296"/>
      <c r="L140" s="296"/>
      <c r="M140" s="296"/>
      <c r="N140" s="296"/>
      <c r="O140" s="297"/>
      <c r="P140" s="297"/>
      <c r="Q140" s="296"/>
    </row>
    <row r="141" spans="1:17" x14ac:dyDescent="0.25">
      <c r="A141" s="296"/>
      <c r="B141" s="296"/>
      <c r="C141" s="296"/>
      <c r="D141" s="296"/>
      <c r="E141" s="296"/>
      <c r="F141" s="296"/>
      <c r="G141" s="296"/>
      <c r="H141" s="296"/>
      <c r="I141" s="296"/>
      <c r="J141" s="296"/>
      <c r="K141" s="296"/>
      <c r="L141" s="296"/>
      <c r="M141" s="296"/>
      <c r="N141" s="296"/>
      <c r="O141" s="297"/>
      <c r="P141" s="297"/>
      <c r="Q141" s="296"/>
    </row>
    <row r="142" spans="1:17" x14ac:dyDescent="0.25">
      <c r="A142" s="296"/>
      <c r="B142" s="296"/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  <c r="N142" s="296"/>
      <c r="O142" s="297"/>
      <c r="P142" s="297"/>
      <c r="Q142" s="296"/>
    </row>
    <row r="143" spans="1:17" x14ac:dyDescent="0.25">
      <c r="A143" s="296"/>
      <c r="B143" s="296"/>
      <c r="C143" s="296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7"/>
      <c r="P143" s="297"/>
      <c r="Q143" s="296"/>
    </row>
    <row r="241" spans="4:16" x14ac:dyDescent="0.25">
      <c r="D241" s="418"/>
      <c r="E241" s="418"/>
      <c r="O241" s="289"/>
      <c r="P241" s="289"/>
    </row>
    <row r="242" spans="4:16" x14ac:dyDescent="0.25">
      <c r="D242" s="418"/>
      <c r="E242" s="418"/>
      <c r="O242" s="289"/>
      <c r="P242" s="289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/>
  </sheetViews>
  <sheetFormatPr defaultColWidth="9.109375" defaultRowHeight="13.2" x14ac:dyDescent="0.25"/>
  <cols>
    <col min="1" max="1" width="67.44140625" style="296" customWidth="1"/>
    <col min="2" max="2" width="18.5546875" style="296" customWidth="1"/>
    <col min="3" max="3" width="9.109375" style="296"/>
    <col min="4" max="4" width="39" style="296" bestFit="1" customWidth="1"/>
    <col min="5" max="5" width="13.5546875" style="296" bestFit="1" customWidth="1"/>
    <col min="6" max="16384" width="9.109375" style="296"/>
  </cols>
  <sheetData>
    <row r="1" spans="1:4" x14ac:dyDescent="0.25">
      <c r="A1" s="419" t="s">
        <v>219</v>
      </c>
      <c r="B1" s="420"/>
    </row>
    <row r="2" spans="1:4" x14ac:dyDescent="0.25">
      <c r="A2" s="419" t="s">
        <v>220</v>
      </c>
      <c r="B2" s="420"/>
    </row>
    <row r="3" spans="1:4" x14ac:dyDescent="0.25">
      <c r="A3" s="421">
        <f>'Collection and Waterfall'!E6</f>
        <v>44804</v>
      </c>
      <c r="B3" s="420"/>
    </row>
    <row r="4" spans="1:4" x14ac:dyDescent="0.25">
      <c r="A4" s="419" t="s">
        <v>221</v>
      </c>
      <c r="B4" s="420"/>
    </row>
    <row r="6" spans="1:4" x14ac:dyDescent="0.25">
      <c r="C6" s="388"/>
      <c r="D6" s="382"/>
    </row>
    <row r="7" spans="1:4" x14ac:dyDescent="0.25">
      <c r="A7" s="422"/>
      <c r="C7" s="388"/>
      <c r="D7" s="423"/>
    </row>
    <row r="8" spans="1:4" x14ac:dyDescent="0.25">
      <c r="C8" s="388"/>
      <c r="D8" s="423"/>
    </row>
    <row r="9" spans="1:4" x14ac:dyDescent="0.25">
      <c r="A9" s="424" t="s">
        <v>222</v>
      </c>
      <c r="B9" s="425"/>
      <c r="C9" s="388"/>
      <c r="D9" s="423"/>
    </row>
    <row r="10" spans="1:4" x14ac:dyDescent="0.25">
      <c r="A10" s="424" t="s">
        <v>223</v>
      </c>
      <c r="B10" s="426">
        <v>1847163.81</v>
      </c>
      <c r="C10" s="24"/>
      <c r="D10" s="423"/>
    </row>
    <row r="11" spans="1:4" x14ac:dyDescent="0.25">
      <c r="A11" s="424" t="s">
        <v>224</v>
      </c>
      <c r="B11" s="427"/>
      <c r="C11" s="388"/>
      <c r="D11" s="428"/>
    </row>
    <row r="12" spans="1:4" ht="15" x14ac:dyDescent="0.25">
      <c r="A12" s="424" t="s">
        <v>225</v>
      </c>
      <c r="B12" s="427">
        <v>62151137.920000002</v>
      </c>
      <c r="C12" s="429"/>
      <c r="D12" s="430"/>
    </row>
    <row r="13" spans="1:4" x14ac:dyDescent="0.25">
      <c r="A13" s="424" t="s">
        <v>226</v>
      </c>
      <c r="B13" s="431">
        <v>-3510404.46</v>
      </c>
      <c r="C13" s="432"/>
      <c r="D13" s="433"/>
    </row>
    <row r="14" spans="1:4" ht="15" x14ac:dyDescent="0.25">
      <c r="A14" s="424" t="s">
        <v>227</v>
      </c>
      <c r="B14" s="434">
        <f>SUM(B12:B13)</f>
        <v>58640733.460000001</v>
      </c>
      <c r="C14" s="24"/>
      <c r="D14" s="430"/>
    </row>
    <row r="15" spans="1:4" x14ac:dyDescent="0.25">
      <c r="A15" s="424"/>
      <c r="B15" s="427"/>
      <c r="C15" s="388"/>
      <c r="D15" s="382"/>
    </row>
    <row r="16" spans="1:4" x14ac:dyDescent="0.25">
      <c r="A16" s="424" t="s">
        <v>228</v>
      </c>
      <c r="B16" s="427">
        <v>2276580.83</v>
      </c>
      <c r="C16" s="24"/>
      <c r="D16" s="435"/>
    </row>
    <row r="17" spans="1:5" x14ac:dyDescent="0.25">
      <c r="A17" s="424" t="s">
        <v>229</v>
      </c>
      <c r="B17" s="427">
        <v>11012.41</v>
      </c>
      <c r="C17" s="24"/>
      <c r="D17" s="435"/>
    </row>
    <row r="18" spans="1:5" x14ac:dyDescent="0.25">
      <c r="A18" s="424" t="s">
        <v>230</v>
      </c>
      <c r="B18" s="427">
        <v>57072.17</v>
      </c>
      <c r="C18" s="22"/>
      <c r="D18" s="382"/>
    </row>
    <row r="19" spans="1:5" ht="15" x14ac:dyDescent="0.25">
      <c r="A19" s="424" t="s">
        <v>231</v>
      </c>
      <c r="B19" s="427">
        <v>0</v>
      </c>
      <c r="C19" s="429"/>
      <c r="D19" s="430"/>
    </row>
    <row r="20" spans="1:5" x14ac:dyDescent="0.25">
      <c r="A20" s="424" t="s">
        <v>232</v>
      </c>
      <c r="B20" s="427"/>
      <c r="C20" s="432"/>
      <c r="D20" s="433"/>
    </row>
    <row r="21" spans="1:5" ht="15" x14ac:dyDescent="0.25">
      <c r="A21" s="436"/>
      <c r="B21" s="437"/>
      <c r="C21" s="429"/>
      <c r="D21" s="430"/>
    </row>
    <row r="22" spans="1:5" ht="13.8" thickBot="1" x14ac:dyDescent="0.3">
      <c r="A22" s="422" t="s">
        <v>79</v>
      </c>
      <c r="B22" s="438">
        <f>B10+B14+B16+B18+B19+B17</f>
        <v>62832562.68</v>
      </c>
      <c r="C22" s="22"/>
      <c r="D22" s="428"/>
    </row>
    <row r="23" spans="1:5" ht="13.8" thickTop="1" x14ac:dyDescent="0.25">
      <c r="A23" s="436"/>
      <c r="B23" s="426"/>
      <c r="C23" s="388"/>
      <c r="D23" s="423"/>
    </row>
    <row r="24" spans="1:5" x14ac:dyDescent="0.25">
      <c r="A24" s="436"/>
      <c r="B24" s="426"/>
      <c r="C24" s="388"/>
      <c r="D24" s="423"/>
    </row>
    <row r="25" spans="1:5" x14ac:dyDescent="0.25">
      <c r="A25" s="422" t="s">
        <v>233</v>
      </c>
      <c r="B25" s="426"/>
      <c r="C25" s="388"/>
      <c r="D25" s="423"/>
    </row>
    <row r="26" spans="1:5" x14ac:dyDescent="0.25">
      <c r="A26" s="436"/>
      <c r="B26" s="426"/>
      <c r="D26" s="435"/>
    </row>
    <row r="27" spans="1:5" x14ac:dyDescent="0.25">
      <c r="A27" s="424" t="s">
        <v>234</v>
      </c>
      <c r="B27" s="439"/>
      <c r="C27" s="388"/>
      <c r="D27" s="428"/>
      <c r="E27" s="439"/>
    </row>
    <row r="28" spans="1:5" x14ac:dyDescent="0.25">
      <c r="A28" s="424" t="s">
        <v>235</v>
      </c>
      <c r="B28" s="425">
        <v>60645044.060000002</v>
      </c>
      <c r="D28" s="435"/>
      <c r="E28" s="425"/>
    </row>
    <row r="29" spans="1:5" x14ac:dyDescent="0.25">
      <c r="A29" s="424" t="s">
        <v>236</v>
      </c>
      <c r="B29" s="427">
        <v>45725.73</v>
      </c>
      <c r="C29" s="24"/>
      <c r="D29" s="423"/>
      <c r="E29" s="427"/>
    </row>
    <row r="30" spans="1:5" x14ac:dyDescent="0.25">
      <c r="A30" s="424" t="s">
        <v>237</v>
      </c>
      <c r="B30" s="427"/>
      <c r="C30" s="432"/>
      <c r="D30" s="433"/>
      <c r="E30" s="427"/>
    </row>
    <row r="31" spans="1:5" ht="15" x14ac:dyDescent="0.25">
      <c r="A31" s="424" t="s">
        <v>238</v>
      </c>
      <c r="B31" s="427"/>
      <c r="C31" s="429"/>
      <c r="D31" s="430"/>
      <c r="E31" s="427"/>
    </row>
    <row r="32" spans="1:5" x14ac:dyDescent="0.25">
      <c r="A32" s="436"/>
      <c r="B32" s="437"/>
      <c r="C32" s="388"/>
      <c r="D32" s="382"/>
      <c r="E32" s="427"/>
    </row>
    <row r="33" spans="1:7" ht="13.8" thickBot="1" x14ac:dyDescent="0.3">
      <c r="A33" s="424" t="s">
        <v>239</v>
      </c>
      <c r="B33" s="440">
        <f>SUM(B27:B32)</f>
        <v>60690769.789999999</v>
      </c>
      <c r="C33" s="22"/>
      <c r="D33" s="382"/>
      <c r="E33" s="427"/>
    </row>
    <row r="34" spans="1:7" ht="13.8" thickTop="1" x14ac:dyDescent="0.25">
      <c r="A34" s="436"/>
      <c r="B34" s="441"/>
      <c r="C34" s="388"/>
      <c r="D34" s="423"/>
      <c r="E34" s="427"/>
    </row>
    <row r="35" spans="1:7" x14ac:dyDescent="0.25">
      <c r="A35" s="422" t="s">
        <v>240</v>
      </c>
      <c r="B35" s="442">
        <f>B22-B33</f>
        <v>2141792.8900000006</v>
      </c>
      <c r="C35" s="22"/>
      <c r="D35" s="423"/>
      <c r="E35" s="427"/>
    </row>
    <row r="36" spans="1:7" x14ac:dyDescent="0.25">
      <c r="A36" s="436"/>
      <c r="B36" s="426"/>
      <c r="C36" s="436"/>
      <c r="D36" s="436"/>
      <c r="E36" s="427"/>
    </row>
    <row r="37" spans="1:7" ht="13.8" thickBot="1" x14ac:dyDescent="0.3">
      <c r="A37" s="422" t="s">
        <v>241</v>
      </c>
      <c r="B37" s="438">
        <f>+B33+B35</f>
        <v>62832562.68</v>
      </c>
      <c r="C37" s="22"/>
      <c r="D37" s="443"/>
      <c r="E37" s="427"/>
    </row>
    <row r="38" spans="1:7" ht="13.8" thickTop="1" x14ac:dyDescent="0.25">
      <c r="A38" s="436"/>
      <c r="B38" s="426"/>
      <c r="C38" s="436"/>
      <c r="E38" s="427"/>
    </row>
    <row r="39" spans="1:7" x14ac:dyDescent="0.25">
      <c r="A39" s="436"/>
      <c r="B39" s="426">
        <f>B22-B37</f>
        <v>0</v>
      </c>
      <c r="C39" s="436"/>
      <c r="E39" s="427"/>
      <c r="G39" s="414"/>
    </row>
    <row r="40" spans="1:7" x14ac:dyDescent="0.25">
      <c r="B40" s="161"/>
      <c r="E40" s="427"/>
    </row>
    <row r="41" spans="1:7" x14ac:dyDescent="0.25">
      <c r="A41" s="436" t="s">
        <v>242</v>
      </c>
      <c r="B41" s="426"/>
      <c r="C41" s="436"/>
    </row>
    <row r="42" spans="1:7" x14ac:dyDescent="0.25">
      <c r="A42" s="436" t="s">
        <v>243</v>
      </c>
      <c r="B42" s="426"/>
      <c r="C42" s="436"/>
    </row>
    <row r="43" spans="1:7" x14ac:dyDescent="0.25">
      <c r="A43" s="24"/>
      <c r="B43" s="161"/>
      <c r="C43" s="24"/>
    </row>
    <row r="44" spans="1:7" x14ac:dyDescent="0.25">
      <c r="B44" s="161"/>
    </row>
    <row r="45" spans="1:7" x14ac:dyDescent="0.25">
      <c r="B45" s="161"/>
    </row>
    <row r="46" spans="1:7" x14ac:dyDescent="0.25">
      <c r="B46" s="161"/>
    </row>
    <row r="47" spans="1:7" x14ac:dyDescent="0.25">
      <c r="B47" s="161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zoomScale="90" zoomScaleNormal="90" workbookViewId="0"/>
  </sheetViews>
  <sheetFormatPr defaultColWidth="9.109375" defaultRowHeight="13.2" x14ac:dyDescent="0.25"/>
  <cols>
    <col min="1" max="2" width="9.109375" style="289"/>
    <col min="3" max="3" width="93.33203125" style="444" customWidth="1"/>
    <col min="4" max="4" width="2.44140625" style="289" customWidth="1"/>
    <col min="5" max="5" width="19.5546875" style="289" bestFit="1" customWidth="1"/>
    <col min="6" max="6" width="9.109375" style="289"/>
    <col min="7" max="7" width="13.33203125" style="289" bestFit="1" customWidth="1"/>
    <col min="8" max="16384" width="9.109375" style="289"/>
  </cols>
  <sheetData>
    <row r="1" spans="1:6" x14ac:dyDescent="0.25">
      <c r="A1" s="89" t="s">
        <v>244</v>
      </c>
      <c r="D1" s="445"/>
      <c r="E1" s="296"/>
      <c r="F1" s="296"/>
    </row>
    <row r="2" spans="1:6" x14ac:dyDescent="0.25">
      <c r="A2" s="89" t="s">
        <v>245</v>
      </c>
      <c r="E2" s="446"/>
    </row>
    <row r="3" spans="1:6" x14ac:dyDescent="0.25">
      <c r="E3" s="418"/>
    </row>
    <row r="4" spans="1:6" x14ac:dyDescent="0.25">
      <c r="B4" s="89" t="s">
        <v>246</v>
      </c>
      <c r="E4" s="446"/>
    </row>
    <row r="5" spans="1:6" x14ac:dyDescent="0.25">
      <c r="C5" s="444" t="s">
        <v>247</v>
      </c>
      <c r="E5" s="447" t="s">
        <v>277</v>
      </c>
    </row>
    <row r="6" spans="1:6" x14ac:dyDescent="0.25">
      <c r="C6" s="444" t="s">
        <v>6</v>
      </c>
      <c r="E6" s="447">
        <v>44830</v>
      </c>
    </row>
    <row r="7" spans="1:6" x14ac:dyDescent="0.25">
      <c r="C7" s="444" t="s">
        <v>248</v>
      </c>
      <c r="E7" s="448">
        <v>32</v>
      </c>
    </row>
    <row r="8" spans="1:6" x14ac:dyDescent="0.25">
      <c r="C8" s="444" t="s">
        <v>249</v>
      </c>
      <c r="E8" s="4">
        <v>360</v>
      </c>
    </row>
    <row r="9" spans="1:6" ht="14.4" x14ac:dyDescent="0.3">
      <c r="C9" s="444" t="s">
        <v>250</v>
      </c>
      <c r="E9" s="449">
        <v>5800000</v>
      </c>
    </row>
    <row r="10" spans="1:6" ht="14.4" x14ac:dyDescent="0.3">
      <c r="C10" s="444" t="s">
        <v>251</v>
      </c>
      <c r="E10" s="450">
        <v>3.9437100000000003E-2</v>
      </c>
    </row>
    <row r="11" spans="1:6" ht="14.4" x14ac:dyDescent="0.3">
      <c r="C11" s="444" t="s">
        <v>252</v>
      </c>
      <c r="E11" s="450">
        <v>2.44371E-2</v>
      </c>
    </row>
    <row r="12" spans="1:6" x14ac:dyDescent="0.25">
      <c r="C12" s="444" t="s">
        <v>253</v>
      </c>
      <c r="E12" s="447">
        <v>44826</v>
      </c>
      <c r="F12" s="2"/>
    </row>
    <row r="13" spans="1:6" x14ac:dyDescent="0.25">
      <c r="E13" s="451"/>
    </row>
    <row r="14" spans="1:6" x14ac:dyDescent="0.25">
      <c r="B14" s="89" t="s">
        <v>254</v>
      </c>
      <c r="E14" s="452">
        <f>E9*(E10)*(ROUND((E7)/E8,5))</f>
        <v>20332.270150200002</v>
      </c>
    </row>
    <row r="15" spans="1:6" x14ac:dyDescent="0.25">
      <c r="E15" s="418"/>
    </row>
    <row r="16" spans="1:6" x14ac:dyDescent="0.25">
      <c r="B16" s="89" t="s">
        <v>255</v>
      </c>
      <c r="E16" s="453"/>
    </row>
    <row r="17" spans="2:7" x14ac:dyDescent="0.25">
      <c r="C17" s="444" t="s">
        <v>256</v>
      </c>
      <c r="E17" s="453">
        <v>279754.63</v>
      </c>
      <c r="G17" s="454"/>
    </row>
    <row r="18" spans="2:7" x14ac:dyDescent="0.25">
      <c r="C18" s="444" t="s">
        <v>257</v>
      </c>
      <c r="E18" s="453">
        <v>42539.54</v>
      </c>
    </row>
    <row r="19" spans="2:7" x14ac:dyDescent="0.25">
      <c r="C19" s="444" t="s">
        <v>258</v>
      </c>
      <c r="E19" s="453">
        <v>13560</v>
      </c>
    </row>
    <row r="20" spans="2:7" x14ac:dyDescent="0.25">
      <c r="C20" s="444" t="s">
        <v>259</v>
      </c>
      <c r="E20" s="453">
        <v>165219.47</v>
      </c>
    </row>
    <row r="21" spans="2:7" x14ac:dyDescent="0.25">
      <c r="C21" s="455" t="s">
        <v>260</v>
      </c>
      <c r="E21" s="456">
        <v>833.33</v>
      </c>
    </row>
    <row r="22" spans="2:7" x14ac:dyDescent="0.25">
      <c r="E22" s="457"/>
    </row>
    <row r="23" spans="2:7" x14ac:dyDescent="0.25">
      <c r="B23" s="89" t="s">
        <v>261</v>
      </c>
      <c r="E23" s="452">
        <f>SUM(E17-E18-E19-E20-E21)</f>
        <v>57602.289999999994</v>
      </c>
      <c r="G23" s="454"/>
    </row>
    <row r="24" spans="2:7" x14ac:dyDescent="0.25">
      <c r="E24" s="446"/>
    </row>
    <row r="25" spans="2:7" ht="14.4" x14ac:dyDescent="0.3">
      <c r="B25" s="89" t="s">
        <v>262</v>
      </c>
      <c r="E25" s="458"/>
    </row>
    <row r="26" spans="2:7" x14ac:dyDescent="0.25">
      <c r="C26" s="444" t="s">
        <v>263</v>
      </c>
      <c r="E26" s="459">
        <v>0</v>
      </c>
    </row>
    <row r="27" spans="2:7" ht="14.4" x14ac:dyDescent="0.3">
      <c r="C27" s="444" t="s">
        <v>264</v>
      </c>
      <c r="E27" s="458">
        <v>0</v>
      </c>
    </row>
    <row r="28" spans="2:7" ht="14.4" x14ac:dyDescent="0.3">
      <c r="C28" s="444" t="s">
        <v>265</v>
      </c>
      <c r="E28" s="460">
        <v>0</v>
      </c>
    </row>
    <row r="29" spans="2:7" x14ac:dyDescent="0.25">
      <c r="B29" s="89" t="s">
        <v>266</v>
      </c>
      <c r="E29" s="452">
        <v>0</v>
      </c>
    </row>
    <row r="30" spans="2:7" x14ac:dyDescent="0.25">
      <c r="E30" s="446"/>
    </row>
    <row r="31" spans="2:7" ht="14.4" x14ac:dyDescent="0.3">
      <c r="B31" s="89" t="s">
        <v>267</v>
      </c>
      <c r="E31" s="458"/>
    </row>
    <row r="32" spans="2:7" ht="27" x14ac:dyDescent="0.3">
      <c r="C32" s="444" t="s">
        <v>268</v>
      </c>
      <c r="E32" s="458">
        <f>+E14</f>
        <v>20332.270150200002</v>
      </c>
    </row>
    <row r="33" spans="2:7" x14ac:dyDescent="0.25">
      <c r="E33" s="451"/>
    </row>
    <row r="34" spans="2:7" x14ac:dyDescent="0.25">
      <c r="B34" s="89" t="s">
        <v>269</v>
      </c>
      <c r="E34" s="452">
        <f>E32</f>
        <v>20332.270150200002</v>
      </c>
    </row>
    <row r="35" spans="2:7" x14ac:dyDescent="0.25">
      <c r="E35" s="418"/>
    </row>
    <row r="36" spans="2:7" x14ac:dyDescent="0.25">
      <c r="B36" s="89" t="s">
        <v>270</v>
      </c>
      <c r="E36" s="446"/>
    </row>
    <row r="37" spans="2:7" ht="14.4" x14ac:dyDescent="0.3">
      <c r="C37" s="444" t="s">
        <v>271</v>
      </c>
      <c r="E37" s="461">
        <v>0</v>
      </c>
    </row>
    <row r="38" spans="2:7" x14ac:dyDescent="0.25">
      <c r="C38" s="444" t="s">
        <v>272</v>
      </c>
      <c r="E38" s="462">
        <v>0</v>
      </c>
    </row>
    <row r="39" spans="2:7" x14ac:dyDescent="0.25">
      <c r="C39" s="444" t="s">
        <v>273</v>
      </c>
      <c r="E39" s="463">
        <v>0</v>
      </c>
      <c r="G39" s="320"/>
    </row>
    <row r="40" spans="2:7" x14ac:dyDescent="0.25">
      <c r="B40" s="89" t="s">
        <v>274</v>
      </c>
      <c r="E40" s="452">
        <v>0</v>
      </c>
    </row>
    <row r="118" spans="1:15" x14ac:dyDescent="0.25">
      <c r="A118" s="296"/>
      <c r="B118" s="296"/>
      <c r="C118" s="464"/>
      <c r="D118" s="296"/>
      <c r="E118" s="296"/>
      <c r="F118" s="296"/>
      <c r="G118" s="296"/>
      <c r="H118" s="296"/>
      <c r="I118" s="296"/>
      <c r="J118" s="296"/>
      <c r="K118" s="296"/>
      <c r="L118" s="296"/>
      <c r="M118" s="296"/>
      <c r="N118" s="296"/>
      <c r="O118" s="296"/>
    </row>
    <row r="119" spans="1:15" x14ac:dyDescent="0.25">
      <c r="A119" s="296"/>
      <c r="B119" s="296"/>
      <c r="C119" s="464"/>
      <c r="D119" s="296"/>
      <c r="E119" s="296"/>
      <c r="F119" s="296"/>
      <c r="G119" s="296"/>
      <c r="H119" s="296"/>
      <c r="I119" s="296"/>
      <c r="J119" s="296"/>
      <c r="K119" s="296"/>
      <c r="L119" s="296"/>
      <c r="M119" s="296"/>
      <c r="N119" s="296"/>
      <c r="O119" s="296"/>
    </row>
    <row r="120" spans="1:15" x14ac:dyDescent="0.25">
      <c r="A120" s="296"/>
      <c r="B120" s="296"/>
      <c r="C120" s="464"/>
      <c r="D120" s="296"/>
      <c r="E120" s="296"/>
      <c r="F120" s="296"/>
      <c r="G120" s="296"/>
      <c r="H120" s="296"/>
      <c r="I120" s="296"/>
      <c r="J120" s="296"/>
      <c r="K120" s="296"/>
      <c r="L120" s="296"/>
      <c r="M120" s="296"/>
      <c r="N120" s="296"/>
      <c r="O120" s="296"/>
    </row>
    <row r="121" spans="1:15" x14ac:dyDescent="0.25">
      <c r="A121" s="296"/>
      <c r="B121" s="296"/>
      <c r="C121" s="464"/>
      <c r="D121" s="296"/>
      <c r="E121" s="296"/>
      <c r="F121" s="296"/>
      <c r="G121" s="296"/>
      <c r="H121" s="296"/>
      <c r="I121" s="296"/>
      <c r="J121" s="296"/>
      <c r="K121" s="296"/>
      <c r="L121" s="296"/>
      <c r="M121" s="296"/>
      <c r="N121" s="296"/>
      <c r="O121" s="296"/>
    </row>
    <row r="122" spans="1:15" x14ac:dyDescent="0.25">
      <c r="A122" s="296"/>
      <c r="B122" s="296"/>
      <c r="C122" s="464"/>
      <c r="D122" s="296"/>
      <c r="E122" s="296"/>
      <c r="F122" s="296"/>
      <c r="G122" s="296"/>
      <c r="H122" s="296"/>
      <c r="I122" s="296"/>
      <c r="J122" s="296"/>
      <c r="K122" s="296"/>
      <c r="L122" s="296"/>
      <c r="M122" s="296"/>
      <c r="N122" s="296"/>
      <c r="O122" s="296"/>
    </row>
    <row r="123" spans="1:15" x14ac:dyDescent="0.25">
      <c r="A123" s="296"/>
      <c r="B123" s="296"/>
      <c r="C123" s="464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</row>
    <row r="124" spans="1:15" x14ac:dyDescent="0.25">
      <c r="A124" s="296"/>
      <c r="B124" s="296"/>
      <c r="C124" s="464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</row>
    <row r="125" spans="1:15" x14ac:dyDescent="0.25">
      <c r="A125" s="296"/>
      <c r="B125" s="296"/>
      <c r="C125" s="464"/>
      <c r="D125" s="296"/>
      <c r="E125" s="296"/>
      <c r="F125" s="296"/>
      <c r="G125" s="296"/>
      <c r="H125" s="296"/>
      <c r="I125" s="296"/>
      <c r="J125" s="296"/>
      <c r="K125" s="296"/>
      <c r="L125" s="296"/>
      <c r="M125" s="296"/>
      <c r="N125" s="296"/>
      <c r="O125" s="296"/>
    </row>
    <row r="126" spans="1:15" x14ac:dyDescent="0.25">
      <c r="A126" s="296"/>
      <c r="B126" s="296"/>
      <c r="C126" s="464"/>
      <c r="D126" s="296"/>
      <c r="E126" s="296"/>
      <c r="F126" s="296"/>
      <c r="G126" s="296"/>
      <c r="H126" s="296"/>
      <c r="I126" s="296"/>
      <c r="J126" s="296"/>
      <c r="K126" s="296"/>
      <c r="L126" s="296"/>
      <c r="M126" s="296"/>
      <c r="N126" s="296"/>
      <c r="O126" s="296"/>
    </row>
    <row r="127" spans="1:15" x14ac:dyDescent="0.25">
      <c r="A127" s="296"/>
      <c r="B127" s="296"/>
      <c r="C127" s="464"/>
      <c r="D127" s="296"/>
      <c r="E127" s="296"/>
      <c r="F127" s="296"/>
      <c r="G127" s="296"/>
      <c r="H127" s="296"/>
      <c r="I127" s="296"/>
      <c r="J127" s="296"/>
      <c r="K127" s="296"/>
      <c r="L127" s="296"/>
      <c r="M127" s="296"/>
      <c r="N127" s="296"/>
      <c r="O127" s="296"/>
    </row>
    <row r="128" spans="1:15" x14ac:dyDescent="0.25">
      <c r="A128" s="296"/>
      <c r="B128" s="296"/>
      <c r="C128" s="464"/>
      <c r="D128" s="296"/>
      <c r="E128" s="296"/>
      <c r="F128" s="296"/>
      <c r="G128" s="296"/>
      <c r="H128" s="296"/>
      <c r="I128" s="296"/>
      <c r="J128" s="296"/>
      <c r="K128" s="296"/>
      <c r="L128" s="296"/>
      <c r="M128" s="296"/>
      <c r="N128" s="296"/>
      <c r="O128" s="296"/>
    </row>
    <row r="129" spans="1:15" x14ac:dyDescent="0.25">
      <c r="A129" s="296"/>
      <c r="B129" s="296"/>
      <c r="C129" s="464"/>
      <c r="D129" s="296"/>
      <c r="E129" s="296"/>
      <c r="F129" s="296"/>
      <c r="G129" s="296"/>
      <c r="H129" s="296"/>
      <c r="I129" s="296"/>
      <c r="J129" s="296"/>
      <c r="K129" s="296"/>
      <c r="L129" s="296"/>
      <c r="M129" s="296"/>
      <c r="N129" s="296"/>
      <c r="O129" s="296"/>
    </row>
    <row r="130" spans="1:15" x14ac:dyDescent="0.25">
      <c r="A130" s="296"/>
      <c r="B130" s="296"/>
      <c r="C130" s="464"/>
      <c r="D130" s="296"/>
      <c r="E130" s="296"/>
      <c r="F130" s="296"/>
      <c r="G130" s="296"/>
      <c r="H130" s="296"/>
      <c r="I130" s="296"/>
      <c r="J130" s="296"/>
      <c r="K130" s="296"/>
      <c r="L130" s="296"/>
      <c r="M130" s="296"/>
      <c r="N130" s="296"/>
      <c r="O130" s="296"/>
    </row>
    <row r="131" spans="1:15" x14ac:dyDescent="0.25">
      <c r="A131" s="296"/>
      <c r="B131" s="296"/>
      <c r="C131" s="464"/>
      <c r="D131" s="296"/>
      <c r="E131" s="296"/>
      <c r="F131" s="296"/>
      <c r="G131" s="296"/>
      <c r="H131" s="296"/>
      <c r="I131" s="296"/>
      <c r="J131" s="296"/>
      <c r="K131" s="296"/>
      <c r="L131" s="296"/>
      <c r="M131" s="296"/>
      <c r="N131" s="296"/>
      <c r="O131" s="296"/>
    </row>
    <row r="132" spans="1:15" x14ac:dyDescent="0.25">
      <c r="A132" s="296"/>
      <c r="B132" s="296"/>
      <c r="C132" s="464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</row>
    <row r="133" spans="1:15" x14ac:dyDescent="0.25">
      <c r="A133" s="296"/>
      <c r="B133" s="296"/>
      <c r="C133" s="464"/>
      <c r="D133" s="296"/>
      <c r="E133" s="296"/>
      <c r="F133" s="296"/>
      <c r="G133" s="296"/>
      <c r="H133" s="296"/>
      <c r="I133" s="296"/>
      <c r="J133" s="296"/>
      <c r="K133" s="296"/>
      <c r="L133" s="296"/>
      <c r="M133" s="296"/>
      <c r="N133" s="296"/>
      <c r="O133" s="296"/>
    </row>
    <row r="134" spans="1:15" x14ac:dyDescent="0.25">
      <c r="A134" s="296"/>
      <c r="B134" s="296"/>
      <c r="C134" s="464"/>
      <c r="D134" s="296"/>
      <c r="E134" s="296"/>
      <c r="F134" s="296"/>
      <c r="G134" s="296"/>
      <c r="H134" s="296"/>
      <c r="I134" s="296"/>
      <c r="J134" s="296"/>
      <c r="K134" s="296"/>
      <c r="L134" s="296"/>
      <c r="M134" s="296"/>
      <c r="N134" s="296"/>
      <c r="O134" s="296"/>
    </row>
    <row r="135" spans="1:15" x14ac:dyDescent="0.25">
      <c r="A135" s="296"/>
      <c r="B135" s="296"/>
      <c r="C135" s="464"/>
      <c r="D135" s="296"/>
      <c r="E135" s="296"/>
      <c r="F135" s="296"/>
      <c r="G135" s="296"/>
      <c r="H135" s="296"/>
      <c r="I135" s="296"/>
      <c r="J135" s="296"/>
      <c r="K135" s="296"/>
      <c r="L135" s="296"/>
      <c r="M135" s="296"/>
      <c r="N135" s="296"/>
      <c r="O135" s="296"/>
    </row>
    <row r="136" spans="1:15" x14ac:dyDescent="0.25">
      <c r="A136" s="296"/>
      <c r="B136" s="296"/>
      <c r="C136" s="464"/>
      <c r="D136" s="296"/>
      <c r="E136" s="296"/>
      <c r="F136" s="296"/>
      <c r="G136" s="296"/>
      <c r="H136" s="296"/>
      <c r="I136" s="296"/>
      <c r="J136" s="296"/>
      <c r="K136" s="296"/>
      <c r="L136" s="296"/>
      <c r="M136" s="296"/>
      <c r="N136" s="296"/>
      <c r="O136" s="296"/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2022-09-20T14:27:41Z</dcterms:created>
  <dcterms:modified xsi:type="dcterms:W3CDTF">2022-09-20T15:05:59Z</dcterms:modified>
</cp:coreProperties>
</file>