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8.2022\"/>
    </mc:Choice>
  </mc:AlternateContent>
  <bookViews>
    <workbookView xWindow="0" yWindow="0" windowWidth="28800" windowHeight="11568"/>
  </bookViews>
  <sheets>
    <sheet name="FFELP" sheetId="1" r:id="rId1"/>
    <sheet name="Collection and Waterfall" sheetId="2" r:id="rId2"/>
    <sheet name="ESA Balance Sheet" sheetId="3" r:id="rId3"/>
  </sheets>
  <definedNames>
    <definedName name="_xlnm.Print_Area" localSheetId="1">'Collection and Waterfall'!$A$1:$R$90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3" l="1"/>
  <c r="B14" i="3"/>
  <c r="B22" i="3"/>
  <c r="A3" i="3"/>
  <c r="D6" i="1"/>
  <c r="A3" i="2"/>
  <c r="A84" i="1"/>
  <c r="G67" i="1"/>
  <c r="H65" i="1"/>
  <c r="G64" i="1"/>
  <c r="G51" i="1"/>
  <c r="H53" i="1"/>
  <c r="G49" i="1"/>
  <c r="G48" i="1"/>
  <c r="G47" i="1"/>
  <c r="H21" i="1"/>
  <c r="H73" i="1"/>
  <c r="E18" i="1"/>
  <c r="G72" i="1"/>
  <c r="J21" i="1"/>
  <c r="L17" i="1"/>
  <c r="E17" i="1"/>
  <c r="N11" i="1"/>
  <c r="D7" i="1"/>
  <c r="I21" i="1" l="1"/>
  <c r="G65" i="1"/>
  <c r="G73" i="1"/>
  <c r="B35" i="3"/>
  <c r="B37" i="3" s="1"/>
  <c r="B39" i="3" s="1"/>
  <c r="K21" i="1"/>
  <c r="H66" i="1"/>
  <c r="G46" i="1"/>
  <c r="G50" i="1"/>
  <c r="G53" i="1" s="1"/>
  <c r="H68" i="1"/>
  <c r="H72" i="1"/>
  <c r="L18" i="1"/>
  <c r="L21" i="1" s="1"/>
  <c r="M17" i="1" s="1"/>
  <c r="H74" i="1" l="1"/>
  <c r="G66" i="1"/>
  <c r="G68" i="1" s="1"/>
  <c r="M18" i="1"/>
  <c r="M21" i="1" s="1"/>
  <c r="H79" i="1"/>
  <c r="H78" i="1"/>
  <c r="G74" i="1"/>
</calcChain>
</file>

<file path=xl/sharedStrings.xml><?xml version="1.0" encoding="utf-8"?>
<sst xmlns="http://schemas.openxmlformats.org/spreadsheetml/2006/main" count="342" uniqueCount="249">
  <si>
    <t>Student Loan Backed Reporting - FFELP</t>
  </si>
  <si>
    <t>Monthly Distribution Report</t>
  </si>
  <si>
    <t>Issuer</t>
  </si>
  <si>
    <t>ELFI, Inc.</t>
  </si>
  <si>
    <t>Deal Name</t>
  </si>
  <si>
    <t>Indenture No. 5,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</si>
  <si>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</si>
  <si>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</si>
  <si>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</si>
  <si>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</si>
  <si>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</si>
  <si>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</si>
  <si>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</si>
  <si>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</si>
  <si>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</si>
  <si>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</si>
  <si>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</si>
  <si>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</si>
  <si>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</si>
  <si>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</si>
  <si>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</si>
  <si>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</si>
  <si>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</si>
  <si>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</si>
  <si>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</si>
  <si>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</si>
  <si>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</si>
  <si>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</si>
  <si>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</si>
  <si>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</si>
  <si>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</si>
  <si>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2014-1 A</t>
  </si>
  <si>
    <t>28137RAA5</t>
  </si>
  <si>
    <t>monthly</t>
  </si>
  <si>
    <t>2014-1 B</t>
  </si>
  <si>
    <t>28137RAB3</t>
  </si>
  <si>
    <t>Total</t>
  </si>
  <si>
    <t>(a) Should include Principal Pmts in the current distribution month</t>
  </si>
  <si>
    <t>Portfolio Summary</t>
  </si>
  <si>
    <t>Weighted Average Payments Made</t>
  </si>
  <si>
    <t>Beg Balance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</si>
  <si>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</si>
  <si>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</si>
  <si>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</si>
  <si>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</si>
  <si>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</si>
  <si>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</si>
  <si>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</si>
  <si>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</si>
  <si>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</si>
  <si>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</si>
  <si>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</si>
  <si>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</si>
  <si>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</si>
  <si>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</si>
  <si>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</si>
  <si>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</si>
  <si>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</si>
  <si>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</si>
  <si>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</si>
  <si>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</si>
  <si>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</si>
  <si>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</si>
  <si>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</si>
  <si>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</si>
  <si>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</si>
  <si>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</si>
  <si>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</si>
  <si>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</si>
  <si>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</si>
  <si>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</si>
  <si>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</si>
  <si>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</si>
  <si>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</si>
  <si>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</si>
  <si>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</si>
  <si>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</si>
  <si>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</si>
  <si>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</si>
  <si>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</si>
  <si>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</si>
  <si>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</si>
  <si>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</si>
  <si>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</si>
  <si>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</si>
  <si>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</si>
  <si>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</si>
  <si>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</si>
  <si>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</si>
  <si>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</si>
  <si>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</si>
  <si>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</si>
  <si>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>Total Liabilities</t>
  </si>
  <si>
    <t>Great Lakes</t>
  </si>
  <si>
    <t>Total Portfolio</t>
  </si>
  <si>
    <t>Class A Parity % ᵇ</t>
  </si>
  <si>
    <t>Total Parity %, Including Class B ᵇ</t>
  </si>
  <si>
    <t>(a)  Pool Balance for parity includes all accrued interest, including any interest to be capitalized.</t>
  </si>
  <si>
    <t>(b) Increase in Parity due to Jan release to issuer reversal.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</si>
  <si>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</si>
  <si>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</si>
  <si>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</si>
  <si>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</si>
  <si>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</si>
  <si>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</si>
  <si>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</si>
  <si>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</si>
  <si>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</si>
  <si>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</si>
  <si>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</si>
  <si>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</si>
  <si>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</si>
  <si>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</si>
  <si>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</si>
  <si>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</si>
  <si>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</si>
  <si>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</si>
  <si>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</si>
  <si>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</si>
  <si>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</si>
  <si>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</si>
  <si>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</si>
  <si>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</si>
  <si>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</si>
  <si>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</si>
  <si>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</si>
  <si>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</si>
  <si>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</si>
  <si>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</si>
  <si>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</si>
  <si>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</si>
  <si>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</si>
  <si>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</si>
  <si>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</si>
  <si>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</si>
  <si>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</si>
  <si>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</si>
  <si>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</si>
  <si>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</si>
  <si>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</si>
  <si>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</si>
  <si>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</si>
  <si>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</si>
  <si>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</si>
  <si>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</si>
  <si>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</si>
  <si>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</si>
  <si>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</si>
  <si>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</si>
  <si>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</si>
  <si>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</si>
  <si>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</si>
  <si>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</si>
  <si>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</si>
  <si>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</si>
  <si>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</si>
  <si>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</si>
  <si>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</si>
  <si>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</si>
  <si>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</si>
  <si>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</si>
  <si>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</si>
  <si>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</si>
  <si>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</si>
  <si>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Subordinate Administration Fee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</si>
  <si>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</si>
  <si>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</si>
  <si>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</si>
  <si>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</si>
  <si>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</si>
  <si>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</si>
  <si>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</si>
  <si>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</si>
  <si>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</si>
  <si>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</si>
  <si>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Make sure formula points to correct # of days in month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</si>
  <si>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</si>
  <si>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</si>
  <si>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</si>
  <si>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</si>
  <si>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</si>
  <si>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</si>
  <si>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</si>
  <si>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</si>
  <si>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</si>
  <si>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</si>
  <si>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</si>
  <si>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</si>
  <si>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</si>
  <si>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</si>
  <si>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</si>
  <si>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</si>
  <si>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</si>
  <si>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</si>
  <si>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</si>
  <si>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</si>
  <si>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</si>
  <si>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</si>
  <si>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</si>
  <si>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</si>
  <si>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</si>
  <si>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</si>
  <si>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</si>
  <si>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</si>
  <si>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</si>
  <si>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</si>
  <si>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 xml:space="preserve"> </t>
  </si>
  <si>
    <t>Tenth: Excess available funds to Noteholders</t>
  </si>
  <si>
    <t>Eleventh: Release to Issuer</t>
  </si>
  <si>
    <t>Twelfth: Release to Issuer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</si>
  <si>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</si>
  <si>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</si>
  <si>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</si>
  <si>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</si>
  <si>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</si>
  <si>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</si>
  <si>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</si>
  <si>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</si>
  <si>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</si>
  <si>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</si>
  <si>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</si>
  <si>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</si>
  <si>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</si>
  <si>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</si>
  <si>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5</t>
  </si>
  <si>
    <t>Balance Sheet</t>
  </si>
  <si>
    <t>unaudited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</si>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</sst>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.0_);_(* \(#,##0.0\);_(* &quot;-&quot;??_);_(@_)"/>
    <numFmt numFmtId="166" formatCode="_(* #,##0_);_(* \(#,##0\);_(* &quot;-&quot;??_);_(@_)"/>
    <numFmt numFmtId="167" formatCode="0.000000"/>
    <numFmt numFmtId="168" formatCode="_(* #,##0.00_);_(* \(#,##0.00\);_(* &quot;-&quot;_);_(@_)"/>
    <numFmt numFmtId="169" formatCode="_(* #,##0.0000_);_(* \(#,##0.0000\);_(* &quot;-&quot;??_);_(@_)"/>
    <numFmt numFmtId="170" formatCode="_(* #,##0.0000_);_(* \(#,##0.0000\);_(* &quot;-&quot;????_);_(@_)"/>
    <numFmt numFmtId="171" formatCode="#,##0.00;[Red]#,##0.00"/>
    <numFmt numFmtId="172" formatCode="mmmm\ d\,\ yyyy"/>
    <numFmt numFmtId="173" formatCode="#,###,##0.00;\(#,###,##0.00\)"/>
    <numFmt numFmtId="174" formatCode="_(&quot;$&quot;* #,##0_);_(&quot;$&quot;* \(#,##0\);_(&quot;$&quot;* &quot;-&quot;??_);_(@_)"/>
    <numFmt numFmtId="175" formatCode="&quot;$&quot;#,###,##0.00;\(&quot;$&quot;#,###,##0.00\)"/>
    <numFmt numFmtId="176" formatCode="#,###,##0;\(#,###,##0\)"/>
    <numFmt numFmtId="177" formatCode="&quot;$&quot;#,###,##0;\(&quot;$&quot;#,###,##0\)"/>
  </numFmts>
  <fonts count="29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sz val="10"/>
      <color rgb="FFC0000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rgb="FFFF0000"/>
      <name val="Arial"/>
      <family val="2"/>
    </font>
    <font>
      <b/>
      <sz val="10"/>
      <color indexed="10"/>
      <name val="Arial"/>
      <family val="2"/>
    </font>
    <font>
      <i/>
      <sz val="10"/>
      <color rgb="FF002060"/>
      <name val="Arial"/>
      <family val="2"/>
    </font>
    <font>
      <i/>
      <sz val="10"/>
      <color rgb="FFFF0000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  <font>
      <sz val="10"/>
      <color indexed="0"/>
      <name val="Arial"/>
      <family val="2"/>
    </font>
    <font>
      <sz val="12"/>
      <color indexed="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color indexed="0"/>
      <name val="Arial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9">
    <xf numFmtId="0" fontId="0" fillId="0" borderId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45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1" applyFill="1"/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2" fillId="0" borderId="2" xfId="0" applyFont="1" applyFill="1" applyBorder="1" applyAlignment="1"/>
    <xf numFmtId="0" fontId="2" fillId="0" borderId="3" xfId="0" applyFont="1" applyFill="1" applyBorder="1" applyAlignment="1"/>
    <xf numFmtId="0" fontId="5" fillId="0" borderId="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/>
    <xf numFmtId="0" fontId="2" fillId="0" borderId="5" xfId="0" applyFont="1" applyFill="1" applyBorder="1" applyAlignment="1"/>
    <xf numFmtId="0" fontId="6" fillId="0" borderId="0" xfId="0" applyFont="1" applyFill="1" applyAlignment="1">
      <alignment horizontal="center" vertical="center"/>
    </xf>
    <xf numFmtId="14" fontId="2" fillId="0" borderId="0" xfId="0" applyNumberFormat="1" applyFont="1" applyFill="1" applyBorder="1" applyAlignment="1">
      <alignment horizontal="left"/>
    </xf>
    <xf numFmtId="14" fontId="2" fillId="0" borderId="0" xfId="0" applyNumberFormat="1" applyFont="1" applyFill="1" applyBorder="1" applyAlignment="1"/>
    <xf numFmtId="14" fontId="2" fillId="0" borderId="5" xfId="0" applyNumberFormat="1" applyFont="1" applyFill="1" applyBorder="1" applyAlignment="1"/>
    <xf numFmtId="164" fontId="2" fillId="0" borderId="0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0" xfId="0" applyFont="1" applyFill="1" applyBorder="1"/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7" fillId="0" borderId="7" xfId="2" applyFill="1" applyBorder="1" applyAlignment="1" applyProtection="1">
      <alignment horizontal="left"/>
    </xf>
    <xf numFmtId="0" fontId="2" fillId="0" borderId="7" xfId="0" applyFont="1" applyFill="1" applyBorder="1" applyAlignment="1"/>
    <xf numFmtId="0" fontId="2" fillId="0" borderId="8" xfId="0" applyFont="1" applyFill="1" applyBorder="1" applyAlignment="1"/>
    <xf numFmtId="0" fontId="1" fillId="0" borderId="1" xfId="0" applyFont="1" applyFill="1" applyBorder="1"/>
    <xf numFmtId="0" fontId="4" fillId="0" borderId="2" xfId="0" applyFont="1" applyFill="1" applyBorder="1"/>
    <xf numFmtId="0" fontId="2" fillId="0" borderId="2" xfId="0" applyFont="1" applyFill="1" applyBorder="1"/>
    <xf numFmtId="0" fontId="2" fillId="0" borderId="3" xfId="0" applyFont="1" applyFill="1" applyBorder="1"/>
    <xf numFmtId="0" fontId="2" fillId="0" borderId="4" xfId="0" applyFont="1" applyFill="1" applyBorder="1"/>
    <xf numFmtId="0" fontId="2" fillId="0" borderId="5" xfId="0" applyFont="1" applyFill="1" applyBorder="1"/>
    <xf numFmtId="0" fontId="2" fillId="0" borderId="9" xfId="0" applyFont="1" applyFill="1" applyBorder="1"/>
    <xf numFmtId="0" fontId="4" fillId="0" borderId="10" xfId="0" applyFont="1" applyFill="1" applyBorder="1" applyAlignment="1">
      <alignment horizontal="center"/>
    </xf>
    <xf numFmtId="10" fontId="4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43" fontId="2" fillId="0" borderId="12" xfId="0" applyNumberFormat="1" applyFont="1" applyFill="1" applyBorder="1" applyAlignment="1">
      <alignment horizontal="center"/>
    </xf>
    <xf numFmtId="43" fontId="2" fillId="0" borderId="12" xfId="0" applyNumberFormat="1" applyFont="1" applyFill="1" applyBorder="1"/>
    <xf numFmtId="10" fontId="2" fillId="0" borderId="12" xfId="0" applyNumberFormat="1" applyFont="1" applyFill="1" applyBorder="1" applyAlignment="1">
      <alignment horizontal="center"/>
    </xf>
    <xf numFmtId="14" fontId="2" fillId="0" borderId="14" xfId="0" applyNumberFormat="1" applyFont="1" applyFill="1" applyBorder="1" applyAlignment="1">
      <alignment horizontal="center"/>
    </xf>
    <xf numFmtId="14" fontId="2" fillId="0" borderId="0" xfId="0" applyNumberFormat="1" applyFont="1" applyFill="1"/>
    <xf numFmtId="164" fontId="2" fillId="0" borderId="13" xfId="0" applyNumberFormat="1" applyFont="1" applyFill="1" applyBorder="1" applyAlignment="1">
      <alignment horizontal="center"/>
    </xf>
    <xf numFmtId="43" fontId="2" fillId="0" borderId="13" xfId="0" applyNumberFormat="1" applyFont="1" applyFill="1" applyBorder="1" applyAlignment="1">
      <alignment horizontal="center"/>
    </xf>
    <xf numFmtId="43" fontId="2" fillId="0" borderId="13" xfId="0" applyNumberFormat="1" applyFont="1" applyFill="1" applyBorder="1"/>
    <xf numFmtId="43" fontId="2" fillId="0" borderId="15" xfId="0" applyNumberFormat="1" applyFont="1" applyFill="1" applyBorder="1"/>
    <xf numFmtId="10" fontId="2" fillId="0" borderId="13" xfId="0" applyNumberFormat="1" applyFont="1" applyFill="1" applyBorder="1" applyAlignment="1">
      <alignment horizontal="center"/>
    </xf>
    <xf numFmtId="14" fontId="2" fillId="0" borderId="5" xfId="0" applyNumberFormat="1" applyFont="1" applyFill="1" applyBorder="1" applyAlignment="1">
      <alignment horizontal="center"/>
    </xf>
    <xf numFmtId="0" fontId="2" fillId="0" borderId="16" xfId="0" applyFont="1" applyFill="1" applyBorder="1"/>
    <xf numFmtId="0" fontId="2" fillId="0" borderId="17" xfId="0" applyFont="1" applyFill="1" applyBorder="1" applyAlignment="1">
      <alignment horizontal="center"/>
    </xf>
    <xf numFmtId="10" fontId="2" fillId="0" borderId="17" xfId="0" applyNumberFormat="1" applyFont="1" applyFill="1" applyBorder="1" applyAlignment="1">
      <alignment horizontal="center"/>
    </xf>
    <xf numFmtId="43" fontId="2" fillId="0" borderId="17" xfId="0" applyNumberFormat="1" applyFont="1" applyFill="1" applyBorder="1"/>
    <xf numFmtId="43" fontId="2" fillId="0" borderId="18" xfId="0" applyNumberFormat="1" applyFont="1" applyFill="1" applyBorder="1"/>
    <xf numFmtId="10" fontId="8" fillId="0" borderId="17" xfId="0" applyNumberFormat="1" applyFont="1" applyFill="1" applyBorder="1" applyAlignment="1">
      <alignment horizontal="center"/>
    </xf>
    <xf numFmtId="10" fontId="2" fillId="0" borderId="19" xfId="0" applyNumberFormat="1" applyFont="1" applyFill="1" applyBorder="1" applyAlignment="1"/>
    <xf numFmtId="0" fontId="4" fillId="0" borderId="20" xfId="0" applyFont="1" applyFill="1" applyBorder="1"/>
    <xf numFmtId="0" fontId="2" fillId="0" borderId="17" xfId="0" applyFont="1" applyFill="1" applyBorder="1"/>
    <xf numFmtId="10" fontId="2" fillId="0" borderId="17" xfId="0" applyNumberFormat="1" applyFont="1" applyFill="1" applyBorder="1"/>
    <xf numFmtId="43" fontId="4" fillId="0" borderId="17" xfId="0" applyNumberFormat="1" applyFont="1" applyFill="1" applyBorder="1"/>
    <xf numFmtId="9" fontId="4" fillId="0" borderId="17" xfId="0" applyNumberFormat="1" applyFont="1" applyFill="1" applyBorder="1" applyAlignment="1">
      <alignment horizontal="center"/>
    </xf>
    <xf numFmtId="10" fontId="4" fillId="0" borderId="17" xfId="0" applyNumberFormat="1" applyFont="1" applyFill="1" applyBorder="1" applyAlignment="1">
      <alignment horizontal="center"/>
    </xf>
    <xf numFmtId="10" fontId="4" fillId="0" borderId="19" xfId="0" applyNumberFormat="1" applyFont="1" applyFill="1" applyBorder="1" applyAlignment="1">
      <alignment horizontal="center"/>
    </xf>
    <xf numFmtId="0" fontId="9" fillId="0" borderId="4" xfId="0" applyFont="1" applyFill="1" applyBorder="1"/>
    <xf numFmtId="0" fontId="9" fillId="0" borderId="21" xfId="0" applyFont="1" applyFill="1" applyBorder="1"/>
    <xf numFmtId="0" fontId="9" fillId="0" borderId="0" xfId="0" applyFont="1" applyFill="1" applyBorder="1"/>
    <xf numFmtId="0" fontId="9" fillId="0" borderId="14" xfId="0" applyFont="1" applyFill="1" applyBorder="1"/>
    <xf numFmtId="0" fontId="9" fillId="0" borderId="0" xfId="0" applyFont="1" applyFill="1"/>
    <xf numFmtId="0" fontId="9" fillId="0" borderId="6" xfId="0" applyFont="1" applyFill="1" applyBorder="1"/>
    <xf numFmtId="0" fontId="9" fillId="0" borderId="7" xfId="0" applyFont="1" applyFill="1" applyBorder="1"/>
    <xf numFmtId="0" fontId="2" fillId="0" borderId="7" xfId="0" applyFont="1" applyFill="1" applyBorder="1"/>
    <xf numFmtId="0" fontId="9" fillId="0" borderId="8" xfId="0" applyFont="1" applyFill="1" applyBorder="1"/>
    <xf numFmtId="0" fontId="4" fillId="0" borderId="9" xfId="0" applyFont="1" applyFill="1" applyBorder="1"/>
    <xf numFmtId="0" fontId="4" fillId="0" borderId="22" xfId="0" applyFont="1" applyFill="1" applyBorder="1"/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23" xfId="0" applyFont="1" applyFill="1" applyBorder="1"/>
    <xf numFmtId="0" fontId="2" fillId="0" borderId="24" xfId="0" applyFont="1" applyFill="1" applyBorder="1"/>
    <xf numFmtId="0" fontId="4" fillId="0" borderId="1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0" xfId="0" applyFont="1" applyFill="1"/>
    <xf numFmtId="0" fontId="2" fillId="0" borderId="21" xfId="0" applyFont="1" applyFill="1" applyBorder="1"/>
    <xf numFmtId="43" fontId="2" fillId="0" borderId="12" xfId="3" applyNumberFormat="1" applyFont="1" applyFill="1" applyBorder="1" applyAlignment="1">
      <alignment horizontal="right"/>
    </xf>
    <xf numFmtId="43" fontId="2" fillId="0" borderId="24" xfId="3" applyNumberFormat="1" applyFont="1" applyFill="1" applyBorder="1" applyAlignment="1">
      <alignment horizontal="right"/>
    </xf>
    <xf numFmtId="43" fontId="2" fillId="0" borderId="25" xfId="3" applyNumberFormat="1" applyFont="1" applyFill="1" applyBorder="1" applyAlignment="1">
      <alignment horizontal="right"/>
    </xf>
    <xf numFmtId="43" fontId="2" fillId="0" borderId="0" xfId="0" applyNumberFormat="1" applyFont="1" applyFill="1"/>
    <xf numFmtId="0" fontId="2" fillId="0" borderId="18" xfId="0" applyFont="1" applyFill="1" applyBorder="1"/>
    <xf numFmtId="0" fontId="4" fillId="0" borderId="17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43" fontId="2" fillId="0" borderId="13" xfId="3" applyNumberFormat="1" applyFont="1" applyFill="1" applyBorder="1" applyAlignment="1">
      <alignment horizontal="right"/>
    </xf>
    <xf numFmtId="43" fontId="2" fillId="0" borderId="15" xfId="3" applyNumberFormat="1" applyFont="1" applyFill="1" applyBorder="1" applyAlignment="1">
      <alignment horizontal="right"/>
    </xf>
    <xf numFmtId="43" fontId="2" fillId="0" borderId="26" xfId="3" applyNumberFormat="1" applyFont="1" applyFill="1" applyBorder="1" applyAlignment="1">
      <alignment horizontal="right"/>
    </xf>
    <xf numFmtId="0" fontId="2" fillId="0" borderId="4" xfId="0" applyFont="1" applyFill="1" applyBorder="1" applyAlignment="1">
      <alignment horizontal="left" indent="3"/>
    </xf>
    <xf numFmtId="0" fontId="2" fillId="0" borderId="15" xfId="0" applyFont="1" applyFill="1" applyBorder="1"/>
    <xf numFmtId="10" fontId="2" fillId="0" borderId="27" xfId="4" applyNumberFormat="1" applyFont="1" applyFill="1" applyBorder="1" applyAlignment="1">
      <alignment horizontal="center"/>
    </xf>
    <xf numFmtId="2" fontId="2" fillId="0" borderId="28" xfId="5" applyNumberFormat="1" applyFont="1" applyFill="1" applyBorder="1" applyAlignment="1"/>
    <xf numFmtId="2" fontId="2" fillId="0" borderId="21" xfId="5" applyNumberFormat="1" applyFont="1" applyFill="1" applyBorder="1" applyAlignment="1">
      <alignment horizontal="center"/>
    </xf>
    <xf numFmtId="2" fontId="2" fillId="0" borderId="14" xfId="0" applyNumberFormat="1" applyFont="1" applyFill="1" applyBorder="1" applyAlignment="1"/>
    <xf numFmtId="0" fontId="4" fillId="0" borderId="0" xfId="0" applyFont="1" applyFill="1" applyBorder="1"/>
    <xf numFmtId="43" fontId="4" fillId="0" borderId="13" xfId="3" applyNumberFormat="1" applyFont="1" applyFill="1" applyBorder="1" applyAlignment="1">
      <alignment horizontal="right"/>
    </xf>
    <xf numFmtId="43" fontId="4" fillId="0" borderId="15" xfId="3" applyNumberFormat="1" applyFont="1" applyFill="1" applyBorder="1" applyAlignment="1">
      <alignment horizontal="right"/>
    </xf>
    <xf numFmtId="43" fontId="4" fillId="0" borderId="26" xfId="3" applyNumberFormat="1" applyFont="1" applyFill="1" applyBorder="1" applyAlignment="1">
      <alignment horizontal="right"/>
    </xf>
    <xf numFmtId="2" fontId="2" fillId="0" borderId="27" xfId="5" applyNumberFormat="1" applyFont="1" applyFill="1" applyBorder="1" applyAlignment="1"/>
    <xf numFmtId="2" fontId="2" fillId="0" borderId="0" xfId="5" applyNumberFormat="1" applyFont="1" applyFill="1" applyBorder="1" applyAlignment="1">
      <alignment horizontal="center"/>
    </xf>
    <xf numFmtId="2" fontId="2" fillId="0" borderId="5" xfId="0" applyNumberFormat="1" applyFont="1" applyFill="1" applyBorder="1" applyAlignment="1"/>
    <xf numFmtId="43" fontId="2" fillId="0" borderId="13" xfId="0" applyNumberFormat="1" applyFont="1" applyFill="1" applyBorder="1" applyAlignment="1">
      <alignment horizontal="right"/>
    </xf>
    <xf numFmtId="43" fontId="2" fillId="0" borderId="0" xfId="6" applyFont="1" applyFill="1" applyBorder="1" applyAlignment="1">
      <alignment horizontal="right"/>
    </xf>
    <xf numFmtId="43" fontId="2" fillId="0" borderId="26" xfId="0" applyNumberFormat="1" applyFont="1" applyFill="1" applyBorder="1" applyAlignment="1">
      <alignment horizontal="right"/>
    </xf>
    <xf numFmtId="2" fontId="2" fillId="0" borderId="29" xfId="5" applyNumberFormat="1" applyFont="1" applyFill="1" applyBorder="1" applyAlignment="1"/>
    <xf numFmtId="2" fontId="2" fillId="0" borderId="20" xfId="5" applyNumberFormat="1" applyFont="1" applyFill="1" applyBorder="1" applyAlignment="1">
      <alignment horizontal="center"/>
    </xf>
    <xf numFmtId="2" fontId="2" fillId="0" borderId="19" xfId="0" applyNumberFormat="1" applyFont="1" applyFill="1" applyBorder="1" applyAlignment="1"/>
    <xf numFmtId="0" fontId="2" fillId="0" borderId="13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26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left" indent="3"/>
    </xf>
    <xf numFmtId="0" fontId="2" fillId="0" borderId="30" xfId="0" applyFont="1" applyFill="1" applyBorder="1"/>
    <xf numFmtId="43" fontId="2" fillId="0" borderId="10" xfId="6" applyFont="1" applyFill="1" applyBorder="1" applyAlignment="1">
      <alignment horizontal="center"/>
    </xf>
    <xf numFmtId="10" fontId="4" fillId="0" borderId="31" xfId="7" applyNumberFormat="1" applyFont="1" applyFill="1" applyBorder="1" applyAlignment="1"/>
    <xf numFmtId="10" fontId="4" fillId="0" borderId="22" xfId="7" applyNumberFormat="1" applyFont="1" applyFill="1" applyBorder="1" applyAlignment="1">
      <alignment horizontal="center"/>
    </xf>
    <xf numFmtId="10" fontId="4" fillId="0" borderId="32" xfId="0" applyNumberFormat="1" applyFont="1" applyFill="1" applyBorder="1" applyAlignment="1"/>
    <xf numFmtId="43" fontId="2" fillId="0" borderId="15" xfId="0" applyNumberFormat="1" applyFont="1" applyFill="1" applyBorder="1" applyAlignment="1">
      <alignment horizontal="right"/>
    </xf>
    <xf numFmtId="43" fontId="2" fillId="0" borderId="5" xfId="0" applyNumberFormat="1" applyFont="1" applyFill="1" applyBorder="1" applyAlignment="1">
      <alignment horizontal="right"/>
    </xf>
    <xf numFmtId="37" fontId="2" fillId="0" borderId="13" xfId="0" applyNumberFormat="1" applyFont="1" applyFill="1" applyBorder="1" applyAlignment="1">
      <alignment horizontal="right"/>
    </xf>
    <xf numFmtId="37" fontId="2" fillId="0" borderId="15" xfId="0" applyNumberFormat="1" applyFont="1" applyFill="1" applyBorder="1" applyAlignment="1">
      <alignment horizontal="right"/>
    </xf>
    <xf numFmtId="37" fontId="2" fillId="0" borderId="5" xfId="0" applyNumberFormat="1" applyFont="1" applyFill="1" applyBorder="1" applyAlignment="1">
      <alignment horizontal="right"/>
    </xf>
    <xf numFmtId="0" fontId="4" fillId="0" borderId="4" xfId="0" applyFont="1" applyFill="1" applyBorder="1"/>
    <xf numFmtId="10" fontId="4" fillId="0" borderId="27" xfId="4" applyNumberFormat="1" applyFont="1" applyFill="1" applyBorder="1"/>
    <xf numFmtId="2" fontId="4" fillId="0" borderId="33" xfId="5" applyNumberFormat="1" applyFont="1" applyFill="1" applyBorder="1" applyAlignment="1">
      <alignment horizontal="center"/>
    </xf>
    <xf numFmtId="2" fontId="4" fillId="0" borderId="7" xfId="5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/>
    <xf numFmtId="2" fontId="2" fillId="0" borderId="0" xfId="0" applyNumberFormat="1" applyFont="1" applyFill="1"/>
    <xf numFmtId="44" fontId="2" fillId="0" borderId="13" xfId="3" applyFont="1" applyFill="1" applyBorder="1" applyAlignment="1">
      <alignment horizontal="right"/>
    </xf>
    <xf numFmtId="43" fontId="2" fillId="0" borderId="13" xfId="4" applyFont="1" applyFill="1" applyBorder="1" applyAlignment="1">
      <alignment horizontal="right"/>
    </xf>
    <xf numFmtId="43" fontId="2" fillId="0" borderId="5" xfId="4" applyFont="1" applyFill="1" applyBorder="1" applyAlignment="1">
      <alignment horizontal="right"/>
    </xf>
    <xf numFmtId="0" fontId="4" fillId="0" borderId="34" xfId="0" applyFont="1" applyFill="1" applyBorder="1"/>
    <xf numFmtId="0" fontId="2" fillId="0" borderId="35" xfId="0" applyFont="1" applyFill="1" applyBorder="1"/>
    <xf numFmtId="10" fontId="4" fillId="0" borderId="36" xfId="0" applyNumberFormat="1" applyFont="1" applyFill="1" applyBorder="1"/>
    <xf numFmtId="2" fontId="4" fillId="0" borderId="0" xfId="0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0" fontId="2" fillId="0" borderId="20" xfId="0" applyFont="1" applyFill="1" applyBorder="1"/>
    <xf numFmtId="44" fontId="2" fillId="0" borderId="17" xfId="3" applyFont="1" applyFill="1" applyBorder="1" applyAlignment="1">
      <alignment horizontal="right"/>
    </xf>
    <xf numFmtId="43" fontId="2" fillId="0" borderId="17" xfId="4" applyFont="1" applyFill="1" applyBorder="1" applyAlignment="1">
      <alignment horizontal="right"/>
    </xf>
    <xf numFmtId="43" fontId="2" fillId="0" borderId="37" xfId="4" applyFont="1" applyFill="1" applyBorder="1" applyAlignment="1">
      <alignment horizontal="right"/>
    </xf>
    <xf numFmtId="0" fontId="9" fillId="0" borderId="1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165" fontId="9" fillId="0" borderId="8" xfId="0" applyNumberFormat="1" applyFont="1" applyFill="1" applyBorder="1"/>
    <xf numFmtId="0" fontId="9" fillId="0" borderId="6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10" fontId="0" fillId="0" borderId="0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43" fontId="2" fillId="0" borderId="5" xfId="0" applyNumberFormat="1" applyFont="1" applyFill="1" applyBorder="1"/>
    <xf numFmtId="44" fontId="2" fillId="0" borderId="0" xfId="0" applyNumberFormat="1" applyFont="1" applyFill="1" applyBorder="1"/>
    <xf numFmtId="43" fontId="2" fillId="0" borderId="0" xfId="0" applyNumberFormat="1" applyFont="1" applyFill="1" applyBorder="1"/>
    <xf numFmtId="166" fontId="2" fillId="0" borderId="0" xfId="0" applyNumberFormat="1" applyFont="1" applyFill="1" applyBorder="1"/>
    <xf numFmtId="44" fontId="2" fillId="0" borderId="0" xfId="0" applyNumberFormat="1" applyFont="1" applyFill="1"/>
    <xf numFmtId="167" fontId="2" fillId="0" borderId="0" xfId="0" applyNumberFormat="1" applyFont="1" applyFill="1"/>
    <xf numFmtId="43" fontId="4" fillId="0" borderId="13" xfId="0" applyNumberFormat="1" applyFont="1" applyFill="1" applyBorder="1"/>
    <xf numFmtId="43" fontId="4" fillId="0" borderId="15" xfId="0" applyNumberFormat="1" applyFont="1" applyFill="1" applyBorder="1" applyAlignment="1">
      <alignment horizontal="right"/>
    </xf>
    <xf numFmtId="43" fontId="4" fillId="0" borderId="5" xfId="0" applyNumberFormat="1" applyFont="1" applyFill="1" applyBorder="1"/>
    <xf numFmtId="166" fontId="2" fillId="0" borderId="0" xfId="0" applyNumberFormat="1" applyFont="1" applyFill="1"/>
    <xf numFmtId="0" fontId="2" fillId="0" borderId="13" xfId="0" applyFont="1" applyFill="1" applyBorder="1"/>
    <xf numFmtId="0" fontId="9" fillId="0" borderId="13" xfId="0" applyFont="1" applyFill="1" applyBorder="1"/>
    <xf numFmtId="0" fontId="9" fillId="0" borderId="15" xfId="0" applyFont="1" applyFill="1" applyBorder="1"/>
    <xf numFmtId="0" fontId="9" fillId="0" borderId="5" xfId="0" applyFont="1" applyFill="1" applyBorder="1"/>
    <xf numFmtId="0" fontId="2" fillId="0" borderId="6" xfId="0" applyFont="1" applyFill="1" applyBorder="1"/>
    <xf numFmtId="0" fontId="2" fillId="0" borderId="38" xfId="0" applyFont="1" applyFill="1" applyBorder="1"/>
    <xf numFmtId="0" fontId="2" fillId="0" borderId="39" xfId="0" applyFont="1" applyFill="1" applyBorder="1"/>
    <xf numFmtId="0" fontId="2" fillId="0" borderId="8" xfId="0" applyFont="1" applyFill="1" applyBorder="1"/>
    <xf numFmtId="43" fontId="2" fillId="0" borderId="0" xfId="0" applyNumberFormat="1" applyFont="1" applyFill="1" applyBorder="1" applyAlignment="1">
      <alignment horizontal="right"/>
    </xf>
    <xf numFmtId="43" fontId="2" fillId="0" borderId="3" xfId="0" applyNumberFormat="1" applyFont="1" applyFill="1" applyBorder="1"/>
    <xf numFmtId="0" fontId="1" fillId="0" borderId="34" xfId="0" applyFont="1" applyFill="1" applyBorder="1"/>
    <xf numFmtId="0" fontId="2" fillId="0" borderId="40" xfId="0" applyFont="1" applyFill="1" applyBorder="1"/>
    <xf numFmtId="0" fontId="4" fillId="0" borderId="1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21" xfId="0" applyFont="1" applyFill="1" applyBorder="1"/>
    <xf numFmtId="0" fontId="2" fillId="0" borderId="12" xfId="0" applyFont="1" applyFill="1" applyBorder="1"/>
    <xf numFmtId="0" fontId="2" fillId="0" borderId="25" xfId="0" applyFont="1" applyFill="1" applyBorder="1"/>
    <xf numFmtId="10" fontId="2" fillId="0" borderId="5" xfId="0" applyNumberFormat="1" applyFont="1" applyFill="1" applyBorder="1" applyAlignment="1">
      <alignment horizontal="center"/>
    </xf>
    <xf numFmtId="0" fontId="11" fillId="0" borderId="0" xfId="0" applyFont="1" applyFill="1"/>
    <xf numFmtId="43" fontId="2" fillId="0" borderId="19" xfId="0" applyNumberFormat="1" applyFont="1" applyFill="1" applyBorder="1"/>
    <xf numFmtId="43" fontId="4" fillId="0" borderId="15" xfId="0" applyNumberFormat="1" applyFont="1" applyFill="1" applyBorder="1"/>
    <xf numFmtId="0" fontId="2" fillId="0" borderId="22" xfId="0" applyFont="1" applyFill="1" applyBorder="1"/>
    <xf numFmtId="0" fontId="4" fillId="0" borderId="32" xfId="0" applyFont="1" applyFill="1" applyBorder="1" applyAlignment="1">
      <alignment horizontal="center"/>
    </xf>
    <xf numFmtId="43" fontId="2" fillId="0" borderId="13" xfId="4" quotePrefix="1" applyFont="1" applyFill="1" applyBorder="1" applyAlignment="1">
      <alignment horizontal="right"/>
    </xf>
    <xf numFmtId="10" fontId="2" fillId="0" borderId="13" xfId="5" applyNumberFormat="1" applyFont="1" applyFill="1" applyBorder="1" applyAlignment="1">
      <alignment horizontal="right"/>
    </xf>
    <xf numFmtId="166" fontId="2" fillId="0" borderId="13" xfId="4" quotePrefix="1" applyNumberFormat="1" applyFont="1" applyFill="1" applyBorder="1" applyAlignment="1">
      <alignment horizontal="right"/>
    </xf>
    <xf numFmtId="43" fontId="2" fillId="0" borderId="26" xfId="4" quotePrefix="1" applyFont="1" applyFill="1" applyBorder="1" applyAlignment="1">
      <alignment horizontal="right"/>
    </xf>
    <xf numFmtId="43" fontId="4" fillId="0" borderId="12" xfId="0" applyNumberFormat="1" applyFont="1" applyFill="1" applyBorder="1"/>
    <xf numFmtId="166" fontId="2" fillId="0" borderId="13" xfId="0" applyNumberFormat="1" applyFont="1" applyFill="1" applyBorder="1"/>
    <xf numFmtId="166" fontId="2" fillId="0" borderId="5" xfId="0" applyNumberFormat="1" applyFont="1" applyFill="1" applyBorder="1"/>
    <xf numFmtId="0" fontId="4" fillId="0" borderId="16" xfId="0" applyFont="1" applyFill="1" applyBorder="1"/>
    <xf numFmtId="43" fontId="4" fillId="0" borderId="17" xfId="4" applyFont="1" applyFill="1" applyBorder="1" applyAlignment="1">
      <alignment horizontal="right"/>
    </xf>
    <xf numFmtId="10" fontId="2" fillId="0" borderId="17" xfId="5" applyNumberFormat="1" applyFont="1" applyFill="1" applyBorder="1" applyAlignment="1">
      <alignment horizontal="right"/>
    </xf>
    <xf numFmtId="166" fontId="4" fillId="0" borderId="17" xfId="4" applyNumberFormat="1" applyFont="1" applyFill="1" applyBorder="1" applyAlignment="1">
      <alignment horizontal="right"/>
    </xf>
    <xf numFmtId="43" fontId="4" fillId="0" borderId="37" xfId="4" applyFont="1" applyFill="1" applyBorder="1" applyAlignment="1">
      <alignment horizontal="right"/>
    </xf>
    <xf numFmtId="166" fontId="4" fillId="0" borderId="13" xfId="0" applyNumberFormat="1" applyFont="1" applyFill="1" applyBorder="1"/>
    <xf numFmtId="166" fontId="4" fillId="0" borderId="5" xfId="0" applyNumberFormat="1" applyFont="1" applyFill="1" applyBorder="1"/>
    <xf numFmtId="9" fontId="2" fillId="0" borderId="13" xfId="0" applyNumberFormat="1" applyFont="1" applyFill="1" applyBorder="1"/>
    <xf numFmtId="9" fontId="2" fillId="0" borderId="17" xfId="0" applyNumberFormat="1" applyFont="1" applyFill="1" applyBorder="1"/>
    <xf numFmtId="9" fontId="2" fillId="0" borderId="19" xfId="0" applyNumberFormat="1" applyFont="1" applyFill="1" applyBorder="1"/>
    <xf numFmtId="0" fontId="9" fillId="0" borderId="23" xfId="0" applyFont="1" applyFill="1" applyBorder="1"/>
    <xf numFmtId="165" fontId="9" fillId="0" borderId="14" xfId="0" applyNumberFormat="1" applyFont="1" applyFill="1" applyBorder="1"/>
    <xf numFmtId="0" fontId="1" fillId="0" borderId="0" xfId="0" applyFont="1" applyFill="1" applyBorder="1"/>
    <xf numFmtId="14" fontId="2" fillId="0" borderId="0" xfId="0" applyNumberFormat="1" applyFont="1" applyFill="1" applyBorder="1"/>
    <xf numFmtId="0" fontId="4" fillId="0" borderId="31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Continuous"/>
    </xf>
    <xf numFmtId="0" fontId="4" fillId="0" borderId="3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43" fontId="4" fillId="0" borderId="10" xfId="0" applyNumberFormat="1" applyFont="1" applyFill="1" applyBorder="1" applyAlignment="1">
      <alignment horizontal="center"/>
    </xf>
    <xf numFmtId="43" fontId="4" fillId="0" borderId="30" xfId="0" applyNumberFormat="1" applyFont="1" applyFill="1" applyBorder="1" applyAlignment="1">
      <alignment horizontal="center"/>
    </xf>
    <xf numFmtId="0" fontId="13" fillId="0" borderId="4" xfId="0" applyFont="1" applyFill="1" applyBorder="1"/>
    <xf numFmtId="41" fontId="2" fillId="0" borderId="13" xfId="0" applyNumberFormat="1" applyFont="1" applyFill="1" applyBorder="1" applyAlignment="1">
      <alignment horizontal="right"/>
    </xf>
    <xf numFmtId="10" fontId="2" fillId="0" borderId="13" xfId="0" applyNumberFormat="1" applyFont="1" applyFill="1" applyBorder="1" applyAlignment="1">
      <alignment horizontal="right"/>
    </xf>
    <xf numFmtId="10" fontId="2" fillId="0" borderId="12" xfId="5" applyNumberFormat="1" applyFont="1" applyFill="1" applyBorder="1" applyAlignment="1">
      <alignment horizontal="right"/>
    </xf>
    <xf numFmtId="168" fontId="2" fillId="0" borderId="12" xfId="0" applyNumberFormat="1" applyFont="1" applyFill="1" applyBorder="1" applyAlignment="1">
      <alignment horizontal="right"/>
    </xf>
    <xf numFmtId="168" fontId="2" fillId="0" borderId="25" xfId="0" applyNumberFormat="1" applyFont="1" applyFill="1" applyBorder="1" applyAlignment="1">
      <alignment horizontal="right"/>
    </xf>
    <xf numFmtId="168" fontId="2" fillId="0" borderId="13" xfId="0" applyNumberFormat="1" applyFont="1" applyFill="1" applyBorder="1" applyAlignment="1">
      <alignment horizontal="right"/>
    </xf>
    <xf numFmtId="168" fontId="2" fillId="0" borderId="26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indent="2"/>
    </xf>
    <xf numFmtId="0" fontId="14" fillId="0" borderId="4" xfId="0" applyFont="1" applyFill="1" applyBorder="1"/>
    <xf numFmtId="0" fontId="8" fillId="0" borderId="0" xfId="0" applyFont="1" applyFill="1" applyBorder="1"/>
    <xf numFmtId="41" fontId="8" fillId="0" borderId="13" xfId="0" applyNumberFormat="1" applyFont="1" applyFill="1" applyBorder="1" applyAlignment="1">
      <alignment horizontal="right"/>
    </xf>
    <xf numFmtId="43" fontId="8" fillId="0" borderId="13" xfId="0" applyNumberFormat="1" applyFont="1" applyFill="1" applyBorder="1" applyAlignment="1">
      <alignment horizontal="right"/>
    </xf>
    <xf numFmtId="10" fontId="8" fillId="0" borderId="13" xfId="0" applyNumberFormat="1" applyFont="1" applyFill="1" applyBorder="1" applyAlignment="1">
      <alignment horizontal="right"/>
    </xf>
    <xf numFmtId="10" fontId="8" fillId="0" borderId="13" xfId="5" applyNumberFormat="1" applyFont="1" applyFill="1" applyBorder="1" applyAlignment="1">
      <alignment horizontal="right"/>
    </xf>
    <xf numFmtId="168" fontId="8" fillId="0" borderId="13" xfId="0" applyNumberFormat="1" applyFont="1" applyFill="1" applyBorder="1" applyAlignment="1">
      <alignment horizontal="right"/>
    </xf>
    <xf numFmtId="168" fontId="8" fillId="0" borderId="26" xfId="0" applyNumberFormat="1" applyFont="1" applyFill="1" applyBorder="1" applyAlignment="1">
      <alignment horizontal="right"/>
    </xf>
    <xf numFmtId="10" fontId="2" fillId="0" borderId="13" xfId="4" applyNumberFormat="1" applyFont="1" applyFill="1" applyBorder="1" applyAlignment="1">
      <alignment horizontal="right"/>
    </xf>
    <xf numFmtId="41" fontId="2" fillId="0" borderId="0" xfId="0" applyNumberFormat="1" applyFont="1" applyFill="1"/>
    <xf numFmtId="10" fontId="2" fillId="0" borderId="0" xfId="8" applyNumberFormat="1" applyFont="1" applyFill="1"/>
    <xf numFmtId="43" fontId="2" fillId="0" borderId="0" xfId="4" applyFont="1" applyFill="1"/>
    <xf numFmtId="41" fontId="4" fillId="0" borderId="18" xfId="4" applyNumberFormat="1" applyFont="1" applyFill="1" applyBorder="1" applyAlignment="1">
      <alignment horizontal="right"/>
    </xf>
    <xf numFmtId="10" fontId="4" fillId="0" borderId="17" xfId="5" applyNumberFormat="1" applyFont="1" applyFill="1" applyBorder="1" applyAlignment="1">
      <alignment horizontal="right"/>
    </xf>
    <xf numFmtId="168" fontId="4" fillId="0" borderId="17" xfId="0" applyNumberFormat="1" applyFont="1" applyFill="1" applyBorder="1" applyAlignment="1">
      <alignment horizontal="right"/>
    </xf>
    <xf numFmtId="168" fontId="4" fillId="0" borderId="37" xfId="0" applyNumberFormat="1" applyFont="1" applyFill="1" applyBorder="1" applyAlignment="1">
      <alignment horizontal="right"/>
    </xf>
    <xf numFmtId="10" fontId="9" fillId="0" borderId="21" xfId="5" applyNumberFormat="1" applyFont="1" applyFill="1" applyBorder="1"/>
    <xf numFmtId="165" fontId="9" fillId="0" borderId="14" xfId="4" applyNumberFormat="1" applyFont="1" applyFill="1" applyBorder="1"/>
    <xf numFmtId="10" fontId="9" fillId="0" borderId="7" xfId="5" applyNumberFormat="1" applyFont="1" applyFill="1" applyBorder="1"/>
    <xf numFmtId="165" fontId="9" fillId="0" borderId="8" xfId="4" applyNumberFormat="1" applyFont="1" applyFill="1" applyBorder="1"/>
    <xf numFmtId="0" fontId="0" fillId="0" borderId="0" xfId="0" applyFill="1"/>
    <xf numFmtId="0" fontId="4" fillId="0" borderId="30" xfId="0" applyFont="1" applyFill="1" applyBorder="1"/>
    <xf numFmtId="43" fontId="4" fillId="0" borderId="10" xfId="4" applyFont="1" applyFill="1" applyBorder="1" applyAlignment="1">
      <alignment horizontal="center"/>
    </xf>
    <xf numFmtId="43" fontId="4" fillId="0" borderId="30" xfId="4" applyFont="1" applyFill="1" applyBorder="1" applyAlignment="1">
      <alignment horizontal="center"/>
    </xf>
    <xf numFmtId="41" fontId="2" fillId="0" borderId="13" xfId="4" applyNumberFormat="1" applyFont="1" applyFill="1" applyBorder="1" applyAlignment="1">
      <alignment horizontal="right"/>
    </xf>
    <xf numFmtId="43" fontId="2" fillId="0" borderId="24" xfId="4" applyFont="1" applyFill="1" applyBorder="1" applyAlignment="1">
      <alignment horizontal="right"/>
    </xf>
    <xf numFmtId="43" fontId="2" fillId="0" borderId="13" xfId="5" applyNumberFormat="1" applyFont="1" applyFill="1" applyBorder="1" applyAlignment="1">
      <alignment horizontal="right"/>
    </xf>
    <xf numFmtId="43" fontId="2" fillId="0" borderId="25" xfId="4" applyFont="1" applyFill="1" applyBorder="1" applyAlignment="1">
      <alignment horizontal="right"/>
    </xf>
    <xf numFmtId="43" fontId="2" fillId="0" borderId="15" xfId="4" applyFont="1" applyFill="1" applyBorder="1" applyAlignment="1">
      <alignment horizontal="right"/>
    </xf>
    <xf numFmtId="43" fontId="2" fillId="0" borderId="26" xfId="4" applyFont="1" applyFill="1" applyBorder="1" applyAlignment="1">
      <alignment horizontal="right"/>
    </xf>
    <xf numFmtId="43" fontId="2" fillId="0" borderId="27" xfId="5" applyNumberFormat="1" applyFont="1" applyFill="1" applyBorder="1" applyAlignment="1">
      <alignment horizontal="right"/>
    </xf>
    <xf numFmtId="41" fontId="4" fillId="0" borderId="17" xfId="4" applyNumberFormat="1" applyFont="1" applyFill="1" applyBorder="1" applyAlignment="1">
      <alignment horizontal="right"/>
    </xf>
    <xf numFmtId="43" fontId="4" fillId="0" borderId="17" xfId="5" applyNumberFormat="1" applyFont="1" applyFill="1" applyBorder="1" applyAlignment="1">
      <alignment horizontal="right"/>
    </xf>
    <xf numFmtId="43" fontId="4" fillId="0" borderId="29" xfId="5" applyNumberFormat="1" applyFont="1" applyFill="1" applyBorder="1" applyAlignment="1">
      <alignment horizontal="right"/>
    </xf>
    <xf numFmtId="10" fontId="9" fillId="0" borderId="0" xfId="5" applyNumberFormat="1" applyFont="1" applyFill="1" applyBorder="1"/>
    <xf numFmtId="165" fontId="9" fillId="0" borderId="5" xfId="4" applyNumberFormat="1" applyFont="1" applyFill="1" applyBorder="1"/>
    <xf numFmtId="0" fontId="4" fillId="0" borderId="32" xfId="0" applyFont="1" applyFill="1" applyBorder="1" applyAlignment="1">
      <alignment horizontal="center"/>
    </xf>
    <xf numFmtId="0" fontId="2" fillId="0" borderId="11" xfId="0" applyFont="1" applyFill="1" applyBorder="1"/>
    <xf numFmtId="10" fontId="2" fillId="0" borderId="12" xfId="4" applyNumberFormat="1" applyFont="1" applyFill="1" applyBorder="1" applyAlignment="1">
      <alignment horizontal="right"/>
    </xf>
    <xf numFmtId="169" fontId="2" fillId="0" borderId="5" xfId="0" applyNumberFormat="1" applyFont="1" applyFill="1" applyBorder="1" applyAlignment="1">
      <alignment horizontal="right"/>
    </xf>
    <xf numFmtId="170" fontId="2" fillId="0" borderId="5" xfId="0" applyNumberFormat="1" applyFont="1" applyFill="1" applyBorder="1" applyAlignment="1">
      <alignment horizontal="right"/>
    </xf>
    <xf numFmtId="0" fontId="4" fillId="0" borderId="7" xfId="0" applyFont="1" applyFill="1" applyBorder="1"/>
    <xf numFmtId="41" fontId="4" fillId="0" borderId="38" xfId="4" applyNumberFormat="1" applyFont="1" applyFill="1" applyBorder="1" applyAlignment="1">
      <alignment horizontal="right"/>
    </xf>
    <xf numFmtId="43" fontId="4" fillId="0" borderId="38" xfId="4" applyFont="1" applyFill="1" applyBorder="1" applyAlignment="1">
      <alignment horizontal="right"/>
    </xf>
    <xf numFmtId="10" fontId="4" fillId="0" borderId="38" xfId="5" applyNumberFormat="1" applyFont="1" applyFill="1" applyBorder="1" applyAlignment="1">
      <alignment horizontal="right"/>
    </xf>
    <xf numFmtId="10" fontId="4" fillId="0" borderId="38" xfId="4" applyNumberFormat="1" applyFont="1" applyFill="1" applyBorder="1" applyAlignment="1">
      <alignment horizontal="right"/>
    </xf>
    <xf numFmtId="169" fontId="4" fillId="0" borderId="8" xfId="0" applyNumberFormat="1" applyFont="1" applyFill="1" applyBorder="1" applyAlignment="1">
      <alignment horizontal="right"/>
    </xf>
    <xf numFmtId="0" fontId="5" fillId="0" borderId="0" xfId="0" applyFont="1" applyFill="1" applyBorder="1"/>
    <xf numFmtId="0" fontId="5" fillId="0" borderId="0" xfId="0" applyFont="1" applyFill="1"/>
    <xf numFmtId="0" fontId="2" fillId="0" borderId="1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/>
    <xf numFmtId="0" fontId="4" fillId="0" borderId="7" xfId="0" applyFont="1" applyFill="1" applyBorder="1" applyAlignment="1">
      <alignment horizontal="center"/>
    </xf>
    <xf numFmtId="43" fontId="2" fillId="0" borderId="8" xfId="0" applyNumberFormat="1" applyFont="1" applyFill="1" applyBorder="1"/>
    <xf numFmtId="43" fontId="4" fillId="0" borderId="0" xfId="0" applyNumberFormat="1" applyFont="1" applyFill="1" applyBorder="1"/>
    <xf numFmtId="43" fontId="2" fillId="0" borderId="0" xfId="0" applyNumberFormat="1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39" fontId="2" fillId="0" borderId="0" xfId="0" applyNumberFormat="1" applyFont="1" applyFill="1"/>
    <xf numFmtId="171" fontId="2" fillId="0" borderId="0" xfId="0" applyNumberFormat="1" applyFont="1" applyFill="1"/>
    <xf numFmtId="0" fontId="15" fillId="0" borderId="0" xfId="0" applyFont="1" applyFill="1" applyAlignment="1">
      <alignment horizontal="left"/>
    </xf>
    <xf numFmtId="14" fontId="2" fillId="0" borderId="2" xfId="0" applyNumberFormat="1" applyFont="1" applyFill="1" applyBorder="1" applyAlignment="1"/>
    <xf numFmtId="14" fontId="0" fillId="0" borderId="2" xfId="0" applyNumberFormat="1" applyFill="1" applyBorder="1" applyAlignment="1"/>
    <xf numFmtId="14" fontId="0" fillId="0" borderId="3" xfId="0" applyNumberFormat="1" applyFill="1" applyBorder="1" applyAlignment="1"/>
    <xf numFmtId="14" fontId="0" fillId="0" borderId="7" xfId="0" applyNumberFormat="1" applyFill="1" applyBorder="1" applyAlignment="1"/>
    <xf numFmtId="14" fontId="2" fillId="0" borderId="7" xfId="0" applyNumberFormat="1" applyFont="1" applyFill="1" applyBorder="1" applyAlignment="1"/>
    <xf numFmtId="14" fontId="0" fillId="0" borderId="8" xfId="0" applyNumberFormat="1" applyFill="1" applyBorder="1" applyAlignment="1"/>
    <xf numFmtId="0" fontId="0" fillId="0" borderId="0" xfId="0" applyFill="1" applyBorder="1"/>
    <xf numFmtId="0" fontId="15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16" fillId="0" borderId="34" xfId="0" applyFont="1" applyFill="1" applyBorder="1"/>
    <xf numFmtId="0" fontId="0" fillId="0" borderId="41" xfId="0" applyFill="1" applyBorder="1"/>
    <xf numFmtId="0" fontId="0" fillId="0" borderId="40" xfId="0" applyFill="1" applyBorder="1"/>
    <xf numFmtId="14" fontId="4" fillId="0" borderId="19" xfId="0" applyNumberFormat="1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 horizontal="left"/>
    </xf>
    <xf numFmtId="14" fontId="4" fillId="0" borderId="0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4" xfId="0" applyFill="1" applyBorder="1"/>
    <xf numFmtId="43" fontId="15" fillId="0" borderId="0" xfId="0" applyNumberFormat="1" applyFont="1" applyFill="1" applyBorder="1" applyAlignment="1">
      <alignment horizontal="left"/>
    </xf>
    <xf numFmtId="0" fontId="19" fillId="0" borderId="0" xfId="0" applyFont="1" applyFill="1" applyBorder="1"/>
    <xf numFmtId="43" fontId="0" fillId="0" borderId="5" xfId="0" applyNumberFormat="1" applyFont="1" applyFill="1" applyBorder="1"/>
    <xf numFmtId="0" fontId="0" fillId="0" borderId="6" xfId="0" applyFill="1" applyBorder="1"/>
    <xf numFmtId="0" fontId="0" fillId="0" borderId="7" xfId="0" applyFill="1" applyBorder="1"/>
    <xf numFmtId="44" fontId="0" fillId="0" borderId="8" xfId="0" applyNumberFormat="1" applyFont="1" applyFill="1" applyBorder="1"/>
    <xf numFmtId="44" fontId="15" fillId="0" borderId="0" xfId="0" applyNumberFormat="1" applyFont="1" applyFill="1" applyBorder="1" applyAlignment="1">
      <alignment horizontal="left"/>
    </xf>
    <xf numFmtId="44" fontId="0" fillId="0" borderId="0" xfId="0" applyNumberFormat="1" applyFont="1" applyFill="1" applyBorder="1"/>
    <xf numFmtId="43" fontId="0" fillId="0" borderId="0" xfId="0" applyNumberFormat="1" applyFill="1"/>
    <xf numFmtId="14" fontId="4" fillId="0" borderId="42" xfId="0" applyNumberFormat="1" applyFont="1" applyFill="1" applyBorder="1" applyAlignment="1">
      <alignment horizontal="center"/>
    </xf>
    <xf numFmtId="43" fontId="0" fillId="0" borderId="5" xfId="0" applyNumberFormat="1" applyFill="1" applyBorder="1"/>
    <xf numFmtId="43" fontId="13" fillId="0" borderId="0" xfId="0" applyNumberFormat="1" applyFont="1" applyFill="1" applyBorder="1" applyAlignment="1">
      <alignment horizontal="left"/>
    </xf>
    <xf numFmtId="49" fontId="2" fillId="0" borderId="4" xfId="0" applyNumberFormat="1" applyFont="1" applyFill="1" applyBorder="1"/>
    <xf numFmtId="10" fontId="20" fillId="0" borderId="0" xfId="0" applyNumberFormat="1" applyFont="1" applyFill="1" applyBorder="1" applyAlignment="1">
      <alignment horizontal="right"/>
    </xf>
    <xf numFmtId="43" fontId="20" fillId="0" borderId="0" xfId="0" applyNumberFormat="1" applyFont="1" applyFill="1" applyBorder="1" applyAlignment="1">
      <alignment horizontal="left"/>
    </xf>
    <xf numFmtId="43" fontId="0" fillId="0" borderId="5" xfId="0" applyNumberFormat="1" applyFill="1" applyBorder="1" applyAlignment="1">
      <alignment horizontal="right"/>
    </xf>
    <xf numFmtId="43" fontId="20" fillId="0" borderId="0" xfId="0" applyNumberFormat="1" applyFont="1" applyFill="1" applyBorder="1" applyAlignment="1">
      <alignment horizontal="right"/>
    </xf>
    <xf numFmtId="10" fontId="0" fillId="0" borderId="5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 horizontal="left"/>
    </xf>
    <xf numFmtId="0" fontId="0" fillId="0" borderId="5" xfId="0" applyFill="1" applyBorder="1"/>
    <xf numFmtId="10" fontId="2" fillId="0" borderId="5" xfId="0" applyNumberFormat="1" applyFont="1" applyFill="1" applyBorder="1" applyAlignment="1">
      <alignment horizontal="right"/>
    </xf>
    <xf numFmtId="44" fontId="0" fillId="0" borderId="5" xfId="0" applyNumberFormat="1" applyFont="1" applyFill="1" applyBorder="1"/>
    <xf numFmtId="49" fontId="0" fillId="0" borderId="4" xfId="0" applyNumberFormat="1" applyFont="1" applyFill="1" applyBorder="1"/>
    <xf numFmtId="43" fontId="21" fillId="0" borderId="0" xfId="0" applyNumberFormat="1" applyFont="1" applyFill="1" applyBorder="1" applyAlignment="1">
      <alignment horizontal="right"/>
    </xf>
    <xf numFmtId="43" fontId="21" fillId="0" borderId="0" xfId="0" applyNumberFormat="1" applyFont="1" applyFill="1" applyBorder="1" applyAlignment="1">
      <alignment horizontal="left"/>
    </xf>
    <xf numFmtId="43" fontId="0" fillId="0" borderId="0" xfId="0" applyNumberFormat="1" applyFill="1" applyBorder="1" applyAlignment="1">
      <alignment horizontal="right"/>
    </xf>
    <xf numFmtId="0" fontId="9" fillId="0" borderId="1" xfId="0" applyFont="1" applyFill="1" applyBorder="1"/>
    <xf numFmtId="0" fontId="5" fillId="0" borderId="2" xfId="0" applyFont="1" applyFill="1" applyBorder="1"/>
    <xf numFmtId="0" fontId="22" fillId="0" borderId="2" xfId="0" applyFont="1" applyFill="1" applyBorder="1"/>
    <xf numFmtId="0" fontId="5" fillId="0" borderId="3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43" fontId="5" fillId="0" borderId="7" xfId="0" applyNumberFormat="1" applyFont="1" applyFill="1" applyBorder="1"/>
    <xf numFmtId="0" fontId="5" fillId="0" borderId="8" xfId="0" applyFont="1" applyFill="1" applyBorder="1"/>
    <xf numFmtId="43" fontId="5" fillId="0" borderId="0" xfId="0" applyNumberFormat="1" applyFont="1" applyFill="1"/>
    <xf numFmtId="10" fontId="2" fillId="0" borderId="6" xfId="0" applyNumberFormat="1" applyFont="1" applyFill="1" applyBorder="1"/>
    <xf numFmtId="10" fontId="2" fillId="0" borderId="7" xfId="0" applyNumberFormat="1" applyFont="1" applyFill="1" applyBorder="1"/>
    <xf numFmtId="10" fontId="2" fillId="0" borderId="8" xfId="0" applyNumberFormat="1" applyFont="1" applyFill="1" applyBorder="1" applyAlignment="1">
      <alignment horizontal="right"/>
    </xf>
    <xf numFmtId="44" fontId="5" fillId="0" borderId="0" xfId="0" applyNumberFormat="1" applyFont="1" applyFill="1"/>
    <xf numFmtId="0" fontId="9" fillId="0" borderId="1" xfId="0" applyFont="1" applyFill="1" applyBorder="1" applyAlignment="1">
      <alignment vertical="top"/>
    </xf>
    <xf numFmtId="0" fontId="0" fillId="0" borderId="3" xfId="0" applyFill="1" applyBorder="1" applyAlignment="1">
      <alignment horizontal="right"/>
    </xf>
    <xf numFmtId="0" fontId="9" fillId="0" borderId="0" xfId="0" applyFont="1" applyFill="1" applyBorder="1" applyAlignment="1">
      <alignment horizontal="left" vertical="top" wrapText="1"/>
    </xf>
    <xf numFmtId="43" fontId="2" fillId="0" borderId="0" xfId="0" applyNumberFormat="1" applyFont="1" applyFill="1" applyAlignment="1">
      <alignment horizontal="left"/>
    </xf>
    <xf numFmtId="0" fontId="16" fillId="0" borderId="4" xfId="0" applyFont="1" applyFill="1" applyBorder="1"/>
    <xf numFmtId="0" fontId="0" fillId="0" borderId="1" xfId="0" applyFill="1" applyBorder="1"/>
    <xf numFmtId="0" fontId="18" fillId="0" borderId="0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right"/>
    </xf>
    <xf numFmtId="0" fontId="0" fillId="0" borderId="20" xfId="0" applyFill="1" applyBorder="1"/>
    <xf numFmtId="0" fontId="4" fillId="0" borderId="19" xfId="0" applyFont="1" applyFill="1" applyBorder="1" applyAlignment="1">
      <alignment horizontal="right"/>
    </xf>
    <xf numFmtId="43" fontId="0" fillId="0" borderId="0" xfId="0" applyNumberFormat="1" applyFont="1" applyFill="1" applyBorder="1"/>
    <xf numFmtId="8" fontId="2" fillId="0" borderId="0" xfId="0" applyNumberFormat="1" applyFont="1" applyFill="1" applyBorder="1"/>
    <xf numFmtId="9" fontId="2" fillId="0" borderId="0" xfId="0" applyNumberFormat="1" applyFont="1" applyFill="1" applyBorder="1" applyAlignment="1">
      <alignment horizontal="right"/>
    </xf>
    <xf numFmtId="10" fontId="0" fillId="0" borderId="0" xfId="0" applyNumberFormat="1" applyFont="1" applyFill="1" applyBorder="1"/>
    <xf numFmtId="0" fontId="0" fillId="0" borderId="0" xfId="0" applyFill="1" applyAlignment="1">
      <alignment horizontal="left"/>
    </xf>
    <xf numFmtId="8" fontId="0" fillId="0" borderId="0" xfId="0" applyNumberFormat="1" applyFont="1" applyFill="1" applyBorder="1"/>
    <xf numFmtId="0" fontId="0" fillId="0" borderId="0" xfId="0" applyFill="1" applyBorder="1" applyAlignment="1">
      <alignment horizontal="left"/>
    </xf>
    <xf numFmtId="9" fontId="15" fillId="0" borderId="0" xfId="0" applyNumberFormat="1" applyFont="1" applyFill="1" applyBorder="1" applyAlignment="1">
      <alignment horizontal="left"/>
    </xf>
    <xf numFmtId="9" fontId="0" fillId="0" borderId="0" xfId="0" applyNumberFormat="1" applyFont="1" applyFill="1" applyBorder="1"/>
    <xf numFmtId="0" fontId="2" fillId="0" borderId="0" xfId="0" applyFont="1" applyFill="1" applyBorder="1" applyAlignment="1">
      <alignment vertical="center"/>
    </xf>
    <xf numFmtId="2" fontId="0" fillId="0" borderId="5" xfId="0" applyNumberFormat="1" applyFont="1" applyFill="1" applyBorder="1"/>
    <xf numFmtId="0" fontId="22" fillId="0" borderId="0" xfId="0" applyFont="1" applyFill="1" applyBorder="1"/>
    <xf numFmtId="0" fontId="0" fillId="0" borderId="0" xfId="0" applyFill="1" applyBorder="1" applyAlignment="1">
      <alignment vertical="center"/>
    </xf>
    <xf numFmtId="0" fontId="0" fillId="0" borderId="8" xfId="0" applyFill="1" applyBorder="1"/>
    <xf numFmtId="0" fontId="2" fillId="0" borderId="41" xfId="0" applyFont="1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43" xfId="0" applyFill="1" applyBorder="1"/>
    <xf numFmtId="8" fontId="0" fillId="0" borderId="13" xfId="0" applyNumberFormat="1" applyFill="1" applyBorder="1"/>
    <xf numFmtId="8" fontId="0" fillId="0" borderId="5" xfId="0" applyNumberFormat="1" applyFill="1" applyBorder="1"/>
    <xf numFmtId="43" fontId="0" fillId="0" borderId="13" xfId="0" applyNumberFormat="1" applyFill="1" applyBorder="1"/>
    <xf numFmtId="8" fontId="0" fillId="0" borderId="19" xfId="0" applyNumberFormat="1" applyFill="1" applyBorder="1"/>
    <xf numFmtId="43" fontId="0" fillId="0" borderId="12" xfId="0" applyNumberFormat="1" applyFill="1" applyBorder="1"/>
    <xf numFmtId="0" fontId="0" fillId="0" borderId="13" xfId="0" applyFill="1" applyBorder="1"/>
    <xf numFmtId="43" fontId="0" fillId="0" borderId="13" xfId="0" applyNumberFormat="1" applyFont="1" applyFill="1" applyBorder="1"/>
    <xf numFmtId="43" fontId="0" fillId="0" borderId="17" xfId="0" applyNumberFormat="1" applyFont="1" applyFill="1" applyBorder="1"/>
    <xf numFmtId="43" fontId="0" fillId="0" borderId="19" xfId="0" applyNumberFormat="1" applyFill="1" applyBorder="1"/>
    <xf numFmtId="43" fontId="0" fillId="0" borderId="17" xfId="0" applyNumberFormat="1" applyFill="1" applyBorder="1"/>
    <xf numFmtId="0" fontId="0" fillId="0" borderId="15" xfId="0" applyFill="1" applyBorder="1"/>
    <xf numFmtId="43" fontId="0" fillId="0" borderId="15" xfId="0" applyNumberFormat="1" applyFill="1" applyBorder="1"/>
    <xf numFmtId="0" fontId="23" fillId="0" borderId="0" xfId="0" applyFont="1" applyFill="1" applyBorder="1" applyAlignment="1">
      <alignment horizontal="left"/>
    </xf>
    <xf numFmtId="8" fontId="0" fillId="0" borderId="15" xfId="0" applyNumberFormat="1" applyFill="1" applyBorder="1"/>
    <xf numFmtId="8" fontId="0" fillId="0" borderId="26" xfId="0" applyNumberFormat="1" applyFill="1" applyBorder="1"/>
    <xf numFmtId="0" fontId="0" fillId="0" borderId="39" xfId="0" applyFill="1" applyBorder="1"/>
    <xf numFmtId="0" fontId="0" fillId="0" borderId="38" xfId="0" applyFill="1" applyBorder="1"/>
    <xf numFmtId="43" fontId="15" fillId="0" borderId="0" xfId="0" applyNumberFormat="1" applyFont="1" applyFill="1" applyBorder="1"/>
    <xf numFmtId="43" fontId="0" fillId="0" borderId="0" xfId="0" applyNumberFormat="1" applyFill="1" applyBorder="1"/>
    <xf numFmtId="0" fontId="0" fillId="0" borderId="0" xfId="0" applyFill="1" applyAlignment="1"/>
    <xf numFmtId="0" fontId="4" fillId="0" borderId="0" xfId="0" applyNumberFormat="1" applyFont="1" applyFill="1" applyBorder="1" applyAlignment="1" applyProtection="1">
      <alignment horizontal="centerContinuous"/>
    </xf>
    <xf numFmtId="0" fontId="0" fillId="0" borderId="0" xfId="0" applyFill="1" applyAlignment="1">
      <alignment horizontal="centerContinuous"/>
    </xf>
    <xf numFmtId="172" fontId="4" fillId="0" borderId="0" xfId="0" applyNumberFormat="1" applyFont="1" applyFill="1" applyBorder="1" applyAlignment="1" applyProtection="1">
      <alignment horizontal="centerContinuous"/>
    </xf>
    <xf numFmtId="43" fontId="0" fillId="0" borderId="0" xfId="0" applyNumberFormat="1" applyFont="1" applyFill="1"/>
    <xf numFmtId="0" fontId="4" fillId="0" borderId="0" xfId="0" applyNumberFormat="1" applyFont="1" applyFill="1" applyAlignment="1" applyProtection="1">
      <alignment horizontal="left"/>
      <protection locked="0"/>
    </xf>
    <xf numFmtId="173" fontId="24" fillId="0" borderId="0" xfId="0" applyNumberFormat="1" applyFont="1" applyFill="1"/>
    <xf numFmtId="0" fontId="2" fillId="0" borderId="0" xfId="0" applyNumberFormat="1" applyFont="1" applyFill="1" applyBorder="1" applyAlignment="1" applyProtection="1">
      <alignment horizontal="left"/>
      <protection locked="0"/>
    </xf>
    <xf numFmtId="174" fontId="2" fillId="0" borderId="0" xfId="0" applyNumberFormat="1" applyFont="1" applyFill="1" applyBorder="1" applyAlignment="1" applyProtection="1">
      <alignment horizontal="right"/>
    </xf>
    <xf numFmtId="166" fontId="2" fillId="0" borderId="0" xfId="4" applyNumberFormat="1" applyFont="1" applyFill="1" applyBorder="1" applyAlignment="1" applyProtection="1"/>
    <xf numFmtId="49" fontId="24" fillId="0" borderId="0" xfId="0" applyNumberFormat="1" applyFont="1" applyFill="1" applyAlignment="1">
      <alignment horizontal="fill"/>
    </xf>
    <xf numFmtId="166" fontId="2" fillId="0" borderId="0" xfId="0" applyNumberFormat="1" applyFont="1" applyFill="1" applyBorder="1" applyAlignment="1" applyProtection="1">
      <alignment horizontal="right"/>
    </xf>
    <xf numFmtId="175" fontId="24" fillId="0" borderId="0" xfId="0" applyNumberFormat="1" applyFont="1" applyFill="1"/>
    <xf numFmtId="173" fontId="25" fillId="0" borderId="0" xfId="0" applyNumberFormat="1" applyFont="1" applyFill="1"/>
    <xf numFmtId="38" fontId="2" fillId="0" borderId="0" xfId="0" applyNumberFormat="1" applyFont="1" applyFill="1" applyBorder="1" applyAlignment="1" applyProtection="1">
      <alignment horizontal="right"/>
    </xf>
    <xf numFmtId="0" fontId="26" fillId="0" borderId="0" xfId="0" applyFont="1" applyFill="1" applyAlignment="1">
      <alignment horizontal="left"/>
    </xf>
    <xf numFmtId="176" fontId="27" fillId="0" borderId="0" xfId="0" applyNumberFormat="1" applyFont="1" applyFill="1"/>
    <xf numFmtId="166" fontId="2" fillId="0" borderId="21" xfId="0" applyNumberFormat="1" applyFont="1" applyFill="1" applyBorder="1" applyAlignment="1" applyProtection="1">
      <alignment horizontal="right"/>
    </xf>
    <xf numFmtId="0" fontId="26" fillId="0" borderId="0" xfId="0" applyFont="1" applyFill="1"/>
    <xf numFmtId="0" fontId="25" fillId="0" borderId="0" xfId="0" applyFont="1" applyFill="1"/>
    <xf numFmtId="0" fontId="28" fillId="0" borderId="0" xfId="0" applyFont="1" applyFill="1" applyAlignment="1">
      <alignment horizontal="left"/>
    </xf>
    <xf numFmtId="173" fontId="28" fillId="0" borderId="0" xfId="0" applyNumberFormat="1" applyFont="1" applyFill="1"/>
    <xf numFmtId="0" fontId="2" fillId="0" borderId="0" xfId="0" applyNumberFormat="1" applyFont="1" applyFill="1" applyBorder="1" applyAlignment="1" applyProtection="1"/>
    <xf numFmtId="166" fontId="2" fillId="0" borderId="21" xfId="0" applyNumberFormat="1" applyFont="1" applyFill="1" applyBorder="1" applyAlignment="1" applyProtection="1">
      <alignment horizontal="fill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174" fontId="4" fillId="0" borderId="44" xfId="0" applyNumberFormat="1" applyFont="1" applyFill="1" applyBorder="1" applyAlignment="1" applyProtection="1">
      <alignment horizontal="right"/>
    </xf>
    <xf numFmtId="177" fontId="26" fillId="0" borderId="0" xfId="0" applyNumberFormat="1" applyFont="1" applyFill="1"/>
    <xf numFmtId="166" fontId="2" fillId="0" borderId="0" xfId="0" applyNumberFormat="1" applyFont="1" applyFill="1" applyBorder="1" applyAlignment="1" applyProtection="1"/>
    <xf numFmtId="4" fontId="24" fillId="0" borderId="0" xfId="0" applyNumberFormat="1" applyFont="1" applyFill="1"/>
    <xf numFmtId="4" fontId="24" fillId="0" borderId="0" xfId="0" applyNumberFormat="1" applyFont="1" applyFill="1" applyAlignment="1">
      <alignment horizontal="fill"/>
    </xf>
    <xf numFmtId="44" fontId="2" fillId="0" borderId="0" xfId="0" applyNumberFormat="1" applyFont="1" applyFill="1" applyBorder="1" applyAlignment="1" applyProtection="1">
      <alignment horizontal="right"/>
    </xf>
    <xf numFmtId="4" fontId="0" fillId="0" borderId="0" xfId="0" applyNumberFormat="1" applyFill="1" applyAlignment="1">
      <alignment horizontal="right"/>
    </xf>
    <xf numFmtId="4" fontId="25" fillId="0" borderId="0" xfId="0" applyNumberFormat="1" applyFont="1" applyFill="1"/>
    <xf numFmtId="174" fontId="2" fillId="0" borderId="44" xfId="0" applyNumberFormat="1" applyFont="1" applyFill="1" applyBorder="1" applyAlignment="1" applyProtection="1">
      <alignment horizontal="right"/>
    </xf>
    <xf numFmtId="166" fontId="2" fillId="0" borderId="0" xfId="0" applyNumberFormat="1" applyFont="1" applyFill="1" applyBorder="1" applyAlignment="1" applyProtection="1">
      <alignment horizontal="fill"/>
      <protection locked="0"/>
    </xf>
    <xf numFmtId="174" fontId="4" fillId="0" borderId="20" xfId="0" applyNumberFormat="1" applyFont="1" applyFill="1" applyBorder="1" applyAlignment="1" applyProtection="1">
      <alignment horizontal="right"/>
    </xf>
    <xf numFmtId="0" fontId="2" fillId="0" borderId="0" xfId="0" applyFont="1" applyFill="1" applyAlignment="1">
      <alignment horizontal="left"/>
    </xf>
    <xf numFmtId="166" fontId="26" fillId="0" borderId="0" xfId="4" applyNumberFormat="1" applyFont="1" applyFill="1" applyBorder="1" applyAlignment="1" applyProtection="1">
      <alignment horizontal="left"/>
      <protection locked="0"/>
    </xf>
    <xf numFmtId="0" fontId="20" fillId="0" borderId="0" xfId="0" applyFont="1" applyFill="1" applyBorder="1"/>
    <xf numFmtId="0" fontId="15" fillId="0" borderId="0" xfId="0" applyFont="1" applyFill="1" applyBorder="1"/>
    <xf numFmtId="0" fontId="0" fillId="0" borderId="0" xfId="0" applyFill="1" applyBorder="1" applyAlignment="1">
      <alignment horizontal="right"/>
    </xf>
    <xf numFmtId="43" fontId="2" fillId="0" borderId="0" xfId="0" applyNumberFormat="1" applyFont="1" applyFill="1" applyBorder="1" applyAlignment="1">
      <alignment horizontal="left"/>
    </xf>
    <xf numFmtId="176" fontId="26" fillId="0" borderId="0" xfId="0" applyNumberFormat="1" applyFont="1" applyFill="1"/>
    <xf numFmtId="166" fontId="0" fillId="0" borderId="0" xfId="0" applyNumberFormat="1" applyFont="1" applyFill="1"/>
    <xf numFmtId="3" fontId="0" fillId="0" borderId="0" xfId="0" applyNumberFormat="1" applyFill="1" applyAlignment="1">
      <alignment horizontal="right"/>
    </xf>
    <xf numFmtId="176" fontId="24" fillId="0" borderId="0" xfId="0" applyNumberFormat="1" applyFont="1" applyFill="1"/>
  </cellXfs>
  <cellStyles count="9">
    <cellStyle name="Comma 10" xfId="4"/>
    <cellStyle name="Comma 4" xfId="6"/>
    <cellStyle name="Currency 10" xfId="3"/>
    <cellStyle name="Hyperlink" xfId="1" builtinId="8"/>
    <cellStyle name="Hyperlink 4 3 2" xfId="2"/>
    <cellStyle name="Normal" xfId="0" builtinId="0"/>
    <cellStyle name="Percent 10 2" xfId="5"/>
    <cellStyle name="Percent 12" xfId="8"/>
    <cellStyle name="Percent 2" xfId="7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9197340" y="64236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83343</xdr:rowOff>
    </xdr:from>
    <xdr:to>
      <xdr:col>8</xdr:col>
      <xdr:colOff>419100</xdr:colOff>
      <xdr:row>28</xdr:row>
      <xdr:rowOff>83343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9197340" y="4624863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9197340" y="48768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3418820" y="262204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3418820" y="262204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882360" y="2020824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0" zoomScaleNormal="80" zoomScalePageLayoutView="55" workbookViewId="0"/>
  </sheetViews>
  <sheetFormatPr defaultColWidth="9.109375" defaultRowHeight="13.2" x14ac:dyDescent="0.25"/>
  <cols>
    <col min="1" max="1" width="3" style="2" customWidth="1"/>
    <col min="2" max="2" width="15" style="2" customWidth="1"/>
    <col min="3" max="5" width="16" style="2" customWidth="1"/>
    <col min="6" max="6" width="23.44140625" style="2" customWidth="1"/>
    <col min="7" max="7" width="19.44140625" style="2" customWidth="1"/>
    <col min="8" max="8" width="21.88671875" style="2" customWidth="1"/>
    <col min="9" max="9" width="28.44140625" style="2" bestFit="1" customWidth="1"/>
    <col min="10" max="10" width="16" style="2" customWidth="1"/>
    <col min="11" max="11" width="17.109375" style="2" bestFit="1" customWidth="1"/>
    <col min="12" max="12" width="21.88671875" style="2" bestFit="1" customWidth="1"/>
    <col min="13" max="13" width="18.44140625" style="2" customWidth="1"/>
    <col min="14" max="14" width="20.88671875" style="2" customWidth="1"/>
    <col min="15" max="15" width="18.44140625" style="2" customWidth="1"/>
    <col min="16" max="20" width="15.88671875" style="2" customWidth="1"/>
    <col min="21" max="16384" width="9.109375" style="2"/>
  </cols>
  <sheetData>
    <row r="1" spans="1:15" ht="15.6" x14ac:dyDescent="0.3">
      <c r="A1" s="1" t="s">
        <v>0</v>
      </c>
    </row>
    <row r="2" spans="1:15" ht="15.6" x14ac:dyDescent="0.3">
      <c r="A2" s="1" t="s">
        <v>1</v>
      </c>
    </row>
    <row r="3" spans="1:15" ht="13.8" thickBot="1" x14ac:dyDescent="0.3">
      <c r="K3" s="3"/>
    </row>
    <row r="4" spans="1:15" x14ac:dyDescent="0.25">
      <c r="B4" s="4" t="s">
        <v>2</v>
      </c>
      <c r="C4" s="5"/>
      <c r="D4" s="6" t="s">
        <v>3</v>
      </c>
      <c r="E4" s="6"/>
      <c r="F4" s="6"/>
      <c r="G4" s="7"/>
      <c r="I4" s="8"/>
      <c r="J4" s="8"/>
    </row>
    <row r="5" spans="1:15" x14ac:dyDescent="0.25">
      <c r="B5" s="9" t="s">
        <v>4</v>
      </c>
      <c r="C5" s="10"/>
      <c r="D5" s="11" t="s">
        <v>5</v>
      </c>
      <c r="E5" s="11"/>
      <c r="F5" s="11"/>
      <c r="G5" s="12"/>
      <c r="I5" s="8"/>
      <c r="J5" s="8"/>
      <c r="L5" s="13"/>
      <c r="M5" s="13"/>
    </row>
    <row r="6" spans="1:15" x14ac:dyDescent="0.25">
      <c r="B6" s="9" t="s">
        <v>6</v>
      </c>
      <c r="C6" s="10"/>
      <c r="D6" s="14">
        <f>'Collection and Waterfall'!E5</f>
        <v>44830</v>
      </c>
      <c r="E6" s="11"/>
      <c r="F6" s="11"/>
      <c r="G6" s="12"/>
      <c r="I6" s="8"/>
      <c r="J6" s="8"/>
      <c r="L6" s="13"/>
      <c r="M6" s="13"/>
    </row>
    <row r="7" spans="1:15" x14ac:dyDescent="0.25">
      <c r="B7" s="9" t="s">
        <v>7</v>
      </c>
      <c r="C7" s="10"/>
      <c r="D7" s="14">
        <f>'Collection and Waterfall'!E6</f>
        <v>44804</v>
      </c>
      <c r="E7" s="15"/>
      <c r="F7" s="15"/>
      <c r="G7" s="16"/>
      <c r="H7" s="17"/>
      <c r="I7" s="17"/>
      <c r="J7" s="17"/>
      <c r="L7" s="13"/>
      <c r="M7" s="13"/>
    </row>
    <row r="8" spans="1:15" x14ac:dyDescent="0.25">
      <c r="B8" s="9" t="s">
        <v>8</v>
      </c>
      <c r="C8" s="10"/>
      <c r="D8" s="11" t="s">
        <v>9</v>
      </c>
      <c r="E8" s="11"/>
      <c r="F8" s="11"/>
      <c r="G8" s="12"/>
      <c r="H8" s="17"/>
      <c r="I8" s="17"/>
      <c r="J8" s="17"/>
    </row>
    <row r="9" spans="1:15" x14ac:dyDescent="0.25">
      <c r="B9" s="9" t="s">
        <v>10</v>
      </c>
      <c r="C9" s="10"/>
      <c r="D9" s="11" t="s">
        <v>11</v>
      </c>
      <c r="E9" s="11"/>
      <c r="F9" s="11"/>
      <c r="G9" s="12"/>
      <c r="H9" s="17"/>
      <c r="I9" s="17"/>
      <c r="J9" s="17"/>
    </row>
    <row r="10" spans="1:15" x14ac:dyDescent="0.25">
      <c r="B10" s="18" t="s">
        <v>12</v>
      </c>
      <c r="C10" s="19"/>
      <c r="D10" s="20" t="s">
        <v>13</v>
      </c>
      <c r="E10" s="21"/>
      <c r="F10" s="21"/>
      <c r="G10" s="22"/>
      <c r="H10" s="23"/>
      <c r="I10" s="23"/>
      <c r="J10" s="23"/>
    </row>
    <row r="11" spans="1:15" ht="13.8" thickBot="1" x14ac:dyDescent="0.3">
      <c r="B11" s="24" t="s">
        <v>14</v>
      </c>
      <c r="C11" s="25"/>
      <c r="D11" s="26" t="s">
        <v>15</v>
      </c>
      <c r="E11" s="27"/>
      <c r="F11" s="27"/>
      <c r="G11" s="28"/>
      <c r="N11" s="2">
        <f>E6</f>
        <v>0</v>
      </c>
    </row>
    <row r="12" spans="1:15" x14ac:dyDescent="0.25">
      <c r="B12" s="23"/>
      <c r="C12" s="23"/>
    </row>
    <row r="13" spans="1:15" ht="13.8" thickBot="1" x14ac:dyDescent="0.3"/>
    <row r="14" spans="1:15" ht="15.6" x14ac:dyDescent="0.3">
      <c r="A14" s="29" t="s">
        <v>16</v>
      </c>
      <c r="B14" s="30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2"/>
    </row>
    <row r="15" spans="1:15" ht="6.75" customHeight="1" x14ac:dyDescent="0.25">
      <c r="A15" s="3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34"/>
    </row>
    <row r="16" spans="1:15" x14ac:dyDescent="0.25">
      <c r="A16" s="35"/>
      <c r="B16" s="36" t="s">
        <v>17</v>
      </c>
      <c r="C16" s="36" t="s">
        <v>18</v>
      </c>
      <c r="D16" s="37" t="s">
        <v>19</v>
      </c>
      <c r="E16" s="36" t="s">
        <v>20</v>
      </c>
      <c r="F16" s="36" t="s">
        <v>21</v>
      </c>
      <c r="G16" s="36" t="s">
        <v>22</v>
      </c>
      <c r="H16" s="36" t="s">
        <v>23</v>
      </c>
      <c r="I16" s="36" t="s">
        <v>24</v>
      </c>
      <c r="J16" s="36" t="s">
        <v>25</v>
      </c>
      <c r="K16" s="36" t="s">
        <v>26</v>
      </c>
      <c r="L16" s="36" t="s">
        <v>27</v>
      </c>
      <c r="M16" s="36" t="s">
        <v>28</v>
      </c>
      <c r="N16" s="36" t="s">
        <v>29</v>
      </c>
      <c r="O16" s="38" t="s">
        <v>30</v>
      </c>
    </row>
    <row r="17" spans="1:17" x14ac:dyDescent="0.25">
      <c r="A17" s="33"/>
      <c r="B17" s="39" t="s">
        <v>31</v>
      </c>
      <c r="C17" s="40" t="s">
        <v>32</v>
      </c>
      <c r="D17" s="41">
        <v>3.1437100000000003E-2</v>
      </c>
      <c r="E17" s="41">
        <f>+D17-F17</f>
        <v>2.4437100000000003E-2</v>
      </c>
      <c r="F17" s="41">
        <v>7.0000000000000001E-3</v>
      </c>
      <c r="G17" s="39"/>
      <c r="H17" s="42">
        <v>197000000</v>
      </c>
      <c r="I17" s="42">
        <v>25419574.809999999</v>
      </c>
      <c r="J17" s="43">
        <v>71033.570000000007</v>
      </c>
      <c r="K17" s="43">
        <v>596607.21</v>
      </c>
      <c r="L17" s="43">
        <f>I17-K17</f>
        <v>24822967.599999998</v>
      </c>
      <c r="M17" s="44">
        <f>L17/L21</f>
        <v>0.86122178481024969</v>
      </c>
      <c r="N17" s="44" t="s">
        <v>33</v>
      </c>
      <c r="O17" s="45">
        <v>50826</v>
      </c>
      <c r="Q17" s="46"/>
    </row>
    <row r="18" spans="1:17" x14ac:dyDescent="0.25">
      <c r="A18" s="33"/>
      <c r="B18" s="40" t="s">
        <v>34</v>
      </c>
      <c r="C18" s="40" t="s">
        <v>35</v>
      </c>
      <c r="D18" s="47">
        <v>3.4437099999999998E-2</v>
      </c>
      <c r="E18" s="47">
        <f>+D18-F18</f>
        <v>2.4437099999999996E-2</v>
      </c>
      <c r="F18" s="47">
        <v>0.01</v>
      </c>
      <c r="G18" s="40"/>
      <c r="H18" s="48">
        <v>4000000</v>
      </c>
      <c r="I18" s="48">
        <v>4000000</v>
      </c>
      <c r="J18" s="49">
        <v>12244.46</v>
      </c>
      <c r="K18" s="50"/>
      <c r="L18" s="49">
        <f>I18-K18</f>
        <v>4000000</v>
      </c>
      <c r="M18" s="51">
        <f>L18/L21</f>
        <v>0.13877821518975028</v>
      </c>
      <c r="N18" s="51" t="s">
        <v>33</v>
      </c>
      <c r="O18" s="52">
        <v>51769</v>
      </c>
      <c r="Q18" s="46"/>
    </row>
    <row r="19" spans="1:17" x14ac:dyDescent="0.25">
      <c r="A19" s="33"/>
      <c r="B19" s="40"/>
      <c r="C19" s="40"/>
      <c r="D19" s="47"/>
      <c r="E19" s="47"/>
      <c r="F19" s="47"/>
      <c r="G19" s="40"/>
      <c r="H19" s="48"/>
      <c r="I19" s="48"/>
      <c r="J19" s="49"/>
      <c r="K19" s="50"/>
      <c r="L19" s="49"/>
      <c r="M19" s="51"/>
      <c r="N19" s="51"/>
      <c r="O19" s="52"/>
      <c r="Q19" s="46"/>
    </row>
    <row r="20" spans="1:17" x14ac:dyDescent="0.25">
      <c r="A20" s="53"/>
      <c r="B20" s="54"/>
      <c r="C20" s="54"/>
      <c r="D20" s="55"/>
      <c r="E20" s="54"/>
      <c r="F20" s="54"/>
      <c r="G20" s="54"/>
      <c r="H20" s="56"/>
      <c r="I20" s="56"/>
      <c r="J20" s="56"/>
      <c r="K20" s="57"/>
      <c r="L20" s="56"/>
      <c r="M20" s="58"/>
      <c r="N20" s="58"/>
      <c r="O20" s="59"/>
    </row>
    <row r="21" spans="1:17" x14ac:dyDescent="0.25">
      <c r="A21" s="53"/>
      <c r="B21" s="60" t="s">
        <v>36</v>
      </c>
      <c r="C21" s="61"/>
      <c r="D21" s="62"/>
      <c r="E21" s="54"/>
      <c r="F21" s="54"/>
      <c r="G21" s="54"/>
      <c r="H21" s="63">
        <f>SUM(H17:H20)</f>
        <v>201000000</v>
      </c>
      <c r="I21" s="63">
        <f>SUM(I17:I20)</f>
        <v>29419574.809999999</v>
      </c>
      <c r="J21" s="63">
        <f>SUM(J17:J19)</f>
        <v>83278.03</v>
      </c>
      <c r="K21" s="63">
        <f>SUM(K17:K19)</f>
        <v>596607.21</v>
      </c>
      <c r="L21" s="63">
        <f>SUM(L17:L19)</f>
        <v>28822967.599999998</v>
      </c>
      <c r="M21" s="64">
        <f>SUM(M17:M19)</f>
        <v>1</v>
      </c>
      <c r="N21" s="65"/>
      <c r="O21" s="66"/>
    </row>
    <row r="22" spans="1:17" s="71" customFormat="1" ht="10.199999999999999" x14ac:dyDescent="0.2">
      <c r="A22" s="67" t="s">
        <v>37</v>
      </c>
      <c r="B22" s="68"/>
      <c r="C22" s="68"/>
      <c r="D22" s="68"/>
      <c r="E22" s="68"/>
      <c r="F22" s="68"/>
      <c r="G22" s="68"/>
      <c r="H22" s="68"/>
      <c r="I22" s="68"/>
      <c r="J22" s="68"/>
      <c r="K22" s="69"/>
      <c r="L22" s="69"/>
      <c r="M22" s="69"/>
      <c r="N22" s="69"/>
      <c r="O22" s="70"/>
    </row>
    <row r="23" spans="1:17" s="71" customFormat="1" ht="13.8" thickBot="1" x14ac:dyDescent="0.3">
      <c r="A23" s="72"/>
      <c r="B23" s="73"/>
      <c r="C23" s="73"/>
      <c r="D23" s="73"/>
      <c r="E23" s="73"/>
      <c r="F23" s="73"/>
      <c r="G23" s="73"/>
      <c r="H23" s="73"/>
      <c r="I23" s="73"/>
      <c r="J23" s="73"/>
      <c r="K23" s="74"/>
      <c r="L23" s="74"/>
      <c r="M23" s="74"/>
      <c r="N23" s="74"/>
      <c r="O23" s="75"/>
    </row>
    <row r="24" spans="1:17" ht="13.8" thickBot="1" x14ac:dyDescent="0.3"/>
    <row r="25" spans="1:17" ht="15.6" x14ac:dyDescent="0.3">
      <c r="A25" s="29" t="s">
        <v>38</v>
      </c>
      <c r="B25" s="30"/>
      <c r="C25" s="31"/>
      <c r="D25" s="31"/>
      <c r="E25" s="31"/>
      <c r="F25" s="31"/>
      <c r="G25" s="31"/>
      <c r="H25" s="32"/>
      <c r="J25" s="29" t="s">
        <v>39</v>
      </c>
      <c r="K25" s="31"/>
      <c r="L25" s="31"/>
      <c r="M25" s="31"/>
      <c r="N25" s="31"/>
      <c r="O25" s="32"/>
    </row>
    <row r="26" spans="1:17" x14ac:dyDescent="0.25">
      <c r="A26" s="33"/>
      <c r="B26" s="23"/>
      <c r="C26" s="23"/>
      <c r="D26" s="23"/>
      <c r="E26" s="23"/>
      <c r="F26" s="23"/>
      <c r="G26" s="23"/>
      <c r="H26" s="34"/>
      <c r="J26" s="33"/>
      <c r="K26" s="23"/>
      <c r="L26" s="23"/>
      <c r="M26" s="23"/>
      <c r="N26" s="23"/>
      <c r="O26" s="34"/>
    </row>
    <row r="27" spans="1:17" s="85" customFormat="1" x14ac:dyDescent="0.25">
      <c r="A27" s="76"/>
      <c r="B27" s="77"/>
      <c r="C27" s="77"/>
      <c r="D27" s="77"/>
      <c r="E27" s="77"/>
      <c r="F27" s="36" t="s">
        <v>40</v>
      </c>
      <c r="G27" s="78" t="s">
        <v>41</v>
      </c>
      <c r="H27" s="38" t="s">
        <v>42</v>
      </c>
      <c r="I27" s="79"/>
      <c r="J27" s="80"/>
      <c r="K27" s="81"/>
      <c r="L27" s="82" t="s">
        <v>43</v>
      </c>
      <c r="M27" s="83" t="s">
        <v>44</v>
      </c>
      <c r="N27" s="83"/>
      <c r="O27" s="84"/>
    </row>
    <row r="28" spans="1:17" x14ac:dyDescent="0.25">
      <c r="A28" s="80"/>
      <c r="B28" s="86" t="s">
        <v>45</v>
      </c>
      <c r="C28" s="86"/>
      <c r="D28" s="86"/>
      <c r="E28" s="86"/>
      <c r="F28" s="87">
        <v>32442040.32</v>
      </c>
      <c r="G28" s="88">
        <v>-570275.93000000005</v>
      </c>
      <c r="H28" s="89">
        <v>31871764.390000001</v>
      </c>
      <c r="I28" s="90"/>
      <c r="J28" s="53"/>
      <c r="K28" s="91"/>
      <c r="L28" s="92"/>
      <c r="M28" s="93" t="s">
        <v>46</v>
      </c>
      <c r="N28" s="93"/>
      <c r="O28" s="94"/>
    </row>
    <row r="29" spans="1:17" x14ac:dyDescent="0.25">
      <c r="A29" s="33"/>
      <c r="B29" s="23" t="s">
        <v>47</v>
      </c>
      <c r="C29" s="23"/>
      <c r="D29" s="23"/>
      <c r="E29" s="23"/>
      <c r="F29" s="95">
        <v>264845.93</v>
      </c>
      <c r="G29" s="96">
        <v>-14642.72</v>
      </c>
      <c r="H29" s="97">
        <v>250203.21</v>
      </c>
      <c r="I29" s="90"/>
      <c r="J29" s="98" t="s">
        <v>48</v>
      </c>
      <c r="K29" s="99"/>
      <c r="L29" s="100">
        <v>0</v>
      </c>
      <c r="M29" s="101"/>
      <c r="N29" s="102">
        <v>0</v>
      </c>
      <c r="O29" s="103"/>
    </row>
    <row r="30" spans="1:17" x14ac:dyDescent="0.25">
      <c r="A30" s="33"/>
      <c r="B30" s="104" t="s">
        <v>49</v>
      </c>
      <c r="C30" s="104"/>
      <c r="D30" s="104"/>
      <c r="E30" s="104"/>
      <c r="F30" s="105">
        <v>32706886.25</v>
      </c>
      <c r="G30" s="106">
        <v>-584918.65</v>
      </c>
      <c r="H30" s="107">
        <v>32121967.600000001</v>
      </c>
      <c r="I30" s="90"/>
      <c r="J30" s="98" t="s">
        <v>50</v>
      </c>
      <c r="K30" s="99"/>
      <c r="L30" s="100">
        <v>0</v>
      </c>
      <c r="M30" s="108"/>
      <c r="N30" s="109">
        <v>0</v>
      </c>
      <c r="O30" s="110"/>
    </row>
    <row r="31" spans="1:17" x14ac:dyDescent="0.25">
      <c r="A31" s="33"/>
      <c r="B31" s="23"/>
      <c r="C31" s="23"/>
      <c r="D31" s="23"/>
      <c r="E31" s="23"/>
      <c r="F31" s="111"/>
      <c r="G31" s="112"/>
      <c r="H31" s="113"/>
      <c r="I31" s="90"/>
      <c r="J31" s="98" t="s">
        <v>51</v>
      </c>
      <c r="K31" s="99"/>
      <c r="L31" s="100">
        <v>5.96E-2</v>
      </c>
      <c r="M31" s="108"/>
      <c r="N31" s="109">
        <v>-18.28</v>
      </c>
      <c r="O31" s="110"/>
    </row>
    <row r="32" spans="1:17" x14ac:dyDescent="0.25">
      <c r="A32" s="33"/>
      <c r="B32" s="23"/>
      <c r="C32" s="23"/>
      <c r="D32" s="23"/>
      <c r="E32" s="23"/>
      <c r="F32" s="111"/>
      <c r="G32" s="112"/>
      <c r="H32" s="113"/>
      <c r="I32" s="90"/>
      <c r="J32" s="98" t="s">
        <v>52</v>
      </c>
      <c r="K32" s="99"/>
      <c r="L32" s="100">
        <v>0.14019999999999999</v>
      </c>
      <c r="M32" s="114"/>
      <c r="N32" s="115">
        <v>-3.77</v>
      </c>
      <c r="O32" s="116"/>
    </row>
    <row r="33" spans="1:16" ht="15.75" customHeight="1" x14ac:dyDescent="0.25">
      <c r="A33" s="33"/>
      <c r="B33" s="23"/>
      <c r="C33" s="23"/>
      <c r="D33" s="23"/>
      <c r="E33" s="23"/>
      <c r="F33" s="117"/>
      <c r="G33" s="118"/>
      <c r="H33" s="119"/>
      <c r="I33" s="90"/>
      <c r="J33" s="120"/>
      <c r="K33" s="121"/>
      <c r="L33" s="122"/>
      <c r="M33" s="123"/>
      <c r="N33" s="124" t="s">
        <v>53</v>
      </c>
      <c r="O33" s="125"/>
    </row>
    <row r="34" spans="1:16" x14ac:dyDescent="0.25">
      <c r="A34" s="33"/>
      <c r="B34" s="23" t="s">
        <v>54</v>
      </c>
      <c r="C34" s="23"/>
      <c r="D34" s="23"/>
      <c r="E34" s="23"/>
      <c r="F34" s="111">
        <v>5.04</v>
      </c>
      <c r="G34" s="126">
        <v>-0.01</v>
      </c>
      <c r="H34" s="127">
        <v>5.03</v>
      </c>
      <c r="I34" s="90"/>
      <c r="J34" s="98" t="s">
        <v>55</v>
      </c>
      <c r="K34" s="99"/>
      <c r="L34" s="100">
        <v>0.79500000000000004</v>
      </c>
      <c r="M34" s="101"/>
      <c r="N34" s="102">
        <v>203.62</v>
      </c>
      <c r="O34" s="103"/>
    </row>
    <row r="35" spans="1:16" x14ac:dyDescent="0.25">
      <c r="A35" s="33"/>
      <c r="B35" s="23" t="s">
        <v>56</v>
      </c>
      <c r="C35" s="23"/>
      <c r="D35" s="23"/>
      <c r="E35" s="23"/>
      <c r="F35" s="111">
        <v>161.16999999999999</v>
      </c>
      <c r="G35" s="126">
        <v>0.62</v>
      </c>
      <c r="H35" s="127">
        <v>161.79</v>
      </c>
      <c r="I35" s="90"/>
      <c r="J35" s="98" t="s">
        <v>57</v>
      </c>
      <c r="K35" s="99"/>
      <c r="L35" s="100">
        <v>5.1999999999999998E-3</v>
      </c>
      <c r="M35" s="108"/>
      <c r="N35" s="109">
        <v>194.51</v>
      </c>
      <c r="O35" s="110"/>
    </row>
    <row r="36" spans="1:16" ht="12.75" customHeight="1" x14ac:dyDescent="0.25">
      <c r="A36" s="33"/>
      <c r="B36" s="23" t="s">
        <v>58</v>
      </c>
      <c r="C36" s="23"/>
      <c r="D36" s="23"/>
      <c r="E36" s="23"/>
      <c r="F36" s="128">
        <v>7876</v>
      </c>
      <c r="G36" s="129">
        <v>-200</v>
      </c>
      <c r="H36" s="130">
        <v>7676</v>
      </c>
      <c r="I36" s="90"/>
      <c r="J36" s="98" t="s">
        <v>59</v>
      </c>
      <c r="K36" s="99"/>
      <c r="L36" s="100">
        <v>0</v>
      </c>
      <c r="M36" s="108"/>
      <c r="N36" s="109">
        <v>0</v>
      </c>
      <c r="O36" s="110"/>
    </row>
    <row r="37" spans="1:16" ht="13.8" thickBot="1" x14ac:dyDescent="0.3">
      <c r="A37" s="33"/>
      <c r="B37" s="23" t="s">
        <v>60</v>
      </c>
      <c r="C37" s="23"/>
      <c r="D37" s="23"/>
      <c r="E37" s="23"/>
      <c r="F37" s="128">
        <v>2612</v>
      </c>
      <c r="G37" s="129">
        <v>-69</v>
      </c>
      <c r="H37" s="130">
        <v>2543</v>
      </c>
      <c r="I37" s="90"/>
      <c r="J37" s="131" t="s">
        <v>61</v>
      </c>
      <c r="K37" s="99"/>
      <c r="L37" s="132"/>
      <c r="M37" s="133"/>
      <c r="N37" s="134">
        <v>161.27000000000001</v>
      </c>
      <c r="O37" s="135"/>
      <c r="P37" s="136"/>
    </row>
    <row r="38" spans="1:16" ht="13.8" thickBot="1" x14ac:dyDescent="0.3">
      <c r="A38" s="33"/>
      <c r="B38" s="23" t="s">
        <v>62</v>
      </c>
      <c r="C38" s="23"/>
      <c r="D38" s="23"/>
      <c r="E38" s="23"/>
      <c r="F38" s="137">
        <v>4152.7299999999996</v>
      </c>
      <c r="G38" s="138">
        <v>32</v>
      </c>
      <c r="H38" s="139">
        <v>4184.7299999999996</v>
      </c>
      <c r="I38" s="90"/>
      <c r="J38" s="140"/>
      <c r="K38" s="141"/>
      <c r="L38" s="142"/>
      <c r="M38" s="143"/>
      <c r="N38" s="143"/>
      <c r="O38" s="144"/>
    </row>
    <row r="39" spans="1:16" x14ac:dyDescent="0.25">
      <c r="A39" s="53"/>
      <c r="B39" s="145" t="s">
        <v>63</v>
      </c>
      <c r="C39" s="145"/>
      <c r="D39" s="145"/>
      <c r="E39" s="145"/>
      <c r="F39" s="146">
        <v>12521.78</v>
      </c>
      <c r="G39" s="147">
        <v>109.74</v>
      </c>
      <c r="H39" s="148">
        <v>12631.52</v>
      </c>
      <c r="I39" s="90"/>
      <c r="J39" s="149" t="s">
        <v>64</v>
      </c>
      <c r="K39" s="150"/>
      <c r="L39" s="150"/>
      <c r="M39" s="150"/>
      <c r="N39" s="150"/>
      <c r="O39" s="151"/>
    </row>
    <row r="40" spans="1:16" s="71" customFormat="1" x14ac:dyDescent="0.25">
      <c r="A40" s="67"/>
      <c r="B40" s="68"/>
      <c r="C40" s="68"/>
      <c r="D40" s="68"/>
      <c r="E40" s="68"/>
      <c r="F40" s="68"/>
      <c r="G40" s="68"/>
      <c r="H40" s="110"/>
      <c r="I40" s="90"/>
      <c r="J40" s="152"/>
      <c r="K40" s="153"/>
      <c r="L40" s="153"/>
      <c r="M40" s="153"/>
      <c r="N40" s="153"/>
      <c r="O40" s="154"/>
    </row>
    <row r="41" spans="1:16" s="71" customFormat="1" ht="13.8" thickBot="1" x14ac:dyDescent="0.3">
      <c r="A41" s="72"/>
      <c r="B41" s="73"/>
      <c r="C41" s="73"/>
      <c r="D41" s="73"/>
      <c r="E41" s="73"/>
      <c r="F41" s="73"/>
      <c r="G41" s="73"/>
      <c r="H41" s="155"/>
      <c r="I41" s="90"/>
      <c r="J41" s="156"/>
      <c r="K41" s="157"/>
      <c r="L41" s="157"/>
      <c r="M41" s="157"/>
      <c r="N41" s="157"/>
      <c r="O41" s="158"/>
    </row>
    <row r="42" spans="1:16" ht="13.8" thickBot="1" x14ac:dyDescent="0.3">
      <c r="I42" s="90"/>
    </row>
    <row r="43" spans="1:16" ht="15.6" x14ac:dyDescent="0.3">
      <c r="A43" s="29" t="s">
        <v>65</v>
      </c>
      <c r="B43" s="31"/>
      <c r="C43" s="31"/>
      <c r="D43" s="31"/>
      <c r="E43" s="31"/>
      <c r="F43" s="31"/>
      <c r="G43" s="31"/>
      <c r="H43" s="32"/>
      <c r="I43" s="90"/>
      <c r="J43" s="23"/>
      <c r="L43" s="23"/>
    </row>
    <row r="44" spans="1:16" x14ac:dyDescent="0.25">
      <c r="A44" s="33"/>
      <c r="B44" s="23"/>
      <c r="C44" s="23"/>
      <c r="D44" s="23"/>
      <c r="E44" s="23"/>
      <c r="F44" s="23"/>
      <c r="G44" s="23"/>
      <c r="H44" s="34"/>
      <c r="I44" s="90"/>
      <c r="J44" s="23"/>
      <c r="L44" s="159"/>
    </row>
    <row r="45" spans="1:16" x14ac:dyDescent="0.25">
      <c r="A45" s="76"/>
      <c r="B45" s="77"/>
      <c r="C45" s="77"/>
      <c r="D45" s="77"/>
      <c r="E45" s="77"/>
      <c r="F45" s="36" t="s">
        <v>40</v>
      </c>
      <c r="G45" s="36" t="s">
        <v>41</v>
      </c>
      <c r="H45" s="38" t="s">
        <v>42</v>
      </c>
      <c r="I45" s="90"/>
      <c r="J45" s="160"/>
      <c r="L45" s="161"/>
    </row>
    <row r="46" spans="1:16" x14ac:dyDescent="0.25">
      <c r="A46" s="33"/>
      <c r="B46" s="23" t="s">
        <v>66</v>
      </c>
      <c r="C46" s="23"/>
      <c r="D46" s="23"/>
      <c r="E46" s="86"/>
      <c r="F46" s="49">
        <v>201000</v>
      </c>
      <c r="G46" s="126">
        <f>ROUND(+H46-F46,2)</f>
        <v>0</v>
      </c>
      <c r="H46" s="162">
        <v>201000</v>
      </c>
      <c r="I46" s="90"/>
      <c r="J46" s="163"/>
      <c r="L46" s="161"/>
    </row>
    <row r="47" spans="1:16" x14ac:dyDescent="0.25">
      <c r="A47" s="33"/>
      <c r="B47" s="23" t="s">
        <v>67</v>
      </c>
      <c r="C47" s="23"/>
      <c r="D47" s="23"/>
      <c r="E47" s="23"/>
      <c r="F47" s="49">
        <v>201000</v>
      </c>
      <c r="G47" s="126">
        <f>ROUND(+H47-F47,2)</f>
        <v>0</v>
      </c>
      <c r="H47" s="162">
        <v>201000</v>
      </c>
      <c r="I47" s="90"/>
      <c r="J47" s="164"/>
    </row>
    <row r="48" spans="1:16" x14ac:dyDescent="0.25">
      <c r="A48" s="33"/>
      <c r="B48" s="23" t="s">
        <v>68</v>
      </c>
      <c r="C48" s="23"/>
      <c r="D48" s="23"/>
      <c r="E48" s="23"/>
      <c r="F48" s="49">
        <v>0</v>
      </c>
      <c r="G48" s="126">
        <f>+H48-F48</f>
        <v>0</v>
      </c>
      <c r="H48" s="162">
        <v>0</v>
      </c>
      <c r="I48" s="90"/>
      <c r="J48" s="165"/>
      <c r="L48" s="166"/>
    </row>
    <row r="49" spans="1:14" x14ac:dyDescent="0.25">
      <c r="A49" s="33"/>
      <c r="B49" s="23" t="s">
        <v>69</v>
      </c>
      <c r="C49" s="23"/>
      <c r="D49" s="23"/>
      <c r="E49" s="23"/>
      <c r="F49" s="49">
        <v>0</v>
      </c>
      <c r="G49" s="126">
        <f>+H49-F49</f>
        <v>0</v>
      </c>
      <c r="H49" s="162">
        <v>0</v>
      </c>
      <c r="I49" s="90"/>
      <c r="J49" s="164"/>
      <c r="L49" s="166"/>
    </row>
    <row r="50" spans="1:14" x14ac:dyDescent="0.25">
      <c r="A50" s="33"/>
      <c r="B50" s="23" t="s">
        <v>70</v>
      </c>
      <c r="C50" s="23"/>
      <c r="D50" s="23"/>
      <c r="E50" s="23"/>
      <c r="F50" s="49">
        <v>438220.39</v>
      </c>
      <c r="G50" s="126">
        <f>ROUND(+H50-F50,2)</f>
        <v>297361.84000000003</v>
      </c>
      <c r="H50" s="162">
        <v>735582.23</v>
      </c>
      <c r="I50" s="90"/>
      <c r="J50" s="163"/>
      <c r="L50" s="23"/>
    </row>
    <row r="51" spans="1:14" x14ac:dyDescent="0.25">
      <c r="A51" s="33"/>
      <c r="B51" s="23" t="s">
        <v>71</v>
      </c>
      <c r="C51" s="23"/>
      <c r="D51" s="23"/>
      <c r="E51" s="23"/>
      <c r="F51" s="48">
        <v>0</v>
      </c>
      <c r="G51" s="126">
        <f>+H51-F51</f>
        <v>0</v>
      </c>
      <c r="H51" s="162">
        <v>0</v>
      </c>
      <c r="I51" s="90"/>
      <c r="J51" s="163"/>
      <c r="K51" s="166"/>
      <c r="L51" s="163"/>
      <c r="M51" s="167"/>
    </row>
    <row r="52" spans="1:14" x14ac:dyDescent="0.25">
      <c r="A52" s="33"/>
      <c r="B52" s="23" t="s">
        <v>72</v>
      </c>
      <c r="C52" s="23"/>
      <c r="D52" s="23"/>
      <c r="E52" s="23"/>
      <c r="F52" s="49"/>
      <c r="G52" s="126"/>
      <c r="H52" s="162"/>
      <c r="I52" s="90"/>
      <c r="J52" s="23"/>
      <c r="L52" s="23"/>
    </row>
    <row r="53" spans="1:14" x14ac:dyDescent="0.25">
      <c r="A53" s="33"/>
      <c r="B53" s="104" t="s">
        <v>73</v>
      </c>
      <c r="C53" s="23"/>
      <c r="D53" s="23"/>
      <c r="E53" s="23"/>
      <c r="F53" s="168">
        <v>639220.39</v>
      </c>
      <c r="G53" s="169">
        <f>ROUND(G47+G48+G51+G50,2)</f>
        <v>297361.84000000003</v>
      </c>
      <c r="H53" s="170">
        <f>ROUND(H47+H48+H50+H51,2)</f>
        <v>936582.23</v>
      </c>
      <c r="I53" s="90"/>
      <c r="J53" s="163"/>
      <c r="K53" s="171"/>
      <c r="L53" s="163"/>
    </row>
    <row r="54" spans="1:14" x14ac:dyDescent="0.25">
      <c r="A54" s="33"/>
      <c r="B54" s="23"/>
      <c r="C54" s="23"/>
      <c r="D54" s="23"/>
      <c r="E54" s="23"/>
      <c r="F54" s="172"/>
      <c r="G54" s="99"/>
      <c r="H54" s="34"/>
      <c r="I54" s="90"/>
      <c r="J54" s="23"/>
      <c r="L54" s="23"/>
    </row>
    <row r="55" spans="1:14" x14ac:dyDescent="0.25">
      <c r="A55" s="67"/>
      <c r="B55" s="69"/>
      <c r="C55" s="69"/>
      <c r="D55" s="69"/>
      <c r="E55" s="69"/>
      <c r="F55" s="173"/>
      <c r="G55" s="174"/>
      <c r="H55" s="175"/>
      <c r="I55" s="90"/>
      <c r="J55" s="23"/>
    </row>
    <row r="56" spans="1:14" x14ac:dyDescent="0.25">
      <c r="A56" s="67"/>
      <c r="B56" s="69"/>
      <c r="C56" s="69"/>
      <c r="D56" s="69"/>
      <c r="E56" s="69"/>
      <c r="F56" s="173"/>
      <c r="G56" s="174"/>
      <c r="H56" s="175"/>
      <c r="I56" s="90"/>
      <c r="J56" s="23"/>
      <c r="L56" s="90"/>
      <c r="M56" s="90"/>
    </row>
    <row r="57" spans="1:14" ht="13.8" thickBot="1" x14ac:dyDescent="0.3">
      <c r="A57" s="176"/>
      <c r="B57" s="74"/>
      <c r="C57" s="74"/>
      <c r="D57" s="74"/>
      <c r="E57" s="74"/>
      <c r="F57" s="177"/>
      <c r="G57" s="178"/>
      <c r="H57" s="179"/>
      <c r="I57" s="90"/>
    </row>
    <row r="58" spans="1:14" x14ac:dyDescent="0.25">
      <c r="A58" s="23"/>
      <c r="B58" s="23"/>
      <c r="C58" s="23"/>
      <c r="D58" s="23"/>
      <c r="E58" s="23"/>
      <c r="F58" s="164"/>
      <c r="G58" s="180"/>
      <c r="H58" s="164"/>
      <c r="I58" s="164"/>
    </row>
    <row r="59" spans="1:14" ht="13.8" thickBot="1" x14ac:dyDescent="0.3">
      <c r="A59" s="23"/>
      <c r="B59" s="23"/>
      <c r="C59" s="23"/>
      <c r="D59" s="23"/>
      <c r="E59" s="23"/>
      <c r="F59" s="23"/>
      <c r="G59" s="23"/>
      <c r="H59" s="23"/>
      <c r="I59" s="164"/>
    </row>
    <row r="60" spans="1:14" ht="16.2" thickBot="1" x14ac:dyDescent="0.35">
      <c r="A60" s="29" t="s">
        <v>74</v>
      </c>
      <c r="B60" s="31"/>
      <c r="C60" s="31"/>
      <c r="D60" s="31"/>
      <c r="E60" s="31"/>
      <c r="F60" s="31"/>
      <c r="G60" s="31"/>
      <c r="H60" s="181"/>
      <c r="I60" s="90"/>
      <c r="J60" s="182" t="s">
        <v>75</v>
      </c>
      <c r="K60" s="183"/>
      <c r="N60" s="167"/>
    </row>
    <row r="61" spans="1:14" ht="6.75" customHeight="1" thickBot="1" x14ac:dyDescent="0.3">
      <c r="A61" s="33"/>
      <c r="B61" s="23"/>
      <c r="C61" s="23"/>
      <c r="D61" s="23"/>
      <c r="E61" s="23"/>
      <c r="F61" s="23"/>
      <c r="G61" s="23"/>
      <c r="H61" s="162"/>
      <c r="I61" s="90"/>
      <c r="J61" s="33"/>
      <c r="K61" s="34"/>
    </row>
    <row r="62" spans="1:14" s="85" customFormat="1" x14ac:dyDescent="0.25">
      <c r="A62" s="76"/>
      <c r="B62" s="77"/>
      <c r="C62" s="77"/>
      <c r="D62" s="77"/>
      <c r="E62" s="77"/>
      <c r="F62" s="36" t="s">
        <v>42</v>
      </c>
      <c r="G62" s="36" t="s">
        <v>41</v>
      </c>
      <c r="H62" s="38" t="s">
        <v>42</v>
      </c>
      <c r="I62" s="90"/>
      <c r="J62" s="184"/>
      <c r="K62" s="185"/>
    </row>
    <row r="63" spans="1:14" x14ac:dyDescent="0.25">
      <c r="A63" s="80"/>
      <c r="B63" s="186" t="s">
        <v>76</v>
      </c>
      <c r="C63" s="86"/>
      <c r="D63" s="86"/>
      <c r="E63" s="86"/>
      <c r="F63" s="187"/>
      <c r="G63" s="81"/>
      <c r="H63" s="188"/>
      <c r="I63" s="90"/>
      <c r="J63" s="33" t="s">
        <v>77</v>
      </c>
      <c r="K63" s="189">
        <v>7.3400000000000007E-2</v>
      </c>
      <c r="L63" s="190"/>
    </row>
    <row r="64" spans="1:14" ht="16.2" thickBot="1" x14ac:dyDescent="0.3">
      <c r="A64" s="33"/>
      <c r="B64" s="23" t="s">
        <v>78</v>
      </c>
      <c r="C64" s="23"/>
      <c r="D64" s="23"/>
      <c r="E64" s="99"/>
      <c r="F64" s="50">
        <v>33513101.800000001</v>
      </c>
      <c r="G64" s="50">
        <f>-F64+H64</f>
        <v>-577146.85000000149</v>
      </c>
      <c r="H64" s="162">
        <v>32935954.949999999</v>
      </c>
      <c r="I64" s="90"/>
      <c r="J64" s="176"/>
      <c r="K64" s="179"/>
    </row>
    <row r="65" spans="1:16" x14ac:dyDescent="0.25">
      <c r="A65" s="33"/>
      <c r="B65" s="23" t="s">
        <v>79</v>
      </c>
      <c r="C65" s="23"/>
      <c r="D65" s="23"/>
      <c r="E65" s="99"/>
      <c r="F65" s="50">
        <v>0</v>
      </c>
      <c r="G65" s="50">
        <f>-F65+H65</f>
        <v>0</v>
      </c>
      <c r="H65" s="162">
        <f>H48</f>
        <v>0</v>
      </c>
      <c r="I65" s="90"/>
      <c r="J65" s="69"/>
      <c r="K65" s="23"/>
    </row>
    <row r="66" spans="1:16" x14ac:dyDescent="0.25">
      <c r="A66" s="33"/>
      <c r="B66" s="23" t="s">
        <v>80</v>
      </c>
      <c r="C66" s="23"/>
      <c r="D66" s="23"/>
      <c r="E66" s="99"/>
      <c r="F66" s="50">
        <v>201000</v>
      </c>
      <c r="G66" s="50">
        <f>(-F66+H66)</f>
        <v>0</v>
      </c>
      <c r="H66" s="162">
        <f>H46+G47</f>
        <v>201000</v>
      </c>
      <c r="I66" s="90"/>
      <c r="J66" s="23"/>
      <c r="K66" s="23"/>
    </row>
    <row r="67" spans="1:16" x14ac:dyDescent="0.25">
      <c r="A67" s="33"/>
      <c r="B67" s="23" t="s">
        <v>71</v>
      </c>
      <c r="C67" s="23"/>
      <c r="D67" s="23"/>
      <c r="E67" s="99"/>
      <c r="F67" s="57">
        <v>0</v>
      </c>
      <c r="G67" s="57">
        <f>-F67+H67</f>
        <v>0</v>
      </c>
      <c r="H67" s="191">
        <v>0</v>
      </c>
      <c r="I67" s="90"/>
    </row>
    <row r="68" spans="1:16" ht="13.8" thickBot="1" x14ac:dyDescent="0.3">
      <c r="A68" s="33"/>
      <c r="B68" s="104" t="s">
        <v>81</v>
      </c>
      <c r="C68" s="23"/>
      <c r="D68" s="23"/>
      <c r="E68" s="99"/>
      <c r="F68" s="192">
        <v>33714101.799999997</v>
      </c>
      <c r="G68" s="192">
        <f>SUM(G64:G67)</f>
        <v>-577146.85000000149</v>
      </c>
      <c r="H68" s="170">
        <f>SUM(H64:H67)</f>
        <v>33136954.949999999</v>
      </c>
      <c r="I68" s="90"/>
      <c r="J68" s="90"/>
    </row>
    <row r="69" spans="1:16" ht="15.6" x14ac:dyDescent="0.3">
      <c r="A69" s="33"/>
      <c r="B69" s="23"/>
      <c r="C69" s="23"/>
      <c r="D69" s="23"/>
      <c r="E69" s="99"/>
      <c r="F69" s="192"/>
      <c r="G69" s="50"/>
      <c r="H69" s="170"/>
      <c r="I69" s="90"/>
      <c r="J69" s="29" t="s">
        <v>82</v>
      </c>
      <c r="K69" s="31"/>
      <c r="L69" s="31"/>
      <c r="M69" s="31"/>
      <c r="N69" s="31"/>
      <c r="O69" s="32"/>
    </row>
    <row r="70" spans="1:16" ht="6.75" customHeight="1" x14ac:dyDescent="0.25">
      <c r="A70" s="33"/>
      <c r="B70" s="104"/>
      <c r="C70" s="23"/>
      <c r="D70" s="23"/>
      <c r="E70" s="99"/>
      <c r="F70" s="50"/>
      <c r="G70" s="50"/>
      <c r="H70" s="162"/>
      <c r="I70" s="90"/>
      <c r="J70" s="33"/>
      <c r="K70" s="23"/>
      <c r="L70" s="23"/>
      <c r="M70" s="23"/>
      <c r="N70" s="23"/>
      <c r="O70" s="34"/>
    </row>
    <row r="71" spans="1:16" x14ac:dyDescent="0.25">
      <c r="A71" s="33"/>
      <c r="B71" s="104" t="s">
        <v>83</v>
      </c>
      <c r="C71" s="23"/>
      <c r="D71" s="23"/>
      <c r="E71" s="99"/>
      <c r="F71" s="50"/>
      <c r="G71" s="50"/>
      <c r="H71" s="162"/>
      <c r="I71" s="90"/>
      <c r="J71" s="35"/>
      <c r="K71" s="193"/>
      <c r="L71" s="36" t="s">
        <v>84</v>
      </c>
      <c r="M71" s="36" t="s">
        <v>85</v>
      </c>
      <c r="N71" s="36" t="s">
        <v>86</v>
      </c>
      <c r="O71" s="194" t="s">
        <v>87</v>
      </c>
    </row>
    <row r="72" spans="1:16" x14ac:dyDescent="0.25">
      <c r="A72" s="33"/>
      <c r="B72" s="23" t="s">
        <v>88</v>
      </c>
      <c r="C72" s="23"/>
      <c r="D72" s="23"/>
      <c r="E72" s="99"/>
      <c r="F72" s="50">
        <v>25419574.809999999</v>
      </c>
      <c r="G72" s="50">
        <f>-K17</f>
        <v>-596607.21</v>
      </c>
      <c r="H72" s="162">
        <f>L17</f>
        <v>24822967.599999998</v>
      </c>
      <c r="I72" s="90"/>
      <c r="J72" s="33" t="s">
        <v>89</v>
      </c>
      <c r="K72" s="23"/>
      <c r="L72" s="195">
        <v>32121967.600000001</v>
      </c>
      <c r="M72" s="196">
        <v>1</v>
      </c>
      <c r="N72" s="197">
        <v>7676</v>
      </c>
      <c r="O72" s="198">
        <v>167523.94</v>
      </c>
    </row>
    <row r="73" spans="1:16" x14ac:dyDescent="0.25">
      <c r="A73" s="33"/>
      <c r="B73" s="23" t="s">
        <v>90</v>
      </c>
      <c r="C73" s="23"/>
      <c r="D73" s="23"/>
      <c r="E73" s="99"/>
      <c r="F73" s="57">
        <v>4000000</v>
      </c>
      <c r="G73" s="57">
        <f>-F73+H73</f>
        <v>0</v>
      </c>
      <c r="H73" s="191">
        <f>I18</f>
        <v>4000000</v>
      </c>
      <c r="I73" s="90"/>
      <c r="J73" s="33" t="s">
        <v>91</v>
      </c>
      <c r="K73" s="23"/>
      <c r="L73" s="195">
        <v>0</v>
      </c>
      <c r="M73" s="196">
        <v>0</v>
      </c>
      <c r="N73" s="197">
        <v>0</v>
      </c>
      <c r="O73" s="198">
        <v>0</v>
      </c>
    </row>
    <row r="74" spans="1:16" x14ac:dyDescent="0.25">
      <c r="A74" s="33"/>
      <c r="B74" s="104" t="s">
        <v>92</v>
      </c>
      <c r="C74" s="23"/>
      <c r="D74" s="23"/>
      <c r="E74" s="23"/>
      <c r="F74" s="199">
        <v>29419574.809999999</v>
      </c>
      <c r="G74" s="199">
        <f>SUM(G72:G73)</f>
        <v>-596607.21</v>
      </c>
      <c r="H74" s="170">
        <f>SUM(H72:H73)</f>
        <v>28822967.599999998</v>
      </c>
      <c r="I74" s="164"/>
      <c r="J74" s="33" t="s">
        <v>93</v>
      </c>
      <c r="K74" s="23"/>
      <c r="L74" s="195">
        <v>0</v>
      </c>
      <c r="M74" s="196">
        <v>0</v>
      </c>
      <c r="N74" s="197">
        <v>0</v>
      </c>
      <c r="O74" s="198">
        <v>0</v>
      </c>
    </row>
    <row r="75" spans="1:16" x14ac:dyDescent="0.25">
      <c r="A75" s="33"/>
      <c r="B75" s="23"/>
      <c r="C75" s="23"/>
      <c r="D75" s="23"/>
      <c r="E75" s="23"/>
      <c r="F75" s="200"/>
      <c r="G75" s="172"/>
      <c r="H75" s="201"/>
      <c r="I75" s="164"/>
      <c r="J75" s="202" t="s">
        <v>94</v>
      </c>
      <c r="K75" s="145"/>
      <c r="L75" s="203">
        <v>32121967.600000001</v>
      </c>
      <c r="M75" s="204"/>
      <c r="N75" s="205">
        <v>7676</v>
      </c>
      <c r="O75" s="206">
        <v>167523.94</v>
      </c>
      <c r="P75" s="90"/>
    </row>
    <row r="76" spans="1:16" ht="13.8" thickBot="1" x14ac:dyDescent="0.3">
      <c r="A76" s="33"/>
      <c r="B76" s="23"/>
      <c r="C76" s="104"/>
      <c r="D76" s="104"/>
      <c r="E76" s="23"/>
      <c r="F76" s="207"/>
      <c r="G76" s="207"/>
      <c r="H76" s="208"/>
      <c r="I76" s="164"/>
      <c r="J76" s="176"/>
      <c r="K76" s="74"/>
      <c r="L76" s="74"/>
      <c r="M76" s="74"/>
      <c r="N76" s="74"/>
      <c r="O76" s="179"/>
    </row>
    <row r="77" spans="1:16" x14ac:dyDescent="0.25">
      <c r="A77" s="33"/>
      <c r="B77" s="23"/>
      <c r="C77" s="23"/>
      <c r="D77" s="23"/>
      <c r="E77" s="23"/>
      <c r="F77" s="200"/>
      <c r="G77" s="172"/>
      <c r="H77" s="201"/>
      <c r="I77" s="164"/>
      <c r="J77" s="69"/>
      <c r="K77" s="23"/>
      <c r="L77" s="23"/>
      <c r="M77" s="23"/>
      <c r="N77" s="23"/>
      <c r="O77" s="23"/>
    </row>
    <row r="78" spans="1:16" x14ac:dyDescent="0.25">
      <c r="A78" s="33"/>
      <c r="B78" s="23" t="s">
        <v>95</v>
      </c>
      <c r="C78" s="23"/>
      <c r="D78" s="23"/>
      <c r="E78" s="23"/>
      <c r="F78" s="51">
        <v>1.3263</v>
      </c>
      <c r="G78" s="209"/>
      <c r="H78" s="189">
        <f>+H68/H72</f>
        <v>1.3349312412590024</v>
      </c>
      <c r="I78" s="164"/>
      <c r="J78" s="23"/>
      <c r="K78" s="23"/>
      <c r="L78" s="23"/>
      <c r="M78" s="23"/>
      <c r="N78" s="23"/>
      <c r="O78" s="23"/>
    </row>
    <row r="79" spans="1:16" x14ac:dyDescent="0.25">
      <c r="A79" s="33"/>
      <c r="B79" s="23" t="s">
        <v>96</v>
      </c>
      <c r="C79" s="23"/>
      <c r="D79" s="23"/>
      <c r="E79" s="23"/>
      <c r="F79" s="51">
        <v>1.1459999999999999</v>
      </c>
      <c r="G79" s="209"/>
      <c r="H79" s="189">
        <f>+H68/H74</f>
        <v>1.1496718661960401</v>
      </c>
      <c r="I79" s="164"/>
      <c r="J79" s="23"/>
      <c r="K79" s="23"/>
      <c r="L79" s="23"/>
      <c r="M79" s="23"/>
      <c r="N79" s="23"/>
      <c r="O79" s="23"/>
    </row>
    <row r="80" spans="1:16" x14ac:dyDescent="0.25">
      <c r="A80" s="53"/>
      <c r="B80" s="145"/>
      <c r="C80" s="145"/>
      <c r="D80" s="145"/>
      <c r="E80" s="145"/>
      <c r="F80" s="210"/>
      <c r="G80" s="210"/>
      <c r="H80" s="211"/>
      <c r="I80" s="164"/>
    </row>
    <row r="81" spans="1:15" s="71" customFormat="1" ht="10.199999999999999" x14ac:dyDescent="0.2">
      <c r="A81" s="212" t="s">
        <v>97</v>
      </c>
      <c r="B81" s="68"/>
      <c r="C81" s="68"/>
      <c r="D81" s="68"/>
      <c r="E81" s="68"/>
      <c r="F81" s="69"/>
      <c r="G81" s="69"/>
      <c r="H81" s="213"/>
      <c r="I81" s="69"/>
    </row>
    <row r="82" spans="1:15" s="71" customFormat="1" ht="10.8" thickBot="1" x14ac:dyDescent="0.25">
      <c r="A82" s="72" t="s">
        <v>98</v>
      </c>
      <c r="B82" s="73"/>
      <c r="C82" s="73"/>
      <c r="D82" s="73"/>
      <c r="E82" s="73"/>
      <c r="F82" s="73"/>
      <c r="G82" s="73"/>
      <c r="H82" s="155"/>
      <c r="I82" s="69"/>
    </row>
    <row r="83" spans="1:15" ht="12.75" customHeight="1" x14ac:dyDescent="0.2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</row>
    <row r="84" spans="1:15" ht="15.6" x14ac:dyDescent="0.3">
      <c r="A84" s="214" t="str">
        <f>+D4&amp;" - "&amp;D5</f>
        <v>ELFI, Inc. - Indenture No. 5, LLC</v>
      </c>
      <c r="B84" s="23"/>
      <c r="C84" s="23"/>
      <c r="D84" s="23"/>
      <c r="E84" s="215"/>
      <c r="F84" s="23"/>
      <c r="G84" s="23"/>
      <c r="H84" s="23"/>
      <c r="I84" s="23"/>
      <c r="J84" s="23"/>
      <c r="K84" s="23"/>
      <c r="L84" s="23"/>
      <c r="M84" s="23"/>
    </row>
    <row r="85" spans="1:15" ht="12.75" customHeight="1" thickBot="1" x14ac:dyDescent="0.3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</row>
    <row r="86" spans="1:15" ht="15.6" x14ac:dyDescent="0.3">
      <c r="A86" s="29" t="s">
        <v>99</v>
      </c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2"/>
    </row>
    <row r="87" spans="1:15" ht="6.75" customHeight="1" x14ac:dyDescent="0.25">
      <c r="A87" s="3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34"/>
    </row>
    <row r="88" spans="1:15" s="85" customFormat="1" x14ac:dyDescent="0.25">
      <c r="A88" s="76"/>
      <c r="B88" s="77"/>
      <c r="C88" s="77"/>
      <c r="D88" s="77"/>
      <c r="E88" s="77"/>
      <c r="F88" s="216" t="s">
        <v>86</v>
      </c>
      <c r="G88" s="217"/>
      <c r="H88" s="218" t="s">
        <v>100</v>
      </c>
      <c r="I88" s="219"/>
      <c r="J88" s="217" t="s">
        <v>101</v>
      </c>
      <c r="K88" s="220"/>
      <c r="L88" s="220" t="s">
        <v>102</v>
      </c>
      <c r="M88" s="220"/>
      <c r="N88" s="220" t="s">
        <v>103</v>
      </c>
      <c r="O88" s="221"/>
    </row>
    <row r="89" spans="1:15" s="85" customFormat="1" x14ac:dyDescent="0.25">
      <c r="A89" s="76"/>
      <c r="B89" s="77"/>
      <c r="C89" s="77"/>
      <c r="D89" s="77"/>
      <c r="E89" s="77"/>
      <c r="F89" s="36" t="s">
        <v>104</v>
      </c>
      <c r="G89" s="222" t="s">
        <v>105</v>
      </c>
      <c r="H89" s="223" t="s">
        <v>104</v>
      </c>
      <c r="I89" s="224" t="s">
        <v>105</v>
      </c>
      <c r="J89" s="222" t="s">
        <v>104</v>
      </c>
      <c r="K89" s="36" t="s">
        <v>105</v>
      </c>
      <c r="L89" s="36" t="s">
        <v>104</v>
      </c>
      <c r="M89" s="36" t="s">
        <v>105</v>
      </c>
      <c r="N89" s="36" t="s">
        <v>104</v>
      </c>
      <c r="O89" s="38" t="s">
        <v>105</v>
      </c>
    </row>
    <row r="90" spans="1:15" x14ac:dyDescent="0.25">
      <c r="A90" s="225" t="s">
        <v>48</v>
      </c>
      <c r="B90" s="23" t="s">
        <v>48</v>
      </c>
      <c r="C90" s="23"/>
      <c r="D90" s="23"/>
      <c r="E90" s="23"/>
      <c r="F90" s="226">
        <v>0</v>
      </c>
      <c r="G90" s="226">
        <v>0</v>
      </c>
      <c r="H90" s="111">
        <v>0</v>
      </c>
      <c r="I90" s="111">
        <v>0</v>
      </c>
      <c r="J90" s="227">
        <v>0</v>
      </c>
      <c r="K90" s="228">
        <v>0</v>
      </c>
      <c r="L90" s="229">
        <v>0</v>
      </c>
      <c r="M90" s="229">
        <v>0</v>
      </c>
      <c r="N90" s="229">
        <v>0</v>
      </c>
      <c r="O90" s="230">
        <v>0</v>
      </c>
    </row>
    <row r="91" spans="1:15" x14ac:dyDescent="0.25">
      <c r="A91" s="225" t="s">
        <v>50</v>
      </c>
      <c r="B91" s="23" t="s">
        <v>50</v>
      </c>
      <c r="C91" s="23"/>
      <c r="D91" s="23"/>
      <c r="E91" s="23"/>
      <c r="F91" s="226">
        <v>0</v>
      </c>
      <c r="G91" s="226">
        <v>0</v>
      </c>
      <c r="H91" s="111">
        <v>0</v>
      </c>
      <c r="I91" s="111">
        <v>0</v>
      </c>
      <c r="J91" s="227">
        <v>0</v>
      </c>
      <c r="K91" s="196">
        <v>0</v>
      </c>
      <c r="L91" s="231">
        <v>0</v>
      </c>
      <c r="M91" s="231">
        <v>0</v>
      </c>
      <c r="N91" s="231">
        <v>0</v>
      </c>
      <c r="O91" s="232">
        <v>0</v>
      </c>
    </row>
    <row r="92" spans="1:15" x14ac:dyDescent="0.25">
      <c r="A92" s="225" t="s">
        <v>55</v>
      </c>
      <c r="B92" s="23" t="s">
        <v>55</v>
      </c>
      <c r="C92" s="23"/>
      <c r="D92" s="23"/>
      <c r="E92" s="23"/>
      <c r="F92" s="226"/>
      <c r="G92" s="226"/>
      <c r="H92" s="111"/>
      <c r="I92" s="111"/>
      <c r="J92" s="196"/>
      <c r="K92" s="196"/>
      <c r="L92" s="231"/>
      <c r="M92" s="231"/>
      <c r="N92" s="231"/>
      <c r="O92" s="232"/>
    </row>
    <row r="93" spans="1:15" x14ac:dyDescent="0.25">
      <c r="A93" s="225" t="s">
        <v>106</v>
      </c>
      <c r="B93" s="23" t="s">
        <v>107</v>
      </c>
      <c r="C93" s="23"/>
      <c r="D93" s="23"/>
      <c r="E93" s="23"/>
      <c r="F93" s="226">
        <v>5708</v>
      </c>
      <c r="G93" s="226">
        <v>5531</v>
      </c>
      <c r="H93" s="111">
        <v>22103321.27</v>
      </c>
      <c r="I93" s="111">
        <v>21778299.149999999</v>
      </c>
      <c r="J93" s="227">
        <v>0.67579999999999996</v>
      </c>
      <c r="K93" s="196">
        <v>0.67800000000000005</v>
      </c>
      <c r="L93" s="231">
        <v>4.97</v>
      </c>
      <c r="M93" s="231">
        <v>4.99</v>
      </c>
      <c r="N93" s="231">
        <v>159.75</v>
      </c>
      <c r="O93" s="232">
        <v>159.88</v>
      </c>
    </row>
    <row r="94" spans="1:15" x14ac:dyDescent="0.25">
      <c r="A94" s="225" t="s">
        <v>108</v>
      </c>
      <c r="B94" s="233" t="s">
        <v>109</v>
      </c>
      <c r="C94" s="23"/>
      <c r="D94" s="23"/>
      <c r="E94" s="23"/>
      <c r="F94" s="226">
        <v>253</v>
      </c>
      <c r="G94" s="226">
        <v>219</v>
      </c>
      <c r="H94" s="111">
        <v>1362354.51</v>
      </c>
      <c r="I94" s="111">
        <v>812461.64</v>
      </c>
      <c r="J94" s="227">
        <v>4.1700000000000001E-2</v>
      </c>
      <c r="K94" s="196">
        <v>2.53E-2</v>
      </c>
      <c r="L94" s="231">
        <v>5.0199999999999996</v>
      </c>
      <c r="M94" s="231">
        <v>4.8499999999999996</v>
      </c>
      <c r="N94" s="231">
        <v>173.01</v>
      </c>
      <c r="O94" s="232">
        <v>155.84</v>
      </c>
    </row>
    <row r="95" spans="1:15" x14ac:dyDescent="0.25">
      <c r="A95" s="225" t="s">
        <v>110</v>
      </c>
      <c r="B95" s="233" t="s">
        <v>111</v>
      </c>
      <c r="C95" s="23"/>
      <c r="D95" s="23"/>
      <c r="E95" s="23"/>
      <c r="F95" s="226">
        <v>153</v>
      </c>
      <c r="G95" s="226">
        <v>162</v>
      </c>
      <c r="H95" s="111">
        <v>679236.95</v>
      </c>
      <c r="I95" s="111">
        <v>816440.78</v>
      </c>
      <c r="J95" s="227">
        <v>2.0799999999999999E-2</v>
      </c>
      <c r="K95" s="196">
        <v>2.5399999999999999E-2</v>
      </c>
      <c r="L95" s="231">
        <v>5.0199999999999996</v>
      </c>
      <c r="M95" s="231">
        <v>5.1100000000000003</v>
      </c>
      <c r="N95" s="231">
        <v>141.38999999999999</v>
      </c>
      <c r="O95" s="232">
        <v>183.17</v>
      </c>
    </row>
    <row r="96" spans="1:15" x14ac:dyDescent="0.25">
      <c r="A96" s="225" t="s">
        <v>112</v>
      </c>
      <c r="B96" s="233" t="s">
        <v>113</v>
      </c>
      <c r="C96" s="23"/>
      <c r="D96" s="23"/>
      <c r="E96" s="23"/>
      <c r="F96" s="226">
        <v>104</v>
      </c>
      <c r="G96" s="226">
        <v>92</v>
      </c>
      <c r="H96" s="111">
        <v>312476.19</v>
      </c>
      <c r="I96" s="111">
        <v>476831.9</v>
      </c>
      <c r="J96" s="227">
        <v>9.5999999999999992E-3</v>
      </c>
      <c r="K96" s="196">
        <v>1.4800000000000001E-2</v>
      </c>
      <c r="L96" s="231">
        <v>5.52</v>
      </c>
      <c r="M96" s="231">
        <v>4.9400000000000004</v>
      </c>
      <c r="N96" s="231">
        <v>110.44</v>
      </c>
      <c r="O96" s="232">
        <v>133.29</v>
      </c>
    </row>
    <row r="97" spans="1:25" x14ac:dyDescent="0.25">
      <c r="A97" s="225" t="s">
        <v>114</v>
      </c>
      <c r="B97" s="233" t="s">
        <v>115</v>
      </c>
      <c r="C97" s="23"/>
      <c r="D97" s="23"/>
      <c r="E97" s="23"/>
      <c r="F97" s="226">
        <v>133</v>
      </c>
      <c r="G97" s="226">
        <v>160</v>
      </c>
      <c r="H97" s="111">
        <v>637427.63</v>
      </c>
      <c r="I97" s="111">
        <v>686421.93</v>
      </c>
      <c r="J97" s="227">
        <v>1.95E-2</v>
      </c>
      <c r="K97" s="196">
        <v>2.1399999999999999E-2</v>
      </c>
      <c r="L97" s="231">
        <v>4.72</v>
      </c>
      <c r="M97" s="231">
        <v>5.0199999999999996</v>
      </c>
      <c r="N97" s="231">
        <v>174.05</v>
      </c>
      <c r="O97" s="232">
        <v>142.43</v>
      </c>
    </row>
    <row r="98" spans="1:25" x14ac:dyDescent="0.25">
      <c r="A98" s="225" t="s">
        <v>116</v>
      </c>
      <c r="B98" s="233" t="s">
        <v>117</v>
      </c>
      <c r="C98" s="23"/>
      <c r="D98" s="23"/>
      <c r="E98" s="23"/>
      <c r="F98" s="226">
        <v>160</v>
      </c>
      <c r="G98" s="226">
        <v>123</v>
      </c>
      <c r="H98" s="111">
        <v>860997.86</v>
      </c>
      <c r="I98" s="111">
        <v>743091.19999999995</v>
      </c>
      <c r="J98" s="227">
        <v>2.63E-2</v>
      </c>
      <c r="K98" s="196">
        <v>2.3099999999999999E-2</v>
      </c>
      <c r="L98" s="231">
        <v>5.98</v>
      </c>
      <c r="M98" s="231">
        <v>6.21</v>
      </c>
      <c r="N98" s="231">
        <v>149.63</v>
      </c>
      <c r="O98" s="232">
        <v>157.01</v>
      </c>
    </row>
    <row r="99" spans="1:25" x14ac:dyDescent="0.25">
      <c r="A99" s="225" t="s">
        <v>118</v>
      </c>
      <c r="B99" s="233" t="s">
        <v>119</v>
      </c>
      <c r="C99" s="23"/>
      <c r="D99" s="23"/>
      <c r="E99" s="23"/>
      <c r="F99" s="226">
        <v>48</v>
      </c>
      <c r="G99" s="226">
        <v>72</v>
      </c>
      <c r="H99" s="111">
        <v>239630.11</v>
      </c>
      <c r="I99" s="111">
        <v>223615.8</v>
      </c>
      <c r="J99" s="227">
        <v>7.3000000000000001E-3</v>
      </c>
      <c r="K99" s="196">
        <v>7.0000000000000001E-3</v>
      </c>
      <c r="L99" s="231">
        <v>5.07</v>
      </c>
      <c r="M99" s="231">
        <v>4.76</v>
      </c>
      <c r="N99" s="231">
        <v>123.51</v>
      </c>
      <c r="O99" s="232">
        <v>98.19</v>
      </c>
    </row>
    <row r="100" spans="1:25" x14ac:dyDescent="0.25">
      <c r="A100" s="234" t="s">
        <v>120</v>
      </c>
      <c r="B100" s="235" t="s">
        <v>120</v>
      </c>
      <c r="C100" s="235"/>
      <c r="D100" s="235"/>
      <c r="E100" s="235"/>
      <c r="F100" s="236">
        <v>6559</v>
      </c>
      <c r="G100" s="236">
        <v>6359</v>
      </c>
      <c r="H100" s="237">
        <v>26195444.52</v>
      </c>
      <c r="I100" s="237">
        <v>25537162.399999999</v>
      </c>
      <c r="J100" s="238">
        <v>0.80089999999999995</v>
      </c>
      <c r="K100" s="239">
        <v>0.79500000000000004</v>
      </c>
      <c r="L100" s="240">
        <v>5.01</v>
      </c>
      <c r="M100" s="240">
        <v>5.0199999999999996</v>
      </c>
      <c r="N100" s="240">
        <v>159.06</v>
      </c>
      <c r="O100" s="241">
        <v>158.9</v>
      </c>
    </row>
    <row r="101" spans="1:25" x14ac:dyDescent="0.25">
      <c r="A101" s="225" t="s">
        <v>52</v>
      </c>
      <c r="B101" s="23" t="s">
        <v>52</v>
      </c>
      <c r="C101" s="23"/>
      <c r="D101" s="23"/>
      <c r="E101" s="23"/>
      <c r="F101" s="226">
        <v>801</v>
      </c>
      <c r="G101" s="226">
        <v>841</v>
      </c>
      <c r="H101" s="111">
        <v>4432966.13</v>
      </c>
      <c r="I101" s="111">
        <v>4504368.04</v>
      </c>
      <c r="J101" s="227">
        <v>0.13550000000000001</v>
      </c>
      <c r="K101" s="196">
        <v>0.14019999999999999</v>
      </c>
      <c r="L101" s="231">
        <v>5.15</v>
      </c>
      <c r="M101" s="231">
        <v>5.08</v>
      </c>
      <c r="N101" s="231">
        <v>171.94</v>
      </c>
      <c r="O101" s="232">
        <v>171.61</v>
      </c>
    </row>
    <row r="102" spans="1:25" x14ac:dyDescent="0.25">
      <c r="A102" s="225" t="s">
        <v>51</v>
      </c>
      <c r="B102" s="23" t="s">
        <v>51</v>
      </c>
      <c r="C102" s="23"/>
      <c r="D102" s="23"/>
      <c r="E102" s="23"/>
      <c r="F102" s="226">
        <v>461</v>
      </c>
      <c r="G102" s="226">
        <v>443</v>
      </c>
      <c r="H102" s="111">
        <v>1891345.51</v>
      </c>
      <c r="I102" s="111">
        <v>1912913.22</v>
      </c>
      <c r="J102" s="227">
        <v>5.7799999999999997E-2</v>
      </c>
      <c r="K102" s="196">
        <v>5.96E-2</v>
      </c>
      <c r="L102" s="231">
        <v>5.15</v>
      </c>
      <c r="M102" s="231">
        <v>5.03</v>
      </c>
      <c r="N102" s="231">
        <v>168.17</v>
      </c>
      <c r="O102" s="232">
        <v>179.9</v>
      </c>
    </row>
    <row r="103" spans="1:25" x14ac:dyDescent="0.25">
      <c r="A103" s="225" t="s">
        <v>57</v>
      </c>
      <c r="B103" s="23" t="s">
        <v>57</v>
      </c>
      <c r="C103" s="23"/>
      <c r="D103" s="23"/>
      <c r="E103" s="23"/>
      <c r="F103" s="226">
        <v>55</v>
      </c>
      <c r="G103" s="226">
        <v>33</v>
      </c>
      <c r="H103" s="111">
        <v>187130.09</v>
      </c>
      <c r="I103" s="111">
        <v>167523.94</v>
      </c>
      <c r="J103" s="242">
        <v>5.7000000000000002E-3</v>
      </c>
      <c r="K103" s="196">
        <v>5.1999999999999998E-3</v>
      </c>
      <c r="L103" s="231">
        <v>5.85</v>
      </c>
      <c r="M103" s="231">
        <v>4.33</v>
      </c>
      <c r="N103" s="231">
        <v>131.22999999999999</v>
      </c>
      <c r="O103" s="232">
        <v>130.18</v>
      </c>
      <c r="Q103" s="243"/>
      <c r="R103" s="243"/>
      <c r="S103" s="243"/>
      <c r="T103" s="244"/>
      <c r="U103" s="244"/>
      <c r="V103" s="245"/>
      <c r="W103" s="245"/>
      <c r="X103" s="245"/>
      <c r="Y103" s="245"/>
    </row>
    <row r="104" spans="1:25" x14ac:dyDescent="0.25">
      <c r="A104" s="225" t="s">
        <v>59</v>
      </c>
      <c r="B104" s="23" t="s">
        <v>59</v>
      </c>
      <c r="C104" s="23"/>
      <c r="D104" s="23"/>
      <c r="E104" s="23"/>
      <c r="F104" s="226">
        <v>0</v>
      </c>
      <c r="G104" s="226">
        <v>0</v>
      </c>
      <c r="H104" s="111">
        <v>0</v>
      </c>
      <c r="I104" s="111">
        <v>0</v>
      </c>
      <c r="J104" s="242">
        <v>0</v>
      </c>
      <c r="K104" s="196">
        <v>0</v>
      </c>
      <c r="L104" s="231">
        <v>0</v>
      </c>
      <c r="M104" s="231">
        <v>0</v>
      </c>
      <c r="N104" s="231">
        <v>0</v>
      </c>
      <c r="O104" s="232">
        <v>0</v>
      </c>
    </row>
    <row r="105" spans="1:25" x14ac:dyDescent="0.25">
      <c r="A105" s="53"/>
      <c r="B105" s="60" t="s">
        <v>94</v>
      </c>
      <c r="C105" s="145"/>
      <c r="D105" s="145"/>
      <c r="E105" s="91"/>
      <c r="F105" s="246">
        <v>7876</v>
      </c>
      <c r="G105" s="246">
        <v>7676</v>
      </c>
      <c r="H105" s="203">
        <v>32706886.25</v>
      </c>
      <c r="I105" s="203">
        <v>32121967.600000001</v>
      </c>
      <c r="J105" s="247"/>
      <c r="K105" s="247"/>
      <c r="L105" s="248">
        <v>5.04</v>
      </c>
      <c r="M105" s="248">
        <v>5.03</v>
      </c>
      <c r="N105" s="248">
        <v>161.16999999999999</v>
      </c>
      <c r="O105" s="249">
        <v>161.79</v>
      </c>
    </row>
    <row r="106" spans="1:25" s="71" customFormat="1" ht="10.199999999999999" x14ac:dyDescent="0.2">
      <c r="A106" s="212"/>
      <c r="B106" s="68"/>
      <c r="C106" s="68"/>
      <c r="D106" s="68"/>
      <c r="E106" s="68"/>
      <c r="F106" s="68"/>
      <c r="G106" s="68"/>
      <c r="H106" s="68"/>
      <c r="I106" s="68"/>
      <c r="J106" s="250"/>
      <c r="K106" s="250"/>
      <c r="L106" s="68"/>
      <c r="M106" s="68"/>
      <c r="N106" s="68"/>
      <c r="O106" s="251"/>
    </row>
    <row r="107" spans="1:25" s="71" customFormat="1" ht="10.8" thickBot="1" x14ac:dyDescent="0.25">
      <c r="A107" s="72"/>
      <c r="B107" s="73"/>
      <c r="C107" s="73"/>
      <c r="D107" s="73"/>
      <c r="E107" s="73"/>
      <c r="F107" s="73"/>
      <c r="G107" s="73"/>
      <c r="H107" s="73"/>
      <c r="I107" s="73"/>
      <c r="J107" s="252"/>
      <c r="K107" s="252"/>
      <c r="L107" s="73"/>
      <c r="M107" s="73"/>
      <c r="N107" s="73"/>
      <c r="O107" s="253"/>
    </row>
    <row r="108" spans="1:25" ht="12.75" customHeight="1" thickBot="1" x14ac:dyDescent="0.3">
      <c r="A108" s="74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P108" s="254"/>
      <c r="Q108" s="254"/>
      <c r="R108" s="254"/>
      <c r="S108" s="254"/>
      <c r="T108" s="254"/>
      <c r="U108" s="254"/>
      <c r="V108" s="254"/>
      <c r="W108" s="254"/>
      <c r="X108" s="254"/>
      <c r="Y108" s="254"/>
    </row>
    <row r="109" spans="1:25" ht="15.6" x14ac:dyDescent="0.3">
      <c r="A109" s="29" t="s">
        <v>121</v>
      </c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2"/>
      <c r="P109" s="254"/>
      <c r="Q109" s="254"/>
      <c r="R109" s="254"/>
      <c r="S109" s="254"/>
      <c r="T109" s="254"/>
      <c r="U109" s="254"/>
      <c r="V109" s="254"/>
      <c r="W109" s="254"/>
      <c r="X109" s="254"/>
      <c r="Y109" s="254"/>
    </row>
    <row r="110" spans="1:25" ht="6.75" customHeight="1" x14ac:dyDescent="0.25">
      <c r="A110" s="3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34"/>
      <c r="P110" s="254"/>
      <c r="Q110" s="254"/>
      <c r="R110" s="254"/>
      <c r="S110" s="254"/>
      <c r="T110" s="254"/>
      <c r="U110" s="254"/>
      <c r="V110" s="254"/>
      <c r="W110" s="254"/>
      <c r="X110" s="254"/>
      <c r="Y110" s="254"/>
    </row>
    <row r="111" spans="1:25" s="85" customFormat="1" x14ac:dyDescent="0.25">
      <c r="A111" s="76"/>
      <c r="B111" s="77"/>
      <c r="C111" s="77"/>
      <c r="D111" s="77"/>
      <c r="E111" s="255"/>
      <c r="F111" s="220" t="s">
        <v>86</v>
      </c>
      <c r="G111" s="220"/>
      <c r="H111" s="218" t="s">
        <v>100</v>
      </c>
      <c r="I111" s="219"/>
      <c r="J111" s="220" t="s">
        <v>101</v>
      </c>
      <c r="K111" s="220"/>
      <c r="L111" s="220" t="s">
        <v>102</v>
      </c>
      <c r="M111" s="220"/>
      <c r="N111" s="220" t="s">
        <v>103</v>
      </c>
      <c r="O111" s="221"/>
    </row>
    <row r="112" spans="1:25" s="85" customFormat="1" x14ac:dyDescent="0.25">
      <c r="A112" s="76"/>
      <c r="B112" s="77"/>
      <c r="C112" s="77"/>
      <c r="D112" s="77"/>
      <c r="E112" s="255"/>
      <c r="F112" s="36" t="s">
        <v>104</v>
      </c>
      <c r="G112" s="36" t="s">
        <v>105</v>
      </c>
      <c r="H112" s="256" t="s">
        <v>104</v>
      </c>
      <c r="I112" s="257" t="s">
        <v>105</v>
      </c>
      <c r="J112" s="36" t="s">
        <v>104</v>
      </c>
      <c r="K112" s="36" t="s">
        <v>105</v>
      </c>
      <c r="L112" s="36" t="s">
        <v>104</v>
      </c>
      <c r="M112" s="36" t="s">
        <v>105</v>
      </c>
      <c r="N112" s="36" t="s">
        <v>104</v>
      </c>
      <c r="O112" s="38" t="s">
        <v>105</v>
      </c>
    </row>
    <row r="113" spans="1:15" x14ac:dyDescent="0.25">
      <c r="A113" s="33"/>
      <c r="B113" s="23" t="s">
        <v>122</v>
      </c>
      <c r="C113" s="23"/>
      <c r="D113" s="23"/>
      <c r="E113" s="23"/>
      <c r="F113" s="258">
        <v>5708</v>
      </c>
      <c r="G113" s="258">
        <v>5531</v>
      </c>
      <c r="H113" s="138">
        <v>22103321.27</v>
      </c>
      <c r="I113" s="259">
        <v>21778299.149999999</v>
      </c>
      <c r="J113" s="196">
        <v>0.84379999999999999</v>
      </c>
      <c r="K113" s="196">
        <v>0.8528</v>
      </c>
      <c r="L113" s="260">
        <v>4.97</v>
      </c>
      <c r="M113" s="260">
        <v>4.99</v>
      </c>
      <c r="N113" s="138">
        <v>159.75</v>
      </c>
      <c r="O113" s="261">
        <v>159.88</v>
      </c>
    </row>
    <row r="114" spans="1:15" x14ac:dyDescent="0.25">
      <c r="A114" s="33"/>
      <c r="B114" s="23" t="s">
        <v>123</v>
      </c>
      <c r="C114" s="23"/>
      <c r="D114" s="23"/>
      <c r="E114" s="23"/>
      <c r="F114" s="258">
        <v>253</v>
      </c>
      <c r="G114" s="258">
        <v>219</v>
      </c>
      <c r="H114" s="138">
        <v>1362354.51</v>
      </c>
      <c r="I114" s="262">
        <v>812461.64</v>
      </c>
      <c r="J114" s="196">
        <v>5.1999999999999998E-2</v>
      </c>
      <c r="K114" s="196">
        <v>3.1800000000000002E-2</v>
      </c>
      <c r="L114" s="260">
        <v>5.0199999999999996</v>
      </c>
      <c r="M114" s="260">
        <v>4.8499999999999996</v>
      </c>
      <c r="N114" s="138">
        <v>173.01</v>
      </c>
      <c r="O114" s="263">
        <v>155.84</v>
      </c>
    </row>
    <row r="115" spans="1:15" x14ac:dyDescent="0.25">
      <c r="A115" s="33"/>
      <c r="B115" s="23" t="s">
        <v>124</v>
      </c>
      <c r="C115" s="23"/>
      <c r="D115" s="23"/>
      <c r="E115" s="23"/>
      <c r="F115" s="258">
        <v>153</v>
      </c>
      <c r="G115" s="258">
        <v>162</v>
      </c>
      <c r="H115" s="138">
        <v>679236.95</v>
      </c>
      <c r="I115" s="262">
        <v>816440.78</v>
      </c>
      <c r="J115" s="196">
        <v>2.5899999999999999E-2</v>
      </c>
      <c r="K115" s="196">
        <v>3.2000000000000001E-2</v>
      </c>
      <c r="L115" s="260">
        <v>5.0199999999999996</v>
      </c>
      <c r="M115" s="260">
        <v>5.1100000000000003</v>
      </c>
      <c r="N115" s="138">
        <v>141.38999999999999</v>
      </c>
      <c r="O115" s="263">
        <v>183.17</v>
      </c>
    </row>
    <row r="116" spans="1:15" x14ac:dyDescent="0.25">
      <c r="A116" s="33"/>
      <c r="B116" s="23" t="s">
        <v>125</v>
      </c>
      <c r="C116" s="23"/>
      <c r="D116" s="23"/>
      <c r="E116" s="23"/>
      <c r="F116" s="258">
        <v>104</v>
      </c>
      <c r="G116" s="258">
        <v>92</v>
      </c>
      <c r="H116" s="138">
        <v>312476.19</v>
      </c>
      <c r="I116" s="262">
        <v>476831.9</v>
      </c>
      <c r="J116" s="196">
        <v>1.1900000000000001E-2</v>
      </c>
      <c r="K116" s="196">
        <v>1.8700000000000001E-2</v>
      </c>
      <c r="L116" s="260">
        <v>5.52</v>
      </c>
      <c r="M116" s="260">
        <v>4.9400000000000004</v>
      </c>
      <c r="N116" s="138">
        <v>110.44</v>
      </c>
      <c r="O116" s="263">
        <v>133.29</v>
      </c>
    </row>
    <row r="117" spans="1:15" x14ac:dyDescent="0.25">
      <c r="A117" s="33"/>
      <c r="B117" s="23" t="s">
        <v>126</v>
      </c>
      <c r="C117" s="23"/>
      <c r="D117" s="23"/>
      <c r="E117" s="23"/>
      <c r="F117" s="258">
        <v>133</v>
      </c>
      <c r="G117" s="258">
        <v>160</v>
      </c>
      <c r="H117" s="138">
        <v>637427.63</v>
      </c>
      <c r="I117" s="262">
        <v>686421.93</v>
      </c>
      <c r="J117" s="196">
        <v>2.4299999999999999E-2</v>
      </c>
      <c r="K117" s="196">
        <v>2.69E-2</v>
      </c>
      <c r="L117" s="260">
        <v>4.72</v>
      </c>
      <c r="M117" s="260">
        <v>5.0199999999999996</v>
      </c>
      <c r="N117" s="138">
        <v>174.05</v>
      </c>
      <c r="O117" s="263">
        <v>142.43</v>
      </c>
    </row>
    <row r="118" spans="1:15" x14ac:dyDescent="0.25">
      <c r="A118" s="33"/>
      <c r="B118" s="23" t="s">
        <v>127</v>
      </c>
      <c r="C118" s="23"/>
      <c r="D118" s="23"/>
      <c r="E118" s="23"/>
      <c r="F118" s="258">
        <v>160</v>
      </c>
      <c r="G118" s="258">
        <v>123</v>
      </c>
      <c r="H118" s="138">
        <v>860997.86</v>
      </c>
      <c r="I118" s="262">
        <v>743091.19999999995</v>
      </c>
      <c r="J118" s="196">
        <v>3.2899999999999999E-2</v>
      </c>
      <c r="K118" s="196">
        <v>2.9100000000000001E-2</v>
      </c>
      <c r="L118" s="260">
        <v>5.98</v>
      </c>
      <c r="M118" s="264">
        <v>6.21</v>
      </c>
      <c r="N118" s="138">
        <v>149.63</v>
      </c>
      <c r="O118" s="263">
        <v>157.01</v>
      </c>
    </row>
    <row r="119" spans="1:15" x14ac:dyDescent="0.25">
      <c r="A119" s="33"/>
      <c r="B119" s="23" t="s">
        <v>128</v>
      </c>
      <c r="C119" s="23"/>
      <c r="D119" s="23"/>
      <c r="E119" s="23"/>
      <c r="F119" s="258">
        <v>48</v>
      </c>
      <c r="G119" s="258">
        <v>72</v>
      </c>
      <c r="H119" s="138">
        <v>239630.11</v>
      </c>
      <c r="I119" s="262">
        <v>223615.8</v>
      </c>
      <c r="J119" s="196">
        <v>9.1000000000000004E-3</v>
      </c>
      <c r="K119" s="196">
        <v>8.8000000000000005E-3</v>
      </c>
      <c r="L119" s="260">
        <v>5.07</v>
      </c>
      <c r="M119" s="260">
        <v>4.76</v>
      </c>
      <c r="N119" s="138">
        <v>123.51</v>
      </c>
      <c r="O119" s="263">
        <v>98.19</v>
      </c>
    </row>
    <row r="120" spans="1:15" x14ac:dyDescent="0.25">
      <c r="A120" s="53"/>
      <c r="B120" s="60" t="s">
        <v>129</v>
      </c>
      <c r="C120" s="145"/>
      <c r="D120" s="145"/>
      <c r="E120" s="91"/>
      <c r="F120" s="265">
        <v>6559</v>
      </c>
      <c r="G120" s="265">
        <v>6359</v>
      </c>
      <c r="H120" s="203">
        <v>26195444.52</v>
      </c>
      <c r="I120" s="203">
        <v>25537162.399999999</v>
      </c>
      <c r="J120" s="247"/>
      <c r="K120" s="247"/>
      <c r="L120" s="266">
        <v>5.01</v>
      </c>
      <c r="M120" s="267">
        <v>5.0199999999999996</v>
      </c>
      <c r="N120" s="203">
        <v>159.06</v>
      </c>
      <c r="O120" s="206">
        <v>158.9</v>
      </c>
    </row>
    <row r="121" spans="1:15" s="71" customFormat="1" ht="10.199999999999999" x14ac:dyDescent="0.2">
      <c r="A121" s="67"/>
      <c r="B121" s="69"/>
      <c r="C121" s="69"/>
      <c r="D121" s="69"/>
      <c r="E121" s="69"/>
      <c r="F121" s="69"/>
      <c r="G121" s="69"/>
      <c r="H121" s="69"/>
      <c r="I121" s="69"/>
      <c r="J121" s="268"/>
      <c r="K121" s="268"/>
      <c r="L121" s="69"/>
      <c r="M121" s="69"/>
      <c r="N121" s="69"/>
      <c r="O121" s="269"/>
    </row>
    <row r="122" spans="1:15" s="71" customFormat="1" ht="10.8" thickBot="1" x14ac:dyDescent="0.25">
      <c r="A122" s="72"/>
      <c r="B122" s="73"/>
      <c r="C122" s="73"/>
      <c r="D122" s="73"/>
      <c r="E122" s="73"/>
      <c r="F122" s="73"/>
      <c r="G122" s="73"/>
      <c r="H122" s="73"/>
      <c r="I122" s="73"/>
      <c r="J122" s="252"/>
      <c r="K122" s="252"/>
      <c r="L122" s="73"/>
      <c r="M122" s="73"/>
      <c r="N122" s="73"/>
      <c r="O122" s="253"/>
    </row>
    <row r="123" spans="1:15" ht="12.75" customHeight="1" thickBot="1" x14ac:dyDescent="0.3">
      <c r="A123" s="74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</row>
    <row r="124" spans="1:15" ht="15.6" x14ac:dyDescent="0.3">
      <c r="A124" s="29" t="s">
        <v>130</v>
      </c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2"/>
    </row>
    <row r="125" spans="1:15" ht="6.75" customHeight="1" x14ac:dyDescent="0.25">
      <c r="A125" s="3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34"/>
    </row>
    <row r="126" spans="1:15" ht="12.75" customHeight="1" x14ac:dyDescent="0.25">
      <c r="A126" s="35"/>
      <c r="B126" s="193"/>
      <c r="C126" s="193"/>
      <c r="D126" s="193"/>
      <c r="E126" s="193"/>
      <c r="F126" s="216" t="s">
        <v>86</v>
      </c>
      <c r="G126" s="217"/>
      <c r="H126" s="218" t="s">
        <v>100</v>
      </c>
      <c r="I126" s="219"/>
      <c r="J126" s="216" t="s">
        <v>101</v>
      </c>
      <c r="K126" s="217"/>
      <c r="L126" s="216" t="s">
        <v>102</v>
      </c>
      <c r="M126" s="217"/>
      <c r="N126" s="216" t="s">
        <v>103</v>
      </c>
      <c r="O126" s="270"/>
    </row>
    <row r="127" spans="1:15" x14ac:dyDescent="0.25">
      <c r="A127" s="35"/>
      <c r="B127" s="193"/>
      <c r="C127" s="193"/>
      <c r="D127" s="193"/>
      <c r="E127" s="193"/>
      <c r="F127" s="36" t="s">
        <v>104</v>
      </c>
      <c r="G127" s="36" t="s">
        <v>105</v>
      </c>
      <c r="H127" s="36" t="s">
        <v>104</v>
      </c>
      <c r="I127" s="222" t="s">
        <v>105</v>
      </c>
      <c r="J127" s="36" t="s">
        <v>104</v>
      </c>
      <c r="K127" s="36" t="s">
        <v>105</v>
      </c>
      <c r="L127" s="36" t="s">
        <v>104</v>
      </c>
      <c r="M127" s="36" t="s">
        <v>105</v>
      </c>
      <c r="N127" s="36" t="s">
        <v>104</v>
      </c>
      <c r="O127" s="38" t="s">
        <v>105</v>
      </c>
    </row>
    <row r="128" spans="1:15" x14ac:dyDescent="0.25">
      <c r="A128" s="33"/>
      <c r="B128" s="23" t="s">
        <v>131</v>
      </c>
      <c r="C128" s="23"/>
      <c r="D128" s="23"/>
      <c r="E128" s="23"/>
      <c r="F128" s="226">
        <v>495</v>
      </c>
      <c r="G128" s="226">
        <v>487</v>
      </c>
      <c r="H128" s="231">
        <v>7909472.3200000003</v>
      </c>
      <c r="I128" s="231">
        <v>7781844.8300000001</v>
      </c>
      <c r="J128" s="196">
        <v>0.24179999999999999</v>
      </c>
      <c r="K128" s="196">
        <v>0.24229999999999999</v>
      </c>
      <c r="L128" s="231">
        <v>4.97</v>
      </c>
      <c r="M128" s="231">
        <v>4.95</v>
      </c>
      <c r="N128" s="231">
        <v>190.26</v>
      </c>
      <c r="O128" s="232">
        <v>190.03</v>
      </c>
    </row>
    <row r="129" spans="1:15" x14ac:dyDescent="0.25">
      <c r="A129" s="33"/>
      <c r="B129" s="23" t="s">
        <v>132</v>
      </c>
      <c r="C129" s="23"/>
      <c r="D129" s="23"/>
      <c r="E129" s="23"/>
      <c r="F129" s="226">
        <v>487</v>
      </c>
      <c r="G129" s="226">
        <v>479</v>
      </c>
      <c r="H129" s="231">
        <v>8178320.5099999998</v>
      </c>
      <c r="I129" s="231">
        <v>8066603.5300000003</v>
      </c>
      <c r="J129" s="196">
        <v>0.25</v>
      </c>
      <c r="K129" s="196">
        <v>0.25109999999999999</v>
      </c>
      <c r="L129" s="231">
        <v>5.23</v>
      </c>
      <c r="M129" s="231">
        <v>5.22</v>
      </c>
      <c r="N129" s="231">
        <v>203.64</v>
      </c>
      <c r="O129" s="232">
        <v>203.46</v>
      </c>
    </row>
    <row r="130" spans="1:15" x14ac:dyDescent="0.25">
      <c r="A130" s="33"/>
      <c r="B130" s="23" t="s">
        <v>133</v>
      </c>
      <c r="C130" s="23"/>
      <c r="D130" s="23"/>
      <c r="E130" s="23"/>
      <c r="F130" s="226">
        <v>4015</v>
      </c>
      <c r="G130" s="226">
        <v>3917</v>
      </c>
      <c r="H130" s="231">
        <v>8214729.2800000003</v>
      </c>
      <c r="I130" s="231">
        <v>8046104.6100000003</v>
      </c>
      <c r="J130" s="196">
        <v>0.25119999999999998</v>
      </c>
      <c r="K130" s="196">
        <v>0.2505</v>
      </c>
      <c r="L130" s="231">
        <v>4.78</v>
      </c>
      <c r="M130" s="231">
        <v>4.7699999999999996</v>
      </c>
      <c r="N130" s="231">
        <v>117.87</v>
      </c>
      <c r="O130" s="232">
        <v>119.02</v>
      </c>
    </row>
    <row r="131" spans="1:15" x14ac:dyDescent="0.25">
      <c r="A131" s="33"/>
      <c r="B131" s="23" t="s">
        <v>134</v>
      </c>
      <c r="C131" s="23"/>
      <c r="D131" s="23"/>
      <c r="E131" s="23"/>
      <c r="F131" s="226">
        <v>2734</v>
      </c>
      <c r="G131" s="226">
        <v>2661</v>
      </c>
      <c r="H131" s="231">
        <v>7489749.1500000004</v>
      </c>
      <c r="I131" s="231">
        <v>7349458.1600000001</v>
      </c>
      <c r="J131" s="196">
        <v>0.22900000000000001</v>
      </c>
      <c r="K131" s="196">
        <v>0.2288</v>
      </c>
      <c r="L131" s="231">
        <v>4.95</v>
      </c>
      <c r="M131" s="231">
        <v>4.9400000000000004</v>
      </c>
      <c r="N131" s="231">
        <v>135.85</v>
      </c>
      <c r="O131" s="232">
        <v>136.85</v>
      </c>
    </row>
    <row r="132" spans="1:15" x14ac:dyDescent="0.25">
      <c r="A132" s="33"/>
      <c r="B132" s="23" t="s">
        <v>135</v>
      </c>
      <c r="C132" s="23"/>
      <c r="D132" s="23"/>
      <c r="E132" s="23"/>
      <c r="F132" s="226">
        <v>130</v>
      </c>
      <c r="G132" s="226">
        <v>118</v>
      </c>
      <c r="H132" s="231">
        <v>891583.63</v>
      </c>
      <c r="I132" s="231">
        <v>855505.4</v>
      </c>
      <c r="J132" s="196">
        <v>2.7300000000000001E-2</v>
      </c>
      <c r="K132" s="196">
        <v>2.6599999999999999E-2</v>
      </c>
      <c r="L132" s="231">
        <v>7.01</v>
      </c>
      <c r="M132" s="231">
        <v>6.99</v>
      </c>
      <c r="N132" s="231">
        <v>126.72</v>
      </c>
      <c r="O132" s="232">
        <v>129.87</v>
      </c>
    </row>
    <row r="133" spans="1:15" x14ac:dyDescent="0.25">
      <c r="A133" s="33"/>
      <c r="B133" s="23" t="s">
        <v>136</v>
      </c>
      <c r="C133" s="23"/>
      <c r="D133" s="23"/>
      <c r="E133" s="23"/>
      <c r="F133" s="226">
        <v>15</v>
      </c>
      <c r="G133" s="226">
        <v>14</v>
      </c>
      <c r="H133" s="231">
        <v>23031.360000000001</v>
      </c>
      <c r="I133" s="231">
        <v>22451.07</v>
      </c>
      <c r="J133" s="196">
        <v>6.9999999999999999E-4</v>
      </c>
      <c r="K133" s="196">
        <v>6.9999999999999999E-4</v>
      </c>
      <c r="L133" s="231">
        <v>5.94</v>
      </c>
      <c r="M133" s="231">
        <v>5.94</v>
      </c>
      <c r="N133" s="231">
        <v>105.58</v>
      </c>
      <c r="O133" s="232">
        <v>105.85</v>
      </c>
    </row>
    <row r="134" spans="1:15" x14ac:dyDescent="0.25">
      <c r="A134" s="53"/>
      <c r="B134" s="60" t="s">
        <v>137</v>
      </c>
      <c r="C134" s="145"/>
      <c r="D134" s="145"/>
      <c r="E134" s="145"/>
      <c r="F134" s="265">
        <v>7876</v>
      </c>
      <c r="G134" s="265">
        <v>7676</v>
      </c>
      <c r="H134" s="203">
        <v>32706886.25</v>
      </c>
      <c r="I134" s="203">
        <v>32121967.600000001</v>
      </c>
      <c r="J134" s="247"/>
      <c r="K134" s="247"/>
      <c r="L134" s="266">
        <v>5.04</v>
      </c>
      <c r="M134" s="267">
        <v>5.03</v>
      </c>
      <c r="N134" s="203">
        <v>161.16999999999999</v>
      </c>
      <c r="O134" s="206">
        <v>161.79</v>
      </c>
    </row>
    <row r="135" spans="1:15" s="71" customFormat="1" ht="10.199999999999999" x14ac:dyDescent="0.2">
      <c r="A135" s="67"/>
      <c r="B135" s="69"/>
      <c r="C135" s="69"/>
      <c r="D135" s="69"/>
      <c r="E135" s="69"/>
      <c r="F135" s="68"/>
      <c r="G135" s="68"/>
      <c r="H135" s="68"/>
      <c r="I135" s="68"/>
      <c r="J135" s="68"/>
      <c r="K135" s="68"/>
      <c r="L135" s="68"/>
      <c r="M135" s="68"/>
      <c r="N135" s="250"/>
      <c r="O135" s="175"/>
    </row>
    <row r="136" spans="1:15" s="71" customFormat="1" ht="10.8" thickBot="1" x14ac:dyDescent="0.25">
      <c r="A136" s="72"/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5"/>
    </row>
    <row r="137" spans="1:15" ht="13.8" thickBot="1" x14ac:dyDescent="0.3">
      <c r="A137" s="254"/>
      <c r="B137" s="254"/>
      <c r="C137" s="254"/>
      <c r="D137" s="254"/>
      <c r="E137" s="254"/>
    </row>
    <row r="138" spans="1:15" ht="15.6" x14ac:dyDescent="0.3">
      <c r="A138" s="29" t="s">
        <v>138</v>
      </c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2"/>
    </row>
    <row r="139" spans="1:15" ht="6.75" customHeight="1" x14ac:dyDescent="0.25">
      <c r="A139" s="3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34"/>
    </row>
    <row r="140" spans="1:15" ht="12.75" customHeight="1" x14ac:dyDescent="0.25">
      <c r="A140" s="35"/>
      <c r="B140" s="193"/>
      <c r="C140" s="193"/>
      <c r="D140" s="193"/>
      <c r="E140" s="193"/>
      <c r="F140" s="216" t="s">
        <v>86</v>
      </c>
      <c r="G140" s="217"/>
      <c r="H140" s="218" t="s">
        <v>100</v>
      </c>
      <c r="I140" s="219"/>
      <c r="J140" s="216" t="s">
        <v>139</v>
      </c>
      <c r="K140" s="217"/>
      <c r="L140" s="216" t="s">
        <v>102</v>
      </c>
      <c r="M140" s="217"/>
      <c r="N140" s="216" t="s">
        <v>103</v>
      </c>
      <c r="O140" s="270"/>
    </row>
    <row r="141" spans="1:15" x14ac:dyDescent="0.25">
      <c r="A141" s="35"/>
      <c r="B141" s="193"/>
      <c r="C141" s="193"/>
      <c r="D141" s="193"/>
      <c r="E141" s="193"/>
      <c r="F141" s="36" t="s">
        <v>104</v>
      </c>
      <c r="G141" s="36" t="s">
        <v>105</v>
      </c>
      <c r="H141" s="36" t="s">
        <v>104</v>
      </c>
      <c r="I141" s="222" t="s">
        <v>105</v>
      </c>
      <c r="J141" s="36" t="s">
        <v>104</v>
      </c>
      <c r="K141" s="36" t="s">
        <v>105</v>
      </c>
      <c r="L141" s="36" t="s">
        <v>104</v>
      </c>
      <c r="M141" s="36" t="s">
        <v>105</v>
      </c>
      <c r="N141" s="36" t="s">
        <v>104</v>
      </c>
      <c r="O141" s="38" t="s">
        <v>105</v>
      </c>
    </row>
    <row r="142" spans="1:15" x14ac:dyDescent="0.25">
      <c r="A142" s="33"/>
      <c r="B142" s="23" t="s">
        <v>140</v>
      </c>
      <c r="C142" s="23"/>
      <c r="D142" s="23"/>
      <c r="E142" s="23"/>
      <c r="F142" s="226">
        <v>4110</v>
      </c>
      <c r="G142" s="226">
        <v>4015</v>
      </c>
      <c r="H142" s="231">
        <v>11977093.33</v>
      </c>
      <c r="I142" s="231">
        <v>11687157.17</v>
      </c>
      <c r="J142" s="196">
        <v>0.36620000000000003</v>
      </c>
      <c r="K142" s="196">
        <v>0.36380000000000001</v>
      </c>
      <c r="L142" s="231">
        <v>5.14</v>
      </c>
      <c r="M142" s="231">
        <v>5.13</v>
      </c>
      <c r="N142" s="138">
        <v>135.97999999999999</v>
      </c>
      <c r="O142" s="261">
        <v>136.81</v>
      </c>
    </row>
    <row r="143" spans="1:15" x14ac:dyDescent="0.25">
      <c r="A143" s="33"/>
      <c r="B143" s="23" t="s">
        <v>141</v>
      </c>
      <c r="C143" s="23"/>
      <c r="D143" s="23"/>
      <c r="E143" s="23"/>
      <c r="F143" s="226">
        <v>1443</v>
      </c>
      <c r="G143" s="226">
        <v>1391</v>
      </c>
      <c r="H143" s="231">
        <v>2917039.11</v>
      </c>
      <c r="I143" s="231">
        <v>2872953</v>
      </c>
      <c r="J143" s="196">
        <v>8.9200000000000002E-2</v>
      </c>
      <c r="K143" s="196">
        <v>8.9399999999999993E-2</v>
      </c>
      <c r="L143" s="231">
        <v>5.0199999999999996</v>
      </c>
      <c r="M143" s="231">
        <v>5.0199999999999996</v>
      </c>
      <c r="N143" s="138">
        <v>118.13</v>
      </c>
      <c r="O143" s="263">
        <v>120.36</v>
      </c>
    </row>
    <row r="144" spans="1:15" x14ac:dyDescent="0.25">
      <c r="A144" s="33"/>
      <c r="B144" s="23" t="s">
        <v>142</v>
      </c>
      <c r="C144" s="23"/>
      <c r="D144" s="23"/>
      <c r="E144" s="23"/>
      <c r="F144" s="226">
        <v>1412</v>
      </c>
      <c r="G144" s="226">
        <v>1371</v>
      </c>
      <c r="H144" s="231">
        <v>3215072.13</v>
      </c>
      <c r="I144" s="231">
        <v>3137515.95</v>
      </c>
      <c r="J144" s="196">
        <v>9.8299999999999998E-2</v>
      </c>
      <c r="K144" s="196">
        <v>9.7699999999999995E-2</v>
      </c>
      <c r="L144" s="231">
        <v>4.8</v>
      </c>
      <c r="M144" s="231">
        <v>4.7699999999999996</v>
      </c>
      <c r="N144" s="138">
        <v>124.57</v>
      </c>
      <c r="O144" s="263">
        <v>125.61</v>
      </c>
    </row>
    <row r="145" spans="1:15" x14ac:dyDescent="0.25">
      <c r="A145" s="33"/>
      <c r="B145" s="23" t="s">
        <v>143</v>
      </c>
      <c r="C145" s="23"/>
      <c r="D145" s="23"/>
      <c r="E145" s="23"/>
      <c r="F145" s="226">
        <v>905</v>
      </c>
      <c r="G145" s="226">
        <v>893</v>
      </c>
      <c r="H145" s="231">
        <v>14593206.939999999</v>
      </c>
      <c r="I145" s="231">
        <v>14419918.01</v>
      </c>
      <c r="J145" s="196">
        <v>0.44619999999999999</v>
      </c>
      <c r="K145" s="196">
        <v>0.44890000000000002</v>
      </c>
      <c r="L145" s="231">
        <v>5.01</v>
      </c>
      <c r="M145" s="231">
        <v>5</v>
      </c>
      <c r="N145" s="138">
        <v>198.54</v>
      </c>
      <c r="O145" s="263">
        <v>198.18</v>
      </c>
    </row>
    <row r="146" spans="1:15" x14ac:dyDescent="0.25">
      <c r="A146" s="33"/>
      <c r="B146" s="23" t="s">
        <v>144</v>
      </c>
      <c r="C146" s="23"/>
      <c r="D146" s="23"/>
      <c r="E146" s="23"/>
      <c r="F146" s="226">
        <v>6</v>
      </c>
      <c r="G146" s="226">
        <v>6</v>
      </c>
      <c r="H146" s="231">
        <v>4474.74</v>
      </c>
      <c r="I146" s="231">
        <v>4423.47</v>
      </c>
      <c r="J146" s="196">
        <v>1E-4</v>
      </c>
      <c r="K146" s="196">
        <v>1E-4</v>
      </c>
      <c r="L146" s="231">
        <v>3.47</v>
      </c>
      <c r="M146" s="231">
        <v>3.47</v>
      </c>
      <c r="N146" s="138">
        <v>77.83</v>
      </c>
      <c r="O146" s="263">
        <v>76.84</v>
      </c>
    </row>
    <row r="147" spans="1:15" x14ac:dyDescent="0.25">
      <c r="A147" s="53"/>
      <c r="B147" s="60" t="s">
        <v>94</v>
      </c>
      <c r="C147" s="145"/>
      <c r="D147" s="145"/>
      <c r="E147" s="145"/>
      <c r="F147" s="265">
        <v>7876</v>
      </c>
      <c r="G147" s="265">
        <v>7676</v>
      </c>
      <c r="H147" s="203">
        <v>32706886.25</v>
      </c>
      <c r="I147" s="203">
        <v>32121967.600000001</v>
      </c>
      <c r="J147" s="247"/>
      <c r="K147" s="247"/>
      <c r="L147" s="266">
        <v>5.04</v>
      </c>
      <c r="M147" s="266">
        <v>5.03</v>
      </c>
      <c r="N147" s="203">
        <v>161.16999999999999</v>
      </c>
      <c r="O147" s="206">
        <v>161.79</v>
      </c>
    </row>
    <row r="148" spans="1:15" s="71" customFormat="1" ht="10.199999999999999" x14ac:dyDescent="0.2">
      <c r="A148" s="212"/>
      <c r="B148" s="68"/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250"/>
      <c r="O148" s="70"/>
    </row>
    <row r="149" spans="1:15" s="71" customFormat="1" ht="10.8" thickBot="1" x14ac:dyDescent="0.25">
      <c r="A149" s="72"/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5"/>
    </row>
    <row r="150" spans="1:15" ht="13.8" thickBot="1" x14ac:dyDescent="0.3">
      <c r="A150" s="254"/>
      <c r="B150" s="254"/>
      <c r="C150" s="254"/>
      <c r="D150" s="254"/>
      <c r="E150" s="254"/>
    </row>
    <row r="151" spans="1:15" ht="15.6" x14ac:dyDescent="0.3">
      <c r="A151" s="29" t="s">
        <v>145</v>
      </c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2"/>
    </row>
    <row r="152" spans="1:15" ht="6.75" customHeight="1" x14ac:dyDescent="0.25">
      <c r="A152" s="3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34"/>
    </row>
    <row r="153" spans="1:15" x14ac:dyDescent="0.25">
      <c r="A153" s="35"/>
      <c r="B153" s="193"/>
      <c r="C153" s="193"/>
      <c r="D153" s="193"/>
      <c r="E153" s="121"/>
      <c r="F153" s="216" t="s">
        <v>86</v>
      </c>
      <c r="G153" s="217"/>
      <c r="H153" s="218" t="s">
        <v>100</v>
      </c>
      <c r="I153" s="219"/>
      <c r="J153" s="220" t="s">
        <v>146</v>
      </c>
      <c r="K153" s="220"/>
      <c r="L153" s="38" t="s">
        <v>21</v>
      </c>
    </row>
    <row r="154" spans="1:15" x14ac:dyDescent="0.25">
      <c r="A154" s="35"/>
      <c r="B154" s="193"/>
      <c r="C154" s="193"/>
      <c r="D154" s="193"/>
      <c r="E154" s="121"/>
      <c r="F154" s="222" t="s">
        <v>104</v>
      </c>
      <c r="G154" s="222" t="s">
        <v>105</v>
      </c>
      <c r="H154" s="36" t="s">
        <v>104</v>
      </c>
      <c r="I154" s="36" t="s">
        <v>105</v>
      </c>
      <c r="J154" s="36" t="s">
        <v>104</v>
      </c>
      <c r="K154" s="36" t="s">
        <v>105</v>
      </c>
      <c r="L154" s="271"/>
    </row>
    <row r="155" spans="1:15" x14ac:dyDescent="0.25">
      <c r="A155" s="80"/>
      <c r="B155" s="86" t="s">
        <v>147</v>
      </c>
      <c r="C155" s="86"/>
      <c r="D155" s="86"/>
      <c r="E155" s="86"/>
      <c r="F155" s="226">
        <v>1108</v>
      </c>
      <c r="G155" s="226">
        <v>1086</v>
      </c>
      <c r="H155" s="231">
        <v>3068257.65</v>
      </c>
      <c r="I155" s="138">
        <v>3015408.6</v>
      </c>
      <c r="J155" s="196">
        <v>9.3799999999999994E-2</v>
      </c>
      <c r="K155" s="272">
        <v>9.3899999999999997E-2</v>
      </c>
      <c r="L155" s="273">
        <v>3.0453999999999999</v>
      </c>
    </row>
    <row r="156" spans="1:15" x14ac:dyDescent="0.25">
      <c r="A156" s="33"/>
      <c r="B156" s="23" t="s">
        <v>148</v>
      </c>
      <c r="C156" s="23"/>
      <c r="D156" s="23"/>
      <c r="E156" s="23"/>
      <c r="F156" s="226">
        <v>6768</v>
      </c>
      <c r="G156" s="226">
        <v>6590</v>
      </c>
      <c r="H156" s="231">
        <v>29638628.600000001</v>
      </c>
      <c r="I156" s="138">
        <v>29106559</v>
      </c>
      <c r="J156" s="196">
        <v>0.90620000000000001</v>
      </c>
      <c r="K156" s="242">
        <v>0.90610000000000002</v>
      </c>
      <c r="L156" s="274">
        <v>2.4356</v>
      </c>
    </row>
    <row r="157" spans="1:15" x14ac:dyDescent="0.25">
      <c r="A157" s="33"/>
      <c r="B157" s="23" t="s">
        <v>149</v>
      </c>
      <c r="C157" s="23"/>
      <c r="D157" s="23"/>
      <c r="E157" s="23"/>
      <c r="F157" s="226">
        <v>0</v>
      </c>
      <c r="G157" s="226">
        <v>0</v>
      </c>
      <c r="H157" s="231">
        <v>0</v>
      </c>
      <c r="I157" s="231">
        <v>0</v>
      </c>
      <c r="J157" s="196">
        <v>0</v>
      </c>
      <c r="K157" s="242">
        <v>0</v>
      </c>
      <c r="L157" s="274">
        <v>0</v>
      </c>
    </row>
    <row r="158" spans="1:15" ht="13.8" thickBot="1" x14ac:dyDescent="0.3">
      <c r="A158" s="176"/>
      <c r="B158" s="275" t="s">
        <v>49</v>
      </c>
      <c r="C158" s="74"/>
      <c r="D158" s="74"/>
      <c r="E158" s="74"/>
      <c r="F158" s="276">
        <v>7876</v>
      </c>
      <c r="G158" s="276">
        <v>7676</v>
      </c>
      <c r="H158" s="277">
        <v>32706886.25</v>
      </c>
      <c r="I158" s="277">
        <v>32121967.600000001</v>
      </c>
      <c r="J158" s="278"/>
      <c r="K158" s="279"/>
      <c r="L158" s="280">
        <v>2.4927999999999999</v>
      </c>
    </row>
    <row r="159" spans="1:15" s="282" customFormat="1" ht="10.199999999999999" x14ac:dyDescent="0.2">
      <c r="A159" s="69"/>
      <c r="B159" s="281"/>
      <c r="C159" s="281"/>
      <c r="D159" s="281"/>
      <c r="E159" s="281"/>
      <c r="F159" s="281"/>
      <c r="G159" s="281"/>
      <c r="H159" s="281"/>
      <c r="I159" s="281"/>
      <c r="J159" s="281"/>
    </row>
    <row r="160" spans="1:15" s="282" customFormat="1" ht="10.199999999999999" x14ac:dyDescent="0.2">
      <c r="A160" s="69"/>
      <c r="B160" s="281"/>
      <c r="C160" s="281"/>
      <c r="D160" s="281"/>
      <c r="E160" s="281"/>
      <c r="F160" s="281"/>
      <c r="G160" s="281"/>
      <c r="H160" s="281"/>
      <c r="I160" s="281"/>
      <c r="J160" s="281"/>
    </row>
    <row r="161" spans="1:15" ht="13.8" thickBot="1" x14ac:dyDescent="0.3"/>
    <row r="162" spans="1:15" s="23" customFormat="1" ht="15.6" x14ac:dyDescent="0.3">
      <c r="A162" s="29" t="s">
        <v>150</v>
      </c>
      <c r="B162" s="283"/>
      <c r="C162" s="284"/>
      <c r="D162" s="285"/>
      <c r="E162" s="285"/>
      <c r="F162" s="185" t="s">
        <v>151</v>
      </c>
    </row>
    <row r="163" spans="1:15" s="23" customFormat="1" ht="13.8" thickBot="1" x14ac:dyDescent="0.3">
      <c r="A163" s="176" t="s">
        <v>152</v>
      </c>
      <c r="B163" s="176"/>
      <c r="C163" s="286"/>
      <c r="D163" s="286"/>
      <c r="E163" s="286"/>
      <c r="F163" s="287">
        <v>199561886.91999999</v>
      </c>
    </row>
    <row r="164" spans="1:15" s="23" customFormat="1" x14ac:dyDescent="0.25">
      <c r="C164" s="79"/>
      <c r="D164" s="79"/>
      <c r="E164" s="79"/>
      <c r="F164" s="288"/>
    </row>
    <row r="165" spans="1:15" s="23" customFormat="1" x14ac:dyDescent="0.25">
      <c r="C165" s="289"/>
      <c r="D165" s="290"/>
      <c r="E165" s="290"/>
      <c r="F165" s="288"/>
    </row>
    <row r="166" spans="1:15" s="23" customFormat="1" ht="12.75" customHeight="1" x14ac:dyDescent="0.25">
      <c r="A166" s="291"/>
      <c r="B166" s="291"/>
      <c r="C166" s="291"/>
      <c r="D166" s="291"/>
      <c r="E166" s="291"/>
      <c r="F166" s="291"/>
    </row>
    <row r="167" spans="1:15" s="23" customFormat="1" x14ac:dyDescent="0.25">
      <c r="A167" s="291"/>
      <c r="B167" s="291"/>
      <c r="C167" s="291"/>
      <c r="D167" s="291"/>
      <c r="E167" s="291"/>
      <c r="F167" s="291"/>
    </row>
    <row r="168" spans="1:15" s="23" customFormat="1" x14ac:dyDescent="0.25">
      <c r="A168" s="291"/>
      <c r="B168" s="291"/>
      <c r="C168" s="291"/>
      <c r="D168" s="291"/>
      <c r="E168" s="291"/>
      <c r="F168" s="291"/>
    </row>
    <row r="169" spans="1:15" x14ac:dyDescent="0.25">
      <c r="A169" s="23"/>
      <c r="B169" s="23"/>
      <c r="C169" s="289"/>
      <c r="D169" s="290"/>
      <c r="E169" s="290"/>
      <c r="F169" s="288"/>
      <c r="G169" s="23"/>
    </row>
    <row r="170" spans="1:15" x14ac:dyDescent="0.25">
      <c r="A170" s="291"/>
      <c r="B170" s="291"/>
      <c r="C170" s="291"/>
      <c r="D170" s="291"/>
      <c r="E170" s="291"/>
      <c r="F170" s="291"/>
      <c r="H170" s="90"/>
      <c r="I170" s="90"/>
    </row>
    <row r="171" spans="1:15" x14ac:dyDescent="0.25">
      <c r="A171" s="291"/>
      <c r="B171" s="291"/>
      <c r="C171" s="291"/>
      <c r="D171" s="291"/>
      <c r="E171" s="291"/>
      <c r="F171" s="291"/>
    </row>
    <row r="172" spans="1:15" x14ac:dyDescent="0.25">
      <c r="A172" s="291"/>
      <c r="B172" s="291"/>
      <c r="C172" s="291"/>
      <c r="D172" s="291"/>
      <c r="E172" s="291"/>
      <c r="F172" s="291"/>
    </row>
    <row r="173" spans="1:15" x14ac:dyDescent="0.25">
      <c r="F173" s="171"/>
      <c r="G173" s="171"/>
      <c r="H173" s="292"/>
      <c r="I173" s="292"/>
      <c r="J173" s="171"/>
      <c r="K173" s="171"/>
      <c r="L173" s="90"/>
      <c r="M173" s="90"/>
      <c r="N173" s="90"/>
      <c r="O173" s="90"/>
    </row>
    <row r="174" spans="1:15" x14ac:dyDescent="0.25">
      <c r="F174" s="171"/>
      <c r="G174" s="171"/>
      <c r="H174" s="293"/>
      <c r="I174" s="293"/>
      <c r="J174" s="171"/>
      <c r="K174" s="171"/>
      <c r="L174" s="90"/>
      <c r="M174" s="90"/>
      <c r="N174" s="90"/>
      <c r="O174" s="90"/>
    </row>
    <row r="175" spans="1:15" x14ac:dyDescent="0.25">
      <c r="F175" s="90"/>
      <c r="G175" s="90"/>
      <c r="H175" s="90"/>
      <c r="I175" s="90"/>
      <c r="J175" s="90"/>
      <c r="K175" s="90"/>
      <c r="L175" s="90"/>
      <c r="M175" s="90"/>
      <c r="N175" s="90"/>
      <c r="O175" s="90"/>
    </row>
    <row r="176" spans="1:15" x14ac:dyDescent="0.25">
      <c r="F176" s="90"/>
      <c r="G176" s="90"/>
      <c r="H176" s="90"/>
      <c r="I176" s="90"/>
      <c r="J176" s="90"/>
      <c r="K176" s="90"/>
      <c r="L176" s="90"/>
      <c r="M176" s="90"/>
      <c r="N176" s="90"/>
      <c r="O176" s="90"/>
    </row>
    <row r="178" spans="6:6" x14ac:dyDescent="0.25">
      <c r="F178" s="90"/>
    </row>
    <row r="180" spans="6:6" x14ac:dyDescent="0.25">
      <c r="F180" s="90"/>
    </row>
  </sheetData>
  <mergeCells count="32">
    <mergeCell ref="F153:G153"/>
    <mergeCell ref="J153:K153"/>
    <mergeCell ref="A166:F168"/>
    <mergeCell ref="A170:F172"/>
    <mergeCell ref="F126:G126"/>
    <mergeCell ref="J126:K126"/>
    <mergeCell ref="L126:M126"/>
    <mergeCell ref="N126:O126"/>
    <mergeCell ref="F140:G140"/>
    <mergeCell ref="J140:K140"/>
    <mergeCell ref="L140:M140"/>
    <mergeCell ref="N140:O140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75:O175">
    <cfRule type="cellIs" dxfId="0" priority="1" operator="equal">
      <formula>TRUE</formula>
    </cfRule>
  </conditionalFormatting>
  <hyperlinks>
    <hyperlink ref="D10" r:id="rId1"/>
    <hyperlink ref="D11" r:id="rId2"/>
  </hyperlinks>
  <pageMargins left="0.25" right="0.25" top="0.25" bottom="0.75" header="0.3" footer="0.3"/>
  <pageSetup scale="25" orientation="landscape" r:id="rId3"/>
  <headerFooter alignWithMargins="0"/>
  <rowBreaks count="1" manualBreakCount="1">
    <brk id="83" max="16383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42"/>
  <sheetViews>
    <sheetView zoomScale="80" zoomScaleNormal="80" zoomScalePageLayoutView="55" workbookViewId="0"/>
  </sheetViews>
  <sheetFormatPr defaultColWidth="9.109375" defaultRowHeight="13.2" x14ac:dyDescent="0.25"/>
  <cols>
    <col min="1" max="2" width="3.109375" style="254" customWidth="1"/>
    <col min="3" max="3" width="14.44140625" style="254" customWidth="1"/>
    <col min="4" max="4" width="13.109375" style="254" customWidth="1"/>
    <col min="5" max="5" width="12.88671875" style="254" customWidth="1"/>
    <col min="6" max="6" width="11.5546875" style="254" customWidth="1"/>
    <col min="7" max="7" width="15.88671875" style="254" bestFit="1" customWidth="1"/>
    <col min="8" max="8" width="19.44140625" style="254" customWidth="1"/>
    <col min="9" max="9" width="15.109375" style="254" customWidth="1"/>
    <col min="10" max="11" width="14.44140625" style="254" customWidth="1"/>
    <col min="12" max="12" width="15.5546875" style="254" bestFit="1" customWidth="1"/>
    <col min="13" max="13" width="14.44140625" style="254" customWidth="1"/>
    <col min="14" max="14" width="17.109375" style="254" customWidth="1"/>
    <col min="15" max="16" width="15.5546875" style="294" customWidth="1"/>
    <col min="17" max="17" width="17.5546875" style="254" customWidth="1"/>
    <col min="18" max="18" width="46.5546875" style="254" customWidth="1"/>
    <col min="19" max="19" width="13.5546875" style="254" bestFit="1" customWidth="1"/>
    <col min="20" max="20" width="14.109375" style="254" bestFit="1" customWidth="1"/>
    <col min="21" max="21" width="13.109375" style="254" bestFit="1" customWidth="1"/>
    <col min="22" max="35" width="10.88671875" style="254" customWidth="1"/>
    <col min="36" max="36" width="2.5546875" style="254" customWidth="1"/>
    <col min="37" max="16384" width="9.109375" style="254"/>
  </cols>
  <sheetData>
    <row r="1" spans="1:36" ht="15.6" x14ac:dyDescent="0.3">
      <c r="A1" s="1" t="s">
        <v>0</v>
      </c>
    </row>
    <row r="2" spans="1:36" ht="15.75" customHeight="1" x14ac:dyDescent="0.3">
      <c r="A2" s="1" t="s">
        <v>153</v>
      </c>
    </row>
    <row r="3" spans="1:36" ht="15.6" x14ac:dyDescent="0.3">
      <c r="A3" s="1" t="str">
        <f>+FFELP!D5</f>
        <v>Indenture No. 5, LLC</v>
      </c>
    </row>
    <row r="4" spans="1:36" ht="13.8" thickBot="1" x14ac:dyDescent="0.3"/>
    <row r="5" spans="1:36" x14ac:dyDescent="0.25">
      <c r="B5" s="4" t="s">
        <v>6</v>
      </c>
      <c r="C5" s="5"/>
      <c r="D5" s="5"/>
      <c r="E5" s="295">
        <v>44830</v>
      </c>
      <c r="F5" s="296"/>
      <c r="G5" s="297"/>
    </row>
    <row r="6" spans="1:36" ht="13.8" thickBot="1" x14ac:dyDescent="0.3">
      <c r="B6" s="24" t="s">
        <v>154</v>
      </c>
      <c r="C6" s="25"/>
      <c r="D6" s="25"/>
      <c r="E6" s="298">
        <v>44804</v>
      </c>
      <c r="F6" s="299"/>
      <c r="G6" s="300"/>
    </row>
    <row r="8" spans="1:36" x14ac:dyDescent="0.25">
      <c r="A8" s="301"/>
      <c r="B8" s="301"/>
      <c r="C8" s="301"/>
      <c r="D8" s="301"/>
      <c r="E8" s="301"/>
      <c r="F8" s="301"/>
      <c r="G8" s="301"/>
      <c r="H8" s="301"/>
      <c r="I8" s="301"/>
      <c r="J8" s="301"/>
      <c r="K8" s="301"/>
      <c r="L8" s="301"/>
      <c r="M8" s="301"/>
      <c r="N8" s="301"/>
      <c r="O8" s="302"/>
      <c r="P8" s="302"/>
      <c r="Q8" s="301"/>
    </row>
    <row r="9" spans="1:36" ht="14.4" thickBot="1" x14ac:dyDescent="0.3">
      <c r="A9" s="303"/>
      <c r="B9" s="301"/>
      <c r="C9" s="301"/>
      <c r="D9" s="301"/>
      <c r="E9" s="301"/>
      <c r="F9" s="301"/>
      <c r="G9" s="301"/>
      <c r="H9" s="301"/>
      <c r="I9" s="301"/>
      <c r="J9" s="301"/>
      <c r="K9" s="301"/>
      <c r="L9" s="301"/>
      <c r="M9" s="301"/>
      <c r="N9" s="301"/>
      <c r="O9" s="302"/>
      <c r="P9" s="302"/>
      <c r="Q9" s="301"/>
      <c r="R9" s="301"/>
      <c r="S9" s="301"/>
      <c r="T9" s="301"/>
      <c r="U9" s="301"/>
      <c r="V9" s="301"/>
      <c r="W9" s="301"/>
      <c r="X9" s="301"/>
      <c r="Y9" s="301"/>
      <c r="Z9" s="301"/>
      <c r="AA9" s="301"/>
      <c r="AB9" s="301"/>
      <c r="AC9" s="301"/>
      <c r="AD9" s="301"/>
      <c r="AE9" s="301"/>
      <c r="AF9" s="301"/>
      <c r="AG9" s="301"/>
      <c r="AH9" s="301"/>
      <c r="AI9" s="301"/>
      <c r="AJ9" s="301"/>
    </row>
    <row r="10" spans="1:36" ht="13.8" thickBot="1" x14ac:dyDescent="0.3">
      <c r="A10" s="301"/>
      <c r="B10" s="301"/>
      <c r="C10" s="301"/>
      <c r="D10" s="301"/>
      <c r="E10" s="301"/>
      <c r="F10" s="301"/>
      <c r="G10" s="301"/>
      <c r="H10" s="301"/>
      <c r="J10" s="184"/>
      <c r="K10" s="304"/>
      <c r="L10" s="304"/>
      <c r="M10" s="304"/>
      <c r="N10" s="305"/>
      <c r="O10" s="302"/>
      <c r="P10" s="302"/>
      <c r="Q10" s="301"/>
      <c r="S10" s="301"/>
      <c r="T10" s="301"/>
      <c r="U10" s="301"/>
      <c r="V10" s="301"/>
      <c r="W10" s="301"/>
      <c r="X10" s="301"/>
      <c r="Y10" s="301"/>
      <c r="Z10" s="301"/>
      <c r="AA10" s="301"/>
      <c r="AB10" s="301"/>
      <c r="AC10" s="301"/>
      <c r="AD10" s="301"/>
      <c r="AE10" s="301"/>
      <c r="AF10" s="301"/>
      <c r="AG10" s="301"/>
      <c r="AH10" s="301"/>
      <c r="AI10" s="301"/>
      <c r="AJ10" s="301"/>
    </row>
    <row r="11" spans="1:36" ht="16.8" thickBot="1" x14ac:dyDescent="0.3">
      <c r="A11" s="306" t="s">
        <v>155</v>
      </c>
      <c r="B11" s="307"/>
      <c r="C11" s="307"/>
      <c r="D11" s="307"/>
      <c r="E11" s="307"/>
      <c r="F11" s="307"/>
      <c r="G11" s="307"/>
      <c r="H11" s="308"/>
      <c r="J11" s="131" t="s">
        <v>156</v>
      </c>
      <c r="K11" s="301"/>
      <c r="L11" s="301"/>
      <c r="M11" s="301"/>
      <c r="N11" s="309">
        <v>44804</v>
      </c>
      <c r="O11" s="310"/>
      <c r="P11" s="310"/>
      <c r="Q11" s="311"/>
      <c r="S11" s="301"/>
      <c r="T11" s="301"/>
      <c r="U11" s="301"/>
      <c r="V11" s="301"/>
      <c r="W11" s="301"/>
      <c r="X11" s="301"/>
      <c r="Y11" s="301"/>
      <c r="Z11" s="301"/>
      <c r="AA11" s="301"/>
      <c r="AB11" s="301"/>
      <c r="AC11" s="301"/>
      <c r="AD11" s="301"/>
      <c r="AE11" s="301"/>
      <c r="AF11" s="301"/>
      <c r="AG11" s="301"/>
      <c r="AH11" s="301"/>
      <c r="AI11" s="301"/>
      <c r="AJ11" s="301"/>
    </row>
    <row r="12" spans="1:36" x14ac:dyDescent="0.25">
      <c r="A12" s="131"/>
      <c r="B12" s="301"/>
      <c r="C12" s="301"/>
      <c r="D12" s="301"/>
      <c r="E12" s="301"/>
      <c r="F12" s="301"/>
      <c r="G12" s="301"/>
      <c r="H12" s="312"/>
      <c r="J12" s="313" t="s">
        <v>157</v>
      </c>
      <c r="L12" s="301"/>
      <c r="M12" s="301"/>
      <c r="N12" s="162">
        <v>0</v>
      </c>
      <c r="O12" s="314"/>
      <c r="P12" s="314"/>
      <c r="Q12" s="164"/>
      <c r="S12" s="301"/>
      <c r="T12" s="301"/>
      <c r="U12" s="301"/>
      <c r="V12" s="301"/>
      <c r="W12" s="301"/>
      <c r="X12" s="301"/>
      <c r="Y12" s="301"/>
      <c r="Z12" s="301"/>
      <c r="AA12" s="301"/>
      <c r="AB12" s="301"/>
      <c r="AC12" s="301"/>
      <c r="AD12" s="301"/>
      <c r="AE12" s="301"/>
      <c r="AF12" s="301"/>
      <c r="AG12" s="301"/>
      <c r="AH12" s="301"/>
      <c r="AI12" s="301"/>
      <c r="AJ12" s="301"/>
    </row>
    <row r="13" spans="1:36" x14ac:dyDescent="0.25">
      <c r="A13" s="313"/>
      <c r="B13" s="301" t="s">
        <v>158</v>
      </c>
      <c r="C13" s="301"/>
      <c r="D13" s="301"/>
      <c r="E13" s="301"/>
      <c r="F13" s="301"/>
      <c r="G13" s="301"/>
      <c r="H13" s="162">
        <v>514748.22</v>
      </c>
      <c r="J13" s="33" t="s">
        <v>159</v>
      </c>
      <c r="L13" s="301"/>
      <c r="M13" s="301"/>
      <c r="N13" s="162">
        <v>9263.7999999999993</v>
      </c>
      <c r="O13" s="314"/>
      <c r="P13" s="314"/>
      <c r="Q13" s="164"/>
      <c r="S13" s="301"/>
      <c r="T13" s="301"/>
      <c r="U13" s="301"/>
      <c r="V13" s="301"/>
      <c r="W13" s="301"/>
      <c r="X13" s="301"/>
      <c r="Y13" s="301"/>
      <c r="Z13" s="301"/>
      <c r="AA13" s="301"/>
      <c r="AB13" s="301"/>
      <c r="AC13" s="301"/>
      <c r="AD13" s="301"/>
      <c r="AE13" s="301"/>
      <c r="AF13" s="301"/>
      <c r="AG13" s="301"/>
      <c r="AH13" s="301"/>
      <c r="AI13" s="301"/>
      <c r="AJ13" s="301"/>
    </row>
    <row r="14" spans="1:36" x14ac:dyDescent="0.25">
      <c r="A14" s="313"/>
      <c r="B14" s="301" t="s">
        <v>160</v>
      </c>
      <c r="C14" s="301"/>
      <c r="D14" s="301"/>
      <c r="E14" s="301"/>
      <c r="F14" s="315"/>
      <c r="G14" s="301"/>
      <c r="H14" s="316">
        <v>0</v>
      </c>
      <c r="J14" s="33" t="s">
        <v>161</v>
      </c>
      <c r="L14" s="301"/>
      <c r="M14" s="301"/>
      <c r="N14" s="162">
        <v>1327.99</v>
      </c>
      <c r="O14" s="314"/>
      <c r="P14" s="314"/>
      <c r="Q14" s="164"/>
      <c r="S14" s="301"/>
      <c r="T14" s="301"/>
      <c r="U14" s="301"/>
      <c r="V14" s="301"/>
      <c r="W14" s="301"/>
      <c r="X14" s="301"/>
      <c r="Y14" s="301"/>
      <c r="Z14" s="301"/>
      <c r="AA14" s="301"/>
      <c r="AB14" s="301"/>
      <c r="AC14" s="301"/>
      <c r="AD14" s="301"/>
      <c r="AE14" s="301"/>
      <c r="AF14" s="301"/>
      <c r="AG14" s="301"/>
      <c r="AH14" s="301"/>
      <c r="AI14" s="301"/>
      <c r="AJ14" s="301"/>
    </row>
    <row r="15" spans="1:36" x14ac:dyDescent="0.25">
      <c r="A15" s="313"/>
      <c r="B15" s="301" t="s">
        <v>66</v>
      </c>
      <c r="C15" s="301"/>
      <c r="D15" s="301"/>
      <c r="E15" s="301"/>
      <c r="F15" s="301"/>
      <c r="G15" s="301"/>
      <c r="H15" s="316"/>
      <c r="J15" s="33" t="s">
        <v>162</v>
      </c>
      <c r="L15" s="301"/>
      <c r="M15" s="301"/>
      <c r="N15" s="162">
        <v>13943.14</v>
      </c>
      <c r="O15" s="314"/>
      <c r="P15" s="314"/>
      <c r="Q15" s="164"/>
      <c r="S15" s="301"/>
      <c r="T15" s="301"/>
      <c r="U15" s="301"/>
      <c r="V15" s="301"/>
      <c r="W15" s="301"/>
      <c r="X15" s="301"/>
      <c r="Y15" s="301"/>
      <c r="Z15" s="301"/>
      <c r="AA15" s="301"/>
      <c r="AB15" s="301"/>
      <c r="AC15" s="301"/>
      <c r="AD15" s="301"/>
      <c r="AE15" s="301"/>
      <c r="AF15" s="301"/>
      <c r="AG15" s="301"/>
      <c r="AH15" s="301"/>
      <c r="AI15" s="301"/>
      <c r="AJ15" s="301"/>
    </row>
    <row r="16" spans="1:36" x14ac:dyDescent="0.25">
      <c r="A16" s="313"/>
      <c r="B16" s="301"/>
      <c r="C16" s="301" t="s">
        <v>163</v>
      </c>
      <c r="D16" s="301"/>
      <c r="E16" s="301"/>
      <c r="F16" s="301"/>
      <c r="G16" s="301"/>
      <c r="H16" s="162">
        <v>0</v>
      </c>
      <c r="J16" s="33" t="s">
        <v>164</v>
      </c>
      <c r="L16" s="301"/>
      <c r="M16" s="301"/>
      <c r="N16" s="191">
        <v>16394.73</v>
      </c>
      <c r="O16" s="314"/>
      <c r="P16" s="314"/>
      <c r="Q16" s="164"/>
      <c r="S16" s="301"/>
      <c r="T16" s="301"/>
      <c r="U16" s="301"/>
      <c r="V16" s="301"/>
      <c r="W16" s="301"/>
      <c r="X16" s="301"/>
      <c r="Y16" s="301"/>
      <c r="Z16" s="301"/>
      <c r="AA16" s="301"/>
      <c r="AB16" s="301"/>
      <c r="AC16" s="301"/>
      <c r="AD16" s="301"/>
      <c r="AE16" s="301"/>
      <c r="AF16" s="301"/>
      <c r="AG16" s="301"/>
      <c r="AH16" s="301"/>
      <c r="AI16" s="301"/>
      <c r="AJ16" s="301"/>
    </row>
    <row r="17" spans="1:36" ht="13.8" thickBot="1" x14ac:dyDescent="0.3">
      <c r="A17" s="313"/>
      <c r="B17" s="301" t="s">
        <v>165</v>
      </c>
      <c r="C17" s="301"/>
      <c r="D17" s="301"/>
      <c r="E17" s="301"/>
      <c r="F17" s="301"/>
      <c r="G17" s="301"/>
      <c r="H17" s="316">
        <v>1460.84</v>
      </c>
      <c r="J17" s="317"/>
      <c r="K17" s="275" t="s">
        <v>166</v>
      </c>
      <c r="L17" s="318"/>
      <c r="M17" s="318"/>
      <c r="N17" s="319">
        <v>40929.660000000003</v>
      </c>
      <c r="O17" s="320"/>
      <c r="P17" s="320"/>
      <c r="Q17" s="321"/>
      <c r="S17" s="301"/>
      <c r="T17" s="301"/>
      <c r="U17" s="301"/>
      <c r="V17" s="301"/>
      <c r="W17" s="301"/>
      <c r="X17" s="301"/>
      <c r="Y17" s="301"/>
      <c r="Z17" s="301"/>
      <c r="AA17" s="301"/>
      <c r="AB17" s="301"/>
      <c r="AC17" s="301"/>
      <c r="AD17" s="301"/>
      <c r="AE17" s="301"/>
      <c r="AF17" s="301"/>
      <c r="AG17" s="301"/>
      <c r="AH17" s="301"/>
      <c r="AI17" s="301"/>
      <c r="AJ17" s="301"/>
    </row>
    <row r="18" spans="1:36" x14ac:dyDescent="0.25">
      <c r="A18" s="313"/>
      <c r="B18" s="301" t="s">
        <v>167</v>
      </c>
      <c r="C18" s="301"/>
      <c r="D18" s="301"/>
      <c r="E18" s="301"/>
      <c r="F18" s="301"/>
      <c r="G18" s="301"/>
      <c r="H18" s="316"/>
      <c r="S18" s="301"/>
      <c r="T18" s="301"/>
      <c r="U18" s="301"/>
      <c r="V18" s="301"/>
      <c r="W18" s="301"/>
      <c r="X18" s="301"/>
      <c r="Y18" s="301"/>
      <c r="Z18" s="301"/>
      <c r="AA18" s="301"/>
      <c r="AB18" s="301"/>
      <c r="AC18" s="301"/>
      <c r="AD18" s="301"/>
      <c r="AE18" s="301"/>
      <c r="AF18" s="301"/>
      <c r="AG18" s="301"/>
      <c r="AH18" s="301"/>
      <c r="AI18" s="301"/>
      <c r="AJ18" s="301"/>
    </row>
    <row r="19" spans="1:36" x14ac:dyDescent="0.25">
      <c r="A19" s="313"/>
      <c r="B19" s="23" t="s">
        <v>168</v>
      </c>
      <c r="C19" s="301"/>
      <c r="D19" s="301"/>
      <c r="E19" s="301"/>
      <c r="F19" s="301"/>
      <c r="G19" s="301"/>
      <c r="H19" s="316">
        <v>0</v>
      </c>
      <c r="S19" s="301"/>
      <c r="T19" s="301"/>
      <c r="U19" s="301"/>
      <c r="V19" s="301"/>
      <c r="W19" s="301"/>
      <c r="X19" s="301"/>
      <c r="Y19" s="301"/>
      <c r="Z19" s="301"/>
      <c r="AA19" s="301"/>
      <c r="AB19" s="301"/>
      <c r="AC19" s="301"/>
      <c r="AD19" s="301"/>
      <c r="AE19" s="301"/>
      <c r="AF19" s="301"/>
      <c r="AG19" s="301"/>
      <c r="AH19" s="301"/>
      <c r="AI19" s="301"/>
      <c r="AJ19" s="301"/>
    </row>
    <row r="20" spans="1:36" x14ac:dyDescent="0.25">
      <c r="A20" s="313"/>
      <c r="B20" s="301" t="s">
        <v>169</v>
      </c>
      <c r="C20" s="301"/>
      <c r="D20" s="301"/>
      <c r="E20" s="301"/>
      <c r="F20" s="301"/>
      <c r="G20" s="301"/>
      <c r="H20" s="162">
        <v>219373.17</v>
      </c>
      <c r="S20" s="301"/>
      <c r="T20" s="301"/>
      <c r="U20" s="301"/>
      <c r="V20" s="301"/>
      <c r="W20" s="301"/>
      <c r="X20" s="301"/>
      <c r="Y20" s="301"/>
      <c r="Z20" s="301"/>
      <c r="AA20" s="301"/>
      <c r="AB20" s="301"/>
      <c r="AC20" s="301"/>
      <c r="AD20" s="301"/>
      <c r="AE20" s="301"/>
      <c r="AF20" s="301"/>
      <c r="AG20" s="301"/>
      <c r="AH20" s="301"/>
      <c r="AI20" s="301"/>
      <c r="AJ20" s="301"/>
    </row>
    <row r="21" spans="1:36" x14ac:dyDescent="0.25">
      <c r="A21" s="313"/>
      <c r="B21" s="23" t="s">
        <v>170</v>
      </c>
      <c r="C21" s="301"/>
      <c r="D21" s="301"/>
      <c r="E21" s="301"/>
      <c r="F21" s="301"/>
      <c r="G21" s="301"/>
      <c r="H21" s="316"/>
      <c r="S21" s="301"/>
      <c r="T21" s="301"/>
      <c r="U21" s="301"/>
      <c r="V21" s="301"/>
      <c r="W21" s="301"/>
      <c r="X21" s="301"/>
      <c r="Y21" s="301"/>
      <c r="Z21" s="301"/>
      <c r="AA21" s="301"/>
      <c r="AB21" s="301"/>
      <c r="AC21" s="301"/>
      <c r="AD21" s="301"/>
      <c r="AE21" s="301"/>
      <c r="AF21" s="301"/>
      <c r="AG21" s="301"/>
      <c r="AH21" s="301"/>
      <c r="AI21" s="301"/>
      <c r="AJ21" s="301"/>
    </row>
    <row r="22" spans="1:36" ht="13.8" thickBot="1" x14ac:dyDescent="0.3">
      <c r="A22" s="313"/>
      <c r="B22" s="301" t="s">
        <v>171</v>
      </c>
      <c r="C22" s="301"/>
      <c r="D22" s="301"/>
      <c r="E22" s="301"/>
      <c r="F22" s="301"/>
      <c r="G22" s="301"/>
      <c r="H22" s="316">
        <v>0</v>
      </c>
      <c r="N22" s="322"/>
      <c r="S22" s="301"/>
      <c r="T22" s="301"/>
      <c r="U22" s="301"/>
      <c r="V22" s="301"/>
      <c r="W22" s="301"/>
      <c r="X22" s="301"/>
      <c r="Y22" s="301"/>
      <c r="Z22" s="301"/>
      <c r="AA22" s="301"/>
      <c r="AB22" s="301"/>
      <c r="AC22" s="301"/>
      <c r="AD22" s="301"/>
      <c r="AE22" s="301"/>
      <c r="AF22" s="301"/>
      <c r="AG22" s="301"/>
      <c r="AH22" s="301"/>
      <c r="AI22" s="301"/>
      <c r="AJ22" s="301"/>
    </row>
    <row r="23" spans="1:36" x14ac:dyDescent="0.25">
      <c r="A23" s="313"/>
      <c r="B23" s="301" t="s">
        <v>172</v>
      </c>
      <c r="C23" s="301"/>
      <c r="D23" s="301"/>
      <c r="E23" s="301"/>
      <c r="F23" s="301"/>
      <c r="G23" s="301"/>
      <c r="H23" s="316"/>
      <c r="J23" s="184" t="s">
        <v>173</v>
      </c>
      <c r="K23" s="304"/>
      <c r="L23" s="304"/>
      <c r="M23" s="304"/>
      <c r="N23" s="323">
        <v>44804</v>
      </c>
      <c r="O23" s="310"/>
      <c r="Q23" s="311"/>
      <c r="S23" s="301"/>
      <c r="T23" s="301"/>
      <c r="U23" s="301"/>
      <c r="V23" s="301"/>
      <c r="W23" s="301"/>
      <c r="X23" s="301"/>
      <c r="Y23" s="301"/>
      <c r="Z23" s="301"/>
      <c r="AA23" s="301"/>
      <c r="AB23" s="301"/>
      <c r="AC23" s="301"/>
      <c r="AD23" s="301"/>
      <c r="AE23" s="301"/>
      <c r="AF23" s="301"/>
      <c r="AG23" s="301"/>
      <c r="AH23" s="301"/>
      <c r="AI23" s="301"/>
      <c r="AJ23" s="301"/>
    </row>
    <row r="24" spans="1:36" x14ac:dyDescent="0.25">
      <c r="A24" s="313"/>
      <c r="B24" s="301" t="s">
        <v>174</v>
      </c>
      <c r="C24" s="301"/>
      <c r="D24" s="301"/>
      <c r="E24" s="301"/>
      <c r="F24" s="301"/>
      <c r="G24" s="301"/>
      <c r="H24" s="316"/>
      <c r="J24" s="313"/>
      <c r="K24" s="301"/>
      <c r="L24" s="301"/>
      <c r="M24" s="301"/>
      <c r="N24" s="324"/>
      <c r="Q24" s="325" t="s">
        <v>175</v>
      </c>
      <c r="S24" s="301"/>
      <c r="T24" s="301"/>
      <c r="U24" s="301"/>
      <c r="V24" s="301"/>
      <c r="W24" s="301"/>
      <c r="X24" s="301"/>
      <c r="Y24" s="301"/>
      <c r="Z24" s="301"/>
      <c r="AA24" s="301"/>
      <c r="AB24" s="301"/>
      <c r="AC24" s="301"/>
      <c r="AD24" s="301"/>
      <c r="AE24" s="301"/>
      <c r="AF24" s="301"/>
      <c r="AG24" s="301"/>
      <c r="AH24" s="301"/>
      <c r="AI24" s="301"/>
      <c r="AJ24" s="301"/>
    </row>
    <row r="25" spans="1:36" x14ac:dyDescent="0.25">
      <c r="A25" s="313"/>
      <c r="B25" s="301" t="s">
        <v>176</v>
      </c>
      <c r="C25" s="301"/>
      <c r="D25" s="301"/>
      <c r="E25" s="301"/>
      <c r="F25" s="301"/>
      <c r="G25" s="301"/>
      <c r="H25" s="162"/>
      <c r="J25" s="326" t="s">
        <v>177</v>
      </c>
      <c r="K25" s="301"/>
      <c r="L25" s="301"/>
      <c r="M25" s="301"/>
      <c r="N25" s="162">
        <v>198911.62</v>
      </c>
      <c r="O25" s="327"/>
      <c r="P25" s="328"/>
      <c r="Q25" s="314"/>
      <c r="R25" s="301"/>
      <c r="S25" s="301"/>
      <c r="T25" s="301"/>
      <c r="U25" s="301"/>
      <c r="V25" s="301"/>
      <c r="W25" s="301"/>
      <c r="X25" s="301"/>
      <c r="Y25" s="301"/>
      <c r="Z25" s="301"/>
      <c r="AA25" s="301"/>
      <c r="AB25" s="301"/>
      <c r="AC25" s="301"/>
      <c r="AD25" s="301"/>
      <c r="AE25" s="301"/>
      <c r="AF25" s="301"/>
      <c r="AG25" s="301"/>
      <c r="AH25" s="301"/>
      <c r="AI25" s="301"/>
      <c r="AJ25" s="301"/>
    </row>
    <row r="26" spans="1:36" x14ac:dyDescent="0.25">
      <c r="A26" s="313"/>
      <c r="B26" s="301" t="s">
        <v>178</v>
      </c>
      <c r="C26" s="301"/>
      <c r="D26" s="301"/>
      <c r="E26" s="301"/>
      <c r="F26" s="301"/>
      <c r="G26" s="301"/>
      <c r="H26" s="162">
        <v>0</v>
      </c>
      <c r="J26" s="326" t="s">
        <v>179</v>
      </c>
      <c r="K26" s="301"/>
      <c r="L26" s="301"/>
      <c r="M26" s="301"/>
      <c r="N26" s="329">
        <v>71512770.040000007</v>
      </c>
      <c r="O26" s="327"/>
      <c r="P26" s="330"/>
      <c r="Q26" s="314"/>
      <c r="R26" s="301"/>
      <c r="S26" s="301"/>
      <c r="T26" s="301"/>
      <c r="U26" s="301"/>
      <c r="V26" s="301"/>
      <c r="W26" s="301"/>
      <c r="X26" s="301"/>
      <c r="Y26" s="301"/>
      <c r="Z26" s="301"/>
      <c r="AA26" s="301"/>
      <c r="AB26" s="301"/>
      <c r="AC26" s="301"/>
      <c r="AD26" s="301"/>
      <c r="AE26" s="301"/>
      <c r="AF26" s="301"/>
      <c r="AG26" s="301"/>
      <c r="AH26" s="301"/>
      <c r="AI26" s="301"/>
      <c r="AJ26" s="301"/>
    </row>
    <row r="27" spans="1:36" x14ac:dyDescent="0.25">
      <c r="A27" s="313"/>
      <c r="B27" s="301" t="s">
        <v>180</v>
      </c>
      <c r="C27" s="301"/>
      <c r="D27" s="301"/>
      <c r="E27" s="301"/>
      <c r="F27" s="301"/>
      <c r="G27" s="301"/>
      <c r="H27" s="316">
        <v>0</v>
      </c>
      <c r="J27" s="326" t="s">
        <v>181</v>
      </c>
      <c r="K27" s="301"/>
      <c r="L27" s="301"/>
      <c r="M27" s="301"/>
      <c r="N27" s="331">
        <v>0.35834883676294321</v>
      </c>
      <c r="O27" s="327"/>
      <c r="P27" s="332"/>
      <c r="Q27" s="301"/>
      <c r="R27" s="437"/>
      <c r="S27" s="301"/>
      <c r="T27" s="301"/>
      <c r="U27" s="301"/>
      <c r="V27" s="301"/>
      <c r="W27" s="301"/>
      <c r="X27" s="301"/>
      <c r="Y27" s="301"/>
      <c r="Z27" s="301"/>
      <c r="AA27" s="301"/>
      <c r="AB27" s="301"/>
      <c r="AC27" s="301"/>
      <c r="AD27" s="301"/>
      <c r="AE27" s="301"/>
      <c r="AF27" s="301"/>
      <c r="AG27" s="301"/>
      <c r="AH27" s="301"/>
      <c r="AI27" s="301"/>
      <c r="AJ27" s="301"/>
    </row>
    <row r="28" spans="1:36" x14ac:dyDescent="0.25">
      <c r="A28" s="313"/>
      <c r="B28" s="301"/>
      <c r="C28" s="301"/>
      <c r="D28" s="301"/>
      <c r="E28" s="301"/>
      <c r="F28" s="301"/>
      <c r="G28" s="301"/>
      <c r="H28" s="333"/>
      <c r="J28" s="326" t="s">
        <v>182</v>
      </c>
      <c r="K28" s="301"/>
      <c r="L28" s="301"/>
      <c r="M28" s="301"/>
      <c r="N28" s="334">
        <v>2.226288592607883</v>
      </c>
      <c r="O28" s="327"/>
      <c r="P28" s="332"/>
      <c r="Q28" s="180"/>
      <c r="R28" s="301"/>
      <c r="S28" s="301"/>
    </row>
    <row r="29" spans="1:36" x14ac:dyDescent="0.25">
      <c r="A29" s="313"/>
      <c r="B29" s="301"/>
      <c r="C29" s="104" t="s">
        <v>183</v>
      </c>
      <c r="D29" s="301"/>
      <c r="E29" s="301"/>
      <c r="F29" s="301"/>
      <c r="G29" s="301"/>
      <c r="H29" s="335">
        <v>735582.23</v>
      </c>
      <c r="I29" s="322"/>
      <c r="J29" s="336"/>
      <c r="K29" s="301"/>
      <c r="L29" s="301"/>
      <c r="M29" s="301"/>
      <c r="N29" s="329"/>
      <c r="O29" s="337"/>
      <c r="P29" s="338"/>
      <c r="Q29" s="339"/>
      <c r="R29" s="23"/>
      <c r="S29" s="301"/>
    </row>
    <row r="30" spans="1:36" ht="13.8" thickBot="1" x14ac:dyDescent="0.3">
      <c r="A30" s="313"/>
      <c r="B30" s="301"/>
      <c r="C30" s="104"/>
      <c r="D30" s="301"/>
      <c r="E30" s="301"/>
      <c r="F30" s="301"/>
      <c r="G30" s="301"/>
      <c r="H30" s="333"/>
      <c r="J30" s="326" t="s">
        <v>184</v>
      </c>
      <c r="K30" s="301"/>
      <c r="L30" s="301"/>
      <c r="M30" s="301"/>
      <c r="N30" s="127">
        <v>219373.17</v>
      </c>
      <c r="O30" s="337"/>
      <c r="P30" s="338"/>
      <c r="Q30" s="180"/>
      <c r="R30" s="23"/>
      <c r="S30" s="301"/>
    </row>
    <row r="31" spans="1:36" x14ac:dyDescent="0.25">
      <c r="A31" s="340" t="s">
        <v>185</v>
      </c>
      <c r="B31" s="341"/>
      <c r="C31" s="342"/>
      <c r="D31" s="341"/>
      <c r="E31" s="341"/>
      <c r="F31" s="341"/>
      <c r="G31" s="341"/>
      <c r="H31" s="343"/>
      <c r="J31" s="326" t="s">
        <v>186</v>
      </c>
      <c r="K31" s="301"/>
      <c r="L31" s="301"/>
      <c r="M31" s="301"/>
      <c r="N31" s="329">
        <v>0</v>
      </c>
      <c r="O31" s="337"/>
      <c r="P31" s="338"/>
      <c r="Q31" s="339"/>
      <c r="R31" s="23"/>
      <c r="S31" s="301"/>
    </row>
    <row r="32" spans="1:36" ht="15.6" x14ac:dyDescent="0.25">
      <c r="A32" s="67"/>
      <c r="B32" s="281"/>
      <c r="C32" s="281"/>
      <c r="D32" s="281"/>
      <c r="E32" s="281"/>
      <c r="F32" s="281"/>
      <c r="G32" s="281"/>
      <c r="H32" s="344"/>
      <c r="J32" s="33" t="s">
        <v>187</v>
      </c>
      <c r="K32" s="301"/>
      <c r="L32" s="301"/>
      <c r="M32" s="301"/>
      <c r="N32" s="329">
        <v>63353773.954500005</v>
      </c>
      <c r="O32" s="327"/>
      <c r="P32" s="328"/>
      <c r="Q32" s="339"/>
      <c r="R32" s="438"/>
      <c r="S32" s="301"/>
    </row>
    <row r="33" spans="1:19" ht="16.2" thickBot="1" x14ac:dyDescent="0.3">
      <c r="A33" s="72"/>
      <c r="B33" s="345"/>
      <c r="C33" s="345"/>
      <c r="D33" s="345"/>
      <c r="E33" s="345"/>
      <c r="F33" s="345"/>
      <c r="G33" s="346"/>
      <c r="H33" s="347"/>
      <c r="J33" s="33" t="s">
        <v>188</v>
      </c>
      <c r="K33" s="23"/>
      <c r="L33" s="23"/>
      <c r="M33" s="23"/>
      <c r="N33" s="334">
        <v>0.88590854359387361</v>
      </c>
      <c r="O33" s="327"/>
      <c r="P33" s="332"/>
      <c r="Q33" s="164"/>
      <c r="R33" s="438"/>
      <c r="S33" s="301"/>
    </row>
    <row r="34" spans="1:19" s="282" customFormat="1" x14ac:dyDescent="0.25">
      <c r="A34" s="69"/>
      <c r="B34" s="281"/>
      <c r="C34" s="281"/>
      <c r="D34" s="281"/>
      <c r="E34" s="281"/>
      <c r="F34" s="281"/>
      <c r="G34" s="281"/>
      <c r="H34" s="281"/>
      <c r="J34" s="33" t="s">
        <v>189</v>
      </c>
      <c r="K34" s="23"/>
      <c r="L34" s="23"/>
      <c r="M34" s="23"/>
      <c r="N34" s="334">
        <v>4.0884540687725436E-2</v>
      </c>
      <c r="O34" s="327"/>
      <c r="P34" s="332"/>
      <c r="Q34" s="164"/>
      <c r="R34" s="397"/>
      <c r="S34" s="281"/>
    </row>
    <row r="35" spans="1:19" s="282" customFormat="1" ht="13.8" thickBot="1" x14ac:dyDescent="0.3">
      <c r="G35" s="348"/>
      <c r="J35" s="349" t="s">
        <v>190</v>
      </c>
      <c r="K35" s="350"/>
      <c r="L35" s="350"/>
      <c r="M35" s="350"/>
      <c r="N35" s="351">
        <v>0</v>
      </c>
      <c r="O35" s="327"/>
      <c r="P35" s="332"/>
      <c r="Q35" s="164"/>
      <c r="R35" s="438"/>
      <c r="S35" s="281"/>
    </row>
    <row r="36" spans="1:19" s="282" customFormat="1" x14ac:dyDescent="0.25">
      <c r="H36" s="352"/>
      <c r="J36" s="353" t="s">
        <v>191</v>
      </c>
      <c r="K36" s="304"/>
      <c r="L36" s="304"/>
      <c r="M36" s="304"/>
      <c r="N36" s="354"/>
      <c r="O36" s="439"/>
      <c r="P36" s="439"/>
      <c r="Q36" s="164"/>
      <c r="R36" s="23"/>
      <c r="S36" s="281"/>
    </row>
    <row r="37" spans="1:19" s="282" customFormat="1" ht="13.5" customHeight="1" thickBot="1" x14ac:dyDescent="0.3">
      <c r="H37" s="348"/>
      <c r="J37" s="156" t="s">
        <v>192</v>
      </c>
      <c r="K37" s="157"/>
      <c r="L37" s="157"/>
      <c r="M37" s="157"/>
      <c r="N37" s="158"/>
      <c r="O37" s="355"/>
      <c r="P37" s="355"/>
      <c r="Q37" s="164"/>
      <c r="R37" s="355"/>
      <c r="S37" s="281"/>
    </row>
    <row r="38" spans="1:19" s="282" customFormat="1" x14ac:dyDescent="0.25">
      <c r="J38" s="69"/>
      <c r="K38" s="104"/>
      <c r="L38" s="301"/>
      <c r="M38" s="301"/>
      <c r="N38" s="301"/>
      <c r="O38" s="294"/>
      <c r="P38" s="302"/>
      <c r="Q38" s="301"/>
      <c r="R38" s="440"/>
      <c r="S38" s="281"/>
    </row>
    <row r="39" spans="1:19" ht="13.8" thickBot="1" x14ac:dyDescent="0.3">
      <c r="O39" s="302"/>
      <c r="P39" s="302"/>
      <c r="Q39" s="301"/>
      <c r="R39" s="440"/>
      <c r="S39" s="301"/>
    </row>
    <row r="40" spans="1:19" ht="14.4" thickBot="1" x14ac:dyDescent="0.3">
      <c r="A40" s="306" t="s">
        <v>193</v>
      </c>
      <c r="B40" s="307"/>
      <c r="C40" s="307"/>
      <c r="D40" s="307"/>
      <c r="E40" s="307"/>
      <c r="F40" s="307"/>
      <c r="G40" s="307"/>
      <c r="H40" s="307"/>
      <c r="I40" s="307"/>
      <c r="J40" s="307"/>
      <c r="K40" s="307"/>
      <c r="L40" s="307"/>
      <c r="M40" s="307"/>
      <c r="N40" s="308"/>
      <c r="O40" s="302"/>
      <c r="P40" s="302"/>
      <c r="Q40" s="301"/>
      <c r="R40" s="440"/>
      <c r="S40" s="301"/>
    </row>
    <row r="41" spans="1:19" ht="14.4" thickBot="1" x14ac:dyDescent="0.3">
      <c r="A41" s="357"/>
      <c r="B41" s="301"/>
      <c r="C41" s="301"/>
      <c r="D41" s="301"/>
      <c r="E41" s="301"/>
      <c r="F41" s="301"/>
      <c r="G41" s="301"/>
      <c r="H41" s="301"/>
      <c r="I41" s="301"/>
      <c r="J41" s="301"/>
      <c r="K41" s="301"/>
      <c r="L41" s="301"/>
      <c r="M41" s="301"/>
      <c r="N41" s="333"/>
      <c r="O41" s="302"/>
      <c r="P41" s="302"/>
      <c r="R41" s="356"/>
    </row>
    <row r="42" spans="1:19" x14ac:dyDescent="0.25">
      <c r="A42" s="358"/>
      <c r="B42" s="304"/>
      <c r="C42" s="304"/>
      <c r="D42" s="304"/>
      <c r="E42" s="304"/>
      <c r="F42" s="304"/>
      <c r="G42" s="304"/>
      <c r="H42" s="304"/>
      <c r="I42" s="304"/>
      <c r="J42" s="304"/>
      <c r="K42" s="304"/>
      <c r="L42" s="304"/>
      <c r="M42" s="304"/>
      <c r="N42" s="305"/>
      <c r="O42" s="359"/>
      <c r="Q42" s="301"/>
      <c r="R42" s="356"/>
    </row>
    <row r="43" spans="1:19" x14ac:dyDescent="0.25">
      <c r="A43" s="131" t="s">
        <v>194</v>
      </c>
      <c r="B43" s="301"/>
      <c r="C43" s="301"/>
      <c r="D43" s="301"/>
      <c r="E43" s="301"/>
      <c r="F43" s="301"/>
      <c r="G43" s="301"/>
      <c r="H43" s="301"/>
      <c r="I43" s="301"/>
      <c r="J43" s="301"/>
      <c r="K43" s="301"/>
      <c r="L43" s="360" t="s">
        <v>195</v>
      </c>
      <c r="M43" s="361"/>
      <c r="N43" s="362" t="s">
        <v>196</v>
      </c>
      <c r="O43" s="302"/>
      <c r="P43" s="302"/>
      <c r="R43" s="356"/>
    </row>
    <row r="44" spans="1:19" x14ac:dyDescent="0.25">
      <c r="A44" s="313"/>
      <c r="B44" s="301"/>
      <c r="C44" s="301"/>
      <c r="D44" s="301"/>
      <c r="E44" s="301"/>
      <c r="F44" s="301"/>
      <c r="G44" s="301"/>
      <c r="H44" s="301"/>
      <c r="I44" s="301"/>
      <c r="J44" s="301"/>
      <c r="K44" s="301"/>
      <c r="L44" s="301"/>
      <c r="M44" s="301"/>
      <c r="N44" s="333"/>
      <c r="O44" s="314"/>
      <c r="Q44" s="301"/>
      <c r="R44" s="356"/>
    </row>
    <row r="45" spans="1:19" x14ac:dyDescent="0.25">
      <c r="A45" s="313"/>
      <c r="B45" s="104" t="s">
        <v>183</v>
      </c>
      <c r="C45" s="301"/>
      <c r="D45" s="301"/>
      <c r="E45" s="301"/>
      <c r="F45" s="301"/>
      <c r="G45" s="301"/>
      <c r="H45" s="301"/>
      <c r="I45" s="301"/>
      <c r="J45" s="301"/>
      <c r="K45" s="301"/>
      <c r="L45" s="363"/>
      <c r="M45" s="363"/>
      <c r="N45" s="316">
        <v>735582.23</v>
      </c>
      <c r="O45" s="314"/>
      <c r="P45" s="302"/>
      <c r="R45" s="356"/>
    </row>
    <row r="46" spans="1:19" x14ac:dyDescent="0.25">
      <c r="A46" s="313"/>
      <c r="B46" s="301"/>
      <c r="C46" s="301"/>
      <c r="D46" s="301"/>
      <c r="E46" s="301"/>
      <c r="F46" s="301"/>
      <c r="G46" s="301"/>
      <c r="H46" s="301"/>
      <c r="I46" s="301"/>
      <c r="J46" s="301"/>
      <c r="K46" s="301"/>
      <c r="L46" s="363"/>
      <c r="M46" s="363"/>
      <c r="N46" s="316"/>
      <c r="O46" s="314"/>
      <c r="Q46" s="301"/>
      <c r="R46" s="356"/>
    </row>
    <row r="47" spans="1:19" x14ac:dyDescent="0.25">
      <c r="A47" s="313"/>
      <c r="B47" s="104" t="s">
        <v>197</v>
      </c>
      <c r="C47" s="301"/>
      <c r="D47" s="301"/>
      <c r="E47" s="301"/>
      <c r="F47" s="301"/>
      <c r="G47" s="301"/>
      <c r="H47" s="301"/>
      <c r="I47" s="301"/>
      <c r="J47" s="301"/>
      <c r="K47" s="301"/>
      <c r="L47" s="164">
        <v>13943.14</v>
      </c>
      <c r="M47" s="363"/>
      <c r="N47" s="316">
        <v>721639.09</v>
      </c>
      <c r="O47" s="314"/>
      <c r="P47" s="302"/>
      <c r="R47" s="356"/>
    </row>
    <row r="48" spans="1:19" x14ac:dyDescent="0.25">
      <c r="A48" s="313"/>
      <c r="B48" s="301"/>
      <c r="C48" s="301"/>
      <c r="D48" s="301"/>
      <c r="E48" s="301"/>
      <c r="F48" s="301"/>
      <c r="G48" s="301"/>
      <c r="H48" s="301"/>
      <c r="I48" s="301"/>
      <c r="J48" s="301"/>
      <c r="K48" s="301"/>
      <c r="L48" s="164"/>
      <c r="M48" s="363"/>
      <c r="N48" s="316"/>
      <c r="O48" s="314"/>
      <c r="Q48" s="301"/>
      <c r="R48" s="356"/>
    </row>
    <row r="49" spans="1:21" x14ac:dyDescent="0.25">
      <c r="A49" s="313"/>
      <c r="B49" s="104" t="s">
        <v>198</v>
      </c>
      <c r="C49" s="301"/>
      <c r="D49" s="301"/>
      <c r="E49" s="301"/>
      <c r="F49" s="301"/>
      <c r="G49" s="301"/>
      <c r="H49" s="301"/>
      <c r="I49" s="301"/>
      <c r="J49" s="301"/>
      <c r="K49" s="301"/>
      <c r="L49" s="164">
        <v>0</v>
      </c>
      <c r="M49" s="363"/>
      <c r="N49" s="316">
        <v>721639.09</v>
      </c>
      <c r="O49" s="314"/>
      <c r="P49" s="302"/>
      <c r="R49" s="356"/>
    </row>
    <row r="50" spans="1:21" x14ac:dyDescent="0.25">
      <c r="A50" s="313"/>
      <c r="B50" s="301"/>
      <c r="C50" s="301"/>
      <c r="D50" s="301"/>
      <c r="E50" s="301"/>
      <c r="F50" s="301"/>
      <c r="G50" s="301"/>
      <c r="H50" s="301"/>
      <c r="I50" s="301"/>
      <c r="J50" s="301"/>
      <c r="K50" s="301"/>
      <c r="L50" s="164"/>
      <c r="M50" s="363"/>
      <c r="N50" s="316"/>
      <c r="O50" s="314"/>
      <c r="Q50" s="301"/>
      <c r="R50" s="356"/>
    </row>
    <row r="51" spans="1:21" x14ac:dyDescent="0.25">
      <c r="A51" s="313"/>
      <c r="B51" s="104" t="s">
        <v>199</v>
      </c>
      <c r="C51" s="301"/>
      <c r="D51" s="301"/>
      <c r="E51" s="301"/>
      <c r="F51" s="301"/>
      <c r="G51" s="301"/>
      <c r="H51" s="301"/>
      <c r="I51" s="301"/>
      <c r="J51" s="301"/>
      <c r="K51" s="301"/>
      <c r="L51" s="164">
        <v>9263.7999999999993</v>
      </c>
      <c r="M51" s="363"/>
      <c r="N51" s="316">
        <v>712375.28999999992</v>
      </c>
      <c r="O51" s="314"/>
      <c r="P51" s="302"/>
      <c r="R51" s="356"/>
    </row>
    <row r="52" spans="1:21" x14ac:dyDescent="0.25">
      <c r="A52" s="313"/>
      <c r="B52" s="301"/>
      <c r="C52" s="301"/>
      <c r="D52" s="301"/>
      <c r="E52" s="301"/>
      <c r="F52" s="301"/>
      <c r="G52" s="301"/>
      <c r="H52" s="301"/>
      <c r="I52" s="301"/>
      <c r="J52" s="301"/>
      <c r="K52" s="301"/>
      <c r="L52" s="164"/>
      <c r="M52" s="363"/>
      <c r="N52" s="316"/>
      <c r="O52" s="314"/>
      <c r="Q52" s="301"/>
      <c r="R52" s="356"/>
    </row>
    <row r="53" spans="1:21" x14ac:dyDescent="0.25">
      <c r="A53" s="313"/>
      <c r="B53" s="104" t="s">
        <v>200</v>
      </c>
      <c r="C53" s="301"/>
      <c r="D53" s="301"/>
      <c r="E53" s="301"/>
      <c r="F53" s="301"/>
      <c r="G53" s="301"/>
      <c r="H53" s="301"/>
      <c r="I53" s="301"/>
      <c r="J53" s="301"/>
      <c r="K53" s="301"/>
      <c r="L53" s="164">
        <v>1327.99</v>
      </c>
      <c r="M53" s="363"/>
      <c r="N53" s="316">
        <v>711047.29999999993</v>
      </c>
      <c r="O53" s="314"/>
      <c r="P53" s="302"/>
      <c r="R53" s="356"/>
    </row>
    <row r="54" spans="1:21" x14ac:dyDescent="0.25">
      <c r="A54" s="313"/>
      <c r="B54" s="301"/>
      <c r="C54" s="301"/>
      <c r="D54" s="301"/>
      <c r="E54" s="301"/>
      <c r="F54" s="301"/>
      <c r="G54" s="301"/>
      <c r="H54" s="301"/>
      <c r="I54" s="301"/>
      <c r="J54" s="301"/>
      <c r="K54" s="301"/>
      <c r="L54" s="164"/>
      <c r="M54" s="363"/>
      <c r="N54" s="316"/>
      <c r="O54" s="314"/>
      <c r="Q54" s="301"/>
      <c r="R54" s="356"/>
    </row>
    <row r="55" spans="1:21" x14ac:dyDescent="0.25">
      <c r="A55" s="313"/>
      <c r="B55" s="104" t="s">
        <v>201</v>
      </c>
      <c r="C55" s="301"/>
      <c r="D55" s="301"/>
      <c r="E55" s="301"/>
      <c r="F55" s="301"/>
      <c r="G55" s="301"/>
      <c r="H55" s="301"/>
      <c r="I55" s="301"/>
      <c r="J55" s="301"/>
      <c r="K55" s="301"/>
      <c r="L55" s="364">
        <v>71033.570000000007</v>
      </c>
      <c r="M55" s="363"/>
      <c r="N55" s="316">
        <v>640013.73</v>
      </c>
      <c r="O55" s="314"/>
      <c r="P55" s="365"/>
      <c r="Q55" s="366"/>
      <c r="R55" s="367"/>
    </row>
    <row r="56" spans="1:21" x14ac:dyDescent="0.25">
      <c r="A56" s="313"/>
      <c r="B56" s="301"/>
      <c r="C56" s="301"/>
      <c r="D56" s="301"/>
      <c r="E56" s="301"/>
      <c r="F56" s="301"/>
      <c r="G56" s="301"/>
      <c r="H56" s="301"/>
      <c r="I56" s="301"/>
      <c r="J56" s="301"/>
      <c r="K56" s="301"/>
      <c r="L56" s="164"/>
      <c r="M56" s="363"/>
      <c r="N56" s="316"/>
      <c r="O56" s="314"/>
      <c r="P56" s="365"/>
      <c r="Q56" s="366"/>
      <c r="R56" s="367"/>
    </row>
    <row r="57" spans="1:21" x14ac:dyDescent="0.25">
      <c r="A57" s="313"/>
      <c r="B57" s="104" t="s">
        <v>202</v>
      </c>
      <c r="C57" s="301"/>
      <c r="D57" s="301"/>
      <c r="E57" s="301"/>
      <c r="F57" s="301"/>
      <c r="G57" s="301"/>
      <c r="H57" s="301"/>
      <c r="I57" s="301"/>
      <c r="J57" s="301"/>
      <c r="K57" s="301"/>
      <c r="L57" s="368">
        <v>12244.46</v>
      </c>
      <c r="M57" s="363"/>
      <c r="N57" s="316">
        <v>627769.27</v>
      </c>
      <c r="O57" s="314"/>
      <c r="P57" s="365"/>
      <c r="Q57" s="366"/>
      <c r="R57" s="369"/>
      <c r="S57" s="301"/>
      <c r="T57" s="301"/>
      <c r="U57" s="301"/>
    </row>
    <row r="58" spans="1:21" x14ac:dyDescent="0.25">
      <c r="A58" s="313"/>
      <c r="B58" s="301"/>
      <c r="C58" s="301"/>
      <c r="D58" s="301"/>
      <c r="E58" s="301"/>
      <c r="F58" s="301"/>
      <c r="G58" s="301"/>
      <c r="H58" s="301"/>
      <c r="I58" s="301"/>
      <c r="J58" s="301"/>
      <c r="K58" s="301"/>
      <c r="L58" s="363"/>
      <c r="M58" s="363"/>
      <c r="N58" s="316"/>
      <c r="O58" s="314"/>
      <c r="P58" s="365"/>
      <c r="Q58" s="366"/>
      <c r="R58" s="369"/>
      <c r="S58" s="301"/>
      <c r="T58" s="301"/>
      <c r="U58" s="301"/>
    </row>
    <row r="59" spans="1:21" x14ac:dyDescent="0.25">
      <c r="A59" s="313"/>
      <c r="B59" s="104" t="s">
        <v>203</v>
      </c>
      <c r="C59" s="301"/>
      <c r="D59" s="301"/>
      <c r="E59" s="301"/>
      <c r="F59" s="301"/>
      <c r="G59" s="301"/>
      <c r="H59" s="301"/>
      <c r="I59" s="301"/>
      <c r="J59" s="301"/>
      <c r="K59" s="301"/>
      <c r="L59" s="363">
        <v>0</v>
      </c>
      <c r="M59" s="363"/>
      <c r="N59" s="316">
        <v>627769.27</v>
      </c>
      <c r="O59" s="314"/>
      <c r="P59" s="370"/>
      <c r="Q59" s="371"/>
      <c r="R59" s="301"/>
      <c r="S59" s="301"/>
      <c r="T59" s="301"/>
      <c r="U59" s="301"/>
    </row>
    <row r="60" spans="1:21" x14ac:dyDescent="0.25">
      <c r="A60" s="313"/>
      <c r="B60" s="104"/>
      <c r="C60" s="301"/>
      <c r="D60" s="301"/>
      <c r="E60" s="301"/>
      <c r="F60" s="301"/>
      <c r="G60" s="301"/>
      <c r="H60" s="301"/>
      <c r="I60" s="301"/>
      <c r="J60" s="301"/>
      <c r="K60" s="301"/>
      <c r="L60" s="363"/>
      <c r="M60" s="363"/>
      <c r="N60" s="316"/>
      <c r="O60" s="314"/>
      <c r="P60" s="370"/>
      <c r="Q60" s="371"/>
      <c r="R60" s="372"/>
      <c r="S60" s="363"/>
      <c r="T60" s="363"/>
      <c r="U60" s="363"/>
    </row>
    <row r="61" spans="1:21" x14ac:dyDescent="0.25">
      <c r="A61" s="313"/>
      <c r="B61" s="104" t="s">
        <v>204</v>
      </c>
      <c r="C61" s="301"/>
      <c r="D61" s="301"/>
      <c r="E61" s="301"/>
      <c r="F61" s="301"/>
      <c r="G61" s="301"/>
      <c r="H61" s="301"/>
      <c r="I61" s="301"/>
      <c r="J61" s="301"/>
      <c r="K61" s="301"/>
      <c r="L61" s="363">
        <v>596607.21</v>
      </c>
      <c r="M61" s="363"/>
      <c r="N61" s="316">
        <v>31162.060000000056</v>
      </c>
      <c r="O61" s="314"/>
      <c r="P61" s="370"/>
      <c r="Q61" s="371"/>
      <c r="R61" s="372"/>
      <c r="S61" s="363"/>
      <c r="T61" s="363"/>
      <c r="U61" s="363"/>
    </row>
    <row r="62" spans="1:21" x14ac:dyDescent="0.25">
      <c r="A62" s="313"/>
      <c r="B62" s="104"/>
      <c r="C62" s="301"/>
      <c r="D62" s="301"/>
      <c r="E62" s="301"/>
      <c r="F62" s="301"/>
      <c r="G62" s="301"/>
      <c r="H62" s="301"/>
      <c r="I62" s="301"/>
      <c r="J62" s="301"/>
      <c r="K62" s="301"/>
      <c r="L62" s="363"/>
      <c r="M62" s="363"/>
      <c r="N62" s="316"/>
      <c r="O62" s="314"/>
      <c r="P62" s="370"/>
      <c r="Q62" s="371"/>
      <c r="R62" s="372"/>
      <c r="S62" s="363"/>
      <c r="T62" s="363"/>
      <c r="U62" s="363"/>
    </row>
    <row r="63" spans="1:21" x14ac:dyDescent="0.25">
      <c r="A63" s="313"/>
      <c r="B63" s="104" t="s">
        <v>205</v>
      </c>
      <c r="C63" s="301"/>
      <c r="D63" s="301"/>
      <c r="E63" s="301"/>
      <c r="F63" s="301"/>
      <c r="G63" s="301"/>
      <c r="H63" s="301"/>
      <c r="I63" s="301"/>
      <c r="J63" s="301"/>
      <c r="K63" s="301"/>
      <c r="L63" s="363">
        <v>16394.73</v>
      </c>
      <c r="M63" s="363"/>
      <c r="N63" s="316">
        <v>14767.330000000056</v>
      </c>
      <c r="O63" s="314"/>
      <c r="P63" s="370"/>
      <c r="Q63" s="371"/>
      <c r="R63" s="372"/>
      <c r="S63" s="363"/>
      <c r="T63" s="363"/>
      <c r="U63" s="363"/>
    </row>
    <row r="64" spans="1:21" x14ac:dyDescent="0.25">
      <c r="A64" s="313"/>
      <c r="B64" s="104"/>
      <c r="C64" s="301"/>
      <c r="D64" s="301"/>
      <c r="E64" s="301"/>
      <c r="F64" s="301"/>
      <c r="G64" s="301" t="s">
        <v>206</v>
      </c>
      <c r="H64" s="301"/>
      <c r="I64" s="301"/>
      <c r="J64" s="301"/>
      <c r="K64" s="301"/>
      <c r="L64" s="363"/>
      <c r="M64" s="363"/>
      <c r="N64" s="316"/>
      <c r="O64" s="314"/>
      <c r="P64" s="370"/>
      <c r="Q64" s="371"/>
      <c r="R64" s="372"/>
      <c r="S64" s="363"/>
      <c r="T64" s="363"/>
      <c r="U64" s="363"/>
    </row>
    <row r="65" spans="1:21" x14ac:dyDescent="0.25">
      <c r="A65" s="313"/>
      <c r="B65" s="104" t="s">
        <v>207</v>
      </c>
      <c r="C65" s="301"/>
      <c r="D65" s="301"/>
      <c r="E65" s="301"/>
      <c r="F65" s="301"/>
      <c r="G65" s="301"/>
      <c r="H65" s="301"/>
      <c r="I65" s="301"/>
      <c r="J65" s="301"/>
      <c r="K65" s="301"/>
      <c r="L65" s="363">
        <v>0</v>
      </c>
      <c r="M65" s="363"/>
      <c r="N65" s="316">
        <v>14767.330000000056</v>
      </c>
      <c r="O65" s="302"/>
      <c r="P65" s="302"/>
      <c r="Q65" s="363"/>
      <c r="R65" s="372"/>
      <c r="S65" s="363"/>
      <c r="T65" s="363"/>
      <c r="U65" s="363"/>
    </row>
    <row r="66" spans="1:21" x14ac:dyDescent="0.25">
      <c r="A66" s="313"/>
      <c r="B66" s="104"/>
      <c r="C66" s="301"/>
      <c r="D66" s="301"/>
      <c r="E66" s="301"/>
      <c r="F66" s="301"/>
      <c r="G66" s="301"/>
      <c r="H66" s="301"/>
      <c r="I66" s="301"/>
      <c r="J66" s="301"/>
      <c r="K66" s="301"/>
      <c r="L66" s="301"/>
      <c r="M66" s="301"/>
      <c r="N66" s="333"/>
      <c r="O66" s="302"/>
      <c r="P66" s="302"/>
      <c r="Q66" s="301"/>
      <c r="R66" s="372"/>
      <c r="S66" s="363"/>
      <c r="T66" s="363"/>
      <c r="U66" s="363"/>
    </row>
    <row r="67" spans="1:21" x14ac:dyDescent="0.25">
      <c r="A67" s="313"/>
      <c r="B67" s="104" t="s">
        <v>208</v>
      </c>
      <c r="C67" s="301"/>
      <c r="D67" s="301"/>
      <c r="E67" s="301"/>
      <c r="F67" s="301"/>
      <c r="G67" s="301"/>
      <c r="H67" s="301"/>
      <c r="I67" s="301"/>
      <c r="J67" s="301"/>
      <c r="K67" s="301"/>
      <c r="L67" s="363">
        <v>14767.33</v>
      </c>
      <c r="M67" s="363"/>
      <c r="N67" s="373">
        <v>0</v>
      </c>
      <c r="O67" s="302"/>
      <c r="P67" s="302"/>
      <c r="Q67" s="301"/>
      <c r="R67" s="372"/>
      <c r="S67" s="363"/>
      <c r="T67" s="363"/>
      <c r="U67" s="363"/>
    </row>
    <row r="68" spans="1:21" x14ac:dyDescent="0.25">
      <c r="A68" s="313"/>
      <c r="B68" s="104"/>
      <c r="C68" s="301"/>
      <c r="D68" s="301"/>
      <c r="E68" s="301"/>
      <c r="F68" s="301"/>
      <c r="G68" s="301"/>
      <c r="H68" s="301"/>
      <c r="I68" s="301"/>
      <c r="J68" s="301"/>
      <c r="K68" s="301"/>
      <c r="L68" s="301"/>
      <c r="M68" s="301"/>
      <c r="N68" s="333"/>
      <c r="O68" s="302"/>
      <c r="P68" s="302"/>
      <c r="Q68" s="301"/>
      <c r="R68" s="372"/>
      <c r="S68" s="363"/>
      <c r="T68" s="363"/>
      <c r="U68" s="363"/>
    </row>
    <row r="69" spans="1:21" x14ac:dyDescent="0.25">
      <c r="A69" s="313"/>
      <c r="B69" s="104" t="s">
        <v>209</v>
      </c>
      <c r="C69" s="301"/>
      <c r="D69" s="301"/>
      <c r="E69" s="301"/>
      <c r="F69" s="301"/>
      <c r="G69" s="301"/>
      <c r="H69" s="301"/>
      <c r="I69" s="301"/>
      <c r="J69" s="301"/>
      <c r="K69" s="301"/>
      <c r="L69" s="301"/>
      <c r="M69" s="301"/>
      <c r="N69" s="333"/>
      <c r="O69" s="302"/>
      <c r="P69" s="302"/>
      <c r="Q69" s="301"/>
      <c r="R69" s="372"/>
      <c r="S69" s="363"/>
      <c r="T69" s="363"/>
      <c r="U69" s="363"/>
    </row>
    <row r="70" spans="1:21" x14ac:dyDescent="0.25">
      <c r="A70" s="313"/>
      <c r="B70" s="281"/>
      <c r="C70" s="374"/>
      <c r="D70" s="281"/>
      <c r="E70" s="281"/>
      <c r="F70" s="281"/>
      <c r="G70" s="281"/>
      <c r="H70" s="281"/>
      <c r="I70" s="281"/>
      <c r="J70" s="281"/>
      <c r="K70" s="281"/>
      <c r="L70" s="281"/>
      <c r="M70" s="281"/>
      <c r="N70" s="333"/>
      <c r="O70" s="302"/>
      <c r="P70" s="302"/>
      <c r="Q70" s="301"/>
      <c r="R70" s="375"/>
      <c r="S70" s="363"/>
      <c r="T70" s="301"/>
      <c r="U70" s="301"/>
    </row>
    <row r="71" spans="1:21" x14ac:dyDescent="0.25">
      <c r="A71" s="67"/>
      <c r="B71" s="281"/>
      <c r="C71" s="281"/>
      <c r="D71" s="281"/>
      <c r="E71" s="281"/>
      <c r="F71" s="281"/>
      <c r="G71" s="281"/>
      <c r="H71" s="281"/>
      <c r="I71" s="281"/>
      <c r="J71" s="281"/>
      <c r="K71" s="281"/>
      <c r="L71" s="281"/>
      <c r="M71" s="281"/>
      <c r="N71" s="333"/>
      <c r="O71" s="302"/>
      <c r="P71" s="302"/>
      <c r="Q71" s="301"/>
      <c r="R71" s="372"/>
      <c r="S71" s="363"/>
      <c r="T71" s="301"/>
      <c r="U71" s="301"/>
    </row>
    <row r="72" spans="1:21" ht="13.8" thickBot="1" x14ac:dyDescent="0.3">
      <c r="A72" s="72"/>
      <c r="B72" s="318"/>
      <c r="C72" s="318"/>
      <c r="D72" s="318"/>
      <c r="E72" s="318"/>
      <c r="F72" s="318"/>
      <c r="G72" s="318"/>
      <c r="H72" s="318"/>
      <c r="I72" s="318"/>
      <c r="J72" s="318"/>
      <c r="K72" s="318"/>
      <c r="L72" s="318"/>
      <c r="M72" s="318"/>
      <c r="N72" s="376"/>
      <c r="O72" s="302"/>
      <c r="P72" s="302"/>
      <c r="Q72" s="301"/>
      <c r="R72" s="375"/>
      <c r="S72" s="363"/>
      <c r="T72" s="301"/>
      <c r="U72" s="301"/>
    </row>
    <row r="73" spans="1:21" ht="13.8" thickBot="1" x14ac:dyDescent="0.3">
      <c r="A73" s="301"/>
      <c r="B73" s="104"/>
      <c r="C73" s="301"/>
      <c r="D73" s="301"/>
      <c r="E73" s="301"/>
      <c r="F73" s="301"/>
      <c r="G73" s="301"/>
      <c r="H73" s="301"/>
      <c r="I73" s="301"/>
      <c r="J73" s="301"/>
      <c r="K73" s="301"/>
      <c r="L73" s="301"/>
      <c r="M73" s="301"/>
      <c r="N73" s="301"/>
      <c r="O73" s="302"/>
      <c r="P73" s="302"/>
      <c r="Q73" s="301"/>
      <c r="R73" s="23"/>
      <c r="S73" s="301"/>
      <c r="T73" s="301"/>
      <c r="U73" s="301"/>
    </row>
    <row r="74" spans="1:21" ht="13.8" thickBot="1" x14ac:dyDescent="0.3">
      <c r="A74" s="140" t="s">
        <v>210</v>
      </c>
      <c r="B74" s="307"/>
      <c r="C74" s="307"/>
      <c r="D74" s="307"/>
      <c r="E74" s="307"/>
      <c r="F74" s="307"/>
      <c r="G74" s="377" t="s">
        <v>211</v>
      </c>
      <c r="H74" s="377" t="s">
        <v>212</v>
      </c>
      <c r="I74" s="378" t="s">
        <v>213</v>
      </c>
      <c r="J74" s="301"/>
      <c r="K74" s="301"/>
      <c r="L74" s="301"/>
      <c r="M74" s="301"/>
      <c r="N74" s="301"/>
      <c r="O74" s="302"/>
      <c r="P74" s="302"/>
      <c r="Q74" s="301"/>
      <c r="R74" s="372"/>
      <c r="S74" s="301"/>
      <c r="T74" s="301"/>
      <c r="U74" s="301"/>
    </row>
    <row r="75" spans="1:21" x14ac:dyDescent="0.25">
      <c r="A75" s="358"/>
      <c r="B75" s="304"/>
      <c r="C75" s="304"/>
      <c r="D75" s="304"/>
      <c r="E75" s="304"/>
      <c r="F75" s="304"/>
      <c r="G75" s="379"/>
      <c r="H75" s="379"/>
      <c r="I75" s="305"/>
      <c r="J75" s="301"/>
      <c r="K75" s="301"/>
      <c r="L75" s="301"/>
      <c r="M75" s="301"/>
      <c r="N75" s="301"/>
      <c r="O75" s="302"/>
      <c r="P75" s="302"/>
      <c r="Q75" s="301"/>
      <c r="R75" s="375"/>
      <c r="S75" s="301"/>
      <c r="T75" s="301"/>
      <c r="U75" s="301"/>
    </row>
    <row r="76" spans="1:21" x14ac:dyDescent="0.25">
      <c r="A76" s="313"/>
      <c r="B76" s="301" t="s">
        <v>214</v>
      </c>
      <c r="C76" s="301"/>
      <c r="D76" s="301"/>
      <c r="E76" s="301"/>
      <c r="F76" s="301"/>
      <c r="G76" s="380">
        <v>71033.570000000007</v>
      </c>
      <c r="H76" s="380">
        <v>12244.46</v>
      </c>
      <c r="I76" s="381">
        <v>83278.03</v>
      </c>
      <c r="J76" s="301"/>
      <c r="K76" s="301"/>
      <c r="L76" s="301"/>
      <c r="M76" s="301"/>
      <c r="N76" s="301"/>
      <c r="O76" s="302"/>
      <c r="P76" s="302"/>
      <c r="Q76" s="301"/>
      <c r="R76" s="375"/>
      <c r="S76" s="301"/>
      <c r="T76" s="301"/>
      <c r="U76" s="301"/>
    </row>
    <row r="77" spans="1:21" x14ac:dyDescent="0.25">
      <c r="A77" s="313"/>
      <c r="B77" s="301" t="s">
        <v>215</v>
      </c>
      <c r="C77" s="301"/>
      <c r="D77" s="301"/>
      <c r="E77" s="301"/>
      <c r="F77" s="301"/>
      <c r="G77" s="380">
        <v>71033.570000000007</v>
      </c>
      <c r="H77" s="382">
        <v>12244.46</v>
      </c>
      <c r="I77" s="383">
        <v>83278.03</v>
      </c>
      <c r="J77" s="301"/>
      <c r="K77" s="301"/>
      <c r="L77" s="301"/>
      <c r="M77" s="301"/>
      <c r="N77" s="301"/>
      <c r="O77" s="302"/>
      <c r="P77" s="302"/>
      <c r="Q77" s="301"/>
      <c r="R77" s="301"/>
      <c r="S77" s="301"/>
      <c r="T77" s="301"/>
      <c r="U77" s="301"/>
    </row>
    <row r="78" spans="1:21" x14ac:dyDescent="0.25">
      <c r="A78" s="313"/>
      <c r="B78" s="301"/>
      <c r="C78" s="23" t="s">
        <v>216</v>
      </c>
      <c r="D78" s="301"/>
      <c r="E78" s="301"/>
      <c r="F78" s="301"/>
      <c r="G78" s="384">
        <v>0</v>
      </c>
      <c r="H78" s="384">
        <v>0</v>
      </c>
      <c r="I78" s="324">
        <v>0</v>
      </c>
      <c r="J78" s="301"/>
      <c r="K78" s="301"/>
      <c r="L78" s="301"/>
      <c r="M78" s="301"/>
      <c r="N78" s="301"/>
      <c r="O78" s="302"/>
      <c r="P78" s="302"/>
      <c r="Q78" s="301"/>
      <c r="R78" s="301"/>
      <c r="S78" s="301"/>
      <c r="T78" s="301"/>
      <c r="U78" s="301"/>
    </row>
    <row r="79" spans="1:21" x14ac:dyDescent="0.25">
      <c r="A79" s="313"/>
      <c r="B79" s="301"/>
      <c r="C79" s="301"/>
      <c r="D79" s="301"/>
      <c r="E79" s="301"/>
      <c r="F79" s="301"/>
      <c r="G79" s="385"/>
      <c r="H79" s="385"/>
      <c r="I79" s="333"/>
      <c r="J79" s="301"/>
      <c r="K79" s="301"/>
      <c r="L79" s="301"/>
      <c r="M79" s="301"/>
      <c r="N79" s="301"/>
      <c r="O79" s="302"/>
      <c r="P79" s="302"/>
      <c r="Q79" s="301"/>
      <c r="R79" s="301"/>
      <c r="S79" s="301"/>
      <c r="T79" s="301"/>
      <c r="U79" s="301"/>
    </row>
    <row r="80" spans="1:21" x14ac:dyDescent="0.25">
      <c r="A80" s="313"/>
      <c r="B80" s="301" t="s">
        <v>217</v>
      </c>
      <c r="C80" s="301"/>
      <c r="D80" s="301"/>
      <c r="E80" s="301"/>
      <c r="F80" s="301"/>
      <c r="G80" s="386">
        <v>0</v>
      </c>
      <c r="H80" s="386">
        <v>0</v>
      </c>
      <c r="I80" s="324">
        <v>0</v>
      </c>
      <c r="J80" s="301"/>
      <c r="K80" s="301"/>
      <c r="L80" s="301"/>
      <c r="M80" s="301"/>
      <c r="N80" s="301"/>
      <c r="O80" s="302"/>
      <c r="P80" s="302"/>
      <c r="Q80" s="301"/>
      <c r="R80" s="301"/>
      <c r="S80" s="301"/>
      <c r="T80" s="301"/>
      <c r="U80" s="301"/>
    </row>
    <row r="81" spans="1:21" x14ac:dyDescent="0.25">
      <c r="A81" s="313"/>
      <c r="B81" s="301" t="s">
        <v>218</v>
      </c>
      <c r="C81" s="301"/>
      <c r="D81" s="301"/>
      <c r="E81" s="301"/>
      <c r="F81" s="301"/>
      <c r="G81" s="387">
        <v>0</v>
      </c>
      <c r="H81" s="387">
        <v>0</v>
      </c>
      <c r="I81" s="388">
        <v>0</v>
      </c>
      <c r="J81" s="301"/>
      <c r="K81" s="301"/>
      <c r="L81" s="301"/>
      <c r="M81" s="301"/>
      <c r="N81" s="301"/>
      <c r="O81" s="302"/>
      <c r="P81" s="302"/>
      <c r="Q81" s="301"/>
      <c r="R81" s="301"/>
      <c r="S81" s="301"/>
      <c r="T81" s="301"/>
      <c r="U81" s="301"/>
    </row>
    <row r="82" spans="1:21" x14ac:dyDescent="0.25">
      <c r="A82" s="313"/>
      <c r="B82" s="301"/>
      <c r="C82" s="301" t="s">
        <v>219</v>
      </c>
      <c r="D82" s="301"/>
      <c r="E82" s="301"/>
      <c r="F82" s="301"/>
      <c r="G82" s="386">
        <v>0</v>
      </c>
      <c r="H82" s="386"/>
      <c r="I82" s="324">
        <v>0</v>
      </c>
      <c r="J82" s="301"/>
      <c r="K82" s="301"/>
      <c r="L82" s="301"/>
      <c r="M82" s="301"/>
      <c r="N82" s="301"/>
      <c r="O82" s="302"/>
      <c r="P82" s="302"/>
      <c r="Q82" s="301"/>
      <c r="R82" s="301"/>
      <c r="S82" s="301"/>
      <c r="T82" s="301"/>
      <c r="U82" s="301"/>
    </row>
    <row r="83" spans="1:21" x14ac:dyDescent="0.25">
      <c r="A83" s="313"/>
      <c r="B83" s="301"/>
      <c r="C83" s="301"/>
      <c r="D83" s="301"/>
      <c r="E83" s="301"/>
      <c r="F83" s="301"/>
      <c r="G83" s="385"/>
      <c r="H83" s="385"/>
      <c r="I83" s="333"/>
      <c r="J83" s="301"/>
      <c r="K83" s="301"/>
      <c r="L83" s="301"/>
      <c r="M83" s="301"/>
      <c r="N83" s="301"/>
      <c r="O83" s="302"/>
      <c r="P83" s="302"/>
      <c r="Q83" s="301"/>
      <c r="R83" s="301"/>
      <c r="S83" s="301"/>
      <c r="T83" s="301"/>
      <c r="U83" s="301"/>
    </row>
    <row r="84" spans="1:21" x14ac:dyDescent="0.25">
      <c r="A84" s="313"/>
      <c r="B84" s="301" t="s">
        <v>220</v>
      </c>
      <c r="C84" s="301"/>
      <c r="D84" s="301"/>
      <c r="E84" s="301"/>
      <c r="F84" s="301"/>
      <c r="G84" s="382">
        <v>596607.21</v>
      </c>
      <c r="H84" s="382">
        <v>0</v>
      </c>
      <c r="I84" s="381">
        <v>596607.21</v>
      </c>
      <c r="J84" s="301"/>
      <c r="K84" s="301"/>
      <c r="L84" s="301"/>
      <c r="M84" s="301"/>
      <c r="N84" s="301"/>
      <c r="O84" s="302"/>
      <c r="P84" s="302"/>
      <c r="Q84" s="301"/>
      <c r="R84" s="301"/>
      <c r="S84" s="301"/>
      <c r="T84" s="301"/>
      <c r="U84" s="301"/>
    </row>
    <row r="85" spans="1:21" x14ac:dyDescent="0.25">
      <c r="A85" s="313"/>
      <c r="B85" s="301" t="s">
        <v>221</v>
      </c>
      <c r="C85" s="301"/>
      <c r="D85" s="301"/>
      <c r="E85" s="301"/>
      <c r="F85" s="301"/>
      <c r="G85" s="389">
        <v>596607.21</v>
      </c>
      <c r="H85" s="387">
        <v>0</v>
      </c>
      <c r="I85" s="383">
        <v>596607.21</v>
      </c>
      <c r="J85" s="301"/>
      <c r="K85" s="301"/>
      <c r="L85" s="301"/>
      <c r="M85" s="301"/>
      <c r="N85" s="301"/>
      <c r="O85" s="302"/>
      <c r="P85" s="302"/>
      <c r="Q85" s="301"/>
      <c r="R85" s="2"/>
    </row>
    <row r="86" spans="1:21" x14ac:dyDescent="0.25">
      <c r="A86" s="313"/>
      <c r="B86" s="301"/>
      <c r="C86" s="23" t="s">
        <v>222</v>
      </c>
      <c r="D86" s="301"/>
      <c r="E86" s="301"/>
      <c r="F86" s="390"/>
      <c r="G86" s="391">
        <v>0</v>
      </c>
      <c r="H86" s="382">
        <v>0</v>
      </c>
      <c r="I86" s="324">
        <v>0</v>
      </c>
      <c r="J86" s="301"/>
      <c r="K86" s="301"/>
      <c r="L86" s="301"/>
      <c r="M86" s="301"/>
      <c r="N86" s="301"/>
      <c r="O86" s="392"/>
      <c r="P86" s="392"/>
      <c r="Q86" s="301"/>
    </row>
    <row r="87" spans="1:21" s="282" customFormat="1" x14ac:dyDescent="0.25">
      <c r="A87" s="313"/>
      <c r="B87" s="301"/>
      <c r="C87" s="301"/>
      <c r="D87" s="301"/>
      <c r="E87" s="301"/>
      <c r="F87" s="390"/>
      <c r="G87" s="390"/>
      <c r="H87" s="385"/>
      <c r="I87" s="333"/>
      <c r="J87" s="281"/>
      <c r="K87" s="281"/>
      <c r="L87" s="281"/>
      <c r="M87" s="281"/>
      <c r="N87" s="281"/>
      <c r="O87" s="302"/>
      <c r="P87" s="302"/>
      <c r="Q87" s="281"/>
    </row>
    <row r="88" spans="1:21" x14ac:dyDescent="0.25">
      <c r="A88" s="313"/>
      <c r="B88" s="301"/>
      <c r="C88" s="104" t="s">
        <v>223</v>
      </c>
      <c r="D88" s="301"/>
      <c r="E88" s="301"/>
      <c r="F88" s="390"/>
      <c r="G88" s="393">
        <v>667640.78</v>
      </c>
      <c r="H88" s="380">
        <v>12244.46</v>
      </c>
      <c r="I88" s="394">
        <v>679885.24</v>
      </c>
      <c r="J88" s="301"/>
      <c r="K88" s="301"/>
      <c r="L88" s="301"/>
      <c r="M88" s="301"/>
      <c r="N88" s="301"/>
      <c r="O88" s="302"/>
      <c r="P88" s="302"/>
      <c r="Q88" s="301"/>
      <c r="R88" s="301"/>
    </row>
    <row r="89" spans="1:21" x14ac:dyDescent="0.25">
      <c r="A89" s="313"/>
      <c r="B89" s="301"/>
      <c r="C89" s="301"/>
      <c r="D89" s="301"/>
      <c r="E89" s="301"/>
      <c r="F89" s="390"/>
      <c r="G89" s="390"/>
      <c r="H89" s="385"/>
      <c r="I89" s="333"/>
      <c r="J89" s="301"/>
      <c r="K89" s="301"/>
      <c r="L89" s="301"/>
      <c r="M89" s="301"/>
      <c r="N89" s="301"/>
      <c r="Q89" s="301"/>
      <c r="R89" s="301"/>
    </row>
    <row r="90" spans="1:21" ht="13.8" thickBot="1" x14ac:dyDescent="0.3">
      <c r="A90" s="317"/>
      <c r="B90" s="318"/>
      <c r="C90" s="318"/>
      <c r="D90" s="318"/>
      <c r="E90" s="318"/>
      <c r="F90" s="395"/>
      <c r="G90" s="395"/>
      <c r="H90" s="396"/>
      <c r="I90" s="376"/>
      <c r="R90" s="301"/>
    </row>
    <row r="91" spans="1:21" x14ac:dyDescent="0.25">
      <c r="R91" s="301"/>
    </row>
    <row r="92" spans="1:21" x14ac:dyDescent="0.25">
      <c r="R92" s="397"/>
    </row>
    <row r="93" spans="1:21" x14ac:dyDescent="0.25">
      <c r="R93" s="397"/>
    </row>
    <row r="94" spans="1:21" x14ac:dyDescent="0.25">
      <c r="R94" s="397"/>
    </row>
    <row r="95" spans="1:21" x14ac:dyDescent="0.25">
      <c r="R95" s="398"/>
    </row>
    <row r="96" spans="1:21" x14ac:dyDescent="0.25">
      <c r="R96" s="398"/>
    </row>
    <row r="97" spans="15:18" x14ac:dyDescent="0.25">
      <c r="O97" s="254"/>
      <c r="P97" s="254"/>
      <c r="R97" s="301"/>
    </row>
    <row r="98" spans="15:18" x14ac:dyDescent="0.25">
      <c r="O98" s="254"/>
      <c r="P98" s="254"/>
      <c r="R98" s="301"/>
    </row>
    <row r="241" spans="4:16" x14ac:dyDescent="0.25">
      <c r="D241" s="399"/>
      <c r="E241" s="399"/>
      <c r="O241" s="254"/>
      <c r="P241" s="254"/>
    </row>
    <row r="242" spans="4:16" x14ac:dyDescent="0.25">
      <c r="D242" s="399"/>
      <c r="E242" s="399"/>
      <c r="O242" s="254"/>
      <c r="P242" s="254"/>
    </row>
  </sheetData>
  <mergeCells count="3">
    <mergeCell ref="B5:D5"/>
    <mergeCell ref="B6:D6"/>
    <mergeCell ref="J37:N37"/>
  </mergeCells>
  <pageMargins left="0.25" right="0.25" top="0.75" bottom="0.75" header="0.3" footer="0.3"/>
  <pageSetup scale="44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1"/>
  <sheetViews>
    <sheetView zoomScaleNormal="100" workbookViewId="0"/>
  </sheetViews>
  <sheetFormatPr defaultColWidth="9.109375" defaultRowHeight="13.2" x14ac:dyDescent="0.25"/>
  <cols>
    <col min="1" max="1" width="67.44140625" style="254" customWidth="1"/>
    <col min="2" max="2" width="18.5546875" style="254" customWidth="1"/>
    <col min="3" max="3" width="9.109375" style="254"/>
    <col min="4" max="4" width="39" style="254" bestFit="1" customWidth="1"/>
    <col min="5" max="5" width="13.5546875" style="254" bestFit="1" customWidth="1"/>
    <col min="6" max="16384" width="9.109375" style="254"/>
  </cols>
  <sheetData>
    <row r="1" spans="1:4" x14ac:dyDescent="0.25">
      <c r="A1" s="400" t="s">
        <v>224</v>
      </c>
      <c r="B1" s="401"/>
    </row>
    <row r="2" spans="1:4" x14ac:dyDescent="0.25">
      <c r="A2" s="400" t="s">
        <v>225</v>
      </c>
      <c r="B2" s="401"/>
    </row>
    <row r="3" spans="1:4" x14ac:dyDescent="0.25">
      <c r="A3" s="402">
        <f>'Collection and Waterfall'!E6</f>
        <v>44804</v>
      </c>
      <c r="B3" s="401"/>
    </row>
    <row r="4" spans="1:4" x14ac:dyDescent="0.25">
      <c r="A4" s="400" t="s">
        <v>226</v>
      </c>
      <c r="B4" s="401"/>
    </row>
    <row r="6" spans="1:4" x14ac:dyDescent="0.25">
      <c r="C6" s="367"/>
      <c r="D6" s="403"/>
    </row>
    <row r="7" spans="1:4" x14ac:dyDescent="0.25">
      <c r="A7" s="404"/>
      <c r="C7" s="367"/>
      <c r="D7" s="405"/>
    </row>
    <row r="8" spans="1:4" x14ac:dyDescent="0.25">
      <c r="C8" s="367"/>
      <c r="D8" s="403"/>
    </row>
    <row r="9" spans="1:4" x14ac:dyDescent="0.25">
      <c r="A9" s="406" t="s">
        <v>227</v>
      </c>
      <c r="B9" s="407"/>
      <c r="C9" s="367"/>
      <c r="D9" s="403"/>
    </row>
    <row r="10" spans="1:4" x14ac:dyDescent="0.25">
      <c r="A10" s="406" t="s">
        <v>228</v>
      </c>
      <c r="B10" s="408">
        <v>935121.39</v>
      </c>
      <c r="D10" s="409"/>
    </row>
    <row r="11" spans="1:4" x14ac:dyDescent="0.25">
      <c r="A11" s="406" t="s">
        <v>229</v>
      </c>
      <c r="B11" s="410"/>
      <c r="C11" s="367"/>
      <c r="D11" s="411"/>
    </row>
    <row r="12" spans="1:4" ht="15" x14ac:dyDescent="0.25">
      <c r="A12" s="406" t="s">
        <v>230</v>
      </c>
      <c r="B12" s="410">
        <v>31871764.390000001</v>
      </c>
      <c r="C12" s="282"/>
      <c r="D12" s="412"/>
    </row>
    <row r="13" spans="1:4" x14ac:dyDescent="0.25">
      <c r="A13" s="406" t="s">
        <v>231</v>
      </c>
      <c r="B13" s="413">
        <v>-2092322.79</v>
      </c>
      <c r="C13" s="414"/>
      <c r="D13" s="415"/>
    </row>
    <row r="14" spans="1:4" x14ac:dyDescent="0.25">
      <c r="A14" s="406" t="s">
        <v>232</v>
      </c>
      <c r="B14" s="416">
        <f>SUM(B12:B13)</f>
        <v>29779441.600000001</v>
      </c>
      <c r="C14" s="417"/>
      <c r="D14" s="441"/>
    </row>
    <row r="15" spans="1:4" x14ac:dyDescent="0.25">
      <c r="A15" s="406"/>
      <c r="B15" s="410"/>
      <c r="C15" s="367"/>
      <c r="D15" s="403"/>
    </row>
    <row r="16" spans="1:4" x14ac:dyDescent="0.25">
      <c r="A16" s="406" t="s">
        <v>233</v>
      </c>
      <c r="B16" s="410">
        <v>1064190.56</v>
      </c>
      <c r="D16" s="409"/>
    </row>
    <row r="17" spans="1:5" x14ac:dyDescent="0.25">
      <c r="A17" s="406" t="s">
        <v>234</v>
      </c>
      <c r="B17" s="410">
        <v>9576.43</v>
      </c>
      <c r="D17" s="409"/>
    </row>
    <row r="18" spans="1:5" x14ac:dyDescent="0.25">
      <c r="A18" s="406" t="s">
        <v>235</v>
      </c>
      <c r="B18" s="410">
        <v>15714.58</v>
      </c>
      <c r="C18" s="367"/>
      <c r="D18" s="442"/>
    </row>
    <row r="19" spans="1:5" ht="15" x14ac:dyDescent="0.25">
      <c r="A19" s="406" t="s">
        <v>236</v>
      </c>
      <c r="B19" s="410">
        <v>0</v>
      </c>
      <c r="C19" s="418"/>
      <c r="D19" s="412"/>
    </row>
    <row r="20" spans="1:5" x14ac:dyDescent="0.25">
      <c r="A20" s="406" t="s">
        <v>237</v>
      </c>
      <c r="B20" s="410">
        <v>0</v>
      </c>
      <c r="C20" s="419"/>
      <c r="D20" s="420"/>
    </row>
    <row r="21" spans="1:5" ht="15" x14ac:dyDescent="0.25">
      <c r="A21" s="421"/>
      <c r="B21" s="422"/>
      <c r="C21" s="418"/>
      <c r="D21" s="412"/>
    </row>
    <row r="22" spans="1:5" ht="13.8" thickBot="1" x14ac:dyDescent="0.3">
      <c r="A22" s="423" t="s">
        <v>81</v>
      </c>
      <c r="B22" s="424">
        <f>B10+B14+B16+B17+B18+B19</f>
        <v>31804044.559999999</v>
      </c>
      <c r="C22" s="417"/>
      <c r="D22" s="425"/>
    </row>
    <row r="23" spans="1:5" ht="13.8" thickTop="1" x14ac:dyDescent="0.25">
      <c r="A23" s="421"/>
      <c r="B23" s="426"/>
      <c r="C23" s="367"/>
      <c r="D23" s="405"/>
    </row>
    <row r="24" spans="1:5" x14ac:dyDescent="0.25">
      <c r="A24" s="421"/>
      <c r="B24" s="426"/>
      <c r="C24" s="367"/>
      <c r="D24" s="427"/>
    </row>
    <row r="25" spans="1:5" x14ac:dyDescent="0.25">
      <c r="A25" s="423" t="s">
        <v>238</v>
      </c>
      <c r="B25" s="426"/>
      <c r="C25" s="367"/>
      <c r="D25" s="427"/>
    </row>
    <row r="26" spans="1:5" x14ac:dyDescent="0.25">
      <c r="A26" s="421"/>
      <c r="B26" s="426"/>
      <c r="D26" s="428"/>
    </row>
    <row r="27" spans="1:5" x14ac:dyDescent="0.25">
      <c r="A27" s="406" t="s">
        <v>239</v>
      </c>
      <c r="B27" s="429"/>
      <c r="C27" s="367"/>
      <c r="D27" s="427"/>
    </row>
    <row r="28" spans="1:5" x14ac:dyDescent="0.25">
      <c r="A28" s="406" t="s">
        <v>240</v>
      </c>
      <c r="B28" s="407">
        <v>27156910.719999999</v>
      </c>
      <c r="C28" s="2"/>
      <c r="D28" s="428"/>
    </row>
    <row r="29" spans="1:5" x14ac:dyDescent="0.25">
      <c r="A29" s="406" t="s">
        <v>241</v>
      </c>
      <c r="B29" s="410">
        <v>40089.160000000003</v>
      </c>
      <c r="D29" s="443"/>
    </row>
    <row r="30" spans="1:5" x14ac:dyDescent="0.25">
      <c r="A30" s="406" t="s">
        <v>242</v>
      </c>
      <c r="B30" s="410"/>
      <c r="C30" s="419"/>
      <c r="D30" s="430"/>
    </row>
    <row r="31" spans="1:5" ht="15" x14ac:dyDescent="0.25">
      <c r="A31" s="406" t="s">
        <v>243</v>
      </c>
      <c r="B31" s="410"/>
      <c r="C31" s="418"/>
      <c r="D31" s="431"/>
    </row>
    <row r="32" spans="1:5" x14ac:dyDescent="0.25">
      <c r="A32" s="421"/>
      <c r="B32" s="422"/>
      <c r="C32" s="367"/>
      <c r="D32" s="403"/>
      <c r="E32" s="410"/>
    </row>
    <row r="33" spans="1:10" ht="13.8" thickBot="1" x14ac:dyDescent="0.3">
      <c r="A33" s="406" t="s">
        <v>244</v>
      </c>
      <c r="B33" s="432">
        <f>SUM(B27:B32)</f>
        <v>27196999.879999999</v>
      </c>
      <c r="C33" s="417"/>
      <c r="D33" s="411"/>
      <c r="E33" s="429"/>
    </row>
    <row r="34" spans="1:10" ht="13.8" thickTop="1" x14ac:dyDescent="0.25">
      <c r="A34" s="421"/>
      <c r="B34" s="433"/>
      <c r="C34" s="367"/>
      <c r="D34" s="405"/>
      <c r="E34" s="410"/>
    </row>
    <row r="35" spans="1:10" x14ac:dyDescent="0.25">
      <c r="A35" s="423" t="s">
        <v>245</v>
      </c>
      <c r="B35" s="434">
        <f>B22-B33</f>
        <v>4607044.68</v>
      </c>
      <c r="C35" s="435"/>
      <c r="D35" s="444"/>
      <c r="E35" s="429"/>
    </row>
    <row r="36" spans="1:10" x14ac:dyDescent="0.25">
      <c r="A36" s="421"/>
      <c r="B36" s="426"/>
      <c r="C36" s="421"/>
      <c r="D36" s="421"/>
      <c r="E36" s="410"/>
    </row>
    <row r="37" spans="1:10" ht="13.8" thickBot="1" x14ac:dyDescent="0.3">
      <c r="A37" s="423" t="s">
        <v>246</v>
      </c>
      <c r="B37" s="424">
        <f>+B33+B35</f>
        <v>31804044.559999999</v>
      </c>
      <c r="C37" s="421"/>
      <c r="D37" s="436"/>
      <c r="E37" s="410"/>
    </row>
    <row r="38" spans="1:10" ht="13.8" thickTop="1" x14ac:dyDescent="0.25">
      <c r="A38" s="421"/>
      <c r="B38" s="426"/>
      <c r="C38" s="421"/>
      <c r="E38" s="410"/>
    </row>
    <row r="39" spans="1:10" x14ac:dyDescent="0.25">
      <c r="A39" s="421"/>
      <c r="B39" s="426">
        <f>B22-B37</f>
        <v>0</v>
      </c>
      <c r="C39" s="421"/>
      <c r="E39" s="410"/>
    </row>
    <row r="40" spans="1:10" x14ac:dyDescent="0.25">
      <c r="B40" s="171"/>
      <c r="E40" s="410"/>
    </row>
    <row r="41" spans="1:10" x14ac:dyDescent="0.25">
      <c r="A41" s="421" t="s">
        <v>247</v>
      </c>
      <c r="B41" s="426"/>
      <c r="C41" s="421"/>
    </row>
    <row r="42" spans="1:10" x14ac:dyDescent="0.25">
      <c r="A42" s="421" t="s">
        <v>248</v>
      </c>
      <c r="B42" s="426"/>
      <c r="C42" s="421"/>
      <c r="D42" s="301"/>
      <c r="E42" s="301"/>
      <c r="F42" s="301"/>
      <c r="G42" s="301"/>
      <c r="H42" s="301"/>
      <c r="I42" s="301"/>
      <c r="J42" s="301"/>
    </row>
    <row r="43" spans="1:10" x14ac:dyDescent="0.25">
      <c r="A43" s="23"/>
      <c r="B43" s="165"/>
      <c r="C43" s="23"/>
      <c r="D43" s="301"/>
      <c r="E43" s="301"/>
      <c r="F43" s="301"/>
      <c r="G43" s="301"/>
      <c r="H43" s="301"/>
      <c r="I43" s="301"/>
      <c r="J43" s="301"/>
    </row>
    <row r="44" spans="1:10" x14ac:dyDescent="0.25">
      <c r="A44" s="301"/>
      <c r="B44" s="165"/>
      <c r="C44" s="301"/>
      <c r="D44" s="301"/>
      <c r="E44" s="301"/>
      <c r="F44" s="301"/>
      <c r="G44" s="301"/>
      <c r="H44" s="301"/>
      <c r="I44" s="301"/>
      <c r="J44" s="301"/>
    </row>
    <row r="45" spans="1:10" x14ac:dyDescent="0.25">
      <c r="A45" s="301"/>
      <c r="B45" s="165"/>
      <c r="C45" s="301"/>
      <c r="D45" s="301"/>
      <c r="E45" s="301"/>
      <c r="F45" s="301"/>
      <c r="G45" s="301"/>
      <c r="H45" s="301"/>
      <c r="I45" s="301"/>
      <c r="J45" s="301"/>
    </row>
    <row r="46" spans="1:10" x14ac:dyDescent="0.25">
      <c r="A46" s="301"/>
      <c r="B46" s="165"/>
      <c r="C46" s="301"/>
      <c r="D46" s="301"/>
      <c r="E46" s="301"/>
      <c r="F46" s="301"/>
      <c r="G46" s="301"/>
      <c r="H46" s="301"/>
      <c r="I46" s="301"/>
      <c r="J46" s="301"/>
    </row>
    <row r="47" spans="1:10" x14ac:dyDescent="0.25">
      <c r="A47" s="301"/>
      <c r="B47" s="165"/>
      <c r="C47" s="301"/>
      <c r="D47" s="301"/>
      <c r="E47" s="301"/>
      <c r="F47" s="301"/>
      <c r="G47" s="301"/>
      <c r="H47" s="301"/>
      <c r="I47" s="301"/>
      <c r="J47" s="301"/>
    </row>
    <row r="48" spans="1:10" x14ac:dyDescent="0.25">
      <c r="A48" s="301"/>
      <c r="B48" s="301"/>
      <c r="C48" s="301"/>
      <c r="D48" s="301"/>
      <c r="E48" s="301"/>
      <c r="F48" s="301"/>
      <c r="G48" s="301"/>
      <c r="H48" s="301"/>
      <c r="I48" s="301"/>
      <c r="J48" s="301"/>
    </row>
    <row r="49" spans="1:10" x14ac:dyDescent="0.25">
      <c r="A49" s="301"/>
      <c r="B49" s="301"/>
      <c r="C49" s="301"/>
      <c r="D49" s="301"/>
      <c r="E49" s="301"/>
      <c r="F49" s="301"/>
      <c r="G49" s="301"/>
      <c r="H49" s="301"/>
      <c r="I49" s="301"/>
      <c r="J49" s="301"/>
    </row>
    <row r="50" spans="1:10" x14ac:dyDescent="0.25">
      <c r="A50" s="301"/>
      <c r="B50" s="301"/>
      <c r="C50" s="301"/>
      <c r="D50" s="301"/>
      <c r="E50" s="301"/>
      <c r="F50" s="301"/>
      <c r="G50" s="301"/>
      <c r="H50" s="301"/>
      <c r="I50" s="301"/>
      <c r="J50" s="301"/>
    </row>
    <row r="51" spans="1:10" x14ac:dyDescent="0.25">
      <c r="A51" s="301"/>
      <c r="B51" s="301"/>
      <c r="C51" s="301"/>
      <c r="D51" s="301"/>
      <c r="E51" s="301"/>
      <c r="F51" s="301"/>
      <c r="G51" s="301"/>
      <c r="H51" s="301"/>
      <c r="I51" s="301"/>
      <c r="J51" s="301"/>
    </row>
    <row r="52" spans="1:10" x14ac:dyDescent="0.25">
      <c r="A52" s="301"/>
      <c r="B52" s="301"/>
      <c r="C52" s="301"/>
      <c r="D52" s="301"/>
      <c r="E52" s="301"/>
      <c r="F52" s="301"/>
      <c r="G52" s="301"/>
      <c r="H52" s="301"/>
      <c r="I52" s="301"/>
      <c r="J52" s="301"/>
    </row>
    <row r="53" spans="1:10" x14ac:dyDescent="0.25">
      <c r="A53" s="301"/>
      <c r="B53" s="301"/>
      <c r="C53" s="301"/>
      <c r="D53" s="301"/>
      <c r="E53" s="301"/>
      <c r="F53" s="301"/>
      <c r="G53" s="301"/>
      <c r="H53" s="301"/>
      <c r="I53" s="301"/>
      <c r="J53" s="301"/>
    </row>
    <row r="54" spans="1:10" x14ac:dyDescent="0.25">
      <c r="A54" s="301"/>
      <c r="B54" s="301"/>
      <c r="C54" s="301"/>
      <c r="D54" s="301"/>
      <c r="E54" s="301"/>
      <c r="F54" s="301"/>
      <c r="G54" s="301"/>
      <c r="H54" s="301"/>
      <c r="I54" s="301"/>
      <c r="J54" s="301"/>
    </row>
    <row r="55" spans="1:10" x14ac:dyDescent="0.25">
      <c r="A55" s="301"/>
      <c r="B55" s="301"/>
      <c r="C55" s="301"/>
      <c r="D55" s="301"/>
      <c r="E55" s="301"/>
      <c r="F55" s="301"/>
      <c r="G55" s="301"/>
      <c r="H55" s="301"/>
      <c r="I55" s="301"/>
      <c r="J55" s="301"/>
    </row>
    <row r="56" spans="1:10" x14ac:dyDescent="0.25">
      <c r="A56" s="301"/>
      <c r="B56" s="301"/>
      <c r="C56" s="301"/>
      <c r="D56" s="301"/>
      <c r="E56" s="301"/>
      <c r="F56" s="301"/>
      <c r="G56" s="301"/>
      <c r="H56" s="301"/>
      <c r="I56" s="301"/>
      <c r="J56" s="301"/>
    </row>
    <row r="57" spans="1:10" x14ac:dyDescent="0.25">
      <c r="A57" s="301"/>
      <c r="B57" s="301"/>
      <c r="C57" s="301"/>
      <c r="D57" s="301"/>
      <c r="E57" s="301"/>
      <c r="F57" s="301"/>
      <c r="G57" s="301"/>
      <c r="H57" s="301"/>
      <c r="I57" s="301"/>
      <c r="J57" s="301"/>
    </row>
    <row r="58" spans="1:10" x14ac:dyDescent="0.25">
      <c r="A58" s="301"/>
      <c r="B58" s="301"/>
      <c r="C58" s="301"/>
      <c r="D58" s="301"/>
      <c r="E58" s="301"/>
      <c r="F58" s="301"/>
      <c r="G58" s="301"/>
      <c r="H58" s="301"/>
      <c r="I58" s="301"/>
      <c r="J58" s="301"/>
    </row>
    <row r="59" spans="1:10" x14ac:dyDescent="0.25">
      <c r="A59" s="301"/>
      <c r="B59" s="301"/>
      <c r="C59" s="301"/>
      <c r="D59" s="301"/>
      <c r="E59" s="301"/>
      <c r="F59" s="301"/>
      <c r="G59" s="301"/>
      <c r="H59" s="301"/>
      <c r="I59" s="301"/>
      <c r="J59" s="301"/>
    </row>
    <row r="60" spans="1:10" x14ac:dyDescent="0.25">
      <c r="A60" s="301"/>
      <c r="B60" s="301"/>
      <c r="C60" s="301"/>
      <c r="D60" s="301"/>
      <c r="E60" s="301"/>
      <c r="F60" s="301"/>
      <c r="G60" s="301"/>
      <c r="H60" s="301"/>
      <c r="I60" s="301"/>
      <c r="J60" s="301"/>
    </row>
    <row r="61" spans="1:10" x14ac:dyDescent="0.25">
      <c r="A61" s="301"/>
      <c r="B61" s="301"/>
      <c r="C61" s="301"/>
      <c r="D61" s="301"/>
      <c r="E61" s="301"/>
      <c r="F61" s="301"/>
      <c r="G61" s="301"/>
      <c r="H61" s="301"/>
      <c r="I61" s="301"/>
      <c r="J61" s="301"/>
    </row>
    <row r="62" spans="1:10" x14ac:dyDescent="0.25">
      <c r="A62" s="301"/>
      <c r="B62" s="301"/>
      <c r="C62" s="301"/>
      <c r="D62" s="301"/>
      <c r="E62" s="301"/>
      <c r="F62" s="301"/>
      <c r="G62" s="301"/>
      <c r="H62" s="301"/>
      <c r="I62" s="301"/>
      <c r="J62" s="301"/>
    </row>
    <row r="63" spans="1:10" x14ac:dyDescent="0.25">
      <c r="A63" s="301"/>
      <c r="B63" s="301"/>
      <c r="C63" s="301"/>
      <c r="D63" s="301"/>
      <c r="E63" s="301"/>
      <c r="F63" s="301"/>
      <c r="G63" s="301"/>
      <c r="H63" s="301"/>
      <c r="I63" s="301"/>
      <c r="J63" s="301"/>
    </row>
    <row r="64" spans="1:10" x14ac:dyDescent="0.25">
      <c r="A64" s="301"/>
      <c r="B64" s="301"/>
      <c r="C64" s="301"/>
      <c r="D64" s="301"/>
      <c r="E64" s="301"/>
      <c r="F64" s="301"/>
      <c r="G64" s="301"/>
      <c r="H64" s="301"/>
      <c r="I64" s="301"/>
      <c r="J64" s="301"/>
    </row>
    <row r="65" spans="1:10" x14ac:dyDescent="0.25">
      <c r="A65" s="301"/>
      <c r="B65" s="301"/>
      <c r="C65" s="301"/>
      <c r="D65" s="301"/>
      <c r="E65" s="301"/>
      <c r="F65" s="301"/>
      <c r="G65" s="301"/>
      <c r="H65" s="301"/>
      <c r="I65" s="301"/>
      <c r="J65" s="301"/>
    </row>
    <row r="66" spans="1:10" x14ac:dyDescent="0.25">
      <c r="A66" s="301"/>
      <c r="B66" s="301"/>
      <c r="C66" s="301"/>
      <c r="D66" s="301"/>
      <c r="E66" s="301"/>
      <c r="F66" s="301"/>
      <c r="G66" s="301"/>
      <c r="H66" s="301"/>
      <c r="I66" s="301"/>
      <c r="J66" s="301"/>
    </row>
    <row r="67" spans="1:10" x14ac:dyDescent="0.25">
      <c r="A67" s="301"/>
      <c r="B67" s="301"/>
      <c r="C67" s="301"/>
      <c r="D67" s="301"/>
      <c r="E67" s="301"/>
      <c r="F67" s="301"/>
      <c r="G67" s="301"/>
      <c r="H67" s="301"/>
      <c r="I67" s="301"/>
      <c r="J67" s="301"/>
    </row>
    <row r="68" spans="1:10" x14ac:dyDescent="0.25">
      <c r="A68" s="301"/>
      <c r="B68" s="301"/>
      <c r="C68" s="301"/>
      <c r="D68" s="301"/>
      <c r="E68" s="301"/>
      <c r="F68" s="301"/>
      <c r="G68" s="301"/>
      <c r="H68" s="301"/>
      <c r="I68" s="301"/>
      <c r="J68" s="301"/>
    </row>
    <row r="69" spans="1:10" x14ac:dyDescent="0.25">
      <c r="A69" s="301"/>
      <c r="B69" s="301"/>
      <c r="C69" s="301"/>
      <c r="D69" s="301"/>
      <c r="E69" s="301"/>
      <c r="F69" s="301"/>
      <c r="G69" s="301"/>
      <c r="H69" s="301"/>
      <c r="I69" s="301"/>
      <c r="J69" s="301"/>
    </row>
    <row r="70" spans="1:10" x14ac:dyDescent="0.25">
      <c r="A70" s="301"/>
      <c r="B70" s="301"/>
      <c r="C70" s="301"/>
      <c r="D70" s="301"/>
      <c r="E70" s="301"/>
      <c r="F70" s="301"/>
      <c r="G70" s="301"/>
      <c r="H70" s="301"/>
      <c r="I70" s="301"/>
      <c r="J70" s="301"/>
    </row>
    <row r="71" spans="1:10" x14ac:dyDescent="0.25">
      <c r="A71" s="301"/>
      <c r="B71" s="301"/>
      <c r="C71" s="301"/>
      <c r="D71" s="301"/>
      <c r="E71" s="301"/>
      <c r="F71" s="301"/>
      <c r="G71" s="301"/>
      <c r="H71" s="301"/>
      <c r="I71" s="301"/>
      <c r="J71" s="301"/>
    </row>
    <row r="72" spans="1:10" x14ac:dyDescent="0.25">
      <c r="A72" s="301"/>
      <c r="B72" s="301"/>
      <c r="C72" s="301"/>
      <c r="D72" s="301"/>
      <c r="E72" s="301"/>
      <c r="F72" s="301"/>
      <c r="G72" s="301"/>
      <c r="H72" s="301"/>
      <c r="I72" s="301"/>
      <c r="J72" s="301"/>
    </row>
    <row r="73" spans="1:10" x14ac:dyDescent="0.25">
      <c r="A73" s="301"/>
      <c r="B73" s="301"/>
      <c r="C73" s="301"/>
      <c r="D73" s="301"/>
      <c r="E73" s="301"/>
      <c r="F73" s="301"/>
      <c r="G73" s="301"/>
      <c r="H73" s="301"/>
      <c r="I73" s="301"/>
      <c r="J73" s="301"/>
    </row>
    <row r="74" spans="1:10" x14ac:dyDescent="0.25">
      <c r="A74" s="301"/>
      <c r="B74" s="301"/>
      <c r="C74" s="301"/>
      <c r="D74" s="301"/>
      <c r="E74" s="301"/>
      <c r="F74" s="301"/>
      <c r="G74" s="301"/>
      <c r="H74" s="301"/>
      <c r="I74" s="301"/>
      <c r="J74" s="301"/>
    </row>
    <row r="75" spans="1:10" x14ac:dyDescent="0.25">
      <c r="A75" s="301"/>
      <c r="B75" s="301"/>
      <c r="C75" s="301"/>
      <c r="D75" s="301"/>
      <c r="E75" s="301"/>
      <c r="F75" s="301"/>
      <c r="G75" s="301"/>
      <c r="H75" s="301"/>
      <c r="I75" s="301"/>
      <c r="J75" s="301"/>
    </row>
    <row r="76" spans="1:10" x14ac:dyDescent="0.25">
      <c r="A76" s="301"/>
      <c r="B76" s="301"/>
      <c r="C76" s="301"/>
      <c r="D76" s="301"/>
      <c r="E76" s="301"/>
      <c r="F76" s="301"/>
      <c r="G76" s="301"/>
      <c r="H76" s="301"/>
      <c r="I76" s="301"/>
      <c r="J76" s="301"/>
    </row>
    <row r="77" spans="1:10" x14ac:dyDescent="0.25">
      <c r="A77" s="301"/>
      <c r="B77" s="301"/>
      <c r="C77" s="301"/>
      <c r="D77" s="301"/>
      <c r="E77" s="301"/>
      <c r="F77" s="301"/>
      <c r="G77" s="301"/>
      <c r="H77" s="301"/>
      <c r="I77" s="301"/>
      <c r="J77" s="301"/>
    </row>
    <row r="78" spans="1:10" x14ac:dyDescent="0.25">
      <c r="A78" s="301"/>
      <c r="B78" s="301"/>
      <c r="C78" s="301"/>
      <c r="D78" s="301"/>
      <c r="E78" s="301"/>
      <c r="F78" s="301"/>
      <c r="G78" s="301"/>
      <c r="H78" s="301"/>
      <c r="I78" s="301"/>
      <c r="J78" s="301"/>
    </row>
    <row r="79" spans="1:10" x14ac:dyDescent="0.25">
      <c r="A79" s="301"/>
      <c r="B79" s="301"/>
      <c r="C79" s="301"/>
      <c r="D79" s="301"/>
      <c r="E79" s="301"/>
      <c r="F79" s="301"/>
      <c r="G79" s="301"/>
      <c r="H79" s="301"/>
      <c r="I79" s="301"/>
      <c r="J79" s="301"/>
    </row>
    <row r="80" spans="1:10" x14ac:dyDescent="0.25">
      <c r="A80" s="301"/>
      <c r="B80" s="301"/>
      <c r="C80" s="301"/>
      <c r="D80" s="301"/>
      <c r="E80" s="301"/>
      <c r="F80" s="301"/>
      <c r="G80" s="301"/>
      <c r="H80" s="301"/>
      <c r="I80" s="301"/>
      <c r="J80" s="301"/>
    </row>
    <row r="81" spans="1:10" x14ac:dyDescent="0.25">
      <c r="A81" s="301"/>
      <c r="B81" s="301"/>
      <c r="C81" s="301"/>
      <c r="D81" s="301"/>
      <c r="E81" s="301"/>
      <c r="F81" s="301"/>
      <c r="G81" s="301"/>
      <c r="H81" s="301"/>
      <c r="I81" s="301"/>
      <c r="J81" s="301"/>
    </row>
    <row r="82" spans="1:10" x14ac:dyDescent="0.25">
      <c r="A82" s="301"/>
      <c r="B82" s="301"/>
      <c r="C82" s="301"/>
      <c r="D82" s="301"/>
      <c r="E82" s="301"/>
      <c r="F82" s="301"/>
      <c r="G82" s="301"/>
      <c r="H82" s="301"/>
      <c r="I82" s="301"/>
      <c r="J82" s="301"/>
    </row>
    <row r="83" spans="1:10" x14ac:dyDescent="0.25">
      <c r="A83" s="301"/>
      <c r="B83" s="301"/>
      <c r="C83" s="301"/>
      <c r="D83" s="301"/>
      <c r="E83" s="301"/>
      <c r="F83" s="301"/>
      <c r="G83" s="301"/>
      <c r="H83" s="301"/>
      <c r="I83" s="301"/>
      <c r="J83" s="301"/>
    </row>
    <row r="84" spans="1:10" x14ac:dyDescent="0.25">
      <c r="A84" s="301"/>
      <c r="B84" s="301"/>
      <c r="C84" s="301"/>
      <c r="D84" s="301"/>
      <c r="E84" s="301"/>
      <c r="F84" s="301"/>
      <c r="G84" s="301"/>
      <c r="H84" s="301"/>
      <c r="I84" s="301"/>
      <c r="J84" s="301"/>
    </row>
    <row r="85" spans="1:10" x14ac:dyDescent="0.25">
      <c r="A85" s="301"/>
      <c r="B85" s="301"/>
      <c r="C85" s="301"/>
      <c r="D85" s="301"/>
      <c r="E85" s="301"/>
      <c r="F85" s="301"/>
      <c r="G85" s="301"/>
      <c r="H85" s="301"/>
      <c r="I85" s="301"/>
      <c r="J85" s="301"/>
    </row>
    <row r="86" spans="1:10" x14ac:dyDescent="0.25">
      <c r="A86" s="301"/>
      <c r="B86" s="301"/>
      <c r="C86" s="301"/>
      <c r="D86" s="301"/>
      <c r="E86" s="301"/>
      <c r="F86" s="301"/>
      <c r="G86" s="301"/>
      <c r="H86" s="301"/>
      <c r="I86" s="301"/>
      <c r="J86" s="301"/>
    </row>
    <row r="87" spans="1:10" x14ac:dyDescent="0.25">
      <c r="A87" s="301"/>
      <c r="B87" s="301"/>
      <c r="C87" s="301"/>
      <c r="D87" s="301"/>
      <c r="E87" s="301"/>
      <c r="F87" s="301"/>
      <c r="G87" s="301"/>
      <c r="H87" s="301"/>
      <c r="I87" s="301"/>
      <c r="J87" s="301"/>
    </row>
    <row r="88" spans="1:10" x14ac:dyDescent="0.25">
      <c r="A88" s="301"/>
      <c r="B88" s="301"/>
      <c r="C88" s="301"/>
      <c r="D88" s="301"/>
      <c r="E88" s="301"/>
      <c r="F88" s="301"/>
      <c r="G88" s="301"/>
      <c r="H88" s="301"/>
      <c r="I88" s="301"/>
      <c r="J88" s="301"/>
    </row>
    <row r="89" spans="1:10" x14ac:dyDescent="0.25">
      <c r="A89" s="301"/>
      <c r="B89" s="301"/>
      <c r="C89" s="301"/>
      <c r="D89" s="301"/>
      <c r="E89" s="301"/>
      <c r="F89" s="301"/>
      <c r="G89" s="301"/>
      <c r="H89" s="301"/>
      <c r="I89" s="301"/>
      <c r="J89" s="301"/>
    </row>
    <row r="90" spans="1:10" x14ac:dyDescent="0.25">
      <c r="A90" s="301"/>
      <c r="B90" s="301"/>
      <c r="C90" s="301"/>
      <c r="D90" s="301"/>
      <c r="E90" s="301"/>
      <c r="F90" s="301"/>
      <c r="G90" s="301"/>
      <c r="H90" s="301"/>
      <c r="I90" s="301"/>
      <c r="J90" s="301"/>
    </row>
    <row r="91" spans="1:10" x14ac:dyDescent="0.25">
      <c r="A91" s="301"/>
      <c r="B91" s="301"/>
      <c r="C91" s="301"/>
      <c r="D91" s="301"/>
      <c r="E91" s="301"/>
      <c r="F91" s="301"/>
      <c r="G91" s="301"/>
      <c r="H91" s="301"/>
      <c r="I91" s="301"/>
      <c r="J91" s="301"/>
    </row>
  </sheetData>
  <pageMargins left="0.7" right="0.7" top="0.75" bottom="0.75" header="0.3" footer="0.3"/>
  <pageSetup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FFELP</vt:lpstr>
      <vt:lpstr>Collection and Waterfall</vt:lpstr>
      <vt:lpstr>ESA Balance Sheet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2022-09-19T19:25:47Z</dcterms:created>
  <dcterms:modified xsi:type="dcterms:W3CDTF">2022-09-19T19:37:01Z</dcterms:modified>
</cp:coreProperties>
</file>