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2\"/>
    </mc:Choice>
  </mc:AlternateContent>
  <bookViews>
    <workbookView xWindow="0" yWindow="0" windowWidth="28800" windowHeight="11568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A3" i="2"/>
  <c r="A99" i="1"/>
  <c r="A98" i="1"/>
  <c r="A97" i="1"/>
  <c r="A96" i="1"/>
  <c r="A95" i="1"/>
  <c r="A94" i="1"/>
  <c r="A93" i="1"/>
  <c r="A84" i="1"/>
  <c r="G64" i="1"/>
  <c r="G50" i="1"/>
  <c r="H46" i="1"/>
  <c r="G46" i="1"/>
  <c r="G39" i="1"/>
  <c r="G38" i="1"/>
  <c r="G37" i="1"/>
  <c r="G36" i="1"/>
  <c r="G35" i="1"/>
  <c r="G34" i="1"/>
  <c r="I21" i="1"/>
  <c r="H21" i="1"/>
  <c r="J21" i="1"/>
  <c r="E17" i="1"/>
  <c r="A3" i="3"/>
  <c r="E5" i="2"/>
  <c r="B21" i="3" l="1"/>
  <c r="K17" i="1"/>
  <c r="K21" i="1" s="1"/>
  <c r="G28" i="1"/>
  <c r="G29" i="1"/>
  <c r="G30" i="1"/>
  <c r="H66" i="1"/>
  <c r="G47" i="1"/>
  <c r="H53" i="1"/>
  <c r="H68" i="1"/>
  <c r="E6" i="2"/>
  <c r="L17" i="1" l="1"/>
  <c r="G53" i="1"/>
  <c r="L21" i="1"/>
  <c r="H72" i="1" s="1"/>
  <c r="H78" i="1" s="1"/>
  <c r="G66" i="1"/>
  <c r="G68" i="1" s="1"/>
  <c r="B31" i="3"/>
  <c r="B33" i="3"/>
  <c r="B35" i="3" s="1"/>
  <c r="M17" i="1" l="1"/>
  <c r="M21" i="1" s="1"/>
  <c r="H74" i="1"/>
  <c r="G72" i="1"/>
  <c r="G74" i="1" s="1"/>
</calcChain>
</file>

<file path=xl/sharedStrings.xml><?xml version="1.0" encoding="utf-8"?>
<sst xmlns="http://schemas.openxmlformats.org/spreadsheetml/2006/main" count="321" uniqueCount="230">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</sst>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1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5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9" xfId="5" applyNumberFormat="1" applyFont="1" applyFill="1" applyBorder="1" applyAlignment="1">
      <alignment horizontal="right"/>
    </xf>
    <xf numFmtId="43" fontId="4" fillId="0" borderId="39" xfId="5" applyFont="1" applyFill="1" applyBorder="1" applyAlignment="1">
      <alignment horizontal="right"/>
    </xf>
    <xf numFmtId="10" fontId="4" fillId="0" borderId="39" xfId="6" applyNumberFormat="1" applyFont="1" applyFill="1" applyBorder="1" applyAlignment="1">
      <alignment horizontal="right"/>
    </xf>
    <xf numFmtId="10" fontId="4" fillId="0" borderId="39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43" fontId="5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44798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44773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3.4090000000000002E-2</v>
      </c>
      <c r="E17" s="41">
        <f>D17-F17</f>
        <v>2.2590000000000002E-2</v>
      </c>
      <c r="F17" s="41">
        <v>1.15E-2</v>
      </c>
      <c r="G17" s="40"/>
      <c r="H17" s="42">
        <v>391530000</v>
      </c>
      <c r="I17" s="42">
        <v>13163121.140000001</v>
      </c>
      <c r="J17" s="43">
        <v>38640.21</v>
      </c>
      <c r="K17" s="44">
        <f>+'ESA Collection and Waterfall(2)'!G81</f>
        <v>1449529.4</v>
      </c>
      <c r="L17" s="44">
        <f>I17-K17</f>
        <v>11713591.74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13163121.140000001</v>
      </c>
      <c r="J21" s="66">
        <f>SUM(J17:J19)</f>
        <v>38640.21</v>
      </c>
      <c r="K21" s="66">
        <f>SUM(K17:K19)</f>
        <v>1449529.4</v>
      </c>
      <c r="L21" s="66">
        <f>SUM(L17:L19)</f>
        <v>11713591.74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>
        <v>75877.94</v>
      </c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49564565.530000001</v>
      </c>
      <c r="G28" s="92">
        <f>H28-F28</f>
        <v>-1297027.4600000009</v>
      </c>
      <c r="H28" s="93">
        <v>48267538.07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488155.27</v>
      </c>
      <c r="G29" s="92">
        <f>H29-F29</f>
        <v>-17757.070000000007</v>
      </c>
      <c r="H29" s="101">
        <v>470398.2</v>
      </c>
      <c r="I29" s="94"/>
      <c r="J29" s="102" t="s">
        <v>46</v>
      </c>
      <c r="K29" s="103"/>
      <c r="L29" s="104">
        <v>2.7000000000000001E-3</v>
      </c>
      <c r="M29" s="105"/>
      <c r="N29" s="106">
        <v>-19.190000000000001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50052720.799999997</v>
      </c>
      <c r="G30" s="110">
        <f>H30-F30</f>
        <v>-1314784.5299999937</v>
      </c>
      <c r="H30" s="111">
        <v>48737936.270000003</v>
      </c>
      <c r="I30" s="94"/>
      <c r="J30" s="102" t="s">
        <v>48</v>
      </c>
      <c r="K30" s="103"/>
      <c r="L30" s="104">
        <v>2.0000000000000001E-4</v>
      </c>
      <c r="M30" s="112"/>
      <c r="N30" s="113">
        <v>-5</v>
      </c>
      <c r="O30" s="114"/>
    </row>
    <row r="31" spans="1:17" x14ac:dyDescent="0.25">
      <c r="A31" s="34"/>
      <c r="B31" s="24"/>
      <c r="C31" s="24"/>
      <c r="D31" s="24"/>
      <c r="E31" s="24"/>
      <c r="F31" s="100"/>
      <c r="G31" s="92"/>
      <c r="H31" s="115"/>
      <c r="I31" s="94"/>
      <c r="J31" s="102" t="s">
        <v>49</v>
      </c>
      <c r="K31" s="103"/>
      <c r="L31" s="104">
        <v>5.1299999999999998E-2</v>
      </c>
      <c r="M31" s="112"/>
      <c r="N31" s="113">
        <v>-19.57</v>
      </c>
      <c r="O31" s="114"/>
    </row>
    <row r="32" spans="1:17" x14ac:dyDescent="0.25">
      <c r="A32" s="34"/>
      <c r="B32" s="24"/>
      <c r="C32" s="24"/>
      <c r="D32" s="24"/>
      <c r="E32" s="24"/>
      <c r="F32" s="100"/>
      <c r="G32" s="92"/>
      <c r="H32" s="115"/>
      <c r="I32" s="94"/>
      <c r="J32" s="102" t="s">
        <v>50</v>
      </c>
      <c r="K32" s="103"/>
      <c r="L32" s="104">
        <v>9.3899999999999997E-2</v>
      </c>
      <c r="M32" s="116"/>
      <c r="N32" s="117">
        <v>-10.23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/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5.51</v>
      </c>
      <c r="G34" s="92">
        <f t="shared" ref="G34:G39" si="0">H34-F34</f>
        <v>0.1800000000000006</v>
      </c>
      <c r="H34" s="101">
        <v>5.69</v>
      </c>
      <c r="I34" s="94"/>
      <c r="J34" s="102" t="s">
        <v>53</v>
      </c>
      <c r="K34" s="103"/>
      <c r="L34" s="104">
        <v>0.83660000000000001</v>
      </c>
      <c r="M34" s="105"/>
      <c r="N34" s="106">
        <v>195.17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157.07</v>
      </c>
      <c r="G35" s="92">
        <f t="shared" si="0"/>
        <v>-0.68000000000000682</v>
      </c>
      <c r="H35" s="101">
        <v>156.38999999999999</v>
      </c>
      <c r="I35" s="94"/>
      <c r="J35" s="102" t="s">
        <v>55</v>
      </c>
      <c r="K35" s="103"/>
      <c r="L35" s="104">
        <v>1.5299999999999999E-2</v>
      </c>
      <c r="M35" s="112"/>
      <c r="N35" s="113">
        <v>198.68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8417</v>
      </c>
      <c r="G36" s="128">
        <f t="shared" si="0"/>
        <v>-193</v>
      </c>
      <c r="H36" s="129">
        <v>8224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3863</v>
      </c>
      <c r="G37" s="128">
        <f t="shared" si="0"/>
        <v>-82</v>
      </c>
      <c r="H37" s="129">
        <v>3781</v>
      </c>
      <c r="I37" s="94"/>
      <c r="J37" s="130" t="s">
        <v>59</v>
      </c>
      <c r="K37" s="103"/>
      <c r="L37" s="131"/>
      <c r="M37" s="132"/>
      <c r="N37" s="133">
        <v>164.29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5946.62</v>
      </c>
      <c r="G38" s="92">
        <f t="shared" si="0"/>
        <v>-20.309999999999491</v>
      </c>
      <c r="H38" s="101">
        <v>5926.31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12956.96</v>
      </c>
      <c r="G39" s="142">
        <f t="shared" si="0"/>
        <v>-66.739999999999782</v>
      </c>
      <c r="H39" s="143">
        <v>12890.22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  <c r="L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1254474.6000000001</v>
      </c>
      <c r="G50" s="52">
        <f>H50-F50</f>
        <v>283075.17999999993</v>
      </c>
      <c r="H50" s="115">
        <v>1537549.78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1871238.58</v>
      </c>
      <c r="G53" s="52">
        <f>H53-F53</f>
        <v>283075.1799999997</v>
      </c>
      <c r="H53" s="163">
        <f>H47+H50</f>
        <v>2154313.7599999998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6.3500000000000001E-2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52470767.189999998</v>
      </c>
      <c r="G64" s="52">
        <f>-F64+H64</f>
        <v>-1318610.75</v>
      </c>
      <c r="H64" s="181">
        <v>51152156.439999998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6">
        <v>53087531.170000002</v>
      </c>
      <c r="G68" s="187">
        <f>SUM(G64:G67)</f>
        <v>-1318610.75</v>
      </c>
      <c r="H68" s="188">
        <f>SUM(H64:H67)</f>
        <v>51768920.419999994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13163121.140000001</v>
      </c>
      <c r="G72" s="157">
        <f>(-F72+H72)</f>
        <v>-1449529.4000000004</v>
      </c>
      <c r="H72" s="101">
        <f>+L21</f>
        <v>11713591.74</v>
      </c>
      <c r="I72" s="94"/>
      <c r="J72" s="34"/>
      <c r="K72" s="24"/>
      <c r="L72" s="191"/>
      <c r="M72" s="192"/>
      <c r="N72" s="193"/>
      <c r="O72" s="194"/>
    </row>
    <row r="73" spans="1:16" x14ac:dyDescent="0.25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48737936.270000003</v>
      </c>
      <c r="M73" s="197">
        <v>1</v>
      </c>
      <c r="N73" s="198">
        <v>8224</v>
      </c>
      <c r="O73" s="199">
        <v>746484.76</v>
      </c>
    </row>
    <row r="74" spans="1:16" x14ac:dyDescent="0.25">
      <c r="A74" s="34"/>
      <c r="B74" s="108" t="s">
        <v>89</v>
      </c>
      <c r="C74" s="24"/>
      <c r="D74" s="24"/>
      <c r="E74" s="24"/>
      <c r="F74" s="189">
        <v>13163121.140000001</v>
      </c>
      <c r="G74" s="200">
        <f>SUM(G72:G73)</f>
        <v>-1449529.4000000004</v>
      </c>
      <c r="H74" s="163">
        <f>SUM(H72:H73)</f>
        <v>11713591.74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5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5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48737936.270000003</v>
      </c>
      <c r="M76" s="207"/>
      <c r="N76" s="208">
        <v>8224</v>
      </c>
      <c r="O76" s="209">
        <v>746484.76</v>
      </c>
      <c r="P76" s="158"/>
    </row>
    <row r="77" spans="1:16" x14ac:dyDescent="0.25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4.0331000000000001</v>
      </c>
      <c r="G78" s="210"/>
      <c r="H78" s="211">
        <f>+H68/H72</f>
        <v>4.4195599069086215</v>
      </c>
      <c r="I78" s="94"/>
      <c r="J78" s="168"/>
      <c r="K78" s="77"/>
      <c r="L78" s="77"/>
      <c r="M78" s="77"/>
      <c r="N78" s="77"/>
      <c r="O78" s="212"/>
    </row>
    <row r="79" spans="1:16" x14ac:dyDescent="0.25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5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5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25" t="s">
        <v>46</v>
      </c>
      <c r="B90" s="24" t="s">
        <v>46</v>
      </c>
      <c r="C90" s="24"/>
      <c r="D90" s="24"/>
      <c r="E90" s="24"/>
      <c r="F90" s="226">
        <v>17</v>
      </c>
      <c r="G90" s="226">
        <v>15</v>
      </c>
      <c r="H90" s="227">
        <v>143930.34</v>
      </c>
      <c r="I90" s="227">
        <v>132729</v>
      </c>
      <c r="J90" s="228">
        <v>2.8999999999999998E-3</v>
      </c>
      <c r="K90" s="229">
        <v>2.7000000000000001E-3</v>
      </c>
      <c r="L90" s="230">
        <v>6.7</v>
      </c>
      <c r="M90" s="230">
        <v>6.72</v>
      </c>
      <c r="N90" s="230">
        <v>120</v>
      </c>
      <c r="O90" s="231">
        <v>120</v>
      </c>
    </row>
    <row r="91" spans="1:15" x14ac:dyDescent="0.25">
      <c r="A91" s="225" t="s">
        <v>48</v>
      </c>
      <c r="B91" s="24" t="s">
        <v>48</v>
      </c>
      <c r="C91" s="24"/>
      <c r="D91" s="24"/>
      <c r="E91" s="24"/>
      <c r="F91" s="226">
        <v>3</v>
      </c>
      <c r="G91" s="226">
        <v>2</v>
      </c>
      <c r="H91" s="227">
        <v>29681.18</v>
      </c>
      <c r="I91" s="227">
        <v>11488.7</v>
      </c>
      <c r="J91" s="228">
        <v>5.9999999999999995E-4</v>
      </c>
      <c r="K91" s="197">
        <v>2.0000000000000001E-4</v>
      </c>
      <c r="L91" s="232">
        <v>6.8</v>
      </c>
      <c r="M91" s="232">
        <v>6.8</v>
      </c>
      <c r="N91" s="232">
        <v>119.31</v>
      </c>
      <c r="O91" s="233">
        <v>120</v>
      </c>
    </row>
    <row r="92" spans="1:15" x14ac:dyDescent="0.25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5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6069</v>
      </c>
      <c r="G93" s="226">
        <v>5846</v>
      </c>
      <c r="H93" s="227">
        <v>37111747.439999998</v>
      </c>
      <c r="I93" s="227">
        <v>35992911.390000001</v>
      </c>
      <c r="J93" s="228">
        <v>0.74150000000000005</v>
      </c>
      <c r="K93" s="197">
        <v>0.73850000000000005</v>
      </c>
      <c r="L93" s="232">
        <v>5.56</v>
      </c>
      <c r="M93" s="232">
        <v>5.7</v>
      </c>
      <c r="N93" s="232">
        <v>159.07</v>
      </c>
      <c r="O93" s="233">
        <v>161.05000000000001</v>
      </c>
    </row>
    <row r="94" spans="1:15" x14ac:dyDescent="0.25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201</v>
      </c>
      <c r="G94" s="226">
        <v>244</v>
      </c>
      <c r="H94" s="227">
        <v>1207100.3799999999</v>
      </c>
      <c r="I94" s="227">
        <v>1461321.37</v>
      </c>
      <c r="J94" s="228">
        <v>2.41E-2</v>
      </c>
      <c r="K94" s="197">
        <v>0.03</v>
      </c>
      <c r="L94" s="232">
        <v>5.53</v>
      </c>
      <c r="M94" s="232">
        <v>5.55</v>
      </c>
      <c r="N94" s="232">
        <v>161.63999999999999</v>
      </c>
      <c r="O94" s="233">
        <v>146.81</v>
      </c>
    </row>
    <row r="95" spans="1:15" x14ac:dyDescent="0.25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154</v>
      </c>
      <c r="G95" s="226">
        <v>141</v>
      </c>
      <c r="H95" s="227">
        <v>1221618.1499999999</v>
      </c>
      <c r="I95" s="227">
        <v>623663.75</v>
      </c>
      <c r="J95" s="228">
        <v>2.4400000000000002E-2</v>
      </c>
      <c r="K95" s="197">
        <v>1.2800000000000001E-2</v>
      </c>
      <c r="L95" s="232">
        <v>5.57</v>
      </c>
      <c r="M95" s="232">
        <v>5.47</v>
      </c>
      <c r="N95" s="232">
        <v>158.46</v>
      </c>
      <c r="O95" s="233">
        <v>133.30000000000001</v>
      </c>
    </row>
    <row r="96" spans="1:15" x14ac:dyDescent="0.25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99</v>
      </c>
      <c r="G96" s="226">
        <v>109</v>
      </c>
      <c r="H96" s="227">
        <v>469363.27</v>
      </c>
      <c r="I96" s="227">
        <v>951612.3</v>
      </c>
      <c r="J96" s="228">
        <v>9.4000000000000004E-3</v>
      </c>
      <c r="K96" s="197">
        <v>1.95E-2</v>
      </c>
      <c r="L96" s="232">
        <v>5.27</v>
      </c>
      <c r="M96" s="232">
        <v>5.76</v>
      </c>
      <c r="N96" s="232">
        <v>118.35</v>
      </c>
      <c r="O96" s="233">
        <v>151.87</v>
      </c>
    </row>
    <row r="97" spans="1:25" x14ac:dyDescent="0.25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118</v>
      </c>
      <c r="G97" s="226">
        <v>123</v>
      </c>
      <c r="H97" s="227">
        <v>755163.29</v>
      </c>
      <c r="I97" s="227">
        <v>712966.88</v>
      </c>
      <c r="J97" s="228">
        <v>1.5100000000000001E-2</v>
      </c>
      <c r="K97" s="197">
        <v>1.46E-2</v>
      </c>
      <c r="L97" s="232">
        <v>5.19</v>
      </c>
      <c r="M97" s="232">
        <v>5.58</v>
      </c>
      <c r="N97" s="232">
        <v>167.89</v>
      </c>
      <c r="O97" s="233">
        <v>136.83000000000001</v>
      </c>
    </row>
    <row r="98" spans="1:25" x14ac:dyDescent="0.25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77</v>
      </c>
      <c r="G98" s="226">
        <v>103</v>
      </c>
      <c r="H98" s="227">
        <v>558358.71</v>
      </c>
      <c r="I98" s="227">
        <v>735273.03</v>
      </c>
      <c r="J98" s="228">
        <v>1.12E-2</v>
      </c>
      <c r="K98" s="197">
        <v>1.5100000000000001E-2</v>
      </c>
      <c r="L98" s="232">
        <v>5.41</v>
      </c>
      <c r="M98" s="232">
        <v>5.72</v>
      </c>
      <c r="N98" s="232">
        <v>113.9</v>
      </c>
      <c r="O98" s="233">
        <v>148.59</v>
      </c>
    </row>
    <row r="99" spans="1:25" x14ac:dyDescent="0.25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57</v>
      </c>
      <c r="G99" s="226">
        <v>29</v>
      </c>
      <c r="H99" s="227">
        <v>473764.83</v>
      </c>
      <c r="I99" s="227">
        <v>294808.34000000003</v>
      </c>
      <c r="J99" s="228">
        <v>9.4999999999999998E-3</v>
      </c>
      <c r="K99" s="197">
        <v>6.0000000000000001E-3</v>
      </c>
      <c r="L99" s="232">
        <v>5.86</v>
      </c>
      <c r="M99" s="232">
        <v>5.95</v>
      </c>
      <c r="N99" s="232">
        <v>137.56</v>
      </c>
      <c r="O99" s="233">
        <v>133.83000000000001</v>
      </c>
    </row>
    <row r="100" spans="1:25" x14ac:dyDescent="0.25">
      <c r="A100" s="235" t="s">
        <v>109</v>
      </c>
      <c r="B100" s="236" t="s">
        <v>109</v>
      </c>
      <c r="C100" s="236"/>
      <c r="D100" s="236"/>
      <c r="E100" s="236"/>
      <c r="F100" s="237">
        <v>6775</v>
      </c>
      <c r="G100" s="237">
        <v>6595</v>
      </c>
      <c r="H100" s="238">
        <v>41797116.07</v>
      </c>
      <c r="I100" s="238">
        <v>40772557.060000002</v>
      </c>
      <c r="J100" s="239">
        <v>0.83509999999999995</v>
      </c>
      <c r="K100" s="240">
        <v>0.83660000000000001</v>
      </c>
      <c r="L100" s="241">
        <v>5.55</v>
      </c>
      <c r="M100" s="241">
        <v>5.7</v>
      </c>
      <c r="N100" s="241">
        <v>157.97999999999999</v>
      </c>
      <c r="O100" s="242">
        <v>159.06</v>
      </c>
    </row>
    <row r="101" spans="1:25" x14ac:dyDescent="0.25">
      <c r="A101" s="225" t="s">
        <v>50</v>
      </c>
      <c r="B101" s="24" t="s">
        <v>50</v>
      </c>
      <c r="C101" s="24"/>
      <c r="D101" s="24"/>
      <c r="E101" s="24"/>
      <c r="F101" s="226">
        <v>939</v>
      </c>
      <c r="G101" s="226">
        <v>929</v>
      </c>
      <c r="H101" s="227">
        <v>4702346.57</v>
      </c>
      <c r="I101" s="227">
        <v>4575081.22</v>
      </c>
      <c r="J101" s="228">
        <v>9.3899999999999997E-2</v>
      </c>
      <c r="K101" s="197">
        <v>9.3899999999999997E-2</v>
      </c>
      <c r="L101" s="232">
        <v>5.22</v>
      </c>
      <c r="M101" s="232">
        <v>5.56</v>
      </c>
      <c r="N101" s="232">
        <v>146.12</v>
      </c>
      <c r="O101" s="233">
        <v>142.32</v>
      </c>
    </row>
    <row r="102" spans="1:25" x14ac:dyDescent="0.25">
      <c r="A102" s="225" t="s">
        <v>49</v>
      </c>
      <c r="B102" s="24" t="s">
        <v>49</v>
      </c>
      <c r="C102" s="24"/>
      <c r="D102" s="24"/>
      <c r="E102" s="24"/>
      <c r="F102" s="226">
        <v>591</v>
      </c>
      <c r="G102" s="226">
        <v>594</v>
      </c>
      <c r="H102" s="227">
        <v>2533432.87</v>
      </c>
      <c r="I102" s="227">
        <v>2499595.5299999998</v>
      </c>
      <c r="J102" s="228">
        <v>5.0599999999999999E-2</v>
      </c>
      <c r="K102" s="197">
        <v>5.1299999999999998E-2</v>
      </c>
      <c r="L102" s="232">
        <v>5.29</v>
      </c>
      <c r="M102" s="232">
        <v>5.65</v>
      </c>
      <c r="N102" s="232">
        <v>143.15</v>
      </c>
      <c r="O102" s="233">
        <v>144.93</v>
      </c>
    </row>
    <row r="103" spans="1:25" x14ac:dyDescent="0.25">
      <c r="A103" s="225" t="s">
        <v>55</v>
      </c>
      <c r="B103" s="24" t="s">
        <v>55</v>
      </c>
      <c r="C103" s="24"/>
      <c r="D103" s="24"/>
      <c r="E103" s="24"/>
      <c r="F103" s="226">
        <v>92</v>
      </c>
      <c r="G103" s="226">
        <v>89</v>
      </c>
      <c r="H103" s="227">
        <v>846213.77</v>
      </c>
      <c r="I103" s="227">
        <v>746484.76</v>
      </c>
      <c r="J103" s="243">
        <v>1.6899999999999998E-2</v>
      </c>
      <c r="K103" s="197">
        <v>1.5299999999999999E-2</v>
      </c>
      <c r="L103" s="232">
        <v>5.28</v>
      </c>
      <c r="M103" s="232">
        <v>5.88</v>
      </c>
      <c r="N103" s="232">
        <v>222.4</v>
      </c>
      <c r="O103" s="233">
        <v>142.08000000000001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5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6">
        <v>8417</v>
      </c>
      <c r="G105" s="246">
        <v>8224</v>
      </c>
      <c r="H105" s="206">
        <v>50052720.799999997</v>
      </c>
      <c r="I105" s="206">
        <v>48737936.270000003</v>
      </c>
      <c r="J105" s="247"/>
      <c r="K105" s="247"/>
      <c r="L105" s="248">
        <v>5.51</v>
      </c>
      <c r="M105" s="248">
        <v>5.69</v>
      </c>
      <c r="N105" s="248">
        <v>157.07</v>
      </c>
      <c r="O105" s="249">
        <v>156.38999999999999</v>
      </c>
      <c r="R105" s="250"/>
      <c r="S105" s="250"/>
      <c r="T105" s="24"/>
      <c r="U105" s="24"/>
      <c r="V105" s="24"/>
      <c r="W105" s="24"/>
      <c r="X105" s="24"/>
    </row>
    <row r="106" spans="1:25" s="74" customFormat="1" ht="10.199999999999999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0.8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3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6" x14ac:dyDescent="0.3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5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5">
      <c r="A111" s="79"/>
      <c r="B111" s="80"/>
      <c r="C111" s="80"/>
      <c r="D111" s="80"/>
      <c r="E111" s="173"/>
      <c r="F111" s="262" t="s">
        <v>84</v>
      </c>
      <c r="G111" s="262"/>
      <c r="H111" s="220" t="s">
        <v>96</v>
      </c>
      <c r="I111" s="263"/>
      <c r="J111" s="262" t="s">
        <v>97</v>
      </c>
      <c r="K111" s="262"/>
      <c r="L111" s="262" t="s">
        <v>98</v>
      </c>
      <c r="M111" s="262"/>
      <c r="N111" s="262" t="s">
        <v>99</v>
      </c>
      <c r="O111" s="264"/>
    </row>
    <row r="112" spans="1:25" s="89" customFormat="1" x14ac:dyDescent="0.25">
      <c r="A112" s="79"/>
      <c r="B112" s="80"/>
      <c r="C112" s="80"/>
      <c r="D112" s="80"/>
      <c r="E112" s="173"/>
      <c r="F112" s="265" t="s">
        <v>100</v>
      </c>
      <c r="G112" s="265" t="s">
        <v>101</v>
      </c>
      <c r="H112" s="266" t="s">
        <v>100</v>
      </c>
      <c r="I112" s="267" t="s">
        <v>101</v>
      </c>
      <c r="J112" s="265" t="s">
        <v>100</v>
      </c>
      <c r="K112" s="265" t="s">
        <v>101</v>
      </c>
      <c r="L112" s="265" t="s">
        <v>100</v>
      </c>
      <c r="M112" s="265" t="s">
        <v>101</v>
      </c>
      <c r="N112" s="265" t="s">
        <v>100</v>
      </c>
      <c r="O112" s="268" t="s">
        <v>101</v>
      </c>
    </row>
    <row r="113" spans="1:15" x14ac:dyDescent="0.25">
      <c r="A113" s="34"/>
      <c r="B113" s="24" t="s">
        <v>111</v>
      </c>
      <c r="C113" s="24"/>
      <c r="D113" s="24"/>
      <c r="E113" s="24"/>
      <c r="F113" s="269">
        <v>6069</v>
      </c>
      <c r="G113" s="269">
        <v>5846</v>
      </c>
      <c r="H113" s="270">
        <v>37111747.439999998</v>
      </c>
      <c r="I113" s="271">
        <v>35992911.390000001</v>
      </c>
      <c r="J113" s="197">
        <v>0.88790000000000002</v>
      </c>
      <c r="K113" s="197">
        <v>0.88280000000000003</v>
      </c>
      <c r="L113" s="272">
        <v>5.56</v>
      </c>
      <c r="M113" s="272">
        <v>5.7</v>
      </c>
      <c r="N113" s="270">
        <v>159.07</v>
      </c>
      <c r="O113" s="273">
        <v>161.05000000000001</v>
      </c>
    </row>
    <row r="114" spans="1:15" x14ac:dyDescent="0.25">
      <c r="A114" s="34"/>
      <c r="B114" s="24" t="s">
        <v>112</v>
      </c>
      <c r="C114" s="24"/>
      <c r="D114" s="24"/>
      <c r="E114" s="24"/>
      <c r="F114" s="269">
        <v>201</v>
      </c>
      <c r="G114" s="269">
        <v>244</v>
      </c>
      <c r="H114" s="270">
        <v>1207100.3799999999</v>
      </c>
      <c r="I114" s="274">
        <v>1461321.37</v>
      </c>
      <c r="J114" s="197">
        <v>2.8899999999999999E-2</v>
      </c>
      <c r="K114" s="197">
        <v>3.5799999999999998E-2</v>
      </c>
      <c r="L114" s="272">
        <v>5.53</v>
      </c>
      <c r="M114" s="272">
        <v>5.55</v>
      </c>
      <c r="N114" s="270">
        <v>161.63999999999999</v>
      </c>
      <c r="O114" s="275">
        <v>146.81</v>
      </c>
    </row>
    <row r="115" spans="1:15" x14ac:dyDescent="0.25">
      <c r="A115" s="34"/>
      <c r="B115" s="24" t="s">
        <v>113</v>
      </c>
      <c r="C115" s="24"/>
      <c r="D115" s="24"/>
      <c r="E115" s="24"/>
      <c r="F115" s="269">
        <v>154</v>
      </c>
      <c r="G115" s="269">
        <v>141</v>
      </c>
      <c r="H115" s="270">
        <v>1221618.1499999999</v>
      </c>
      <c r="I115" s="274">
        <v>623663.75</v>
      </c>
      <c r="J115" s="197">
        <v>2.92E-2</v>
      </c>
      <c r="K115" s="197">
        <v>1.5299999999999999E-2</v>
      </c>
      <c r="L115" s="272">
        <v>5.57</v>
      </c>
      <c r="M115" s="272">
        <v>5.47</v>
      </c>
      <c r="N115" s="270">
        <v>158.46</v>
      </c>
      <c r="O115" s="275">
        <v>133.30000000000001</v>
      </c>
    </row>
    <row r="116" spans="1:15" x14ac:dyDescent="0.25">
      <c r="A116" s="34"/>
      <c r="B116" s="24" t="s">
        <v>114</v>
      </c>
      <c r="C116" s="24"/>
      <c r="D116" s="24"/>
      <c r="E116" s="24"/>
      <c r="F116" s="269">
        <v>99</v>
      </c>
      <c r="G116" s="269">
        <v>109</v>
      </c>
      <c r="H116" s="270">
        <v>469363.27</v>
      </c>
      <c r="I116" s="274">
        <v>951612.3</v>
      </c>
      <c r="J116" s="197">
        <v>1.12E-2</v>
      </c>
      <c r="K116" s="197">
        <v>2.3300000000000001E-2</v>
      </c>
      <c r="L116" s="272">
        <v>5.27</v>
      </c>
      <c r="M116" s="272">
        <v>5.76</v>
      </c>
      <c r="N116" s="270">
        <v>118.35</v>
      </c>
      <c r="O116" s="275">
        <v>151.87</v>
      </c>
    </row>
    <row r="117" spans="1:15" x14ac:dyDescent="0.25">
      <c r="A117" s="34"/>
      <c r="B117" s="24" t="s">
        <v>115</v>
      </c>
      <c r="C117" s="24"/>
      <c r="D117" s="24"/>
      <c r="E117" s="24"/>
      <c r="F117" s="269">
        <v>118</v>
      </c>
      <c r="G117" s="269">
        <v>123</v>
      </c>
      <c r="H117" s="270">
        <v>755163.29</v>
      </c>
      <c r="I117" s="274">
        <v>712966.88</v>
      </c>
      <c r="J117" s="197">
        <v>1.8100000000000002E-2</v>
      </c>
      <c r="K117" s="197">
        <v>1.7500000000000002E-2</v>
      </c>
      <c r="L117" s="272">
        <v>5.19</v>
      </c>
      <c r="M117" s="272">
        <v>5.58</v>
      </c>
      <c r="N117" s="270">
        <v>167.89</v>
      </c>
      <c r="O117" s="275">
        <v>136.83000000000001</v>
      </c>
    </row>
    <row r="118" spans="1:15" x14ac:dyDescent="0.25">
      <c r="A118" s="34"/>
      <c r="B118" s="24" t="s">
        <v>116</v>
      </c>
      <c r="C118" s="24"/>
      <c r="D118" s="24"/>
      <c r="E118" s="24"/>
      <c r="F118" s="269">
        <v>77</v>
      </c>
      <c r="G118" s="269">
        <v>103</v>
      </c>
      <c r="H118" s="270">
        <v>558358.71</v>
      </c>
      <c r="I118" s="274">
        <v>735273.03</v>
      </c>
      <c r="J118" s="197">
        <v>1.34E-2</v>
      </c>
      <c r="K118" s="197">
        <v>1.7999999999999999E-2</v>
      </c>
      <c r="L118" s="272">
        <v>5.41</v>
      </c>
      <c r="M118" s="276">
        <v>5.72</v>
      </c>
      <c r="N118" s="270">
        <v>113.9</v>
      </c>
      <c r="O118" s="275">
        <v>148.59</v>
      </c>
    </row>
    <row r="119" spans="1:15" x14ac:dyDescent="0.25">
      <c r="A119" s="34"/>
      <c r="B119" s="24" t="s">
        <v>117</v>
      </c>
      <c r="C119" s="24"/>
      <c r="D119" s="24"/>
      <c r="E119" s="24"/>
      <c r="F119" s="269">
        <v>57</v>
      </c>
      <c r="G119" s="269">
        <v>29</v>
      </c>
      <c r="H119" s="270">
        <v>473764.83</v>
      </c>
      <c r="I119" s="274">
        <v>294808.34000000003</v>
      </c>
      <c r="J119" s="197">
        <v>1.1299999999999999E-2</v>
      </c>
      <c r="K119" s="197">
        <v>7.1999999999999998E-3</v>
      </c>
      <c r="L119" s="272">
        <v>5.86</v>
      </c>
      <c r="M119" s="272">
        <v>5.95</v>
      </c>
      <c r="N119" s="270">
        <v>137.56</v>
      </c>
      <c r="O119" s="275">
        <v>133.83000000000001</v>
      </c>
    </row>
    <row r="120" spans="1:15" x14ac:dyDescent="0.25">
      <c r="A120" s="55"/>
      <c r="B120" s="64" t="s">
        <v>118</v>
      </c>
      <c r="C120" s="140"/>
      <c r="D120" s="140"/>
      <c r="E120" s="95"/>
      <c r="F120" s="277">
        <v>6775</v>
      </c>
      <c r="G120" s="277">
        <v>6595</v>
      </c>
      <c r="H120" s="206">
        <v>41797116.07</v>
      </c>
      <c r="I120" s="206">
        <v>40772557.060000002</v>
      </c>
      <c r="J120" s="247"/>
      <c r="K120" s="247"/>
      <c r="L120" s="278">
        <v>5.55</v>
      </c>
      <c r="M120" s="279">
        <v>5.7</v>
      </c>
      <c r="N120" s="206">
        <v>157.97999999999999</v>
      </c>
      <c r="O120" s="209">
        <v>159.06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4" customFormat="1" ht="10.8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3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6" x14ac:dyDescent="0.3">
      <c r="A124" s="30" t="s">
        <v>119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5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5">
      <c r="A126" s="36"/>
      <c r="B126" s="190"/>
      <c r="C126" s="190"/>
      <c r="D126" s="190"/>
      <c r="E126" s="190"/>
      <c r="F126" s="283" t="s">
        <v>84</v>
      </c>
      <c r="G126" s="284"/>
      <c r="H126" s="220" t="s">
        <v>96</v>
      </c>
      <c r="I126" s="263"/>
      <c r="J126" s="283" t="s">
        <v>97</v>
      </c>
      <c r="K126" s="284"/>
      <c r="L126" s="283" t="s">
        <v>98</v>
      </c>
      <c r="M126" s="284"/>
      <c r="N126" s="283" t="s">
        <v>99</v>
      </c>
      <c r="O126" s="285"/>
    </row>
    <row r="127" spans="1:15" x14ac:dyDescent="0.25">
      <c r="A127" s="36"/>
      <c r="B127" s="190"/>
      <c r="C127" s="190"/>
      <c r="D127" s="190"/>
      <c r="E127" s="190"/>
      <c r="F127" s="265" t="s">
        <v>100</v>
      </c>
      <c r="G127" s="265" t="s">
        <v>101</v>
      </c>
      <c r="H127" s="265" t="s">
        <v>100</v>
      </c>
      <c r="I127" s="286" t="s">
        <v>101</v>
      </c>
      <c r="J127" s="265" t="s">
        <v>100</v>
      </c>
      <c r="K127" s="265" t="s">
        <v>101</v>
      </c>
      <c r="L127" s="265" t="s">
        <v>100</v>
      </c>
      <c r="M127" s="265" t="s">
        <v>101</v>
      </c>
      <c r="N127" s="265" t="s">
        <v>100</v>
      </c>
      <c r="O127" s="268" t="s">
        <v>101</v>
      </c>
    </row>
    <row r="128" spans="1:15" x14ac:dyDescent="0.25">
      <c r="A128" s="34"/>
      <c r="B128" s="24" t="s">
        <v>120</v>
      </c>
      <c r="C128" s="24"/>
      <c r="D128" s="24"/>
      <c r="E128" s="24"/>
      <c r="F128" s="226">
        <v>1142</v>
      </c>
      <c r="G128" s="226">
        <v>1111</v>
      </c>
      <c r="H128" s="232">
        <v>13238274.109999999</v>
      </c>
      <c r="I128" s="232">
        <v>12844806.869999999</v>
      </c>
      <c r="J128" s="197">
        <v>0.26450000000000001</v>
      </c>
      <c r="K128" s="197">
        <v>0.26350000000000001</v>
      </c>
      <c r="L128" s="232">
        <v>5.55</v>
      </c>
      <c r="M128" s="232">
        <v>5.56</v>
      </c>
      <c r="N128" s="232">
        <v>149.94</v>
      </c>
      <c r="O128" s="233">
        <v>148.43</v>
      </c>
    </row>
    <row r="129" spans="1:16" x14ac:dyDescent="0.25">
      <c r="A129" s="34"/>
      <c r="B129" s="24" t="s">
        <v>121</v>
      </c>
      <c r="C129" s="24"/>
      <c r="D129" s="24"/>
      <c r="E129" s="24"/>
      <c r="F129" s="226">
        <v>1147</v>
      </c>
      <c r="G129" s="226">
        <v>1116</v>
      </c>
      <c r="H129" s="232">
        <v>15520954.4</v>
      </c>
      <c r="I129" s="232">
        <v>14999663.17</v>
      </c>
      <c r="J129" s="197">
        <v>0.31009999999999999</v>
      </c>
      <c r="K129" s="197">
        <v>0.30780000000000002</v>
      </c>
      <c r="L129" s="232">
        <v>5.81</v>
      </c>
      <c r="M129" s="232">
        <v>5.82</v>
      </c>
      <c r="N129" s="232">
        <v>177.56</v>
      </c>
      <c r="O129" s="233">
        <v>175.91</v>
      </c>
    </row>
    <row r="130" spans="1:16" x14ac:dyDescent="0.25">
      <c r="A130" s="34"/>
      <c r="B130" s="24" t="s">
        <v>122</v>
      </c>
      <c r="C130" s="24"/>
      <c r="D130" s="24"/>
      <c r="E130" s="24"/>
      <c r="F130" s="226">
        <v>3550</v>
      </c>
      <c r="G130" s="226">
        <v>3474</v>
      </c>
      <c r="H130" s="232">
        <v>9669762.9700000007</v>
      </c>
      <c r="I130" s="232">
        <v>9505064.5299999993</v>
      </c>
      <c r="J130" s="197">
        <v>0.19320000000000001</v>
      </c>
      <c r="K130" s="197">
        <v>0.19500000000000001</v>
      </c>
      <c r="L130" s="232">
        <v>4.8600000000000003</v>
      </c>
      <c r="M130" s="232">
        <v>5.35</v>
      </c>
      <c r="N130" s="232">
        <v>127.12</v>
      </c>
      <c r="O130" s="233">
        <v>128.1</v>
      </c>
    </row>
    <row r="131" spans="1:16" x14ac:dyDescent="0.25">
      <c r="A131" s="34"/>
      <c r="B131" s="24" t="s">
        <v>123</v>
      </c>
      <c r="C131" s="24"/>
      <c r="D131" s="24"/>
      <c r="E131" s="24"/>
      <c r="F131" s="226">
        <v>2435</v>
      </c>
      <c r="G131" s="226">
        <v>2384</v>
      </c>
      <c r="H131" s="232">
        <v>9999985.6199999992</v>
      </c>
      <c r="I131" s="232">
        <v>9826330.4600000009</v>
      </c>
      <c r="J131" s="197">
        <v>0.19980000000000001</v>
      </c>
      <c r="K131" s="197">
        <v>0.2016</v>
      </c>
      <c r="L131" s="232">
        <v>5.27</v>
      </c>
      <c r="M131" s="232">
        <v>5.64</v>
      </c>
      <c r="N131" s="232">
        <v>161.80000000000001</v>
      </c>
      <c r="O131" s="233">
        <v>162.5</v>
      </c>
    </row>
    <row r="132" spans="1:16" x14ac:dyDescent="0.25">
      <c r="A132" s="34"/>
      <c r="B132" s="24" t="s">
        <v>124</v>
      </c>
      <c r="C132" s="24"/>
      <c r="D132" s="24"/>
      <c r="E132" s="24"/>
      <c r="F132" s="226">
        <v>127</v>
      </c>
      <c r="G132" s="226">
        <v>124</v>
      </c>
      <c r="H132" s="232">
        <v>1530791.14</v>
      </c>
      <c r="I132" s="232">
        <v>1468992.83</v>
      </c>
      <c r="J132" s="197">
        <v>3.0599999999999999E-2</v>
      </c>
      <c r="K132" s="197">
        <v>3.0099999999999998E-2</v>
      </c>
      <c r="L132" s="232">
        <v>7.8</v>
      </c>
      <c r="M132" s="232">
        <v>7.91</v>
      </c>
      <c r="N132" s="232">
        <v>169.76</v>
      </c>
      <c r="O132" s="233">
        <v>169.17</v>
      </c>
    </row>
    <row r="133" spans="1:16" x14ac:dyDescent="0.25">
      <c r="A133" s="34"/>
      <c r="B133" s="24" t="s">
        <v>125</v>
      </c>
      <c r="C133" s="24"/>
      <c r="D133" s="24"/>
      <c r="E133" s="24"/>
      <c r="F133" s="226">
        <v>16</v>
      </c>
      <c r="G133" s="226">
        <v>15</v>
      </c>
      <c r="H133" s="232">
        <v>92952.56</v>
      </c>
      <c r="I133" s="232">
        <v>93078.41</v>
      </c>
      <c r="J133" s="197">
        <v>1.9E-3</v>
      </c>
      <c r="K133" s="197">
        <v>1.9E-3</v>
      </c>
      <c r="L133" s="232">
        <v>3.3</v>
      </c>
      <c r="M133" s="232">
        <v>6.04</v>
      </c>
      <c r="N133" s="232">
        <v>150.38999999999999</v>
      </c>
      <c r="O133" s="233">
        <v>149.72999999999999</v>
      </c>
    </row>
    <row r="134" spans="1:16" x14ac:dyDescent="0.25">
      <c r="A134" s="55"/>
      <c r="B134" s="64" t="s">
        <v>126</v>
      </c>
      <c r="C134" s="140"/>
      <c r="D134" s="140"/>
      <c r="E134" s="140"/>
      <c r="F134" s="277">
        <v>8417</v>
      </c>
      <c r="G134" s="277">
        <v>8224</v>
      </c>
      <c r="H134" s="206">
        <v>50052720.799999997</v>
      </c>
      <c r="I134" s="206">
        <v>48737936.270000003</v>
      </c>
      <c r="J134" s="247"/>
      <c r="K134" s="247"/>
      <c r="L134" s="278">
        <v>5.51</v>
      </c>
      <c r="M134" s="279">
        <v>5.69</v>
      </c>
      <c r="N134" s="206">
        <v>157.07</v>
      </c>
      <c r="O134" s="209">
        <v>156.38999999999999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7"/>
    </row>
    <row r="136" spans="1:16" s="74" customFormat="1" ht="10.8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8"/>
    </row>
    <row r="137" spans="1:16" ht="13.8" thickBot="1" x14ac:dyDescent="0.3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6" x14ac:dyDescent="0.3">
      <c r="A138" s="30" t="s">
        <v>127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5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5">
      <c r="A140" s="36"/>
      <c r="B140" s="190"/>
      <c r="C140" s="190"/>
      <c r="D140" s="190"/>
      <c r="E140" s="190"/>
      <c r="F140" s="283" t="s">
        <v>84</v>
      </c>
      <c r="G140" s="284"/>
      <c r="H140" s="220" t="s">
        <v>96</v>
      </c>
      <c r="I140" s="263"/>
      <c r="J140" s="283" t="s">
        <v>128</v>
      </c>
      <c r="K140" s="284"/>
      <c r="L140" s="283" t="s">
        <v>98</v>
      </c>
      <c r="M140" s="284"/>
      <c r="N140" s="283" t="s">
        <v>99</v>
      </c>
      <c r="O140" s="285"/>
    </row>
    <row r="141" spans="1:16" x14ac:dyDescent="0.25">
      <c r="A141" s="36"/>
      <c r="B141" s="190"/>
      <c r="C141" s="190"/>
      <c r="D141" s="190"/>
      <c r="E141" s="190"/>
      <c r="F141" s="265" t="s">
        <v>100</v>
      </c>
      <c r="G141" s="265" t="s">
        <v>101</v>
      </c>
      <c r="H141" s="265" t="s">
        <v>100</v>
      </c>
      <c r="I141" s="286" t="s">
        <v>101</v>
      </c>
      <c r="J141" s="265" t="s">
        <v>100</v>
      </c>
      <c r="K141" s="265" t="s">
        <v>101</v>
      </c>
      <c r="L141" s="265" t="s">
        <v>100</v>
      </c>
      <c r="M141" s="265" t="s">
        <v>101</v>
      </c>
      <c r="N141" s="265" t="s">
        <v>100</v>
      </c>
      <c r="O141" s="268" t="s">
        <v>101</v>
      </c>
    </row>
    <row r="142" spans="1:16" x14ac:dyDescent="0.25">
      <c r="A142" s="34"/>
      <c r="B142" s="24" t="s">
        <v>129</v>
      </c>
      <c r="C142" s="24"/>
      <c r="D142" s="24"/>
      <c r="E142" s="24"/>
      <c r="F142" s="226">
        <v>5375</v>
      </c>
      <c r="G142" s="226">
        <v>5235</v>
      </c>
      <c r="H142" s="232">
        <v>33237683.539999999</v>
      </c>
      <c r="I142" s="232">
        <v>32544073.02</v>
      </c>
      <c r="J142" s="197">
        <v>0.66410000000000002</v>
      </c>
      <c r="K142" s="197">
        <v>0.66769999999999996</v>
      </c>
      <c r="L142" s="232">
        <v>5.62</v>
      </c>
      <c r="M142" s="232">
        <v>5.76</v>
      </c>
      <c r="N142" s="270">
        <v>153.35</v>
      </c>
      <c r="O142" s="273">
        <v>154.02000000000001</v>
      </c>
      <c r="P142" s="158"/>
    </row>
    <row r="143" spans="1:16" x14ac:dyDescent="0.25">
      <c r="A143" s="34"/>
      <c r="B143" s="24" t="s">
        <v>130</v>
      </c>
      <c r="C143" s="24"/>
      <c r="D143" s="24"/>
      <c r="E143" s="24"/>
      <c r="F143" s="226">
        <v>1443</v>
      </c>
      <c r="G143" s="226">
        <v>1421</v>
      </c>
      <c r="H143" s="232">
        <v>4979660.76</v>
      </c>
      <c r="I143" s="232">
        <v>4906597.0199999996</v>
      </c>
      <c r="J143" s="197">
        <v>9.9500000000000005E-2</v>
      </c>
      <c r="K143" s="197">
        <v>0.1007</v>
      </c>
      <c r="L143" s="232">
        <v>4.75</v>
      </c>
      <c r="M143" s="232">
        <v>5.17</v>
      </c>
      <c r="N143" s="270">
        <v>135.34</v>
      </c>
      <c r="O143" s="275">
        <v>136.26</v>
      </c>
      <c r="P143" s="158"/>
    </row>
    <row r="144" spans="1:16" x14ac:dyDescent="0.25">
      <c r="A144" s="34"/>
      <c r="B144" s="24" t="s">
        <v>131</v>
      </c>
      <c r="C144" s="24"/>
      <c r="D144" s="24"/>
      <c r="E144" s="24"/>
      <c r="F144" s="226">
        <v>1210</v>
      </c>
      <c r="G144" s="226">
        <v>1189</v>
      </c>
      <c r="H144" s="232">
        <v>6383312.1799999997</v>
      </c>
      <c r="I144" s="232">
        <v>6287997.3200000003</v>
      </c>
      <c r="J144" s="197">
        <v>0.1275</v>
      </c>
      <c r="K144" s="197">
        <v>0.129</v>
      </c>
      <c r="L144" s="232">
        <v>5.64</v>
      </c>
      <c r="M144" s="232">
        <v>5.96</v>
      </c>
      <c r="N144" s="270">
        <v>175.49</v>
      </c>
      <c r="O144" s="275">
        <v>175.39</v>
      </c>
      <c r="P144" s="158"/>
    </row>
    <row r="145" spans="1:16" x14ac:dyDescent="0.25">
      <c r="A145" s="34"/>
      <c r="B145" s="24" t="s">
        <v>132</v>
      </c>
      <c r="C145" s="24"/>
      <c r="D145" s="24"/>
      <c r="E145" s="24"/>
      <c r="F145" s="226">
        <v>373</v>
      </c>
      <c r="G145" s="226">
        <v>363</v>
      </c>
      <c r="H145" s="232">
        <v>5384832.8700000001</v>
      </c>
      <c r="I145" s="232">
        <v>4930174.91</v>
      </c>
      <c r="J145" s="197">
        <v>0.1076</v>
      </c>
      <c r="K145" s="197">
        <v>0.1012</v>
      </c>
      <c r="L145" s="232">
        <v>5.36</v>
      </c>
      <c r="M145" s="232">
        <v>5.39</v>
      </c>
      <c r="N145" s="270">
        <v>178.98</v>
      </c>
      <c r="O145" s="275">
        <v>168.5</v>
      </c>
      <c r="P145" s="158"/>
    </row>
    <row r="146" spans="1:16" x14ac:dyDescent="0.25">
      <c r="A146" s="34"/>
      <c r="B146" s="24" t="s">
        <v>133</v>
      </c>
      <c r="C146" s="24"/>
      <c r="D146" s="24"/>
      <c r="E146" s="24"/>
      <c r="F146" s="226">
        <v>16</v>
      </c>
      <c r="G146" s="226">
        <v>16</v>
      </c>
      <c r="H146" s="232">
        <v>67231.45</v>
      </c>
      <c r="I146" s="232">
        <v>69094</v>
      </c>
      <c r="J146" s="197">
        <v>1.2999999999999999E-3</v>
      </c>
      <c r="K146" s="197">
        <v>1.4E-3</v>
      </c>
      <c r="L146" s="232">
        <v>5.27</v>
      </c>
      <c r="M146" s="232">
        <v>5.62</v>
      </c>
      <c r="N146" s="270">
        <v>104.53</v>
      </c>
      <c r="O146" s="275">
        <v>104.95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77">
        <v>8417</v>
      </c>
      <c r="G147" s="277">
        <v>8224</v>
      </c>
      <c r="H147" s="206">
        <v>50052720.799999997</v>
      </c>
      <c r="I147" s="206">
        <v>48737936.270000003</v>
      </c>
      <c r="J147" s="247"/>
      <c r="K147" s="247"/>
      <c r="L147" s="278">
        <v>5.51</v>
      </c>
      <c r="M147" s="278">
        <v>5.69</v>
      </c>
      <c r="N147" s="206">
        <v>157.07</v>
      </c>
      <c r="O147" s="209">
        <v>156.38999999999999</v>
      </c>
    </row>
    <row r="148" spans="1:16" s="74" customFormat="1" ht="10.199999999999999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89"/>
    </row>
    <row r="149" spans="1:16" s="74" customFormat="1" ht="10.8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8"/>
    </row>
    <row r="150" spans="1:16" ht="13.8" thickBot="1" x14ac:dyDescent="0.3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6" x14ac:dyDescent="0.3">
      <c r="A151" s="30" t="s">
        <v>134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5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5">
      <c r="A153" s="36"/>
      <c r="B153" s="190"/>
      <c r="C153" s="190"/>
      <c r="D153" s="190"/>
      <c r="E153" s="122"/>
      <c r="F153" s="283" t="s">
        <v>84</v>
      </c>
      <c r="G153" s="284"/>
      <c r="H153" s="220" t="s">
        <v>96</v>
      </c>
      <c r="I153" s="263"/>
      <c r="J153" s="262" t="s">
        <v>135</v>
      </c>
      <c r="K153" s="262"/>
      <c r="L153" s="268" t="s">
        <v>21</v>
      </c>
      <c r="M153" s="258"/>
      <c r="N153" s="258"/>
      <c r="O153" s="258"/>
    </row>
    <row r="154" spans="1:16" x14ac:dyDescent="0.25">
      <c r="A154" s="36"/>
      <c r="B154" s="190"/>
      <c r="C154" s="190"/>
      <c r="D154" s="190"/>
      <c r="E154" s="122"/>
      <c r="F154" s="286" t="s">
        <v>100</v>
      </c>
      <c r="G154" s="286" t="s">
        <v>101</v>
      </c>
      <c r="H154" s="265" t="s">
        <v>100</v>
      </c>
      <c r="I154" s="265" t="s">
        <v>101</v>
      </c>
      <c r="J154" s="265" t="s">
        <v>100</v>
      </c>
      <c r="K154" s="265" t="s">
        <v>101</v>
      </c>
      <c r="L154" s="290"/>
      <c r="M154" s="258"/>
      <c r="N154" s="258"/>
      <c r="O154" s="258"/>
    </row>
    <row r="155" spans="1:16" x14ac:dyDescent="0.25">
      <c r="A155" s="83"/>
      <c r="B155" s="90" t="s">
        <v>136</v>
      </c>
      <c r="C155" s="90"/>
      <c r="D155" s="90"/>
      <c r="E155" s="90"/>
      <c r="F155" s="226">
        <v>779</v>
      </c>
      <c r="G155" s="226">
        <v>761</v>
      </c>
      <c r="H155" s="232">
        <v>2985792.97</v>
      </c>
      <c r="I155" s="270">
        <v>2944869.99</v>
      </c>
      <c r="J155" s="197">
        <v>5.9700000000000003E-2</v>
      </c>
      <c r="K155" s="291">
        <v>6.0400000000000002E-2</v>
      </c>
      <c r="L155" s="292">
        <v>3.0438999999999998</v>
      </c>
      <c r="M155" s="258"/>
      <c r="N155" s="258"/>
      <c r="O155" s="258"/>
    </row>
    <row r="156" spans="1:16" x14ac:dyDescent="0.25">
      <c r="A156" s="34"/>
      <c r="B156" s="24" t="s">
        <v>137</v>
      </c>
      <c r="C156" s="24"/>
      <c r="D156" s="24"/>
      <c r="E156" s="24"/>
      <c r="F156" s="226">
        <v>7638</v>
      </c>
      <c r="G156" s="226">
        <v>7463</v>
      </c>
      <c r="H156" s="232">
        <v>47066927.829999998</v>
      </c>
      <c r="I156" s="270">
        <v>45793066.280000001</v>
      </c>
      <c r="J156" s="197">
        <v>0.94030000000000002</v>
      </c>
      <c r="K156" s="243">
        <v>0.93959999999999999</v>
      </c>
      <c r="L156" s="293">
        <v>2.4304999999999999</v>
      </c>
      <c r="M156" s="258"/>
      <c r="N156" s="258"/>
      <c r="O156" s="258"/>
    </row>
    <row r="157" spans="1:16" x14ac:dyDescent="0.25">
      <c r="A157" s="34"/>
      <c r="B157" s="24" t="s">
        <v>138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293">
        <v>0</v>
      </c>
      <c r="M157" s="258"/>
      <c r="N157" s="258"/>
      <c r="O157" s="258"/>
    </row>
    <row r="158" spans="1:16" ht="13.8" thickBot="1" x14ac:dyDescent="0.3">
      <c r="A158" s="168"/>
      <c r="B158" s="294" t="s">
        <v>47</v>
      </c>
      <c r="C158" s="77"/>
      <c r="D158" s="77"/>
      <c r="E158" s="77"/>
      <c r="F158" s="295">
        <v>8417</v>
      </c>
      <c r="G158" s="295">
        <v>8224</v>
      </c>
      <c r="H158" s="296">
        <v>50052720.799999997</v>
      </c>
      <c r="I158" s="296">
        <v>48737936.270000003</v>
      </c>
      <c r="J158" s="297"/>
      <c r="K158" s="298"/>
      <c r="L158" s="299">
        <v>2.4676</v>
      </c>
      <c r="M158" s="258"/>
      <c r="N158" s="258"/>
      <c r="O158" s="258"/>
    </row>
    <row r="159" spans="1:16" s="303" customFormat="1" ht="10.199999999999999" x14ac:dyDescent="0.2">
      <c r="A159" s="72"/>
      <c r="B159" s="300"/>
      <c r="C159" s="300"/>
      <c r="D159" s="300"/>
      <c r="E159" s="300"/>
      <c r="F159" s="301"/>
      <c r="G159" s="301"/>
      <c r="H159" s="301"/>
      <c r="I159" s="301"/>
      <c r="J159" s="301"/>
      <c r="K159" s="302"/>
      <c r="L159" s="302"/>
      <c r="M159" s="302"/>
      <c r="N159" s="302"/>
      <c r="O159" s="302"/>
    </row>
    <row r="160" spans="1:16" s="303" customFormat="1" ht="10.199999999999999" x14ac:dyDescent="0.2">
      <c r="A160" s="72"/>
      <c r="B160" s="300"/>
      <c r="C160" s="300"/>
      <c r="D160" s="300"/>
      <c r="E160" s="300"/>
      <c r="F160" s="300"/>
      <c r="G160" s="300"/>
      <c r="H160" s="300"/>
      <c r="I160" s="300"/>
      <c r="J160" s="300"/>
    </row>
    <row r="161" spans="1:16" ht="13.8" thickBot="1" x14ac:dyDescent="0.3"/>
    <row r="162" spans="1:16" ht="15.6" x14ac:dyDescent="0.3">
      <c r="A162" s="30" t="s">
        <v>139</v>
      </c>
      <c r="B162" s="304"/>
      <c r="C162" s="305"/>
      <c r="D162" s="306"/>
      <c r="E162" s="306"/>
      <c r="F162" s="307" t="s">
        <v>140</v>
      </c>
    </row>
    <row r="163" spans="1:16" ht="13.8" thickBot="1" x14ac:dyDescent="0.3">
      <c r="A163" s="168" t="s">
        <v>141</v>
      </c>
      <c r="B163" s="168"/>
      <c r="C163" s="308"/>
      <c r="D163" s="308"/>
      <c r="E163" s="308"/>
      <c r="F163" s="309">
        <v>411175984.68000001</v>
      </c>
    </row>
    <row r="164" spans="1:16" x14ac:dyDescent="0.25">
      <c r="A164" s="24"/>
      <c r="B164" s="24"/>
      <c r="C164" s="310"/>
      <c r="D164" s="310"/>
      <c r="E164" s="310"/>
      <c r="F164" s="187"/>
    </row>
    <row r="165" spans="1:16" x14ac:dyDescent="0.25">
      <c r="A165" s="24"/>
      <c r="B165" s="24"/>
      <c r="C165" s="311"/>
      <c r="D165" s="182"/>
      <c r="E165" s="182"/>
      <c r="F165" s="187"/>
    </row>
    <row r="166" spans="1:16" ht="12.75" customHeight="1" x14ac:dyDescent="0.25">
      <c r="A166" s="312"/>
      <c r="B166" s="312"/>
      <c r="C166" s="312"/>
      <c r="D166" s="312"/>
      <c r="E166" s="312"/>
      <c r="F166" s="312"/>
    </row>
    <row r="167" spans="1:16" x14ac:dyDescent="0.25">
      <c r="A167" s="312"/>
      <c r="B167" s="312"/>
      <c r="C167" s="312"/>
      <c r="D167" s="312"/>
      <c r="E167" s="312"/>
      <c r="F167" s="312"/>
    </row>
    <row r="168" spans="1:16" x14ac:dyDescent="0.25">
      <c r="A168" s="312"/>
      <c r="B168" s="312"/>
      <c r="C168" s="312"/>
      <c r="D168" s="312"/>
      <c r="E168" s="312"/>
      <c r="F168" s="312"/>
    </row>
    <row r="169" spans="1:16" x14ac:dyDescent="0.25">
      <c r="A169" s="24"/>
      <c r="B169" s="24"/>
      <c r="C169" s="311"/>
      <c r="D169" s="182"/>
      <c r="E169" s="182"/>
      <c r="F169" s="187"/>
      <c r="G169" s="24"/>
      <c r="I169" s="313"/>
      <c r="J169" s="313"/>
      <c r="K169" s="313"/>
    </row>
    <row r="170" spans="1:16" x14ac:dyDescent="0.25">
      <c r="A170" s="312"/>
      <c r="B170" s="312"/>
      <c r="C170" s="312"/>
      <c r="D170" s="312"/>
      <c r="E170" s="312"/>
      <c r="F170" s="312"/>
      <c r="I170" s="24"/>
      <c r="J170" s="24"/>
      <c r="K170" s="24"/>
    </row>
    <row r="171" spans="1:16" x14ac:dyDescent="0.25">
      <c r="A171" s="312"/>
      <c r="B171" s="312"/>
      <c r="C171" s="312"/>
      <c r="D171" s="312"/>
      <c r="E171" s="312"/>
      <c r="F171" s="312"/>
      <c r="I171" s="157"/>
      <c r="J171" s="314"/>
      <c r="K171" s="157"/>
    </row>
    <row r="172" spans="1:16" x14ac:dyDescent="0.25">
      <c r="A172" s="312"/>
      <c r="B172" s="312"/>
      <c r="C172" s="312"/>
      <c r="D172" s="312"/>
      <c r="E172" s="312"/>
      <c r="F172" s="312"/>
      <c r="I172" s="24"/>
      <c r="J172" s="314"/>
      <c r="K172" s="157"/>
    </row>
    <row r="173" spans="1:16" x14ac:dyDescent="0.25">
      <c r="H173" s="162"/>
      <c r="I173" s="162"/>
      <c r="J173" s="315"/>
      <c r="K173" s="315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316"/>
      <c r="G175" s="316"/>
      <c r="H175" s="317"/>
      <c r="I175" s="317"/>
      <c r="J175" s="316"/>
      <c r="K175" s="316"/>
      <c r="L175" s="318"/>
      <c r="M175" s="318"/>
      <c r="N175" s="318"/>
      <c r="O175" s="318"/>
      <c r="P175" s="316"/>
    </row>
    <row r="176" spans="1:16" x14ac:dyDescent="0.25"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</row>
    <row r="177" spans="6:15" x14ac:dyDescent="0.25"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</row>
    <row r="178" spans="6:15" x14ac:dyDescent="0.25">
      <c r="F178" s="158"/>
    </row>
    <row r="180" spans="6:15" x14ac:dyDescent="0.25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142</v>
      </c>
      <c r="U2" s="319"/>
      <c r="V2" s="319"/>
      <c r="W2" s="319"/>
    </row>
    <row r="3" spans="1:41" ht="15.6" x14ac:dyDescent="0.3">
      <c r="A3" s="1" t="str">
        <f>+'ESA FFELP(2)'!D4</f>
        <v>ELFI, Inc.</v>
      </c>
      <c r="D3" s="320" t="s">
        <v>143</v>
      </c>
      <c r="T3" s="319"/>
      <c r="U3" s="319"/>
      <c r="V3" s="319"/>
      <c r="W3" s="319"/>
    </row>
    <row r="4" spans="1:41" ht="13.8" thickBot="1" x14ac:dyDescent="0.3">
      <c r="T4" s="319"/>
      <c r="U4" s="319"/>
      <c r="V4" s="319"/>
      <c r="W4" s="319"/>
    </row>
    <row r="5" spans="1:41" x14ac:dyDescent="0.25">
      <c r="B5" s="3" t="s">
        <v>6</v>
      </c>
      <c r="C5" s="4"/>
      <c r="D5" s="4"/>
      <c r="E5" s="321">
        <f>+'ESA FFELP(2)'!D6</f>
        <v>44798</v>
      </c>
      <c r="F5" s="321"/>
      <c r="G5" s="322"/>
      <c r="T5" s="319"/>
      <c r="U5" s="319"/>
      <c r="V5" s="319"/>
      <c r="W5" s="319"/>
    </row>
    <row r="6" spans="1:41" ht="13.8" thickBot="1" x14ac:dyDescent="0.3">
      <c r="B6" s="25" t="s">
        <v>144</v>
      </c>
      <c r="C6" s="26"/>
      <c r="D6" s="26"/>
      <c r="E6" s="323">
        <f>+'ESA FFELP(2)'!D7</f>
        <v>44773</v>
      </c>
      <c r="F6" s="323"/>
      <c r="G6" s="324"/>
      <c r="T6" s="319"/>
      <c r="U6" s="319"/>
      <c r="V6" s="319"/>
      <c r="W6" s="319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2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26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27" t="s">
        <v>145</v>
      </c>
      <c r="B11" s="328"/>
      <c r="C11" s="328"/>
      <c r="D11" s="328"/>
      <c r="E11" s="328"/>
      <c r="F11" s="328"/>
      <c r="G11" s="328"/>
      <c r="H11" s="329"/>
      <c r="J11" s="130" t="s">
        <v>146</v>
      </c>
      <c r="K11" s="24"/>
      <c r="L11" s="24"/>
      <c r="M11" s="24"/>
      <c r="N11" s="330">
        <v>44773</v>
      </c>
      <c r="O11" s="331"/>
      <c r="P11" s="331"/>
      <c r="Q11" s="33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32"/>
      <c r="J12" s="34" t="s">
        <v>147</v>
      </c>
      <c r="L12" s="24"/>
      <c r="M12" s="24"/>
      <c r="N12" s="333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148</v>
      </c>
      <c r="C13" s="24"/>
      <c r="D13" s="24"/>
      <c r="E13" s="24"/>
      <c r="F13" s="24"/>
      <c r="G13" s="24"/>
      <c r="H13" s="333">
        <v>902699.3899999999</v>
      </c>
      <c r="J13" s="34" t="s">
        <v>149</v>
      </c>
      <c r="L13" s="24"/>
      <c r="M13" s="24"/>
      <c r="N13" s="333">
        <v>14470.97</v>
      </c>
      <c r="O13" s="157"/>
      <c r="P13" s="311"/>
      <c r="Q13" s="311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150</v>
      </c>
      <c r="C14" s="24"/>
      <c r="D14" s="24"/>
      <c r="E14" s="24"/>
      <c r="F14" s="334"/>
      <c r="G14" s="24"/>
      <c r="H14" s="333"/>
      <c r="J14" s="34" t="s">
        <v>151</v>
      </c>
      <c r="L14" s="24"/>
      <c r="M14" s="24"/>
      <c r="N14" s="333">
        <v>8044.59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33"/>
      <c r="J15" s="34" t="s">
        <v>152</v>
      </c>
      <c r="L15" s="24"/>
      <c r="M15" s="24"/>
      <c r="N15" s="333">
        <v>25567.84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153</v>
      </c>
      <c r="D16" s="24"/>
      <c r="E16" s="24"/>
      <c r="F16" s="24"/>
      <c r="G16" s="24"/>
      <c r="H16" s="333"/>
      <c r="J16" s="34" t="s">
        <v>154</v>
      </c>
      <c r="L16" s="24"/>
      <c r="M16" s="24"/>
      <c r="N16" s="335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155</v>
      </c>
      <c r="C17" s="24"/>
      <c r="D17" s="24"/>
      <c r="E17" s="24"/>
      <c r="F17" s="24"/>
      <c r="G17" s="24"/>
      <c r="H17" s="333">
        <v>2742.37</v>
      </c>
      <c r="J17" s="168"/>
      <c r="K17" s="294" t="s">
        <v>156</v>
      </c>
      <c r="L17" s="77"/>
      <c r="M17" s="77"/>
      <c r="N17" s="336">
        <v>48083.399999999994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157</v>
      </c>
      <c r="C18" s="24"/>
      <c r="D18" s="24"/>
      <c r="E18" s="24"/>
      <c r="F18" s="24"/>
      <c r="G18" s="24"/>
      <c r="H18" s="333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158</v>
      </c>
      <c r="C19" s="24"/>
      <c r="D19" s="24"/>
      <c r="E19" s="24"/>
      <c r="F19" s="24"/>
      <c r="G19" s="24"/>
      <c r="H19" s="333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159</v>
      </c>
      <c r="C20" s="24"/>
      <c r="D20" s="24"/>
      <c r="E20" s="24"/>
      <c r="F20" s="24"/>
      <c r="G20" s="24"/>
      <c r="H20" s="333">
        <v>632108.02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160</v>
      </c>
      <c r="C21" s="24"/>
      <c r="D21" s="24"/>
      <c r="E21" s="24"/>
      <c r="F21" s="24"/>
      <c r="G21" s="24"/>
      <c r="H21" s="333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161</v>
      </c>
      <c r="C22" s="24"/>
      <c r="D22" s="24"/>
      <c r="E22" s="24"/>
      <c r="F22" s="24"/>
      <c r="G22" s="24"/>
      <c r="H22" s="333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162</v>
      </c>
      <c r="C23" s="24"/>
      <c r="D23" s="24"/>
      <c r="E23" s="24"/>
      <c r="F23" s="24"/>
      <c r="G23" s="24"/>
      <c r="H23" s="333"/>
      <c r="J23" s="326" t="s">
        <v>163</v>
      </c>
      <c r="K23" s="32"/>
      <c r="L23" s="32"/>
      <c r="M23" s="32"/>
      <c r="N23" s="337">
        <v>44773</v>
      </c>
      <c r="O23" s="331"/>
      <c r="P23" s="310"/>
      <c r="Q23" s="310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164</v>
      </c>
      <c r="C24" s="24"/>
      <c r="D24" s="24"/>
      <c r="E24" s="24"/>
      <c r="F24" s="24"/>
      <c r="G24" s="24"/>
      <c r="H24" s="333"/>
      <c r="J24" s="34"/>
      <c r="K24" s="24"/>
      <c r="L24" s="24"/>
      <c r="M24" s="24"/>
      <c r="N24" s="333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165</v>
      </c>
      <c r="C25" s="24"/>
      <c r="D25" s="24"/>
      <c r="E25" s="24"/>
      <c r="F25" s="24"/>
      <c r="G25" s="24"/>
      <c r="H25" s="333"/>
      <c r="J25" s="34" t="s">
        <v>166</v>
      </c>
      <c r="K25" s="24"/>
      <c r="L25" s="24"/>
      <c r="M25" s="24"/>
      <c r="N25" s="338">
        <v>76076.539999999994</v>
      </c>
      <c r="O25" s="339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167</v>
      </c>
      <c r="C26" s="24"/>
      <c r="D26" s="24"/>
      <c r="E26" s="24"/>
      <c r="F26" s="24"/>
      <c r="G26" s="24"/>
      <c r="H26" s="333"/>
      <c r="J26" s="34" t="s">
        <v>168</v>
      </c>
      <c r="K26" s="24"/>
      <c r="L26" s="24"/>
      <c r="M26" s="24"/>
      <c r="N26" s="338">
        <v>134520544.56999999</v>
      </c>
      <c r="O26" s="339"/>
      <c r="P26" s="183"/>
      <c r="Q26" s="183"/>
      <c r="R26" s="34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>
        <v>75877.94</v>
      </c>
      <c r="C27" s="24"/>
      <c r="D27" s="24"/>
      <c r="E27" s="24"/>
      <c r="F27" s="24"/>
      <c r="G27" s="24"/>
      <c r="H27" s="333"/>
      <c r="J27" s="34" t="s">
        <v>169</v>
      </c>
      <c r="K27" s="24"/>
      <c r="L27" s="24"/>
      <c r="M27" s="24"/>
      <c r="N27" s="341">
        <v>0.32716050932471497</v>
      </c>
      <c r="O27" s="314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170</v>
      </c>
      <c r="K28" s="24"/>
      <c r="L28" s="24"/>
      <c r="M28" s="24"/>
      <c r="N28" s="342">
        <v>2.7682702318041597</v>
      </c>
      <c r="O28" s="314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171</v>
      </c>
      <c r="D29" s="24"/>
      <c r="E29" s="24"/>
      <c r="F29" s="24"/>
      <c r="G29" s="24"/>
      <c r="H29" s="333">
        <v>1537549.78</v>
      </c>
      <c r="I29" s="158"/>
      <c r="J29" s="34"/>
      <c r="K29" s="24"/>
      <c r="L29" s="24"/>
      <c r="M29" s="24"/>
      <c r="N29" s="115"/>
      <c r="O29" s="339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172</v>
      </c>
      <c r="K30" s="24"/>
      <c r="L30" s="24"/>
      <c r="M30" s="24"/>
      <c r="N30" s="115">
        <v>632108.02</v>
      </c>
      <c r="O30" s="339"/>
      <c r="P30" s="24"/>
      <c r="Q30" s="24"/>
      <c r="R30" s="24"/>
      <c r="S30" s="24"/>
      <c r="T30" s="24"/>
      <c r="U30" s="24"/>
    </row>
    <row r="31" spans="1:41" x14ac:dyDescent="0.25">
      <c r="A31" s="343" t="s">
        <v>173</v>
      </c>
      <c r="B31" s="344"/>
      <c r="C31" s="345"/>
      <c r="D31" s="344"/>
      <c r="E31" s="344"/>
      <c r="F31" s="344"/>
      <c r="G31" s="344"/>
      <c r="H31" s="346"/>
      <c r="J31" s="34" t="s">
        <v>174</v>
      </c>
      <c r="K31" s="24"/>
      <c r="L31" s="24"/>
      <c r="M31" s="24"/>
      <c r="N31" s="115"/>
      <c r="O31" s="339"/>
      <c r="P31" s="24"/>
      <c r="Q31" s="24"/>
      <c r="R31" s="24"/>
      <c r="S31" s="24"/>
      <c r="T31" s="24"/>
      <c r="U31" s="24"/>
    </row>
    <row r="32" spans="1:41" ht="15.6" x14ac:dyDescent="0.25">
      <c r="A32" s="70" t="s">
        <v>175</v>
      </c>
      <c r="B32" s="300"/>
      <c r="C32" s="300"/>
      <c r="D32" s="300"/>
      <c r="E32" s="300"/>
      <c r="F32" s="300"/>
      <c r="G32" s="300"/>
      <c r="H32" s="347"/>
      <c r="J32" s="34" t="s">
        <v>176</v>
      </c>
      <c r="K32" s="24"/>
      <c r="L32" s="24"/>
      <c r="M32" s="24"/>
      <c r="N32" s="115">
        <v>120956747.87029998</v>
      </c>
      <c r="O32" s="339"/>
      <c r="P32" s="24"/>
      <c r="Q32" s="24"/>
      <c r="R32" s="24"/>
      <c r="S32" s="24"/>
      <c r="T32" s="24"/>
      <c r="U32" s="24"/>
    </row>
    <row r="33" spans="1:21" ht="16.2" thickBot="1" x14ac:dyDescent="0.3">
      <c r="A33" s="348"/>
      <c r="B33" s="349"/>
      <c r="C33" s="349"/>
      <c r="D33" s="349"/>
      <c r="E33" s="349"/>
      <c r="F33" s="349"/>
      <c r="G33" s="350"/>
      <c r="H33" s="351"/>
      <c r="J33" s="34" t="s">
        <v>177</v>
      </c>
      <c r="K33" s="24"/>
      <c r="L33" s="24"/>
      <c r="M33" s="24"/>
      <c r="N33" s="341">
        <v>0.89916932953953466</v>
      </c>
      <c r="O33" s="314"/>
      <c r="P33" s="154"/>
      <c r="Q33" s="154"/>
      <c r="R33" s="157"/>
      <c r="S33" s="24"/>
      <c r="T33" s="24"/>
      <c r="U33" s="24"/>
    </row>
    <row r="34" spans="1:21" s="303" customFormat="1" x14ac:dyDescent="0.25">
      <c r="A34" s="72"/>
      <c r="B34" s="300"/>
      <c r="C34" s="300"/>
      <c r="D34" s="300"/>
      <c r="E34" s="300"/>
      <c r="F34" s="300"/>
      <c r="G34" s="300"/>
      <c r="H34" s="300"/>
      <c r="J34" s="34" t="s">
        <v>178</v>
      </c>
      <c r="K34" s="24"/>
      <c r="L34" s="24"/>
      <c r="M34" s="24"/>
      <c r="N34" s="341">
        <v>3.2987813503398342E-2</v>
      </c>
      <c r="O34" s="314"/>
      <c r="P34" s="154"/>
      <c r="Q34" s="154"/>
      <c r="R34" s="24"/>
      <c r="S34" s="300"/>
      <c r="T34" s="300"/>
      <c r="U34" s="300"/>
    </row>
    <row r="35" spans="1:21" s="303" customFormat="1" ht="13.8" thickBot="1" x14ac:dyDescent="0.3">
      <c r="G35" s="352"/>
      <c r="J35" s="353" t="s">
        <v>179</v>
      </c>
      <c r="K35" s="354"/>
      <c r="L35" s="354"/>
      <c r="M35" s="354"/>
      <c r="N35" s="355">
        <v>0</v>
      </c>
      <c r="O35" s="314"/>
      <c r="P35" s="24"/>
      <c r="Q35" s="24"/>
      <c r="R35" s="340"/>
      <c r="S35" s="24"/>
      <c r="T35" s="24"/>
      <c r="U35" s="300"/>
    </row>
    <row r="36" spans="1:21" s="303" customFormat="1" x14ac:dyDescent="0.25">
      <c r="H36" s="356"/>
      <c r="J36" s="357" t="s">
        <v>180</v>
      </c>
      <c r="K36" s="90"/>
      <c r="L36" s="90"/>
      <c r="M36" s="90"/>
      <c r="N36" s="358"/>
      <c r="O36" s="183"/>
      <c r="P36" s="183"/>
      <c r="Q36" s="183"/>
      <c r="R36" s="340"/>
      <c r="S36" s="24"/>
      <c r="T36" s="157"/>
      <c r="U36" s="300"/>
    </row>
    <row r="37" spans="1:21" s="303" customFormat="1" ht="13.8" thickBot="1" x14ac:dyDescent="0.3">
      <c r="H37" s="352"/>
      <c r="J37" s="151" t="s">
        <v>181</v>
      </c>
      <c r="K37" s="152"/>
      <c r="L37" s="152"/>
      <c r="M37" s="152"/>
      <c r="N37" s="153"/>
      <c r="O37" s="359"/>
      <c r="P37" s="359"/>
      <c r="Q37" s="359"/>
      <c r="R37" s="360"/>
      <c r="S37" s="24"/>
      <c r="T37" s="157"/>
      <c r="U37" s="300"/>
    </row>
    <row r="38" spans="1:21" s="303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361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62" t="s">
        <v>182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9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3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30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183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63" t="s">
        <v>184</v>
      </c>
      <c r="M43" s="140"/>
      <c r="N43" s="364" t="s">
        <v>185</v>
      </c>
      <c r="O43" s="250"/>
      <c r="P43" s="250"/>
      <c r="Q43" s="250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65"/>
      <c r="T44" s="365"/>
      <c r="U44" s="366"/>
    </row>
    <row r="45" spans="1:21" x14ac:dyDescent="0.25">
      <c r="A45" s="34"/>
      <c r="B45" s="108" t="s">
        <v>171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33">
        <v>1537549.78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33"/>
      <c r="O46" s="157"/>
      <c r="P46" s="157"/>
      <c r="Q46" s="157"/>
      <c r="R46" s="367"/>
      <c r="S46" s="368"/>
      <c r="T46" s="367"/>
    </row>
    <row r="47" spans="1:21" x14ac:dyDescent="0.25">
      <c r="A47" s="34"/>
      <c r="B47" s="108" t="s">
        <v>186</v>
      </c>
      <c r="C47" s="24"/>
      <c r="D47" s="24"/>
      <c r="E47" s="24"/>
      <c r="F47" s="24"/>
      <c r="G47" s="24"/>
      <c r="H47" s="157"/>
      <c r="I47" s="24"/>
      <c r="J47" s="24"/>
      <c r="K47" s="24"/>
      <c r="L47" s="369">
        <v>26864.61</v>
      </c>
      <c r="M47" s="369"/>
      <c r="N47" s="370">
        <v>1510685.17</v>
      </c>
      <c r="O47" s="369"/>
      <c r="P47" s="157"/>
      <c r="Q47" s="157"/>
      <c r="R47" s="367"/>
      <c r="S47" s="368"/>
      <c r="T47" s="367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69"/>
      <c r="M48" s="369"/>
      <c r="N48" s="370"/>
      <c r="O48" s="369"/>
      <c r="P48" s="157"/>
      <c r="Q48" s="157"/>
      <c r="R48" s="367"/>
      <c r="S48" s="368"/>
      <c r="T48" s="367"/>
    </row>
    <row r="49" spans="1:20" x14ac:dyDescent="0.25">
      <c r="A49" s="34"/>
      <c r="B49" s="24" t="s">
        <v>187</v>
      </c>
      <c r="C49" s="24"/>
      <c r="D49" s="24"/>
      <c r="E49" s="24"/>
      <c r="F49" s="24"/>
      <c r="G49" s="24"/>
      <c r="H49" s="157"/>
      <c r="I49" s="24"/>
      <c r="J49" s="24"/>
      <c r="K49" s="24"/>
      <c r="L49" s="369">
        <v>0</v>
      </c>
      <c r="M49" s="369"/>
      <c r="N49" s="370">
        <v>1510685.17</v>
      </c>
      <c r="O49" s="369"/>
      <c r="P49" s="157"/>
      <c r="Q49" s="157"/>
      <c r="R49" s="371"/>
      <c r="S49" s="368"/>
      <c r="T49" s="367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69"/>
      <c r="M50" s="369"/>
      <c r="N50" s="370"/>
      <c r="O50" s="369"/>
      <c r="P50" s="157"/>
      <c r="Q50" s="157"/>
      <c r="R50" s="371"/>
      <c r="S50" s="368"/>
      <c r="T50" s="367"/>
    </row>
    <row r="51" spans="1:20" x14ac:dyDescent="0.25">
      <c r="A51" s="34"/>
      <c r="B51" s="24" t="s">
        <v>188</v>
      </c>
      <c r="C51" s="24"/>
      <c r="D51" s="24"/>
      <c r="E51" s="24"/>
      <c r="F51" s="24"/>
      <c r="G51" s="24"/>
      <c r="H51" s="157"/>
      <c r="I51" s="24"/>
      <c r="J51" s="24"/>
      <c r="K51" s="24"/>
      <c r="L51" s="369">
        <v>14470.97</v>
      </c>
      <c r="M51" s="369"/>
      <c r="N51" s="370">
        <v>1496214.2</v>
      </c>
      <c r="O51" s="369"/>
      <c r="P51" s="157"/>
      <c r="Q51" s="157"/>
      <c r="R51" s="367"/>
      <c r="S51" s="368"/>
      <c r="T51" s="367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69"/>
      <c r="M52" s="369"/>
      <c r="N52" s="370"/>
      <c r="O52" s="369"/>
      <c r="P52" s="157"/>
      <c r="Q52" s="157"/>
      <c r="R52" s="367"/>
      <c r="S52" s="368"/>
      <c r="T52" s="367"/>
    </row>
    <row r="53" spans="1:20" x14ac:dyDescent="0.25">
      <c r="A53" s="34"/>
      <c r="B53" s="24" t="s">
        <v>189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2011.15</v>
      </c>
      <c r="M53" s="369"/>
      <c r="N53" s="370">
        <v>1494203.05</v>
      </c>
      <c r="O53" s="369"/>
      <c r="P53" s="157"/>
      <c r="Q53" s="157"/>
      <c r="R53" s="371"/>
      <c r="S53" s="368"/>
      <c r="T53" s="367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69"/>
      <c r="M54" s="369"/>
      <c r="N54" s="370"/>
      <c r="O54" s="369"/>
      <c r="P54" s="157"/>
      <c r="Q54" s="157"/>
      <c r="R54" s="371"/>
      <c r="S54" s="368"/>
      <c r="T54" s="367"/>
    </row>
    <row r="55" spans="1:20" x14ac:dyDescent="0.25">
      <c r="A55" s="34"/>
      <c r="B55" s="108" t="s">
        <v>190</v>
      </c>
      <c r="C55" s="24"/>
      <c r="D55" s="24"/>
      <c r="E55" s="24"/>
      <c r="F55" s="24"/>
      <c r="G55" s="24"/>
      <c r="H55" s="157"/>
      <c r="I55" s="24"/>
      <c r="J55" s="24"/>
      <c r="K55" s="24"/>
      <c r="L55" s="369">
        <v>38640.21</v>
      </c>
      <c r="M55" s="369"/>
      <c r="N55" s="370">
        <v>1455562.84</v>
      </c>
      <c r="O55" s="157"/>
      <c r="P55" s="157"/>
      <c r="Q55" s="157"/>
      <c r="R55" s="371"/>
      <c r="S55" s="368"/>
      <c r="T55" s="367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69"/>
      <c r="M56" s="369"/>
      <c r="N56" s="370"/>
      <c r="O56" s="369"/>
      <c r="R56" s="371"/>
      <c r="S56" s="24"/>
      <c r="T56" s="24"/>
    </row>
    <row r="57" spans="1:20" x14ac:dyDescent="0.25">
      <c r="A57" s="34"/>
      <c r="B57" s="24" t="s">
        <v>191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69"/>
      <c r="N57" s="370">
        <v>1455562.84</v>
      </c>
      <c r="O57" s="157"/>
      <c r="R57" s="367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69"/>
      <c r="M58" s="369"/>
      <c r="N58" s="370"/>
      <c r="O58" s="369"/>
      <c r="R58" s="157"/>
    </row>
    <row r="59" spans="1:20" x14ac:dyDescent="0.25">
      <c r="A59" s="34"/>
      <c r="B59" s="24" t="s">
        <v>192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1314784.53</v>
      </c>
      <c r="M59" s="369"/>
      <c r="N59" s="370">
        <v>140778.31000000006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69"/>
      <c r="M60" s="369"/>
      <c r="N60" s="370"/>
      <c r="O60" s="369"/>
      <c r="R60" s="158"/>
    </row>
    <row r="61" spans="1:20" x14ac:dyDescent="0.25">
      <c r="A61" s="34"/>
      <c r="B61" s="24" t="s">
        <v>193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6033.44</v>
      </c>
      <c r="M61" s="369"/>
      <c r="N61" s="370">
        <v>134744.87000000005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69"/>
      <c r="M62" s="369"/>
      <c r="N62" s="370"/>
      <c r="O62" s="369"/>
    </row>
    <row r="63" spans="1:20" x14ac:dyDescent="0.25">
      <c r="A63" s="34"/>
      <c r="B63" s="24" t="s">
        <v>194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134744.87</v>
      </c>
      <c r="M63" s="369"/>
      <c r="N63" s="370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69"/>
      <c r="M64" s="369"/>
      <c r="N64" s="370"/>
      <c r="O64" s="369"/>
    </row>
    <row r="65" spans="1:26" x14ac:dyDescent="0.25">
      <c r="A65" s="34"/>
      <c r="B65" s="24" t="s">
        <v>195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69"/>
      <c r="N65" s="370"/>
      <c r="O65" s="369"/>
    </row>
    <row r="66" spans="1:26" x14ac:dyDescent="0.25">
      <c r="A66" s="70"/>
      <c r="B66" s="300"/>
      <c r="C66" s="372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26" t="s">
        <v>196</v>
      </c>
      <c r="B70" s="32"/>
      <c r="C70" s="32"/>
      <c r="D70" s="32"/>
      <c r="E70" s="32"/>
      <c r="F70" s="32"/>
      <c r="G70" s="373" t="s">
        <v>197</v>
      </c>
      <c r="H70" s="374" t="s">
        <v>198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199</v>
      </c>
      <c r="C72" s="24"/>
      <c r="D72" s="24"/>
      <c r="E72" s="24"/>
      <c r="F72" s="24"/>
      <c r="G72" s="51">
        <v>38640.21</v>
      </c>
      <c r="H72" s="333">
        <v>38640.21</v>
      </c>
      <c r="I72" s="24"/>
      <c r="J72" s="24"/>
      <c r="K72" s="24"/>
    </row>
    <row r="73" spans="1:26" x14ac:dyDescent="0.25">
      <c r="A73" s="34"/>
      <c r="B73" s="24" t="s">
        <v>200</v>
      </c>
      <c r="C73" s="24"/>
      <c r="D73" s="24"/>
      <c r="E73" s="24"/>
      <c r="F73" s="24"/>
      <c r="G73" s="60">
        <v>38640.21</v>
      </c>
      <c r="H73" s="335">
        <v>38640.21</v>
      </c>
      <c r="I73" s="24"/>
      <c r="J73" s="24"/>
      <c r="K73" s="24"/>
    </row>
    <row r="74" spans="1:26" x14ac:dyDescent="0.25">
      <c r="A74" s="34"/>
      <c r="B74" s="24"/>
      <c r="C74" s="24" t="s">
        <v>201</v>
      </c>
      <c r="D74" s="24"/>
      <c r="E74" s="24"/>
      <c r="F74" s="24"/>
      <c r="G74" s="51">
        <v>0</v>
      </c>
      <c r="H74" s="375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202</v>
      </c>
      <c r="C76" s="24"/>
      <c r="D76" s="24"/>
      <c r="E76" s="24"/>
      <c r="F76" s="24"/>
      <c r="G76" s="51">
        <v>0</v>
      </c>
      <c r="H76" s="333">
        <v>0</v>
      </c>
      <c r="I76" s="24"/>
      <c r="J76" s="24"/>
      <c r="K76" s="24"/>
    </row>
    <row r="77" spans="1:26" x14ac:dyDescent="0.25">
      <c r="A77" s="34"/>
      <c r="B77" s="24" t="s">
        <v>203</v>
      </c>
      <c r="C77" s="24"/>
      <c r="D77" s="24"/>
      <c r="E77" s="24"/>
      <c r="F77" s="24"/>
      <c r="G77" s="60">
        <v>0</v>
      </c>
      <c r="H77" s="335">
        <v>0</v>
      </c>
      <c r="I77" s="24"/>
      <c r="J77" s="24"/>
      <c r="K77" s="24"/>
    </row>
    <row r="78" spans="1:26" x14ac:dyDescent="0.25">
      <c r="A78" s="34"/>
      <c r="B78" s="24"/>
      <c r="C78" s="24" t="s">
        <v>204</v>
      </c>
      <c r="D78" s="24"/>
      <c r="E78" s="24"/>
      <c r="F78" s="24"/>
      <c r="G78" s="51">
        <v>0</v>
      </c>
      <c r="H78" s="333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205</v>
      </c>
      <c r="C80" s="24"/>
      <c r="D80" s="24"/>
      <c r="E80" s="24"/>
      <c r="F80" s="24"/>
      <c r="G80" s="51">
        <v>1449529.4</v>
      </c>
      <c r="H80" s="333">
        <v>1449529.4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206</v>
      </c>
      <c r="C81" s="24"/>
      <c r="D81" s="24"/>
      <c r="E81" s="24"/>
      <c r="F81" s="24"/>
      <c r="G81" s="60">
        <v>1449529.4</v>
      </c>
      <c r="H81" s="335">
        <v>1449529.4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207</v>
      </c>
      <c r="D82" s="24"/>
      <c r="E82" s="24"/>
      <c r="F82" s="24"/>
      <c r="G82" s="51">
        <v>0</v>
      </c>
      <c r="H82" s="333">
        <v>0</v>
      </c>
      <c r="I82" s="24"/>
      <c r="J82" s="24"/>
      <c r="K82" s="24"/>
      <c r="P82" s="157"/>
      <c r="Q82" s="157"/>
      <c r="R82" s="24"/>
      <c r="S82" s="376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208</v>
      </c>
      <c r="D84" s="24"/>
      <c r="E84" s="24"/>
      <c r="F84" s="24"/>
      <c r="G84" s="51">
        <v>1488169.6099999999</v>
      </c>
      <c r="H84" s="333">
        <v>1488169.6099999999</v>
      </c>
      <c r="I84" s="24"/>
      <c r="J84" s="24"/>
      <c r="K84" s="24"/>
      <c r="P84" s="157"/>
      <c r="Q84" s="157"/>
      <c r="R84" s="377"/>
      <c r="S84" s="24"/>
      <c r="T84" s="24"/>
      <c r="U84" s="378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7"/>
      <c r="S85" s="24"/>
      <c r="T85" s="24"/>
      <c r="U85" s="378"/>
      <c r="V85" s="157"/>
      <c r="W85" s="24"/>
      <c r="X85" s="157"/>
      <c r="Y85" s="24"/>
      <c r="Z85" s="300"/>
      <c r="AA85" s="300"/>
      <c r="AB85" s="300"/>
      <c r="AC85" s="24"/>
      <c r="AD85" s="24"/>
    </row>
    <row r="86" spans="1:30" s="303" customFormat="1" ht="13.8" thickBot="1" x14ac:dyDescent="0.3">
      <c r="A86" s="168"/>
      <c r="B86" s="77"/>
      <c r="C86" s="77"/>
      <c r="D86" s="77"/>
      <c r="E86" s="77"/>
      <c r="F86" s="77"/>
      <c r="G86" s="379"/>
      <c r="H86" s="212"/>
      <c r="L86" s="2"/>
      <c r="M86" s="2"/>
      <c r="N86" s="2"/>
      <c r="O86" s="2"/>
      <c r="P86" s="2"/>
      <c r="Q86" s="2"/>
      <c r="R86" s="377"/>
      <c r="S86" s="24"/>
      <c r="T86" s="24"/>
      <c r="U86" s="378"/>
      <c r="V86" s="157"/>
      <c r="W86" s="24"/>
      <c r="X86" s="157"/>
      <c r="Y86" s="24"/>
      <c r="Z86" s="24"/>
      <c r="AA86" s="24"/>
      <c r="AB86" s="24"/>
      <c r="AC86" s="300"/>
      <c r="AD86" s="300"/>
    </row>
    <row r="87" spans="1:30" x14ac:dyDescent="0.25">
      <c r="R87" s="377"/>
      <c r="S87" s="24"/>
      <c r="T87" s="24"/>
      <c r="U87" s="380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77"/>
      <c r="S89" s="24"/>
      <c r="T89" s="24"/>
      <c r="U89" s="380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77"/>
      <c r="S90" s="24"/>
      <c r="T90" s="24"/>
      <c r="U90" s="380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77"/>
      <c r="S91" s="24"/>
      <c r="T91" s="24"/>
      <c r="U91" s="380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77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303"/>
      <c r="Y102" s="303"/>
    </row>
    <row r="103" spans="16:30" x14ac:dyDescent="0.25">
      <c r="R103" s="303"/>
      <c r="S103" s="303"/>
      <c r="T103" s="303"/>
      <c r="U103" s="303"/>
      <c r="V103" s="303"/>
      <c r="W103" s="303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81"/>
      <c r="S108" s="381"/>
      <c r="T108" s="382"/>
      <c r="U108" s="24"/>
    </row>
    <row r="109" spans="16:30" x14ac:dyDescent="0.25">
      <c r="P109" s="183"/>
      <c r="Q109" s="183"/>
      <c r="R109" s="383"/>
      <c r="S109" s="383"/>
      <c r="T109" s="24"/>
      <c r="U109" s="24"/>
    </row>
    <row r="110" spans="16:30" ht="14.4" x14ac:dyDescent="0.3">
      <c r="P110" s="183"/>
      <c r="Q110" s="183"/>
      <c r="R110" s="384"/>
      <c r="S110" s="381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85"/>
      <c r="E240" s="385"/>
    </row>
    <row r="241" spans="4:5" x14ac:dyDescent="0.25">
      <c r="D241" s="385"/>
      <c r="E241" s="385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86" t="s">
        <v>209</v>
      </c>
      <c r="B1" s="387"/>
    </row>
    <row r="2" spans="1:10" x14ac:dyDescent="0.25">
      <c r="A2" s="386" t="s">
        <v>210</v>
      </c>
      <c r="B2" s="387"/>
    </row>
    <row r="3" spans="1:10" x14ac:dyDescent="0.25">
      <c r="A3" s="388">
        <f>+'ESA FFELP(2)'!D7</f>
        <v>44773</v>
      </c>
      <c r="B3" s="387"/>
    </row>
    <row r="4" spans="1:10" x14ac:dyDescent="0.25">
      <c r="A4" s="386" t="s">
        <v>211</v>
      </c>
      <c r="B4" s="387"/>
    </row>
    <row r="5" spans="1:10" x14ac:dyDescent="0.25">
      <c r="F5" s="389"/>
      <c r="G5" s="390"/>
      <c r="H5" s="390"/>
      <c r="I5" s="390"/>
      <c r="J5" s="390"/>
    </row>
    <row r="7" spans="1:10" x14ac:dyDescent="0.25">
      <c r="A7" s="391" t="s">
        <v>212</v>
      </c>
    </row>
    <row r="9" spans="1:10" x14ac:dyDescent="0.25">
      <c r="A9" s="392" t="s">
        <v>213</v>
      </c>
      <c r="B9" s="393">
        <v>2189852.48</v>
      </c>
      <c r="D9" s="394"/>
    </row>
    <row r="10" spans="1:10" x14ac:dyDescent="0.25">
      <c r="A10" s="392"/>
      <c r="B10" s="160"/>
    </row>
    <row r="11" spans="1:10" x14ac:dyDescent="0.25">
      <c r="A11" s="392" t="s">
        <v>214</v>
      </c>
      <c r="B11" s="160"/>
    </row>
    <row r="12" spans="1:10" x14ac:dyDescent="0.25">
      <c r="A12" s="392" t="s">
        <v>215</v>
      </c>
      <c r="B12" s="395">
        <v>48267538.07</v>
      </c>
      <c r="E12" s="396"/>
    </row>
    <row r="13" spans="1:10" x14ac:dyDescent="0.25">
      <c r="A13" s="392" t="s">
        <v>216</v>
      </c>
      <c r="B13" s="397">
        <v>-3361901.95</v>
      </c>
      <c r="D13" s="162"/>
    </row>
    <row r="14" spans="1:10" x14ac:dyDescent="0.25">
      <c r="A14" s="392" t="s">
        <v>217</v>
      </c>
      <c r="B14" s="395">
        <f>SUM(B12:B13)</f>
        <v>44905636.119999997</v>
      </c>
      <c r="D14" s="396"/>
    </row>
    <row r="15" spans="1:10" x14ac:dyDescent="0.25">
      <c r="A15" s="392"/>
      <c r="B15" s="395"/>
    </row>
    <row r="16" spans="1:10" x14ac:dyDescent="0.25">
      <c r="A16" s="392" t="s">
        <v>218</v>
      </c>
      <c r="B16" s="395">
        <v>2884618.37</v>
      </c>
      <c r="D16" s="394"/>
    </row>
    <row r="17" spans="1:12" x14ac:dyDescent="0.25">
      <c r="A17" s="398" t="s">
        <v>219</v>
      </c>
      <c r="B17" s="399">
        <v>5806.78</v>
      </c>
      <c r="D17" s="394"/>
    </row>
    <row r="18" spans="1:12" x14ac:dyDescent="0.25">
      <c r="A18" s="392" t="s">
        <v>220</v>
      </c>
      <c r="B18" s="395">
        <v>22917.690000000002</v>
      </c>
      <c r="D18" s="400"/>
      <c r="H18" s="24"/>
    </row>
    <row r="19" spans="1:12" x14ac:dyDescent="0.25">
      <c r="A19" s="392" t="s">
        <v>221</v>
      </c>
      <c r="B19" s="401"/>
      <c r="D19" s="394"/>
      <c r="K19" s="24"/>
    </row>
    <row r="20" spans="1:12" x14ac:dyDescent="0.25">
      <c r="A20" s="392"/>
      <c r="B20" s="402"/>
      <c r="K20" s="24"/>
      <c r="L20" s="24"/>
    </row>
    <row r="21" spans="1:12" ht="13.8" thickBot="1" x14ac:dyDescent="0.3">
      <c r="A21" s="391" t="s">
        <v>79</v>
      </c>
      <c r="B21" s="403">
        <f>B16+B17+B18+B19+B14+B9</f>
        <v>50008831.43999999</v>
      </c>
      <c r="D21" s="396"/>
      <c r="E21" s="396"/>
      <c r="J21" s="404"/>
      <c r="K21" s="183"/>
      <c r="L21" s="24"/>
    </row>
    <row r="22" spans="1:12" ht="13.8" thickTop="1" x14ac:dyDescent="0.25">
      <c r="A22" s="392"/>
      <c r="B22" s="405"/>
      <c r="C22" s="245"/>
      <c r="K22" s="183"/>
      <c r="L22" s="24"/>
    </row>
    <row r="23" spans="1:12" x14ac:dyDescent="0.25">
      <c r="B23" s="406"/>
      <c r="K23" s="183"/>
      <c r="L23" s="24"/>
    </row>
    <row r="24" spans="1:12" x14ac:dyDescent="0.25">
      <c r="A24" s="391" t="s">
        <v>222</v>
      </c>
      <c r="B24" s="406"/>
      <c r="K24" s="24"/>
      <c r="L24" s="24"/>
    </row>
    <row r="25" spans="1:12" x14ac:dyDescent="0.25">
      <c r="B25" s="406"/>
      <c r="L25" s="24"/>
    </row>
    <row r="26" spans="1:12" x14ac:dyDescent="0.25">
      <c r="A26" s="392" t="s">
        <v>223</v>
      </c>
      <c r="B26" s="395">
        <v>12224714.279999999</v>
      </c>
      <c r="D26" s="406"/>
    </row>
    <row r="27" spans="1:12" x14ac:dyDescent="0.25">
      <c r="A27" s="392" t="s">
        <v>224</v>
      </c>
      <c r="B27" s="395">
        <v>75877.94</v>
      </c>
      <c r="D27" s="396"/>
    </row>
    <row r="28" spans="1:12" x14ac:dyDescent="0.25">
      <c r="B28" s="407"/>
    </row>
    <row r="29" spans="1:12" ht="13.8" thickBot="1" x14ac:dyDescent="0.3">
      <c r="A29" s="392" t="s">
        <v>225</v>
      </c>
      <c r="B29" s="408">
        <f>SUM(B26:B28)</f>
        <v>12300592.219999999</v>
      </c>
    </row>
    <row r="30" spans="1:12" ht="13.8" thickTop="1" x14ac:dyDescent="0.25">
      <c r="B30" s="409"/>
    </row>
    <row r="31" spans="1:12" x14ac:dyDescent="0.25">
      <c r="A31" s="392" t="s">
        <v>226</v>
      </c>
      <c r="B31" s="401">
        <f>B21-B29</f>
        <v>37708239.219999991</v>
      </c>
      <c r="D31" s="396"/>
    </row>
    <row r="32" spans="1:12" x14ac:dyDescent="0.25">
      <c r="B32" s="406"/>
    </row>
    <row r="33" spans="1:10" ht="13.8" thickBot="1" x14ac:dyDescent="0.3">
      <c r="A33" s="391" t="s">
        <v>227</v>
      </c>
      <c r="B33" s="403">
        <f>B21</f>
        <v>50008831.43999999</v>
      </c>
      <c r="D33" s="406"/>
    </row>
    <row r="34" spans="1:10" ht="13.8" thickTop="1" x14ac:dyDescent="0.25">
      <c r="B34" s="406"/>
      <c r="E34" s="396"/>
    </row>
    <row r="35" spans="1:10" x14ac:dyDescent="0.25">
      <c r="B35" s="244">
        <f>B21-B33</f>
        <v>0</v>
      </c>
    </row>
    <row r="36" spans="1:10" x14ac:dyDescent="0.25">
      <c r="B36" s="160"/>
    </row>
    <row r="37" spans="1:10" x14ac:dyDescent="0.25">
      <c r="A37" s="2" t="s">
        <v>228</v>
      </c>
    </row>
    <row r="38" spans="1:10" x14ac:dyDescent="0.25">
      <c r="A38" s="2" t="s">
        <v>229</v>
      </c>
    </row>
    <row r="43" spans="1:10" x14ac:dyDescent="0.25">
      <c r="J43" s="245"/>
    </row>
    <row r="49" spans="14:14" x14ac:dyDescent="0.25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2022-08-24T16:36:19Z</dcterms:created>
  <dcterms:modified xsi:type="dcterms:W3CDTF">2022-08-24T16:40:11Z</dcterms:modified>
</cp:coreProperties>
</file>