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2\"/>
    </mc:Choice>
  </mc:AlternateContent>
  <bookViews>
    <workbookView xWindow="0" yWindow="0" windowWidth="23040" windowHeight="832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I21" i="1"/>
  <c r="H21" i="1"/>
  <c r="K21" i="1"/>
  <c r="J21" i="1"/>
  <c r="L17" i="1"/>
  <c r="E6" i="2"/>
  <c r="E5" i="2"/>
  <c r="G73" i="1" l="1"/>
  <c r="H72" i="1"/>
  <c r="L21" i="1"/>
  <c r="G34" i="1"/>
  <c r="H66" i="1"/>
  <c r="G47" i="1"/>
  <c r="H53" i="1"/>
  <c r="H68" i="1"/>
  <c r="G65" i="1"/>
  <c r="B14" i="3"/>
  <c r="B22" i="3" s="1"/>
  <c r="B39" i="3" s="1"/>
  <c r="H78" i="1" l="1"/>
  <c r="G66" i="1"/>
  <c r="G68" i="1" s="1"/>
  <c r="H74" i="1"/>
  <c r="G72" i="1"/>
  <c r="G74" i="1" s="1"/>
  <c r="G53" i="1"/>
  <c r="M18" i="1"/>
  <c r="M17" i="1"/>
  <c r="M21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<sst xmlns="http://schemas.openxmlformats.org/spreadsheetml/2006/main" count="367" uniqueCount="273">
  <si>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</si>
  <si>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</si>
  <si>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</si>
  <si>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</si>
  <si>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</si>
  <si>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</si>
  <si>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</si>
  <si>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</si>
  <si>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</si>
  <si>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</si>
  <si>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</si>
  <si>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</si>
  <si>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</si>
  <si>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</si>
  <si>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</si>
  <si>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</si>
  <si>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</si>
  <si>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</si>
  <si>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</si>
  <si>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</si>
  <si>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</si>
  <si>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</si>
  <si>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</si>
  <si>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</si>
  <si>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</si>
  <si>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</si>
  <si>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</si>
  <si>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</si>
  <si>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</si>
  <si>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</si>
  <si>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</si>
  <si>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</si>
  <si>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</si>
  <si>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</si>
  <si>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</si>
  <si>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</si>
  <si>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</si>
  <si>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</si>
  <si>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</si>
  <si>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</si>
  <si>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</si>
  <si>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</si>
  <si>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</si>
  <si>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</si>
  <si>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</si>
  <si>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</si>
  <si>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</si>
  <si>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</si>
  <si>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</si>
  <si>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</si>
  <si>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</si>
  <si>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</si>
  <si>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</si>
  <si>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</si>
  <si>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</si>
  <si>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</si>
  <si>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</si>
  <si>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</si>
  <si>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</si>
  <si>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</si>
  <si>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</si>
  <si>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</si>
  <si>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</si>
  <si>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</si>
  <si>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</si>
  <si>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</si>
  <si>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</si>
  <si>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</si>
  <si>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</si>
  <si>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</si>
  <si>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</si>
  <si>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</si>
  <si>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</si>
  <si>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</si>
  <si>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</si>
  <si>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</si>
  <si>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</si>
  <si>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</si>
  <si>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</si>
  <si>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</si>
  <si>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</si>
  <si>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</si>
  <si>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</si>
  <si>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</si>
  <si>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</si>
  <si>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</si>
  <si>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</si>
  <si>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</si>
  <si>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</si>
  <si>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</si>
  <si>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</si>
  <si>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</si>
  <si>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</si>
  <si>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</si>
  <si>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</si>
  <si>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</si>
  <si>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</si>
  <si>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</si>
  <si>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</si>
  <si>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</si>
  <si>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</si>
  <si>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</si>
  <si>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</si>
  <si>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</si>
  <si>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</si>
  <si>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</si>
  <si>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</si>
  <si>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</si>
  <si>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</si>
  <si>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</si>
  <si>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</si>
  <si>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</si>
  <si>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</si>
  <si>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</si>
  <si>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</si>
  <si>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</si>
  <si>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</si>
  <si>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</si>
  <si>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</si>
  <si>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</si>
  <si>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</si>
  <si>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</si>
  <si>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</si>
  <si>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</si>
  <si>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</si>
  <si>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</si>
  <si>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</si>
  <si>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</si>
  <si>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</si>
  <si>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</si>
  <si>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</si>
  <si>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</si>
  <si>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</si>
  <si>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</si>
  <si>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</si>
  <si>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</si>
  <si>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</si>
  <si>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</si>
  <si>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</si>
  <si>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</si>
  <si>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</si>
  <si>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</si>
  <si>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</si>
  <si>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</si>
  <si>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</si>
  <si>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</si>
  <si>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</si>
  <si>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</si>
  <si>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</si>
  <si>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</si>
  <si>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</si>
  <si>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</si>
  <si>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</si>
  <si>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</si>
  <si>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</si>
  <si>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</si>
  <si>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</si>
  <si>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</si>
  <si>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</si>
  <si>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</si>
  <si>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</si>
  <si>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</si>
  <si>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</si>
  <si>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</si>
  <si>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</si>
  <si>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</si>
  <si>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</si>
  <si>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</si>
  <si>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</si>
  <si>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</si>
  <si>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</si>
  <si>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</si>
  <si>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</si>
  <si>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</si>
  <si>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</si>
  <si>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</si>
  <si>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</si>
  <si>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</si>
  <si>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</si>
  <si>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</si>
  <si>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</si>
  <si>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</si>
  <si>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</si>
  <si>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</si>
  <si>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</si>
  <si>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</si>
  <si>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</si>
  <si>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</si>
  <si>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</si>
  <si>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</si>
  <si>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</si>
  <si>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</si>
  <si>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</si>
  <si>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</si>
  <si>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</si>
  <si>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</si>
  <si>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</si>
  <si>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</si>
  <si>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</si>
  <si>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</si>
  <si>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</si>
  <si>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</si>
  <si>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</si>
  <si>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</si>
  <si>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</si>
  <si>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</si>
  <si>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</si>
  <si>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</si>
  <si>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</si>
  <si>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</si>
  <si>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</si>
  <si>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</si>
  <si>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</si>
  <si>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</si>
  <si>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</si>
  <si>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</si>
  <si>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</si>
  <si>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</si>
  <si>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</si>
  <si>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</si>
  <si>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</si>
  <si>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</si>
  <si>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</si>
  <si>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</si>
  <si>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</si>
  <si>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</si>
  <si>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</si>
  <si>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</si>
  <si>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</si>
  <si>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</si>
  <si>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</si>
  <si>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</si>
  <si>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</si>
  <si>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</si>
  <si>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</si>
  <si>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</si>
  <si>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</si>
  <si>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</si>
  <si>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</si>
  <si>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</si>
  <si>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</si>
  <si>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</si>
  <si>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</si>
  <si>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</si>
  <si>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</si>
  <si>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</si>
  <si>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</si>
  <si>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</si>
  <si>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</si>
  <si>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</si>
  <si>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</si>
  <si>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</si>
  <si>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</si>
  <si>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</si>
  <si>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</si>
  <si>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</si>
  <si>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</si>
  <si>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</si>
  <si>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</si>
  <si>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</si>
  <si>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</si>
  <si>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</si>
  <si>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</si>
  <si>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</si>
  <si>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</si>
  <si>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</si>
  <si>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</si>
  <si>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</si>
  <si>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</si>
  <si>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</si>
  <si>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</si>
  <si>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5/25/22-6/24/22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</si>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</sst>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396">
        <v>44739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396">
        <v>44712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6" t="s">
        <v>33</v>
      </c>
      <c r="D17" s="397">
        <v>2.0057100000000001E-2</v>
      </c>
      <c r="E17" s="398">
        <v>1.0057099999999999E-2</v>
      </c>
      <c r="F17" s="399">
        <v>0.01</v>
      </c>
      <c r="G17" s="42"/>
      <c r="H17" s="400">
        <v>213000000</v>
      </c>
      <c r="I17" s="401">
        <v>20556519.059999999</v>
      </c>
      <c r="J17" s="402">
        <v>37795.919999999998</v>
      </c>
      <c r="K17" s="403">
        <v>902126.02</v>
      </c>
      <c r="L17" s="401">
        <f>I17-K17</f>
        <v>19654393.039999999</v>
      </c>
      <c r="M17" s="43">
        <f>L17/L21</f>
        <v>0.84884077963289162</v>
      </c>
      <c r="N17" s="43" t="s">
        <v>34</v>
      </c>
      <c r="O17" s="44">
        <v>57339</v>
      </c>
      <c r="Q17" s="45"/>
    </row>
    <row r="18" spans="1:17" x14ac:dyDescent="0.25">
      <c r="A18" s="35"/>
      <c r="B18" s="46" t="s">
        <v>35</v>
      </c>
      <c r="C18" s="404" t="s">
        <v>36</v>
      </c>
      <c r="D18" s="52">
        <v>2.5057099999999999E-2</v>
      </c>
      <c r="E18" s="53">
        <v>1.0057099999999999E-2</v>
      </c>
      <c r="F18" s="53">
        <v>1.4999999999999999E-2</v>
      </c>
      <c r="G18" s="46"/>
      <c r="H18" s="54">
        <v>3500000</v>
      </c>
      <c r="I18" s="405">
        <v>3500000</v>
      </c>
      <c r="J18" s="47">
        <v>8039.45</v>
      </c>
      <c r="K18" s="47">
        <v>0</v>
      </c>
      <c r="L18" s="406">
        <v>3500000</v>
      </c>
      <c r="M18" s="48">
        <f>L18/L21</f>
        <v>0.15115922036710835</v>
      </c>
      <c r="N18" s="49" t="s">
        <v>34</v>
      </c>
      <c r="O18" s="50">
        <v>58069</v>
      </c>
      <c r="Q18" s="45"/>
    </row>
    <row r="19" spans="1:17" x14ac:dyDescent="0.25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5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5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24056519.059999999</v>
      </c>
      <c r="J21" s="68">
        <f>SUM(J17:J19)</f>
        <v>45835.369999999995</v>
      </c>
      <c r="K21" s="68">
        <f>SUM(K17:K19)</f>
        <v>902126.02</v>
      </c>
      <c r="L21" s="68">
        <f>SUM(L17:L19)</f>
        <v>23154393.039999999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5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407">
        <v>32374880.66</v>
      </c>
      <c r="G28" s="91">
        <f t="shared" ref="G28:G39" si="0">+H28-F28</f>
        <v>-865720.30000000075</v>
      </c>
      <c r="H28" s="92">
        <v>31509160.359999999</v>
      </c>
      <c r="I28" s="30"/>
      <c r="J28" s="56"/>
      <c r="K28" s="93"/>
      <c r="L28" s="94"/>
      <c r="M28" s="95" t="s">
        <v>47</v>
      </c>
      <c r="N28" s="96"/>
      <c r="O28" s="97"/>
    </row>
    <row r="29" spans="1:17" x14ac:dyDescent="0.25">
      <c r="A29" s="35"/>
      <c r="B29" s="23" t="s">
        <v>48</v>
      </c>
      <c r="C29" s="23"/>
      <c r="D29" s="23"/>
      <c r="E29" s="23"/>
      <c r="F29" s="98">
        <v>333950.84999999998</v>
      </c>
      <c r="G29" s="98">
        <f t="shared" si="0"/>
        <v>-18050.75</v>
      </c>
      <c r="H29" s="99">
        <v>315900.09999999998</v>
      </c>
      <c r="I29" s="30"/>
      <c r="J29" s="100" t="s">
        <v>49</v>
      </c>
      <c r="K29" s="101"/>
      <c r="L29" s="408">
        <v>0</v>
      </c>
      <c r="M29" s="102"/>
      <c r="N29" s="103">
        <v>0</v>
      </c>
      <c r="O29" s="104"/>
    </row>
    <row r="30" spans="1:17" x14ac:dyDescent="0.25">
      <c r="A30" s="35"/>
      <c r="B30" s="105" t="s">
        <v>50</v>
      </c>
      <c r="C30" s="105"/>
      <c r="D30" s="105"/>
      <c r="E30" s="105"/>
      <c r="F30" s="106">
        <v>32708831.510000002</v>
      </c>
      <c r="G30" s="106">
        <f t="shared" si="0"/>
        <v>-883771.05000000075</v>
      </c>
      <c r="H30" s="107">
        <v>31825060.460000001</v>
      </c>
      <c r="I30" s="30"/>
      <c r="J30" s="100" t="s">
        <v>51</v>
      </c>
      <c r="K30" s="101"/>
      <c r="L30" s="408">
        <v>0</v>
      </c>
      <c r="M30" s="108"/>
      <c r="N30" s="109">
        <v>0</v>
      </c>
      <c r="O30" s="110"/>
    </row>
    <row r="31" spans="1:17" x14ac:dyDescent="0.25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08">
        <v>6.93E-2</v>
      </c>
      <c r="M31" s="108"/>
      <c r="N31" s="109">
        <v>-17.05</v>
      </c>
      <c r="O31" s="110"/>
    </row>
    <row r="32" spans="1:17" x14ac:dyDescent="0.25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08">
        <v>0.1502</v>
      </c>
      <c r="M32" s="111"/>
      <c r="N32" s="112">
        <v>-2.52</v>
      </c>
      <c r="O32" s="113"/>
    </row>
    <row r="33" spans="1:15" ht="15.75" customHeight="1" x14ac:dyDescent="0.25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5">
      <c r="A34" s="35"/>
      <c r="B34" s="23" t="s">
        <v>55</v>
      </c>
      <c r="C34" s="23"/>
      <c r="D34" s="23"/>
      <c r="E34" s="23"/>
      <c r="F34" s="98">
        <v>4.92</v>
      </c>
      <c r="G34" s="98">
        <f t="shared" si="0"/>
        <v>9.9999999999997868E-3</v>
      </c>
      <c r="H34" s="99">
        <v>4.93</v>
      </c>
      <c r="I34" s="30"/>
      <c r="J34" s="100" t="s">
        <v>56</v>
      </c>
      <c r="K34" s="101"/>
      <c r="L34" s="408">
        <f>76.12%+0.01%</f>
        <v>0.76130000000000009</v>
      </c>
      <c r="M34" s="102"/>
      <c r="N34" s="103">
        <v>180.16</v>
      </c>
      <c r="O34" s="104"/>
    </row>
    <row r="35" spans="1:15" x14ac:dyDescent="0.25">
      <c r="A35" s="35"/>
      <c r="B35" s="23" t="s">
        <v>57</v>
      </c>
      <c r="C35" s="23"/>
      <c r="D35" s="23"/>
      <c r="E35" s="23"/>
      <c r="F35" s="98">
        <v>95.74</v>
      </c>
      <c r="G35" s="98">
        <f t="shared" si="0"/>
        <v>0.71999999999999886</v>
      </c>
      <c r="H35" s="99">
        <v>96.46</v>
      </c>
      <c r="I35" s="30"/>
      <c r="J35" s="100" t="s">
        <v>58</v>
      </c>
      <c r="K35" s="101"/>
      <c r="L35" s="408">
        <v>1.9099999999999999E-2</v>
      </c>
      <c r="M35" s="108"/>
      <c r="N35" s="109">
        <v>185.76</v>
      </c>
      <c r="O35" s="110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2">
        <v>15092</v>
      </c>
      <c r="G36" s="122">
        <f t="shared" si="0"/>
        <v>-388</v>
      </c>
      <c r="H36" s="123">
        <v>14704</v>
      </c>
      <c r="I36" s="30"/>
      <c r="J36" s="100" t="s">
        <v>60</v>
      </c>
      <c r="K36" s="101"/>
      <c r="L36" s="408">
        <v>1E-4</v>
      </c>
      <c r="M36" s="108"/>
      <c r="N36" s="109">
        <v>213</v>
      </c>
      <c r="O36" s="110"/>
    </row>
    <row r="37" spans="1:15" ht="13.8" thickBot="1" x14ac:dyDescent="0.3">
      <c r="A37" s="35"/>
      <c r="B37" s="23" t="s">
        <v>61</v>
      </c>
      <c r="C37" s="23"/>
      <c r="D37" s="23"/>
      <c r="E37" s="23"/>
      <c r="F37" s="122">
        <v>5658</v>
      </c>
      <c r="G37" s="122">
        <f t="shared" si="0"/>
        <v>-136</v>
      </c>
      <c r="H37" s="123">
        <v>5522</v>
      </c>
      <c r="I37" s="30"/>
      <c r="J37" s="124" t="s">
        <v>62</v>
      </c>
      <c r="K37" s="101"/>
      <c r="L37" s="125"/>
      <c r="M37" s="126"/>
      <c r="N37" s="127">
        <v>139.16</v>
      </c>
      <c r="O37" s="128"/>
    </row>
    <row r="38" spans="1:15" ht="13.8" thickBot="1" x14ac:dyDescent="0.3">
      <c r="A38" s="35"/>
      <c r="B38" s="23" t="s">
        <v>63</v>
      </c>
      <c r="C38" s="23"/>
      <c r="D38" s="23"/>
      <c r="E38" s="23"/>
      <c r="F38" s="98">
        <v>2167.3000000000002</v>
      </c>
      <c r="G38" s="98">
        <f t="shared" si="0"/>
        <v>-2.9200000000000728</v>
      </c>
      <c r="H38" s="99">
        <v>2164.38</v>
      </c>
      <c r="I38" s="30"/>
      <c r="J38" s="129"/>
      <c r="K38" s="130"/>
      <c r="L38" s="131"/>
      <c r="M38" s="132"/>
      <c r="N38" s="132"/>
      <c r="O38" s="133"/>
    </row>
    <row r="39" spans="1:15" x14ac:dyDescent="0.25">
      <c r="A39" s="56"/>
      <c r="B39" s="134" t="s">
        <v>64</v>
      </c>
      <c r="C39" s="134"/>
      <c r="D39" s="134"/>
      <c r="E39" s="134"/>
      <c r="F39" s="98">
        <v>5780.99</v>
      </c>
      <c r="G39" s="135">
        <f t="shared" si="0"/>
        <v>-17.670000000000073</v>
      </c>
      <c r="H39" s="99">
        <v>5763.32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0"/>
      <c r="J40" s="139"/>
      <c r="K40" s="140"/>
      <c r="L40" s="140"/>
      <c r="M40" s="140"/>
      <c r="N40" s="140"/>
      <c r="O40" s="141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0"/>
      <c r="J41" s="142"/>
      <c r="K41" s="143"/>
      <c r="L41" s="143"/>
      <c r="M41" s="143"/>
      <c r="N41" s="143"/>
      <c r="O41" s="144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1"/>
      <c r="B45" s="82"/>
      <c r="C45" s="82"/>
      <c r="D45" s="82"/>
      <c r="E45" s="82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5">
      <c r="A46" s="35"/>
      <c r="B46" s="23" t="s">
        <v>68</v>
      </c>
      <c r="C46" s="23"/>
      <c r="D46" s="23"/>
      <c r="E46" s="85"/>
      <c r="F46" s="47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5">
      <c r="A47" s="35"/>
      <c r="B47" s="23" t="s">
        <v>69</v>
      </c>
      <c r="C47" s="23"/>
      <c r="D47" s="23"/>
      <c r="E47" s="101"/>
      <c r="F47" s="47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5">
      <c r="A48" s="35"/>
      <c r="B48" s="23" t="s">
        <v>70</v>
      </c>
      <c r="C48" s="23"/>
      <c r="D48" s="23"/>
      <c r="E48" s="101"/>
      <c r="F48" s="47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5">
      <c r="A49" s="35"/>
      <c r="B49" s="23" t="s">
        <v>71</v>
      </c>
      <c r="C49" s="23"/>
      <c r="D49" s="23"/>
      <c r="E49" s="101"/>
      <c r="F49" s="47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5">
      <c r="A50" s="35"/>
      <c r="B50" s="23" t="s">
        <v>72</v>
      </c>
      <c r="C50" s="23"/>
      <c r="D50" s="23"/>
      <c r="E50" s="101"/>
      <c r="F50" s="47">
        <v>1347777.63</v>
      </c>
      <c r="G50" s="91">
        <f t="shared" si="1"/>
        <v>-345632.35999999987</v>
      </c>
      <c r="H50" s="150">
        <v>1002145.27</v>
      </c>
      <c r="I50" s="30"/>
      <c r="J50" s="149"/>
      <c r="L50" s="23"/>
    </row>
    <row r="51" spans="1:14" x14ac:dyDescent="0.25">
      <c r="A51" s="35"/>
      <c r="B51" s="23" t="s">
        <v>73</v>
      </c>
      <c r="C51" s="23"/>
      <c r="D51" s="23"/>
      <c r="E51" s="101"/>
      <c r="F51" s="47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5">
      <c r="A52" s="35"/>
      <c r="B52" s="23" t="s">
        <v>74</v>
      </c>
      <c r="C52" s="23"/>
      <c r="D52" s="23"/>
      <c r="E52" s="101"/>
      <c r="F52" s="47"/>
      <c r="G52" s="91"/>
      <c r="H52" s="150"/>
      <c r="I52" s="30"/>
      <c r="J52" s="23"/>
      <c r="L52" s="23"/>
    </row>
    <row r="53" spans="1:14" x14ac:dyDescent="0.25">
      <c r="A53" s="35"/>
      <c r="B53" s="105" t="s">
        <v>75</v>
      </c>
      <c r="C53" s="23"/>
      <c r="D53" s="23"/>
      <c r="E53" s="101"/>
      <c r="F53" s="177">
        <v>1679607.34</v>
      </c>
      <c r="G53" s="91">
        <f t="shared" si="1"/>
        <v>-345632.3600000001</v>
      </c>
      <c r="H53" s="171">
        <f>H47+H49+H50+H51</f>
        <v>1333974.98</v>
      </c>
      <c r="I53" s="30"/>
      <c r="J53" s="149"/>
      <c r="K53" s="155"/>
      <c r="L53" s="149"/>
    </row>
    <row r="54" spans="1:14" x14ac:dyDescent="0.25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5">
      <c r="A55" s="72"/>
      <c r="B55" s="74"/>
      <c r="C55" s="74"/>
      <c r="D55" s="74"/>
      <c r="E55" s="156"/>
      <c r="F55" s="156"/>
      <c r="G55" s="156"/>
      <c r="H55" s="157"/>
      <c r="I55" s="30"/>
      <c r="J55" s="23"/>
    </row>
    <row r="56" spans="1:14" x14ac:dyDescent="0.25">
      <c r="A56" s="72"/>
      <c r="B56" s="74"/>
      <c r="C56" s="74"/>
      <c r="D56" s="74"/>
      <c r="E56" s="156"/>
      <c r="F56" s="156"/>
      <c r="G56" s="156"/>
      <c r="H56" s="157"/>
      <c r="I56" s="30"/>
      <c r="J56" s="23"/>
      <c r="L56" s="30"/>
      <c r="M56" s="30"/>
    </row>
    <row r="57" spans="1:14" ht="13.8" thickBot="1" x14ac:dyDescent="0.3">
      <c r="A57" s="158"/>
      <c r="B57" s="79"/>
      <c r="C57" s="79"/>
      <c r="D57" s="79"/>
      <c r="E57" s="79"/>
      <c r="F57" s="159"/>
      <c r="G57" s="160"/>
      <c r="H57" s="161"/>
      <c r="I57" s="30"/>
    </row>
    <row r="58" spans="1:14" x14ac:dyDescent="0.25">
      <c r="I58" s="30"/>
    </row>
    <row r="59" spans="1:14" ht="13.8" thickBot="1" x14ac:dyDescent="0.3">
      <c r="F59" s="79"/>
      <c r="G59" s="79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5">
      <c r="A62" s="81"/>
      <c r="B62" s="82"/>
      <c r="C62" s="82"/>
      <c r="D62" s="82"/>
      <c r="E62" s="82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5">
      <c r="A63" s="84"/>
      <c r="B63" s="166" t="s">
        <v>78</v>
      </c>
      <c r="C63" s="90"/>
      <c r="D63" s="90"/>
      <c r="E63" s="90"/>
      <c r="F63" s="167"/>
      <c r="G63" s="85"/>
      <c r="H63" s="168"/>
      <c r="I63" s="30"/>
      <c r="J63" s="35" t="s">
        <v>79</v>
      </c>
      <c r="K63" s="409">
        <v>1.04E-2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5">
        <v>33368474.57</v>
      </c>
      <c r="G64" s="91">
        <f>+H64-F64</f>
        <v>-879431.91000000015</v>
      </c>
      <c r="H64" s="150">
        <v>32489042.66</v>
      </c>
      <c r="I64" s="30"/>
      <c r="J64" s="158"/>
      <c r="K64" s="161"/>
    </row>
    <row r="65" spans="1:16" x14ac:dyDescent="0.25">
      <c r="A65" s="35"/>
      <c r="B65" s="23" t="s">
        <v>81</v>
      </c>
      <c r="C65" s="23"/>
      <c r="D65" s="23"/>
      <c r="E65" s="23"/>
      <c r="F65" s="55">
        <v>0</v>
      </c>
      <c r="G65" s="91">
        <f>+H65-F65</f>
        <v>0</v>
      </c>
      <c r="H65" s="150">
        <f>H49</f>
        <v>0</v>
      </c>
      <c r="I65" s="30"/>
      <c r="J65" s="74"/>
      <c r="K65" s="23"/>
    </row>
    <row r="66" spans="1:16" x14ac:dyDescent="0.25">
      <c r="A66" s="35"/>
      <c r="B66" s="23" t="s">
        <v>82</v>
      </c>
      <c r="C66" s="23"/>
      <c r="D66" s="23"/>
      <c r="E66" s="23"/>
      <c r="F66" s="55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8" thickBot="1" x14ac:dyDescent="0.3">
      <c r="A68" s="35"/>
      <c r="B68" s="105" t="s">
        <v>83</v>
      </c>
      <c r="C68" s="23"/>
      <c r="D68" s="23"/>
      <c r="E68" s="23"/>
      <c r="F68" s="410">
        <v>33700304.280000001</v>
      </c>
      <c r="G68" s="170">
        <f>SUM(G64:G67)</f>
        <v>-879431.91000000015</v>
      </c>
      <c r="H68" s="171">
        <f>SUM(H64:H67)</f>
        <v>32820872.370000001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5"/>
      <c r="G69" s="47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5"/>
      <c r="C70" s="23"/>
      <c r="D70" s="23"/>
      <c r="E70" s="23"/>
      <c r="F70" s="55"/>
      <c r="G70" s="47"/>
      <c r="H70" s="150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5" t="s">
        <v>85</v>
      </c>
      <c r="C71" s="23"/>
      <c r="D71" s="23"/>
      <c r="E71" s="23"/>
      <c r="F71" s="55"/>
      <c r="G71" s="47"/>
      <c r="H71" s="150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5">
        <v>20556519.059999999</v>
      </c>
      <c r="G72" s="47">
        <f>+H72-F72</f>
        <v>-902126.01999999955</v>
      </c>
      <c r="H72" s="150">
        <f>L17</f>
        <v>19654393.039999999</v>
      </c>
      <c r="I72" s="30"/>
      <c r="J72" s="35" t="s">
        <v>91</v>
      </c>
      <c r="K72" s="23"/>
      <c r="L72" s="173">
        <v>31825060.460000001</v>
      </c>
      <c r="M72" s="174">
        <v>1</v>
      </c>
      <c r="N72" s="175">
        <v>14704</v>
      </c>
      <c r="O72" s="176">
        <v>608589.37</v>
      </c>
    </row>
    <row r="73" spans="1:16" x14ac:dyDescent="0.25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69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35"/>
      <c r="B74" s="105" t="s">
        <v>94</v>
      </c>
      <c r="C74" s="23"/>
      <c r="D74" s="23"/>
      <c r="E74" s="23"/>
      <c r="F74" s="411">
        <v>24056519.059999999</v>
      </c>
      <c r="G74" s="177">
        <f>SUM(G72:G73)</f>
        <v>-902126.01999999955</v>
      </c>
      <c r="H74" s="171">
        <f>SUM(H72:H73)</f>
        <v>23154393.039999999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35"/>
      <c r="B75" s="23"/>
      <c r="C75" s="23"/>
      <c r="D75" s="23"/>
      <c r="E75" s="23"/>
      <c r="F75" s="46"/>
      <c r="G75" s="101"/>
      <c r="H75" s="178"/>
      <c r="I75" s="30"/>
      <c r="J75" s="179" t="s">
        <v>96</v>
      </c>
      <c r="K75" s="134"/>
      <c r="L75" s="220">
        <v>31825060.460000001</v>
      </c>
      <c r="M75" s="180"/>
      <c r="N75" s="412">
        <v>14704</v>
      </c>
      <c r="O75" s="242">
        <v>608589.37</v>
      </c>
      <c r="P75" s="181"/>
    </row>
    <row r="76" spans="1:16" ht="13.8" thickBot="1" x14ac:dyDescent="0.3">
      <c r="A76" s="35"/>
      <c r="B76" s="23"/>
      <c r="C76" s="105"/>
      <c r="D76" s="105"/>
      <c r="E76" s="105"/>
      <c r="F76" s="182"/>
      <c r="G76" s="183"/>
      <c r="H76" s="184"/>
      <c r="I76" s="30"/>
      <c r="J76" s="158"/>
      <c r="K76" s="79"/>
      <c r="L76" s="79"/>
      <c r="M76" s="79"/>
      <c r="N76" s="79"/>
      <c r="O76" s="161"/>
    </row>
    <row r="77" spans="1:16" x14ac:dyDescent="0.25">
      <c r="A77" s="35"/>
      <c r="B77" s="23"/>
      <c r="C77" s="23"/>
      <c r="D77" s="23"/>
      <c r="E77" s="23"/>
      <c r="F77" s="185"/>
      <c r="G77" s="101"/>
      <c r="H77" s="178"/>
      <c r="I77" s="30"/>
      <c r="J77" s="74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8">
        <v>1.6394</v>
      </c>
      <c r="G78" s="186"/>
      <c r="H78" s="413">
        <f>+H68/H72</f>
        <v>1.6699000728846727</v>
      </c>
      <c r="I78" s="187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8">
        <v>1.4009</v>
      </c>
      <c r="G79" s="188"/>
      <c r="H79" s="413">
        <f>+H68/H74</f>
        <v>1.4174792797764482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6"/>
      <c r="B80" s="134"/>
      <c r="C80" s="134"/>
      <c r="D80" s="134"/>
      <c r="E80" s="134"/>
      <c r="F80" s="57"/>
      <c r="G80" s="189"/>
      <c r="H80" s="190"/>
    </row>
    <row r="81" spans="1:15" s="76" customFormat="1" ht="10.199999999999999" x14ac:dyDescent="0.2">
      <c r="A81" s="191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2" t="str">
        <f>+D4&amp;" - "&amp;D5</f>
        <v>ELFI, Inc. - Indenture No. 10, LLC</v>
      </c>
      <c r="B84" s="23"/>
      <c r="C84" s="23"/>
      <c r="D84" s="23"/>
      <c r="E84" s="19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5">
      <c r="A88" s="81"/>
      <c r="B88" s="82"/>
      <c r="C88" s="82"/>
      <c r="D88" s="82"/>
      <c r="E88" s="194"/>
      <c r="F88" s="195" t="s">
        <v>88</v>
      </c>
      <c r="G88" s="195"/>
      <c r="H88" s="196" t="s">
        <v>101</v>
      </c>
      <c r="I88" s="197"/>
      <c r="J88" s="196" t="s">
        <v>102</v>
      </c>
      <c r="K88" s="197"/>
      <c r="L88" s="196" t="s">
        <v>103</v>
      </c>
      <c r="M88" s="197"/>
      <c r="N88" s="196" t="s">
        <v>104</v>
      </c>
      <c r="O88" s="198"/>
    </row>
    <row r="89" spans="1:15" s="89" customFormat="1" x14ac:dyDescent="0.25">
      <c r="A89" s="81"/>
      <c r="B89" s="82"/>
      <c r="C89" s="82"/>
      <c r="D89" s="82"/>
      <c r="E89" s="194"/>
      <c r="F89" s="38" t="s">
        <v>105</v>
      </c>
      <c r="G89" s="38" t="s">
        <v>106</v>
      </c>
      <c r="H89" s="199" t="s">
        <v>105</v>
      </c>
      <c r="I89" s="200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1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2">
        <v>0</v>
      </c>
      <c r="K90" s="414">
        <v>0</v>
      </c>
      <c r="L90" s="203">
        <v>0</v>
      </c>
      <c r="M90" s="203">
        <v>0</v>
      </c>
      <c r="N90" s="203">
        <v>0</v>
      </c>
      <c r="O90" s="204">
        <v>0</v>
      </c>
    </row>
    <row r="91" spans="1:15" x14ac:dyDescent="0.25">
      <c r="A91" s="201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2">
        <v>0</v>
      </c>
      <c r="K91" s="174">
        <v>0</v>
      </c>
      <c r="L91" s="205">
        <v>0</v>
      </c>
      <c r="M91" s="205">
        <v>0</v>
      </c>
      <c r="N91" s="205">
        <v>0</v>
      </c>
      <c r="O91" s="206">
        <v>0</v>
      </c>
    </row>
    <row r="92" spans="1:15" x14ac:dyDescent="0.25">
      <c r="A92" s="201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4"/>
      <c r="K92" s="174"/>
      <c r="L92" s="205"/>
      <c r="M92" s="205"/>
      <c r="N92" s="205"/>
      <c r="O92" s="206"/>
    </row>
    <row r="93" spans="1:15" x14ac:dyDescent="0.25">
      <c r="A93" s="201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10854</v>
      </c>
      <c r="G93" s="122">
        <v>10571</v>
      </c>
      <c r="H93" s="98">
        <v>20403401.870000001</v>
      </c>
      <c r="I93" s="98">
        <v>20197430.420000002</v>
      </c>
      <c r="J93" s="202">
        <v>0.62380000000000002</v>
      </c>
      <c r="K93" s="174">
        <v>0.63460000000000005</v>
      </c>
      <c r="L93" s="205">
        <v>4.99</v>
      </c>
      <c r="M93" s="205">
        <v>5</v>
      </c>
      <c r="N93" s="205">
        <v>93.82</v>
      </c>
      <c r="O93" s="206">
        <v>96.35</v>
      </c>
    </row>
    <row r="94" spans="1:15" x14ac:dyDescent="0.25">
      <c r="A94" s="201" t="str">
        <f t="shared" si="2"/>
        <v>Repayment31-60 Days Delinquent</v>
      </c>
      <c r="B94" s="207" t="s">
        <v>108</v>
      </c>
      <c r="C94" s="23"/>
      <c r="D94" s="23"/>
      <c r="E94" s="23"/>
      <c r="F94" s="122">
        <v>483</v>
      </c>
      <c r="G94" s="122">
        <v>535</v>
      </c>
      <c r="H94" s="98">
        <v>1151747.27</v>
      </c>
      <c r="I94" s="98">
        <v>1154341.3600000001</v>
      </c>
      <c r="J94" s="202">
        <v>3.5200000000000002E-2</v>
      </c>
      <c r="K94" s="174">
        <v>3.6299999999999999E-2</v>
      </c>
      <c r="L94" s="205">
        <v>4.71</v>
      </c>
      <c r="M94" s="205">
        <v>5.05</v>
      </c>
      <c r="N94" s="205">
        <v>101.94</v>
      </c>
      <c r="O94" s="206">
        <v>83.22</v>
      </c>
    </row>
    <row r="95" spans="1:15" x14ac:dyDescent="0.25">
      <c r="A95" s="201" t="str">
        <f t="shared" si="2"/>
        <v>Repayment61-90 Days Delinquent</v>
      </c>
      <c r="B95" s="207" t="s">
        <v>109</v>
      </c>
      <c r="C95" s="23"/>
      <c r="D95" s="23"/>
      <c r="E95" s="23"/>
      <c r="F95" s="122">
        <v>308</v>
      </c>
      <c r="G95" s="122">
        <v>259</v>
      </c>
      <c r="H95" s="98">
        <v>766920.43</v>
      </c>
      <c r="I95" s="98">
        <v>699165.12</v>
      </c>
      <c r="J95" s="202">
        <v>2.3400000000000001E-2</v>
      </c>
      <c r="K95" s="174">
        <v>2.1999999999999999E-2</v>
      </c>
      <c r="L95" s="205">
        <v>4.45</v>
      </c>
      <c r="M95" s="205">
        <v>4.4800000000000004</v>
      </c>
      <c r="N95" s="205">
        <v>80.209999999999994</v>
      </c>
      <c r="O95" s="206">
        <v>113.05</v>
      </c>
    </row>
    <row r="96" spans="1:15" x14ac:dyDescent="0.25">
      <c r="A96" s="201" t="str">
        <f t="shared" si="2"/>
        <v>Repayment91-120 Days Delinquent</v>
      </c>
      <c r="B96" s="207" t="s">
        <v>110</v>
      </c>
      <c r="C96" s="23"/>
      <c r="D96" s="23"/>
      <c r="E96" s="23"/>
      <c r="F96" s="122">
        <v>148</v>
      </c>
      <c r="G96" s="122">
        <v>209</v>
      </c>
      <c r="H96" s="98">
        <v>433353.75</v>
      </c>
      <c r="I96" s="98">
        <v>485292.21</v>
      </c>
      <c r="J96" s="202">
        <v>1.32E-2</v>
      </c>
      <c r="K96" s="174">
        <v>1.52E-2</v>
      </c>
      <c r="L96" s="205">
        <v>5.0999999999999996</v>
      </c>
      <c r="M96" s="205">
        <v>4.1100000000000003</v>
      </c>
      <c r="N96" s="205">
        <v>83.4</v>
      </c>
      <c r="O96" s="206">
        <v>78.39</v>
      </c>
    </row>
    <row r="97" spans="1:25" x14ac:dyDescent="0.25">
      <c r="A97" s="201" t="str">
        <f t="shared" si="2"/>
        <v>Repayment121-180 Days Delinquent</v>
      </c>
      <c r="B97" s="207" t="s">
        <v>111</v>
      </c>
      <c r="C97" s="23"/>
      <c r="D97" s="23"/>
      <c r="E97" s="23"/>
      <c r="F97" s="122">
        <v>297</v>
      </c>
      <c r="G97" s="122">
        <v>254</v>
      </c>
      <c r="H97" s="98">
        <v>723301.7</v>
      </c>
      <c r="I97" s="98">
        <v>698924.18</v>
      </c>
      <c r="J97" s="202">
        <v>2.2100000000000002E-2</v>
      </c>
      <c r="K97" s="174">
        <v>2.1999999999999999E-2</v>
      </c>
      <c r="L97" s="205">
        <v>4.5999999999999996</v>
      </c>
      <c r="M97" s="205">
        <v>5.03</v>
      </c>
      <c r="N97" s="205">
        <v>92.7</v>
      </c>
      <c r="O97" s="206">
        <v>87.93</v>
      </c>
    </row>
    <row r="98" spans="1:25" x14ac:dyDescent="0.25">
      <c r="A98" s="201" t="str">
        <f t="shared" si="2"/>
        <v>Repayment181-270 Days Delinquent</v>
      </c>
      <c r="B98" s="207" t="s">
        <v>112</v>
      </c>
      <c r="C98" s="23"/>
      <c r="D98" s="23"/>
      <c r="E98" s="23"/>
      <c r="F98" s="122">
        <v>252</v>
      </c>
      <c r="G98" s="122">
        <v>281</v>
      </c>
      <c r="H98" s="98">
        <v>695693.62</v>
      </c>
      <c r="I98" s="98">
        <v>671300.23</v>
      </c>
      <c r="J98" s="202">
        <v>2.1299999999999999E-2</v>
      </c>
      <c r="K98" s="174">
        <v>2.1100000000000001E-2</v>
      </c>
      <c r="L98" s="205">
        <v>4.6399999999999997</v>
      </c>
      <c r="M98" s="205">
        <v>4.53</v>
      </c>
      <c r="N98" s="205">
        <v>94.56</v>
      </c>
      <c r="O98" s="206">
        <v>85.53</v>
      </c>
    </row>
    <row r="99" spans="1:25" x14ac:dyDescent="0.25">
      <c r="A99" s="201" t="str">
        <f t="shared" si="2"/>
        <v>Repayment271+ Days Delinquent</v>
      </c>
      <c r="B99" s="207" t="s">
        <v>113</v>
      </c>
      <c r="C99" s="23"/>
      <c r="D99" s="23"/>
      <c r="E99" s="23"/>
      <c r="F99" s="122">
        <v>136</v>
      </c>
      <c r="G99" s="122">
        <v>123</v>
      </c>
      <c r="H99" s="98">
        <v>408961.69</v>
      </c>
      <c r="I99" s="98">
        <v>319161.37</v>
      </c>
      <c r="J99" s="202">
        <v>1.2500000000000001E-2</v>
      </c>
      <c r="K99" s="174">
        <v>0.01</v>
      </c>
      <c r="L99" s="205">
        <v>5.21</v>
      </c>
      <c r="M99" s="205">
        <v>4.7300000000000004</v>
      </c>
      <c r="N99" s="205">
        <v>83.23</v>
      </c>
      <c r="O99" s="206">
        <v>95.79</v>
      </c>
    </row>
    <row r="100" spans="1:25" x14ac:dyDescent="0.25">
      <c r="A100" s="208" t="s">
        <v>114</v>
      </c>
      <c r="B100" s="209" t="s">
        <v>114</v>
      </c>
      <c r="C100" s="209"/>
      <c r="D100" s="209"/>
      <c r="E100" s="209"/>
      <c r="F100" s="210">
        <v>12478</v>
      </c>
      <c r="G100" s="210">
        <v>12232</v>
      </c>
      <c r="H100" s="211">
        <v>24583380.329999998</v>
      </c>
      <c r="I100" s="211">
        <v>24225614.890000001</v>
      </c>
      <c r="J100" s="212">
        <v>0.75160000000000005</v>
      </c>
      <c r="K100" s="213">
        <v>0.76119999999999999</v>
      </c>
      <c r="L100" s="214">
        <v>4.9400000000000004</v>
      </c>
      <c r="M100" s="214">
        <v>4.95</v>
      </c>
      <c r="N100" s="214">
        <v>93.41</v>
      </c>
      <c r="O100" s="215">
        <v>95.3</v>
      </c>
    </row>
    <row r="101" spans="1:25" x14ac:dyDescent="0.25">
      <c r="A101" s="201" t="s">
        <v>53</v>
      </c>
      <c r="B101" s="23" t="s">
        <v>53</v>
      </c>
      <c r="C101" s="23"/>
      <c r="D101" s="23"/>
      <c r="E101" s="23"/>
      <c r="F101" s="122">
        <v>1560</v>
      </c>
      <c r="G101" s="122">
        <v>1467</v>
      </c>
      <c r="H101" s="98">
        <v>5112332.28</v>
      </c>
      <c r="I101" s="98">
        <v>4781466.74</v>
      </c>
      <c r="J101" s="202">
        <v>0.15629999999999999</v>
      </c>
      <c r="K101" s="174">
        <v>0.1502</v>
      </c>
      <c r="L101" s="205">
        <v>4.87</v>
      </c>
      <c r="M101" s="205">
        <v>4.8899999999999997</v>
      </c>
      <c r="N101" s="205">
        <v>102.89</v>
      </c>
      <c r="O101" s="206">
        <v>100.33</v>
      </c>
    </row>
    <row r="102" spans="1:25" x14ac:dyDescent="0.25">
      <c r="A102" s="201" t="s">
        <v>52</v>
      </c>
      <c r="B102" s="23" t="s">
        <v>52</v>
      </c>
      <c r="C102" s="23"/>
      <c r="D102" s="23"/>
      <c r="E102" s="23"/>
      <c r="F102" s="122">
        <v>892</v>
      </c>
      <c r="G102" s="122">
        <v>824</v>
      </c>
      <c r="H102" s="98">
        <v>2467077.61</v>
      </c>
      <c r="I102" s="98">
        <v>2205973.16</v>
      </c>
      <c r="J102" s="202">
        <v>7.5399999999999995E-2</v>
      </c>
      <c r="K102" s="174">
        <v>6.93E-2</v>
      </c>
      <c r="L102" s="205">
        <v>4.83</v>
      </c>
      <c r="M102" s="205">
        <v>4.8</v>
      </c>
      <c r="N102" s="205">
        <v>102.87</v>
      </c>
      <c r="O102" s="206">
        <v>102.67</v>
      </c>
    </row>
    <row r="103" spans="1:25" x14ac:dyDescent="0.25">
      <c r="A103" s="201" t="s">
        <v>58</v>
      </c>
      <c r="B103" s="23" t="s">
        <v>58</v>
      </c>
      <c r="C103" s="23"/>
      <c r="D103" s="23"/>
      <c r="E103" s="23"/>
      <c r="F103" s="122">
        <v>160</v>
      </c>
      <c r="G103" s="122">
        <v>179</v>
      </c>
      <c r="H103" s="98">
        <v>542631.24</v>
      </c>
      <c r="I103" s="98">
        <v>608589.37</v>
      </c>
      <c r="J103" s="216">
        <v>1.66E-2</v>
      </c>
      <c r="K103" s="174">
        <v>1.9099999999999999E-2</v>
      </c>
      <c r="L103" s="205">
        <v>4.8499999999999996</v>
      </c>
      <c r="M103" s="205">
        <v>4.82</v>
      </c>
      <c r="N103" s="205">
        <v>101.89</v>
      </c>
      <c r="O103" s="206">
        <v>90.21</v>
      </c>
      <c r="P103" s="217"/>
      <c r="Q103" s="217"/>
      <c r="R103" s="217"/>
      <c r="S103" s="217"/>
      <c r="T103" s="218"/>
      <c r="U103" s="218"/>
      <c r="V103" s="30"/>
      <c r="W103" s="30"/>
      <c r="X103" s="30"/>
      <c r="Y103" s="30"/>
    </row>
    <row r="104" spans="1:25" x14ac:dyDescent="0.25">
      <c r="A104" s="201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3410.05</v>
      </c>
      <c r="I104" s="98">
        <v>3416.3</v>
      </c>
      <c r="J104" s="216">
        <v>1E-4</v>
      </c>
      <c r="K104" s="174">
        <v>1E-4</v>
      </c>
      <c r="L104" s="205">
        <v>2.3199999999999998</v>
      </c>
      <c r="M104" s="205">
        <v>2.3199999999999998</v>
      </c>
      <c r="N104" s="205">
        <v>49</v>
      </c>
      <c r="O104" s="206">
        <v>48</v>
      </c>
    </row>
    <row r="105" spans="1:25" x14ac:dyDescent="0.25">
      <c r="A105" s="56"/>
      <c r="B105" s="65" t="s">
        <v>96</v>
      </c>
      <c r="C105" s="134"/>
      <c r="D105" s="134"/>
      <c r="E105" s="93"/>
      <c r="F105" s="219">
        <v>15092</v>
      </c>
      <c r="G105" s="219">
        <v>14704</v>
      </c>
      <c r="H105" s="220">
        <v>32708831.510000002</v>
      </c>
      <c r="I105" s="220">
        <v>31825060.460000001</v>
      </c>
      <c r="J105" s="221"/>
      <c r="K105" s="221"/>
      <c r="L105" s="222">
        <v>4.92</v>
      </c>
      <c r="M105" s="222">
        <v>4.93</v>
      </c>
      <c r="N105" s="222">
        <v>95.74</v>
      </c>
      <c r="O105" s="223">
        <v>96.46</v>
      </c>
    </row>
    <row r="106" spans="1:25" s="76" customFormat="1" ht="10.199999999999999" x14ac:dyDescent="0.2">
      <c r="A106" s="191"/>
      <c r="B106" s="73"/>
      <c r="C106" s="73"/>
      <c r="D106" s="73"/>
      <c r="E106" s="73"/>
      <c r="F106" s="73"/>
      <c r="G106" s="73"/>
      <c r="H106" s="73"/>
      <c r="I106" s="73"/>
      <c r="J106" s="224"/>
      <c r="K106" s="224"/>
      <c r="L106" s="73"/>
      <c r="M106" s="73"/>
      <c r="N106" s="73"/>
      <c r="O106" s="225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6"/>
      <c r="K107" s="226"/>
      <c r="L107" s="78"/>
      <c r="M107" s="78"/>
      <c r="N107" s="78"/>
      <c r="O107" s="227"/>
    </row>
    <row r="108" spans="1:25" ht="12.75" customHeight="1" thickBot="1" x14ac:dyDescent="0.3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5">
      <c r="A111" s="81"/>
      <c r="B111" s="82"/>
      <c r="C111" s="82"/>
      <c r="D111" s="82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228"/>
    </row>
    <row r="112" spans="1:25" s="89" customFormat="1" x14ac:dyDescent="0.25">
      <c r="A112" s="81"/>
      <c r="B112" s="82"/>
      <c r="C112" s="82"/>
      <c r="D112" s="82"/>
      <c r="E112" s="194"/>
      <c r="F112" s="38" t="s">
        <v>105</v>
      </c>
      <c r="G112" s="38" t="s">
        <v>106</v>
      </c>
      <c r="H112" s="229" t="s">
        <v>105</v>
      </c>
      <c r="I112" s="230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1">
        <v>10854</v>
      </c>
      <c r="G113" s="231">
        <v>10571</v>
      </c>
      <c r="H113" s="232">
        <v>20403401.870000001</v>
      </c>
      <c r="I113" s="233">
        <v>20197430.420000002</v>
      </c>
      <c r="J113" s="174">
        <v>0.83</v>
      </c>
      <c r="K113" s="174">
        <v>0.8337</v>
      </c>
      <c r="L113" s="234">
        <v>4.99</v>
      </c>
      <c r="M113" s="234">
        <v>5</v>
      </c>
      <c r="N113" s="232">
        <v>93.82</v>
      </c>
      <c r="O113" s="235">
        <v>96.35</v>
      </c>
    </row>
    <row r="114" spans="1:15" x14ac:dyDescent="0.25">
      <c r="A114" s="35"/>
      <c r="B114" s="23" t="s">
        <v>117</v>
      </c>
      <c r="C114" s="23"/>
      <c r="D114" s="23"/>
      <c r="E114" s="23"/>
      <c r="F114" s="231">
        <v>483</v>
      </c>
      <c r="G114" s="231">
        <v>535</v>
      </c>
      <c r="H114" s="232">
        <v>1151747.27</v>
      </c>
      <c r="I114" s="236">
        <v>1154341.3600000001</v>
      </c>
      <c r="J114" s="174">
        <v>4.6899999999999997E-2</v>
      </c>
      <c r="K114" s="174">
        <v>4.7600000000000003E-2</v>
      </c>
      <c r="L114" s="234">
        <v>4.71</v>
      </c>
      <c r="M114" s="234">
        <v>5.05</v>
      </c>
      <c r="N114" s="232">
        <v>101.94</v>
      </c>
      <c r="O114" s="237">
        <v>83.22</v>
      </c>
    </row>
    <row r="115" spans="1:15" x14ac:dyDescent="0.25">
      <c r="A115" s="35"/>
      <c r="B115" s="23" t="s">
        <v>118</v>
      </c>
      <c r="C115" s="23"/>
      <c r="D115" s="23"/>
      <c r="E115" s="23"/>
      <c r="F115" s="231">
        <v>308</v>
      </c>
      <c r="G115" s="231">
        <v>259</v>
      </c>
      <c r="H115" s="232">
        <v>766920.43</v>
      </c>
      <c r="I115" s="236">
        <v>699165.12</v>
      </c>
      <c r="J115" s="174">
        <v>3.1199999999999999E-2</v>
      </c>
      <c r="K115" s="174">
        <v>2.8899999999999999E-2</v>
      </c>
      <c r="L115" s="234">
        <v>4.45</v>
      </c>
      <c r="M115" s="234">
        <v>4.4800000000000004</v>
      </c>
      <c r="N115" s="232">
        <v>80.209999999999994</v>
      </c>
      <c r="O115" s="237">
        <v>113.05</v>
      </c>
    </row>
    <row r="116" spans="1:15" x14ac:dyDescent="0.25">
      <c r="A116" s="35"/>
      <c r="B116" s="23" t="s">
        <v>119</v>
      </c>
      <c r="C116" s="23"/>
      <c r="D116" s="23"/>
      <c r="E116" s="23"/>
      <c r="F116" s="231">
        <v>148</v>
      </c>
      <c r="G116" s="231">
        <v>209</v>
      </c>
      <c r="H116" s="232">
        <v>433353.75</v>
      </c>
      <c r="I116" s="236">
        <v>485292.21</v>
      </c>
      <c r="J116" s="174">
        <v>1.7600000000000001E-2</v>
      </c>
      <c r="K116" s="174">
        <v>0.02</v>
      </c>
      <c r="L116" s="234">
        <v>5.0999999999999996</v>
      </c>
      <c r="M116" s="234">
        <v>4.1100000000000003</v>
      </c>
      <c r="N116" s="232">
        <v>83.4</v>
      </c>
      <c r="O116" s="237">
        <v>78.39</v>
      </c>
    </row>
    <row r="117" spans="1:15" x14ac:dyDescent="0.25">
      <c r="A117" s="35"/>
      <c r="B117" s="23" t="s">
        <v>120</v>
      </c>
      <c r="C117" s="23"/>
      <c r="D117" s="23"/>
      <c r="E117" s="23"/>
      <c r="F117" s="231">
        <v>297</v>
      </c>
      <c r="G117" s="231">
        <v>254</v>
      </c>
      <c r="H117" s="232">
        <v>723301.7</v>
      </c>
      <c r="I117" s="236">
        <v>698924.18</v>
      </c>
      <c r="J117" s="174">
        <v>2.9399999999999999E-2</v>
      </c>
      <c r="K117" s="174">
        <v>2.8899999999999999E-2</v>
      </c>
      <c r="L117" s="234">
        <v>4.5999999999999996</v>
      </c>
      <c r="M117" s="234">
        <v>5.03</v>
      </c>
      <c r="N117" s="232">
        <v>92.7</v>
      </c>
      <c r="O117" s="237">
        <v>87.93</v>
      </c>
    </row>
    <row r="118" spans="1:15" x14ac:dyDescent="0.25">
      <c r="A118" s="35"/>
      <c r="B118" s="23" t="s">
        <v>121</v>
      </c>
      <c r="C118" s="23"/>
      <c r="D118" s="23"/>
      <c r="E118" s="23"/>
      <c r="F118" s="231">
        <v>252</v>
      </c>
      <c r="G118" s="231">
        <v>281</v>
      </c>
      <c r="H118" s="232">
        <v>695693.62</v>
      </c>
      <c r="I118" s="236">
        <v>671300.23</v>
      </c>
      <c r="J118" s="174">
        <v>2.8299999999999999E-2</v>
      </c>
      <c r="K118" s="174">
        <v>2.7699999999999999E-2</v>
      </c>
      <c r="L118" s="234">
        <v>4.6399999999999997</v>
      </c>
      <c r="M118" s="238">
        <v>4.53</v>
      </c>
      <c r="N118" s="232">
        <v>94.56</v>
      </c>
      <c r="O118" s="237">
        <v>85.53</v>
      </c>
    </row>
    <row r="119" spans="1:15" x14ac:dyDescent="0.25">
      <c r="A119" s="35"/>
      <c r="B119" s="23" t="s">
        <v>122</v>
      </c>
      <c r="C119" s="23"/>
      <c r="D119" s="23"/>
      <c r="E119" s="23"/>
      <c r="F119" s="231">
        <v>136</v>
      </c>
      <c r="G119" s="231">
        <v>123</v>
      </c>
      <c r="H119" s="232">
        <v>408961.69</v>
      </c>
      <c r="I119" s="236">
        <v>319161.37</v>
      </c>
      <c r="J119" s="174">
        <v>1.66E-2</v>
      </c>
      <c r="K119" s="174">
        <v>1.32E-2</v>
      </c>
      <c r="L119" s="234">
        <v>5.21</v>
      </c>
      <c r="M119" s="234">
        <v>4.7300000000000004</v>
      </c>
      <c r="N119" s="232">
        <v>83.23</v>
      </c>
      <c r="O119" s="237">
        <v>95.79</v>
      </c>
    </row>
    <row r="120" spans="1:15" x14ac:dyDescent="0.25">
      <c r="A120" s="56"/>
      <c r="B120" s="65" t="s">
        <v>123</v>
      </c>
      <c r="C120" s="134"/>
      <c r="D120" s="134"/>
      <c r="E120" s="93"/>
      <c r="F120" s="239">
        <v>12478</v>
      </c>
      <c r="G120" s="239">
        <v>12232</v>
      </c>
      <c r="H120" s="220">
        <v>24583380.329999998</v>
      </c>
      <c r="I120" s="220">
        <v>24225614.890000001</v>
      </c>
      <c r="J120" s="221"/>
      <c r="K120" s="221"/>
      <c r="L120" s="240">
        <v>4.9400000000000004</v>
      </c>
      <c r="M120" s="241">
        <v>4.95</v>
      </c>
      <c r="N120" s="220">
        <v>93.41</v>
      </c>
      <c r="O120" s="242">
        <v>95.3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3"/>
      <c r="K121" s="243"/>
      <c r="L121" s="74"/>
      <c r="M121" s="74"/>
      <c r="N121" s="74"/>
      <c r="O121" s="244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6"/>
      <c r="K122" s="226"/>
      <c r="L122" s="78"/>
      <c r="M122" s="78"/>
      <c r="N122" s="78"/>
      <c r="O122" s="227"/>
    </row>
    <row r="123" spans="1:15" ht="12.75" customHeight="1" thickBot="1" x14ac:dyDescent="0.3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245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2"/>
      <c r="C126" s="172"/>
      <c r="D126" s="117"/>
      <c r="E126" s="172"/>
      <c r="F126" s="196" t="s">
        <v>88</v>
      </c>
      <c r="G126" s="197"/>
      <c r="H126" s="196" t="s">
        <v>101</v>
      </c>
      <c r="I126" s="197"/>
      <c r="J126" s="196" t="s">
        <v>102</v>
      </c>
      <c r="K126" s="197"/>
      <c r="L126" s="196" t="s">
        <v>103</v>
      </c>
      <c r="M126" s="197"/>
      <c r="N126" s="196" t="s">
        <v>104</v>
      </c>
      <c r="O126" s="198"/>
    </row>
    <row r="127" spans="1:15" x14ac:dyDescent="0.25">
      <c r="A127" s="37"/>
      <c r="B127" s="172"/>
      <c r="C127" s="172"/>
      <c r="D127" s="117"/>
      <c r="E127" s="172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1"/>
      <c r="E128" s="23"/>
      <c r="F128" s="122">
        <v>279</v>
      </c>
      <c r="G128" s="122">
        <v>267</v>
      </c>
      <c r="H128" s="205">
        <v>716276.59</v>
      </c>
      <c r="I128" s="205">
        <v>693676.43</v>
      </c>
      <c r="J128" s="174">
        <v>2.1899999999999999E-2</v>
      </c>
      <c r="K128" s="174">
        <v>2.18E-2</v>
      </c>
      <c r="L128" s="205">
        <v>4.7</v>
      </c>
      <c r="M128" s="205">
        <v>4.6900000000000004</v>
      </c>
      <c r="N128" s="205">
        <v>110.61</v>
      </c>
      <c r="O128" s="206">
        <v>112.2</v>
      </c>
    </row>
    <row r="129" spans="1:17" x14ac:dyDescent="0.25">
      <c r="A129" s="35"/>
      <c r="B129" s="23" t="s">
        <v>126</v>
      </c>
      <c r="C129" s="23"/>
      <c r="D129" s="101"/>
      <c r="E129" s="23"/>
      <c r="F129" s="122">
        <v>269</v>
      </c>
      <c r="G129" s="122">
        <v>259</v>
      </c>
      <c r="H129" s="205">
        <v>740335.59</v>
      </c>
      <c r="I129" s="205">
        <v>699427.03</v>
      </c>
      <c r="J129" s="174">
        <v>2.2599999999999999E-2</v>
      </c>
      <c r="K129" s="174">
        <v>2.1999999999999999E-2</v>
      </c>
      <c r="L129" s="205">
        <v>5.19</v>
      </c>
      <c r="M129" s="205">
        <v>5.19</v>
      </c>
      <c r="N129" s="205">
        <v>95.87</v>
      </c>
      <c r="O129" s="206">
        <v>97.88</v>
      </c>
    </row>
    <row r="130" spans="1:17" x14ac:dyDescent="0.25">
      <c r="A130" s="35"/>
      <c r="B130" s="23" t="s">
        <v>127</v>
      </c>
      <c r="C130" s="23"/>
      <c r="D130" s="101"/>
      <c r="E130" s="23"/>
      <c r="F130" s="122">
        <v>8634</v>
      </c>
      <c r="G130" s="122">
        <v>8435</v>
      </c>
      <c r="H130" s="205">
        <v>15699790.060000001</v>
      </c>
      <c r="I130" s="205">
        <v>15262688.289999999</v>
      </c>
      <c r="J130" s="174">
        <v>0.48</v>
      </c>
      <c r="K130" s="174">
        <v>0.47960000000000003</v>
      </c>
      <c r="L130" s="205">
        <v>4.7</v>
      </c>
      <c r="M130" s="205">
        <v>4.7</v>
      </c>
      <c r="N130" s="205">
        <v>90.28</v>
      </c>
      <c r="O130" s="206">
        <v>90.49</v>
      </c>
    </row>
    <row r="131" spans="1:17" x14ac:dyDescent="0.25">
      <c r="A131" s="35"/>
      <c r="B131" s="23" t="s">
        <v>128</v>
      </c>
      <c r="C131" s="23"/>
      <c r="D131" s="101"/>
      <c r="E131" s="23"/>
      <c r="F131" s="122">
        <v>5570</v>
      </c>
      <c r="G131" s="122">
        <v>5410</v>
      </c>
      <c r="H131" s="205">
        <v>14039457.99</v>
      </c>
      <c r="I131" s="205">
        <v>13687235.42</v>
      </c>
      <c r="J131" s="174">
        <v>0.42920000000000003</v>
      </c>
      <c r="K131" s="174">
        <v>0.43009999999999998</v>
      </c>
      <c r="L131" s="205">
        <v>4.96</v>
      </c>
      <c r="M131" s="205">
        <v>4.9800000000000004</v>
      </c>
      <c r="N131" s="205">
        <v>103.1</v>
      </c>
      <c r="O131" s="206">
        <v>103.8</v>
      </c>
    </row>
    <row r="132" spans="1:17" x14ac:dyDescent="0.25">
      <c r="A132" s="35"/>
      <c r="B132" s="23" t="s">
        <v>129</v>
      </c>
      <c r="C132" s="23"/>
      <c r="D132" s="101"/>
      <c r="E132" s="23"/>
      <c r="F132" s="122">
        <v>306</v>
      </c>
      <c r="G132" s="122">
        <v>300</v>
      </c>
      <c r="H132" s="205">
        <v>1405184.66</v>
      </c>
      <c r="I132" s="205">
        <v>1378737.18</v>
      </c>
      <c r="J132" s="174">
        <v>4.2999999999999997E-2</v>
      </c>
      <c r="K132" s="174">
        <v>4.3299999999999998E-2</v>
      </c>
      <c r="L132" s="205">
        <v>6.99</v>
      </c>
      <c r="M132" s="205">
        <v>7.01</v>
      </c>
      <c r="N132" s="205">
        <v>74.290000000000006</v>
      </c>
      <c r="O132" s="206">
        <v>79.67</v>
      </c>
    </row>
    <row r="133" spans="1:17" x14ac:dyDescent="0.25">
      <c r="A133" s="35"/>
      <c r="B133" s="23" t="s">
        <v>130</v>
      </c>
      <c r="C133" s="23"/>
      <c r="D133" s="101"/>
      <c r="E133" s="23"/>
      <c r="F133" s="122">
        <v>34</v>
      </c>
      <c r="G133" s="122">
        <v>33</v>
      </c>
      <c r="H133" s="205">
        <v>107786.62</v>
      </c>
      <c r="I133" s="205">
        <v>103296.11</v>
      </c>
      <c r="J133" s="174">
        <v>3.3E-3</v>
      </c>
      <c r="K133" s="174">
        <v>3.2000000000000002E-3</v>
      </c>
      <c r="L133" s="205">
        <v>4.38</v>
      </c>
      <c r="M133" s="205">
        <v>4.4400000000000004</v>
      </c>
      <c r="N133" s="205">
        <v>112.49</v>
      </c>
      <c r="O133" s="206">
        <v>114.91</v>
      </c>
    </row>
    <row r="134" spans="1:17" x14ac:dyDescent="0.25">
      <c r="A134" s="56"/>
      <c r="B134" s="65" t="s">
        <v>131</v>
      </c>
      <c r="C134" s="134"/>
      <c r="D134" s="93"/>
      <c r="E134" s="134"/>
      <c r="F134" s="239">
        <v>15092</v>
      </c>
      <c r="G134" s="239">
        <v>14704</v>
      </c>
      <c r="H134" s="220">
        <v>32708831.510000002</v>
      </c>
      <c r="I134" s="220">
        <v>31825060.460000001</v>
      </c>
      <c r="J134" s="221"/>
      <c r="K134" s="221"/>
      <c r="L134" s="240">
        <v>4.92</v>
      </c>
      <c r="M134" s="241">
        <v>4.93</v>
      </c>
      <c r="N134" s="220">
        <v>95.74</v>
      </c>
      <c r="O134" s="242">
        <v>96.46</v>
      </c>
    </row>
    <row r="135" spans="1:17" s="76" customFormat="1" ht="10.199999999999999" x14ac:dyDescent="0.2">
      <c r="A135" s="72"/>
      <c r="B135" s="74"/>
      <c r="C135" s="74"/>
      <c r="D135" s="156"/>
      <c r="E135" s="74"/>
      <c r="F135" s="73"/>
      <c r="G135" s="73"/>
      <c r="H135" s="73"/>
      <c r="I135" s="73"/>
      <c r="J135" s="73"/>
      <c r="K135" s="73"/>
      <c r="L135" s="73"/>
      <c r="M135" s="73"/>
      <c r="N135" s="224"/>
      <c r="O135" s="157"/>
    </row>
    <row r="136" spans="1:17" s="76" customFormat="1" ht="10.8" thickBot="1" x14ac:dyDescent="0.25">
      <c r="A136" s="77"/>
      <c r="B136" s="78"/>
      <c r="C136" s="78"/>
      <c r="D136" s="246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8" thickBot="1" x14ac:dyDescent="0.3">
      <c r="D137" s="247"/>
      <c r="E137" s="247"/>
    </row>
    <row r="138" spans="1:17" ht="15.6" x14ac:dyDescent="0.3">
      <c r="A138" s="31" t="s">
        <v>132</v>
      </c>
      <c r="B138" s="33"/>
      <c r="C138" s="33"/>
      <c r="D138" s="248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2"/>
      <c r="C140" s="172"/>
      <c r="D140" s="172"/>
      <c r="E140" s="172"/>
      <c r="F140" s="196" t="s">
        <v>88</v>
      </c>
      <c r="G140" s="197"/>
      <c r="H140" s="196" t="s">
        <v>101</v>
      </c>
      <c r="I140" s="197"/>
      <c r="J140" s="196" t="s">
        <v>133</v>
      </c>
      <c r="K140" s="197"/>
      <c r="L140" s="196" t="s">
        <v>103</v>
      </c>
      <c r="M140" s="197"/>
      <c r="N140" s="196" t="s">
        <v>104</v>
      </c>
      <c r="O140" s="198"/>
    </row>
    <row r="141" spans="1:17" x14ac:dyDescent="0.25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2">
        <v>8494</v>
      </c>
      <c r="G142" s="122">
        <v>8290</v>
      </c>
      <c r="H142" s="205">
        <v>19597099.93</v>
      </c>
      <c r="I142" s="205">
        <v>19008306.440000001</v>
      </c>
      <c r="J142" s="174">
        <v>0.59909999999999997</v>
      </c>
      <c r="K142" s="174">
        <v>0.59730000000000005</v>
      </c>
      <c r="L142" s="205">
        <v>5.03</v>
      </c>
      <c r="M142" s="205">
        <v>5.04</v>
      </c>
      <c r="N142" s="232">
        <v>98.4</v>
      </c>
      <c r="O142" s="235">
        <v>99.11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2">
        <v>3167</v>
      </c>
      <c r="G143" s="122">
        <v>3087</v>
      </c>
      <c r="H143" s="205">
        <v>5966354.9299999997</v>
      </c>
      <c r="I143" s="205">
        <v>5843111.2199999997</v>
      </c>
      <c r="J143" s="174">
        <v>0.18240000000000001</v>
      </c>
      <c r="K143" s="174">
        <v>0.18360000000000001</v>
      </c>
      <c r="L143" s="205">
        <v>4.6399999999999997</v>
      </c>
      <c r="M143" s="205">
        <v>4.6500000000000004</v>
      </c>
      <c r="N143" s="232">
        <v>93.83</v>
      </c>
      <c r="O143" s="237">
        <v>94.54</v>
      </c>
      <c r="Q143" s="248"/>
    </row>
    <row r="144" spans="1:17" ht="13.8" x14ac:dyDescent="0.25">
      <c r="A144" s="35"/>
      <c r="B144" s="23" t="s">
        <v>136</v>
      </c>
      <c r="C144" s="23"/>
      <c r="D144" s="23"/>
      <c r="E144" s="23"/>
      <c r="F144" s="122">
        <v>3135</v>
      </c>
      <c r="G144" s="122">
        <v>3042</v>
      </c>
      <c r="H144" s="205">
        <v>6495069.3700000001</v>
      </c>
      <c r="I144" s="205">
        <v>6344635.8600000003</v>
      </c>
      <c r="J144" s="174">
        <v>0.1986</v>
      </c>
      <c r="K144" s="174">
        <v>0.19939999999999999</v>
      </c>
      <c r="L144" s="205">
        <v>4.8099999999999996</v>
      </c>
      <c r="M144" s="205">
        <v>4.8099999999999996</v>
      </c>
      <c r="N144" s="232">
        <v>91.83</v>
      </c>
      <c r="O144" s="237">
        <v>92.62</v>
      </c>
      <c r="Q144" s="248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2">
        <v>275</v>
      </c>
      <c r="G145" s="122">
        <v>264</v>
      </c>
      <c r="H145" s="205">
        <v>516944.91</v>
      </c>
      <c r="I145" s="205">
        <v>494974.62</v>
      </c>
      <c r="J145" s="174">
        <v>1.5800000000000002E-2</v>
      </c>
      <c r="K145" s="174">
        <v>1.5599999999999999E-2</v>
      </c>
      <c r="L145" s="205">
        <v>4.95</v>
      </c>
      <c r="M145" s="205">
        <v>4.9400000000000004</v>
      </c>
      <c r="N145" s="232">
        <v>60.86</v>
      </c>
      <c r="O145" s="237">
        <v>61.57</v>
      </c>
    </row>
    <row r="146" spans="1:15" x14ac:dyDescent="0.25">
      <c r="A146" s="35"/>
      <c r="B146" s="23" t="s">
        <v>139</v>
      </c>
      <c r="C146" s="23"/>
      <c r="D146" s="23"/>
      <c r="E146" s="23"/>
      <c r="F146" s="122">
        <v>21</v>
      </c>
      <c r="G146" s="122">
        <v>21</v>
      </c>
      <c r="H146" s="205">
        <v>133362.37</v>
      </c>
      <c r="I146" s="205">
        <v>134032.32000000001</v>
      </c>
      <c r="J146" s="174">
        <v>4.1000000000000003E-3</v>
      </c>
      <c r="K146" s="174">
        <v>4.1999999999999997E-3</v>
      </c>
      <c r="L146" s="205">
        <v>6.48</v>
      </c>
      <c r="M146" s="205">
        <v>6.48</v>
      </c>
      <c r="N146" s="232">
        <v>115.38</v>
      </c>
      <c r="O146" s="237">
        <v>115.34</v>
      </c>
    </row>
    <row r="147" spans="1:15" x14ac:dyDescent="0.25">
      <c r="A147" s="56"/>
      <c r="B147" s="65" t="s">
        <v>96</v>
      </c>
      <c r="C147" s="134"/>
      <c r="D147" s="134"/>
      <c r="E147" s="134"/>
      <c r="F147" s="239">
        <v>15092</v>
      </c>
      <c r="G147" s="239">
        <v>14704</v>
      </c>
      <c r="H147" s="220">
        <v>32708831.510000002</v>
      </c>
      <c r="I147" s="220">
        <v>31825060.460000001</v>
      </c>
      <c r="J147" s="221"/>
      <c r="K147" s="221"/>
      <c r="L147" s="240">
        <v>4.92</v>
      </c>
      <c r="M147" s="240">
        <v>4.93</v>
      </c>
      <c r="N147" s="220">
        <v>95.74</v>
      </c>
      <c r="O147" s="242">
        <v>96.46</v>
      </c>
    </row>
    <row r="148" spans="1:15" s="76" customFormat="1" ht="10.199999999999999" x14ac:dyDescent="0.2">
      <c r="A148" s="19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4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2"/>
      <c r="C153" s="172"/>
      <c r="D153" s="172"/>
      <c r="E153" s="117"/>
      <c r="F153" s="196" t="s">
        <v>88</v>
      </c>
      <c r="G153" s="197"/>
      <c r="H153" s="196" t="s">
        <v>101</v>
      </c>
      <c r="I153" s="197"/>
      <c r="J153" s="195" t="s">
        <v>141</v>
      </c>
      <c r="K153" s="195"/>
      <c r="L153" s="40" t="s">
        <v>22</v>
      </c>
    </row>
    <row r="154" spans="1:15" x14ac:dyDescent="0.25">
      <c r="A154" s="37"/>
      <c r="B154" s="172"/>
      <c r="C154" s="172"/>
      <c r="D154" s="172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49"/>
    </row>
    <row r="155" spans="1:15" x14ac:dyDescent="0.25">
      <c r="A155" s="84"/>
      <c r="B155" s="90" t="s">
        <v>142</v>
      </c>
      <c r="C155" s="90"/>
      <c r="D155" s="90"/>
      <c r="E155" s="90"/>
      <c r="F155" s="122">
        <v>1999</v>
      </c>
      <c r="G155" s="122">
        <v>1942</v>
      </c>
      <c r="H155" s="205">
        <v>3157405.07</v>
      </c>
      <c r="I155" s="232">
        <v>3072651.43</v>
      </c>
      <c r="J155" s="174">
        <v>9.6500000000000002E-2</v>
      </c>
      <c r="K155" s="250">
        <v>9.6500000000000002E-2</v>
      </c>
      <c r="L155" s="251">
        <v>2.9962</v>
      </c>
    </row>
    <row r="156" spans="1:15" x14ac:dyDescent="0.25">
      <c r="A156" s="35"/>
      <c r="B156" s="23" t="s">
        <v>143</v>
      </c>
      <c r="C156" s="23"/>
      <c r="D156" s="23"/>
      <c r="E156" s="23"/>
      <c r="F156" s="122">
        <v>13093</v>
      </c>
      <c r="G156" s="122">
        <v>12762</v>
      </c>
      <c r="H156" s="205">
        <v>29551426.440000001</v>
      </c>
      <c r="I156" s="232">
        <v>28752409.030000001</v>
      </c>
      <c r="J156" s="174">
        <v>0.90349999999999997</v>
      </c>
      <c r="K156" s="216">
        <v>0.90349999999999997</v>
      </c>
      <c r="L156" s="252">
        <v>2.2141000000000002</v>
      </c>
    </row>
    <row r="157" spans="1:15" x14ac:dyDescent="0.25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5">
        <v>0</v>
      </c>
      <c r="I157" s="205">
        <v>0</v>
      </c>
      <c r="J157" s="174">
        <v>0</v>
      </c>
      <c r="K157" s="216">
        <v>0</v>
      </c>
      <c r="L157" s="252">
        <v>0</v>
      </c>
    </row>
    <row r="158" spans="1:15" ht="13.8" thickBot="1" x14ac:dyDescent="0.3">
      <c r="A158" s="158"/>
      <c r="B158" s="253" t="s">
        <v>50</v>
      </c>
      <c r="C158" s="79"/>
      <c r="D158" s="79"/>
      <c r="E158" s="79"/>
      <c r="F158" s="254">
        <v>15092</v>
      </c>
      <c r="G158" s="254">
        <v>14704</v>
      </c>
      <c r="H158" s="255">
        <v>32708831.510000002</v>
      </c>
      <c r="I158" s="255">
        <v>31825060.460000001</v>
      </c>
      <c r="J158" s="256"/>
      <c r="K158" s="257"/>
      <c r="L158" s="258">
        <v>2.2896000000000001</v>
      </c>
    </row>
    <row r="159" spans="1:15" s="260" customFormat="1" ht="10.199999999999999" x14ac:dyDescent="0.2">
      <c r="A159" s="74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0.199999999999999" x14ac:dyDescent="0.2">
      <c r="A160" s="74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5" ht="13.8" thickBot="1" x14ac:dyDescent="0.3"/>
    <row r="162" spans="1:15" s="23" customFormat="1" ht="15.6" x14ac:dyDescent="0.3">
      <c r="A162" s="31" t="s">
        <v>145</v>
      </c>
      <c r="B162" s="261"/>
      <c r="C162" s="262"/>
      <c r="D162" s="263"/>
      <c r="E162" s="263"/>
      <c r="F162" s="165" t="s">
        <v>146</v>
      </c>
    </row>
    <row r="163" spans="1:15" s="23" customFormat="1" ht="13.8" thickBot="1" x14ac:dyDescent="0.3">
      <c r="A163" s="158" t="s">
        <v>147</v>
      </c>
      <c r="B163" s="158"/>
      <c r="C163" s="264"/>
      <c r="D163" s="264"/>
      <c r="E163" s="264"/>
      <c r="F163" s="415">
        <v>221219808.83000001</v>
      </c>
    </row>
    <row r="164" spans="1:15" s="23" customFormat="1" x14ac:dyDescent="0.25">
      <c r="C164" s="265"/>
      <c r="D164" s="265"/>
      <c r="E164" s="265"/>
      <c r="F164" s="266"/>
    </row>
    <row r="165" spans="1:15" s="23" customFormat="1" x14ac:dyDescent="0.25">
      <c r="C165" s="267"/>
      <c r="D165" s="268"/>
      <c r="E165" s="268"/>
      <c r="F165" s="266"/>
    </row>
    <row r="166" spans="1:15" s="23" customFormat="1" ht="12.75" customHeight="1" x14ac:dyDescent="0.25">
      <c r="A166" s="269"/>
      <c r="B166" s="269"/>
      <c r="C166" s="269"/>
      <c r="D166" s="269"/>
      <c r="E166" s="269"/>
      <c r="F166" s="269"/>
    </row>
    <row r="167" spans="1:15" s="23" customFormat="1" x14ac:dyDescent="0.25">
      <c r="A167" s="269"/>
      <c r="B167" s="269"/>
      <c r="C167" s="269"/>
      <c r="D167" s="269"/>
      <c r="E167" s="269"/>
      <c r="F167" s="269"/>
    </row>
    <row r="168" spans="1:15" s="23" customFormat="1" x14ac:dyDescent="0.25">
      <c r="A168" s="269"/>
      <c r="B168" s="269"/>
      <c r="C168" s="269"/>
      <c r="D168" s="269"/>
      <c r="E168" s="269"/>
      <c r="F168" s="269"/>
    </row>
    <row r="169" spans="1:15" x14ac:dyDescent="0.25">
      <c r="A169" s="23"/>
      <c r="B169" s="23"/>
      <c r="C169" s="267"/>
      <c r="D169" s="268"/>
      <c r="E169" s="268"/>
      <c r="G169" s="23"/>
    </row>
    <row r="172" spans="1:15" x14ac:dyDescent="0.25">
      <c r="I172" s="30"/>
    </row>
    <row r="173" spans="1:15" x14ac:dyDescent="0.25">
      <c r="F173" s="270"/>
      <c r="G173" s="270"/>
      <c r="H173" s="270"/>
      <c r="I173" s="270"/>
      <c r="L173" s="270"/>
      <c r="M173" s="270"/>
      <c r="N173" s="270"/>
      <c r="O173" s="270"/>
    </row>
    <row r="174" spans="1:15" x14ac:dyDescent="0.25">
      <c r="F174" s="271"/>
      <c r="G174" s="271"/>
      <c r="H174" s="271"/>
      <c r="I174" s="271"/>
      <c r="J174" s="272"/>
      <c r="K174" s="272"/>
      <c r="L174" s="271"/>
      <c r="M174" s="271"/>
      <c r="N174" s="271"/>
      <c r="O174" s="271"/>
    </row>
    <row r="175" spans="1:15" x14ac:dyDescent="0.25">
      <c r="F175" s="272"/>
      <c r="G175" s="272"/>
      <c r="H175" s="272"/>
      <c r="I175" s="272"/>
      <c r="J175" s="272"/>
      <c r="K175" s="272"/>
    </row>
    <row r="176" spans="1:15" x14ac:dyDescent="0.25">
      <c r="F176" s="272"/>
      <c r="G176" s="272"/>
      <c r="H176" s="272"/>
      <c r="I176" s="272"/>
      <c r="J176" s="272"/>
      <c r="K176" s="272"/>
    </row>
    <row r="178" spans="6:6" x14ac:dyDescent="0.25">
      <c r="F178" s="30"/>
    </row>
    <row r="180" spans="6:6" x14ac:dyDescent="0.25">
      <c r="F180" s="30"/>
    </row>
  </sheetData>
  <mergeCells count="36">
    <mergeCell ref="F153:G153"/>
    <mergeCell ref="H153:I153"/>
    <mergeCell ref="J153:K153"/>
    <mergeCell ref="A166:F168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3" customWidth="1"/>
    <col min="3" max="3" width="14.44140625" style="273" customWidth="1"/>
    <col min="4" max="4" width="13.109375" style="273" customWidth="1"/>
    <col min="5" max="5" width="12.88671875" style="273" customWidth="1"/>
    <col min="6" max="6" width="11.5546875" style="273" customWidth="1"/>
    <col min="7" max="7" width="15.88671875" style="273" bestFit="1" customWidth="1"/>
    <col min="8" max="8" width="19.44140625" style="273" customWidth="1"/>
    <col min="9" max="9" width="15.109375" style="273" bestFit="1" customWidth="1"/>
    <col min="10" max="11" width="14.44140625" style="273" customWidth="1"/>
    <col min="12" max="12" width="15.5546875" style="273" bestFit="1" customWidth="1"/>
    <col min="13" max="13" width="14.44140625" style="273" customWidth="1"/>
    <col min="14" max="14" width="17.109375" style="273" customWidth="1"/>
    <col min="15" max="15" width="16.5546875" style="273" customWidth="1"/>
    <col min="16" max="16" width="28.5546875" style="273" customWidth="1"/>
    <col min="17" max="17" width="28.88671875" style="273" bestFit="1" customWidth="1"/>
    <col min="18" max="18" width="15.5546875" style="273" bestFit="1" customWidth="1"/>
    <col min="19" max="19" width="18.44140625" style="273" bestFit="1" customWidth="1"/>
    <col min="20" max="20" width="17.5546875" style="273" bestFit="1" customWidth="1"/>
    <col min="21" max="21" width="14.44140625" style="273" customWidth="1"/>
    <col min="22" max="22" width="13.5546875" style="273" bestFit="1" customWidth="1"/>
    <col min="23" max="23" width="14.109375" style="273" bestFit="1" customWidth="1"/>
    <col min="24" max="24" width="13.109375" style="273" bestFit="1" customWidth="1"/>
    <col min="25" max="38" width="10.88671875" style="273" customWidth="1"/>
    <col min="39" max="39" width="2.5546875" style="273" customWidth="1"/>
    <col min="40" max="16384" width="9.109375" style="273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4"/>
      <c r="T2" s="274"/>
      <c r="U2" s="274"/>
    </row>
    <row r="3" spans="1:39" ht="15.6" x14ac:dyDescent="0.3">
      <c r="A3" s="1" t="str">
        <f>+FFELP!D5</f>
        <v>Indenture No. 10, LLC</v>
      </c>
      <c r="R3" s="274"/>
      <c r="S3" s="274"/>
      <c r="T3" s="274"/>
      <c r="U3" s="274"/>
    </row>
    <row r="4" spans="1:39" ht="13.8" thickBot="1" x14ac:dyDescent="0.3">
      <c r="R4" s="274"/>
      <c r="S4" s="274"/>
      <c r="T4" s="274"/>
      <c r="U4" s="274"/>
    </row>
    <row r="5" spans="1:39" x14ac:dyDescent="0.25">
      <c r="B5" s="4" t="s">
        <v>6</v>
      </c>
      <c r="C5" s="5"/>
      <c r="D5" s="5"/>
      <c r="E5" s="416">
        <f>FFELP!D6</f>
        <v>44739</v>
      </c>
      <c r="F5" s="416"/>
      <c r="G5" s="417"/>
      <c r="H5" s="275"/>
      <c r="R5" s="274"/>
      <c r="S5" s="274"/>
      <c r="T5" s="274"/>
      <c r="U5" s="274"/>
    </row>
    <row r="6" spans="1:39" ht="13.8" thickBot="1" x14ac:dyDescent="0.3">
      <c r="B6" s="24" t="s">
        <v>149</v>
      </c>
      <c r="C6" s="25"/>
      <c r="D6" s="25"/>
      <c r="E6" s="276">
        <f>FFELP!D7</f>
        <v>44712</v>
      </c>
      <c r="F6" s="276"/>
      <c r="G6" s="277"/>
      <c r="R6" s="274"/>
      <c r="S6" s="274"/>
      <c r="T6" s="274"/>
      <c r="U6" s="274"/>
    </row>
    <row r="8" spans="1:39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39" ht="14.4" thickBot="1" x14ac:dyDescent="0.3">
      <c r="A9" s="279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S9" s="105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6" customHeight="1" thickBot="1" x14ac:dyDescent="0.3">
      <c r="A10" s="278"/>
      <c r="B10" s="278"/>
      <c r="C10" s="278"/>
      <c r="D10" s="278"/>
      <c r="E10" s="278"/>
      <c r="F10" s="278"/>
      <c r="G10" s="278"/>
      <c r="H10" s="278"/>
      <c r="J10" s="164"/>
      <c r="K10" s="280"/>
      <c r="L10" s="280"/>
      <c r="M10" s="280"/>
      <c r="N10" s="281"/>
      <c r="O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6.8" thickBot="1" x14ac:dyDescent="0.3">
      <c r="A11" s="282" t="s">
        <v>150</v>
      </c>
      <c r="B11" s="283"/>
      <c r="C11" s="283"/>
      <c r="D11" s="283"/>
      <c r="E11" s="283"/>
      <c r="F11" s="283"/>
      <c r="G11" s="283"/>
      <c r="H11" s="284"/>
      <c r="J11" s="124" t="s">
        <v>151</v>
      </c>
      <c r="K11" s="278"/>
      <c r="L11" s="278"/>
      <c r="M11" s="278"/>
      <c r="N11" s="285">
        <v>44712</v>
      </c>
      <c r="O11" s="286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1:39" x14ac:dyDescent="0.25">
      <c r="A12" s="124"/>
      <c r="B12" s="278"/>
      <c r="C12" s="278"/>
      <c r="D12" s="278"/>
      <c r="E12" s="278"/>
      <c r="F12" s="278"/>
      <c r="G12" s="278"/>
      <c r="H12" s="287"/>
      <c r="J12" s="288" t="s">
        <v>152</v>
      </c>
      <c r="L12" s="278"/>
      <c r="M12" s="278"/>
      <c r="N12" s="150">
        <v>0</v>
      </c>
      <c r="O12" s="289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1:39" x14ac:dyDescent="0.25">
      <c r="A13" s="288"/>
      <c r="B13" s="278" t="s">
        <v>153</v>
      </c>
      <c r="C13" s="278"/>
      <c r="D13" s="278"/>
      <c r="E13" s="278"/>
      <c r="F13" s="278"/>
      <c r="G13" s="278"/>
      <c r="H13" s="150">
        <v>745748.43</v>
      </c>
      <c r="J13" s="35" t="s">
        <v>154</v>
      </c>
      <c r="L13" s="278"/>
      <c r="M13" s="278"/>
      <c r="N13" s="150">
        <v>19808.14</v>
      </c>
      <c r="O13" s="289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1:39" x14ac:dyDescent="0.25">
      <c r="A14" s="288"/>
      <c r="B14" s="278" t="s">
        <v>155</v>
      </c>
      <c r="C14" s="278"/>
      <c r="D14" s="278"/>
      <c r="E14" s="278"/>
      <c r="F14" s="290"/>
      <c r="G14" s="278"/>
      <c r="H14" s="291">
        <v>0</v>
      </c>
      <c r="J14" s="35" t="s">
        <v>156</v>
      </c>
      <c r="L14" s="278"/>
      <c r="M14" s="278"/>
      <c r="N14" s="150">
        <v>5251.53</v>
      </c>
      <c r="O14" s="289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1:39" x14ac:dyDescent="0.25">
      <c r="A15" s="288"/>
      <c r="B15" s="278" t="s">
        <v>68</v>
      </c>
      <c r="C15" s="278"/>
      <c r="D15" s="278"/>
      <c r="E15" s="278"/>
      <c r="F15" s="278"/>
      <c r="G15" s="278"/>
      <c r="H15" s="291"/>
      <c r="J15" s="35" t="s">
        <v>157</v>
      </c>
      <c r="L15" s="278"/>
      <c r="M15" s="278"/>
      <c r="N15" s="150">
        <v>1213.27</v>
      </c>
      <c r="O15" s="289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x14ac:dyDescent="0.25">
      <c r="A16" s="288"/>
      <c r="B16" s="278"/>
      <c r="C16" s="278" t="s">
        <v>158</v>
      </c>
      <c r="D16" s="278"/>
      <c r="E16" s="278"/>
      <c r="F16" s="278"/>
      <c r="G16" s="278"/>
      <c r="H16" s="150">
        <v>0</v>
      </c>
      <c r="J16" s="35" t="s">
        <v>159</v>
      </c>
      <c r="L16" s="278"/>
      <c r="M16" s="278"/>
      <c r="N16" s="169">
        <v>0</v>
      </c>
      <c r="O16" s="151"/>
      <c r="P16" s="2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ht="13.8" thickBot="1" x14ac:dyDescent="0.3">
      <c r="A17" s="288"/>
      <c r="B17" s="278" t="s">
        <v>160</v>
      </c>
      <c r="C17" s="278"/>
      <c r="D17" s="278"/>
      <c r="E17" s="278"/>
      <c r="F17" s="278"/>
      <c r="G17" s="278"/>
      <c r="H17" s="291">
        <v>876.85</v>
      </c>
      <c r="J17" s="292"/>
      <c r="K17" s="253" t="s">
        <v>161</v>
      </c>
      <c r="L17" s="293"/>
      <c r="M17" s="293"/>
      <c r="N17" s="418">
        <v>26272.94</v>
      </c>
      <c r="O17" s="151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</row>
    <row r="18" spans="1:39" x14ac:dyDescent="0.25">
      <c r="A18" s="288"/>
      <c r="B18" s="278" t="s">
        <v>162</v>
      </c>
      <c r="C18" s="278"/>
      <c r="D18" s="278"/>
      <c r="E18" s="278"/>
      <c r="F18" s="278"/>
      <c r="G18" s="278"/>
      <c r="H18" s="291">
        <v>0</v>
      </c>
      <c r="O18" s="289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x14ac:dyDescent="0.25">
      <c r="A19" s="288"/>
      <c r="B19" s="23" t="s">
        <v>163</v>
      </c>
      <c r="C19" s="278"/>
      <c r="D19" s="278"/>
      <c r="E19" s="278"/>
      <c r="F19" s="278"/>
      <c r="G19" s="278"/>
      <c r="H19" s="291">
        <v>0</v>
      </c>
      <c r="O19" s="151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x14ac:dyDescent="0.25">
      <c r="A20" s="288"/>
      <c r="B20" s="278" t="s">
        <v>164</v>
      </c>
      <c r="C20" s="278"/>
      <c r="D20" s="278"/>
      <c r="E20" s="278"/>
      <c r="F20" s="278"/>
      <c r="G20" s="278"/>
      <c r="H20" s="150">
        <v>255519.99</v>
      </c>
      <c r="O20" s="289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39" x14ac:dyDescent="0.25">
      <c r="A21" s="288"/>
      <c r="B21" s="23" t="s">
        <v>165</v>
      </c>
      <c r="C21" s="278"/>
      <c r="D21" s="278"/>
      <c r="E21" s="278"/>
      <c r="F21" s="278"/>
      <c r="G21" s="278"/>
      <c r="H21" s="291"/>
      <c r="R21" s="149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</row>
    <row r="22" spans="1:39" ht="13.8" thickBot="1" x14ac:dyDescent="0.3">
      <c r="A22" s="288"/>
      <c r="B22" s="278" t="s">
        <v>166</v>
      </c>
      <c r="C22" s="278"/>
      <c r="D22" s="278"/>
      <c r="E22" s="278"/>
      <c r="F22" s="278"/>
      <c r="G22" s="278"/>
      <c r="H22" s="291">
        <v>0</v>
      </c>
      <c r="N22" s="294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</row>
    <row r="23" spans="1:39" x14ac:dyDescent="0.25">
      <c r="A23" s="288"/>
      <c r="B23" s="278" t="s">
        <v>167</v>
      </c>
      <c r="C23" s="278"/>
      <c r="D23" s="278"/>
      <c r="E23" s="278"/>
      <c r="F23" s="278"/>
      <c r="G23" s="278"/>
      <c r="H23" s="291"/>
      <c r="I23" s="295"/>
      <c r="J23" s="164" t="s">
        <v>168</v>
      </c>
      <c r="K23" s="280"/>
      <c r="L23" s="280"/>
      <c r="M23" s="280"/>
      <c r="N23" s="296">
        <v>44712</v>
      </c>
      <c r="O23" s="265"/>
      <c r="S23" s="278"/>
      <c r="T23" s="278"/>
      <c r="U23" s="105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1:39" x14ac:dyDescent="0.25">
      <c r="A24" s="288"/>
      <c r="B24" s="278" t="s">
        <v>169</v>
      </c>
      <c r="C24" s="278"/>
      <c r="D24" s="278"/>
      <c r="E24" s="278"/>
      <c r="F24" s="278"/>
      <c r="G24" s="278"/>
      <c r="H24" s="291"/>
      <c r="I24" s="295"/>
      <c r="J24" s="288"/>
      <c r="K24" s="278"/>
      <c r="L24" s="278"/>
      <c r="M24" s="278"/>
      <c r="N24" s="297"/>
      <c r="O24" s="29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</row>
    <row r="25" spans="1:39" x14ac:dyDescent="0.25">
      <c r="A25" s="288"/>
      <c r="B25" s="278" t="s">
        <v>170</v>
      </c>
      <c r="C25" s="278"/>
      <c r="D25" s="278"/>
      <c r="E25" s="278"/>
      <c r="F25" s="278"/>
      <c r="G25" s="278"/>
      <c r="H25" s="150"/>
      <c r="I25" s="295"/>
      <c r="J25" s="299" t="s">
        <v>171</v>
      </c>
      <c r="K25" s="278"/>
      <c r="L25" s="278"/>
      <c r="M25" s="278"/>
      <c r="N25" s="99">
        <v>213028.15</v>
      </c>
      <c r="O25" s="300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</row>
    <row r="26" spans="1:39" x14ac:dyDescent="0.25">
      <c r="A26" s="288"/>
      <c r="B26" s="278" t="s">
        <v>172</v>
      </c>
      <c r="C26" s="278"/>
      <c r="D26" s="278"/>
      <c r="E26" s="278"/>
      <c r="F26" s="278"/>
      <c r="G26" s="278"/>
      <c r="H26" s="150"/>
      <c r="I26" s="295"/>
      <c r="J26" s="299" t="s">
        <v>173</v>
      </c>
      <c r="K26" s="278"/>
      <c r="L26" s="278"/>
      <c r="M26" s="278"/>
      <c r="N26" s="307">
        <v>59709768.93</v>
      </c>
      <c r="O26" s="300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</row>
    <row r="27" spans="1:39" x14ac:dyDescent="0.25">
      <c r="A27" s="288"/>
      <c r="B27" s="278" t="s">
        <v>174</v>
      </c>
      <c r="C27" s="278"/>
      <c r="D27" s="278"/>
      <c r="E27" s="278"/>
      <c r="F27" s="278"/>
      <c r="G27" s="278"/>
      <c r="H27" s="291"/>
      <c r="I27" s="295"/>
      <c r="J27" s="299" t="s">
        <v>175</v>
      </c>
      <c r="K27" s="278"/>
      <c r="L27" s="278"/>
      <c r="M27" s="278"/>
      <c r="N27" s="301">
        <v>0.26991149321480951</v>
      </c>
      <c r="O27" s="302"/>
      <c r="P27" s="2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</row>
    <row r="28" spans="1:39" x14ac:dyDescent="0.25">
      <c r="A28" s="288"/>
      <c r="B28" s="278"/>
      <c r="C28" s="278"/>
      <c r="D28" s="278"/>
      <c r="E28" s="278"/>
      <c r="F28" s="278"/>
      <c r="G28" s="278"/>
      <c r="H28" s="303"/>
      <c r="I28" s="295"/>
      <c r="J28" s="299" t="s">
        <v>176</v>
      </c>
      <c r="K28" s="278"/>
      <c r="L28" s="278"/>
      <c r="M28" s="278"/>
      <c r="N28" s="304">
        <v>1.876187132622968</v>
      </c>
      <c r="O28" s="302"/>
      <c r="P28" s="2"/>
      <c r="R28" s="305"/>
    </row>
    <row r="29" spans="1:39" x14ac:dyDescent="0.25">
      <c r="A29" s="288"/>
      <c r="B29" s="278"/>
      <c r="C29" s="105" t="s">
        <v>177</v>
      </c>
      <c r="D29" s="278"/>
      <c r="E29" s="278"/>
      <c r="F29" s="278"/>
      <c r="G29" s="278"/>
      <c r="H29" s="419">
        <v>1002145.27</v>
      </c>
      <c r="I29" s="295"/>
      <c r="J29" s="306"/>
      <c r="K29" s="278"/>
      <c r="L29" s="278"/>
      <c r="M29" s="278"/>
      <c r="N29" s="307"/>
      <c r="O29" s="302"/>
      <c r="P29" s="2"/>
    </row>
    <row r="30" spans="1:39" ht="13.8" thickBot="1" x14ac:dyDescent="0.3">
      <c r="A30" s="288"/>
      <c r="B30" s="278"/>
      <c r="C30" s="105"/>
      <c r="D30" s="278"/>
      <c r="E30" s="278"/>
      <c r="F30" s="278"/>
      <c r="G30" s="278"/>
      <c r="H30" s="303"/>
      <c r="I30" s="295"/>
      <c r="J30" s="299" t="s">
        <v>178</v>
      </c>
      <c r="K30" s="278"/>
      <c r="L30" s="278"/>
      <c r="M30" s="278"/>
      <c r="N30" s="99">
        <v>255519.99</v>
      </c>
      <c r="O30" s="300"/>
      <c r="P30" s="2"/>
    </row>
    <row r="31" spans="1:39" x14ac:dyDescent="0.25">
      <c r="A31" s="308" t="s">
        <v>179</v>
      </c>
      <c r="B31" s="309"/>
      <c r="C31" s="310"/>
      <c r="D31" s="309"/>
      <c r="E31" s="309"/>
      <c r="F31" s="309"/>
      <c r="G31" s="309"/>
      <c r="H31" s="311"/>
      <c r="I31" s="295"/>
      <c r="J31" s="299" t="s">
        <v>180</v>
      </c>
      <c r="K31" s="278"/>
      <c r="L31" s="278"/>
      <c r="M31" s="278"/>
      <c r="N31" s="307">
        <v>0</v>
      </c>
      <c r="O31" s="300"/>
      <c r="P31" s="2"/>
    </row>
    <row r="32" spans="1:39" ht="15.6" x14ac:dyDescent="0.25">
      <c r="A32" s="72"/>
      <c r="B32" s="259"/>
      <c r="C32" s="259"/>
      <c r="D32" s="259"/>
      <c r="E32" s="259"/>
      <c r="F32" s="259"/>
      <c r="G32" s="259"/>
      <c r="H32" s="312"/>
      <c r="I32" s="295"/>
      <c r="J32" s="35" t="s">
        <v>181</v>
      </c>
      <c r="K32" s="278"/>
      <c r="L32" s="278"/>
      <c r="M32" s="278"/>
      <c r="N32" s="99">
        <v>57905116.289999999</v>
      </c>
      <c r="O32" s="300"/>
      <c r="P32" s="2"/>
    </row>
    <row r="33" spans="1:19" ht="16.2" thickBot="1" x14ac:dyDescent="0.3">
      <c r="A33" s="77"/>
      <c r="B33" s="313"/>
      <c r="C33" s="313"/>
      <c r="D33" s="313"/>
      <c r="E33" s="313"/>
      <c r="F33" s="313"/>
      <c r="G33" s="314"/>
      <c r="H33" s="315"/>
      <c r="I33" s="295"/>
      <c r="J33" s="35" t="s">
        <v>182</v>
      </c>
      <c r="K33" s="23"/>
      <c r="L33" s="23"/>
      <c r="M33" s="23"/>
      <c r="N33" s="304">
        <v>0.96977625818455837</v>
      </c>
      <c r="O33" s="302"/>
      <c r="P33" s="2"/>
    </row>
    <row r="34" spans="1:19" s="260" customFormat="1" x14ac:dyDescent="0.25">
      <c r="A34" s="74"/>
      <c r="B34" s="259"/>
      <c r="C34" s="259"/>
      <c r="D34" s="259"/>
      <c r="E34" s="259"/>
      <c r="F34" s="259"/>
      <c r="G34" s="259"/>
      <c r="H34" s="259"/>
      <c r="I34" s="295"/>
      <c r="J34" s="35" t="s">
        <v>183</v>
      </c>
      <c r="K34" s="23"/>
      <c r="L34" s="23"/>
      <c r="M34" s="23"/>
      <c r="N34" s="304">
        <v>8.1577352839447368E-3</v>
      </c>
      <c r="O34" s="302"/>
      <c r="P34" s="2"/>
    </row>
    <row r="35" spans="1:19" s="260" customFormat="1" ht="13.8" thickBot="1" x14ac:dyDescent="0.3">
      <c r="G35" s="316"/>
      <c r="I35" s="317"/>
      <c r="J35" s="318" t="s">
        <v>184</v>
      </c>
      <c r="K35" s="319"/>
      <c r="L35" s="319"/>
      <c r="M35" s="319"/>
      <c r="N35" s="320">
        <v>0</v>
      </c>
      <c r="O35" s="302"/>
      <c r="P35" s="2"/>
    </row>
    <row r="36" spans="1:19" s="260" customFormat="1" ht="15" x14ac:dyDescent="0.25">
      <c r="H36" s="321"/>
      <c r="J36" s="322" t="s">
        <v>185</v>
      </c>
      <c r="K36" s="323"/>
      <c r="L36" s="323"/>
      <c r="M36" s="323"/>
      <c r="N36" s="324"/>
      <c r="P36" s="327"/>
      <c r="Q36" s="325"/>
      <c r="R36" s="316"/>
    </row>
    <row r="37" spans="1:19" s="260" customFormat="1" ht="15.6" thickBot="1" x14ac:dyDescent="0.3">
      <c r="H37" s="316"/>
      <c r="J37" s="142" t="s">
        <v>186</v>
      </c>
      <c r="K37" s="143"/>
      <c r="L37" s="143"/>
      <c r="M37" s="143"/>
      <c r="N37" s="144"/>
      <c r="O37" s="326"/>
      <c r="P37" s="327"/>
      <c r="Q37" s="325"/>
      <c r="R37" s="316"/>
    </row>
    <row r="38" spans="1:19" s="260" customFormat="1" ht="15" x14ac:dyDescent="0.25">
      <c r="J38" s="74"/>
      <c r="K38" s="105"/>
      <c r="L38" s="278"/>
      <c r="M38" s="278"/>
      <c r="N38" s="278"/>
      <c r="O38" s="278"/>
      <c r="P38" s="327"/>
      <c r="Q38" s="325"/>
      <c r="R38" s="316"/>
      <c r="S38" s="316"/>
    </row>
    <row r="39" spans="1:19" ht="15.6" thickBot="1" x14ac:dyDescent="0.3">
      <c r="P39" s="289"/>
      <c r="Q39" s="325"/>
    </row>
    <row r="40" spans="1:19" ht="15.6" thickBot="1" x14ac:dyDescent="0.3">
      <c r="A40" s="282" t="s">
        <v>187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27"/>
      <c r="Q40" s="325"/>
      <c r="R40" s="294"/>
    </row>
    <row r="41" spans="1:19" ht="14.4" thickBot="1" x14ac:dyDescent="0.3">
      <c r="A41" s="32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3"/>
      <c r="O41" s="278"/>
      <c r="P41" s="327"/>
      <c r="Q41" s="260"/>
      <c r="R41" s="327"/>
    </row>
    <row r="42" spans="1:19" x14ac:dyDescent="0.25">
      <c r="A42" s="32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78"/>
      <c r="S42" s="294"/>
    </row>
    <row r="43" spans="1:19" x14ac:dyDescent="0.25">
      <c r="A43" s="124" t="s">
        <v>188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0" t="s">
        <v>189</v>
      </c>
      <c r="M43" s="331"/>
      <c r="N43" s="332" t="s">
        <v>190</v>
      </c>
      <c r="O43" s="333"/>
      <c r="R43" s="294"/>
    </row>
    <row r="44" spans="1:19" x14ac:dyDescent="0.25">
      <c r="A44" s="28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3"/>
      <c r="O44" s="278"/>
    </row>
    <row r="45" spans="1:19" x14ac:dyDescent="0.25">
      <c r="A45" s="288"/>
      <c r="B45" s="105" t="s">
        <v>177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89"/>
      <c r="M45" s="289"/>
      <c r="N45" s="291">
        <v>1002145.27</v>
      </c>
      <c r="O45" s="278"/>
      <c r="Q45" s="294"/>
    </row>
    <row r="46" spans="1:19" x14ac:dyDescent="0.25">
      <c r="A46" s="28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289"/>
      <c r="N46" s="291"/>
      <c r="O46" s="289"/>
    </row>
    <row r="47" spans="1:19" x14ac:dyDescent="0.25">
      <c r="A47" s="288"/>
      <c r="B47" s="105" t="s">
        <v>191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51">
        <v>29124.21</v>
      </c>
      <c r="M47" s="289"/>
      <c r="N47" s="291">
        <v>973021.06</v>
      </c>
      <c r="O47" s="289"/>
    </row>
    <row r="48" spans="1:19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51"/>
      <c r="M48" s="289"/>
      <c r="N48" s="291"/>
      <c r="O48" s="289"/>
    </row>
    <row r="49" spans="1:24" x14ac:dyDescent="0.25">
      <c r="A49" s="288"/>
      <c r="B49" s="105" t="s">
        <v>192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51">
        <v>0</v>
      </c>
      <c r="M49" s="289"/>
      <c r="N49" s="291">
        <v>973021.06</v>
      </c>
      <c r="O49" s="289"/>
    </row>
    <row r="50" spans="1:24" x14ac:dyDescent="0.25">
      <c r="A50" s="28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51"/>
      <c r="M50" s="289"/>
      <c r="N50" s="291"/>
      <c r="O50" s="289"/>
    </row>
    <row r="51" spans="1:24" x14ac:dyDescent="0.25">
      <c r="A51" s="288"/>
      <c r="B51" s="105" t="s">
        <v>193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51">
        <v>19808.14</v>
      </c>
      <c r="M51" s="289"/>
      <c r="N51" s="291">
        <v>953212.92</v>
      </c>
      <c r="O51" s="151"/>
    </row>
    <row r="52" spans="1:24" x14ac:dyDescent="0.25">
      <c r="A52" s="28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51"/>
      <c r="M52" s="289"/>
      <c r="N52" s="291"/>
      <c r="O52" s="289"/>
    </row>
    <row r="53" spans="1:24" x14ac:dyDescent="0.25">
      <c r="A53" s="288"/>
      <c r="B53" s="105" t="s">
        <v>194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51">
        <v>5251.53</v>
      </c>
      <c r="M53" s="289"/>
      <c r="N53" s="291">
        <v>947961.39</v>
      </c>
      <c r="O53" s="289"/>
    </row>
    <row r="54" spans="1:24" x14ac:dyDescent="0.25">
      <c r="A54" s="28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51"/>
      <c r="M54" s="289"/>
      <c r="N54" s="291"/>
      <c r="O54" s="289"/>
    </row>
    <row r="55" spans="1:24" x14ac:dyDescent="0.25">
      <c r="A55" s="288"/>
      <c r="B55" s="105" t="s">
        <v>195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51">
        <v>37795.919999999998</v>
      </c>
      <c r="M55" s="289"/>
      <c r="N55" s="291">
        <v>910165.47</v>
      </c>
      <c r="O55" s="289"/>
    </row>
    <row r="56" spans="1:24" x14ac:dyDescent="0.25">
      <c r="A56" s="28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51"/>
      <c r="M56" s="289"/>
      <c r="N56" s="291"/>
      <c r="O56" s="289"/>
    </row>
    <row r="57" spans="1:24" x14ac:dyDescent="0.25">
      <c r="A57" s="288"/>
      <c r="B57" s="105" t="s">
        <v>196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89">
        <v>8039.45</v>
      </c>
      <c r="M57" s="289"/>
      <c r="N57" s="291">
        <v>902126.02</v>
      </c>
      <c r="O57" s="289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x14ac:dyDescent="0.25">
      <c r="A58" s="28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89"/>
      <c r="M58" s="289"/>
      <c r="N58" s="291"/>
      <c r="O58" s="289"/>
      <c r="P58" s="278"/>
      <c r="Q58" s="334"/>
      <c r="R58" s="278"/>
      <c r="S58" s="335"/>
      <c r="T58" s="335"/>
      <c r="U58" s="278"/>
      <c r="V58" s="278"/>
      <c r="W58" s="278"/>
      <c r="X58" s="278"/>
    </row>
    <row r="59" spans="1:24" x14ac:dyDescent="0.25">
      <c r="A59" s="288"/>
      <c r="B59" s="105" t="s">
        <v>197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89"/>
      <c r="M59" s="289"/>
      <c r="N59" s="291">
        <v>902126.02</v>
      </c>
      <c r="O59" s="289"/>
      <c r="P59" s="278"/>
      <c r="Q59" s="278"/>
      <c r="R59" s="278"/>
      <c r="S59" s="23"/>
      <c r="T59" s="278"/>
      <c r="U59" s="278"/>
      <c r="V59" s="278"/>
      <c r="W59" s="278"/>
      <c r="X59" s="278"/>
    </row>
    <row r="60" spans="1:24" x14ac:dyDescent="0.25">
      <c r="A60" s="288"/>
      <c r="B60" s="105"/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289"/>
      <c r="N60" s="291"/>
      <c r="O60" s="289"/>
      <c r="P60" s="336"/>
      <c r="Q60" s="23"/>
      <c r="R60" s="23"/>
      <c r="S60" s="337"/>
      <c r="T60" s="289"/>
      <c r="U60" s="278"/>
      <c r="V60" s="289"/>
      <c r="W60" s="289"/>
      <c r="X60" s="289"/>
    </row>
    <row r="61" spans="1:24" x14ac:dyDescent="0.25">
      <c r="A61" s="288"/>
      <c r="B61" s="105" t="s">
        <v>198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89">
        <v>902126.02</v>
      </c>
      <c r="M61" s="289"/>
      <c r="N61" s="291">
        <v>0</v>
      </c>
      <c r="O61" s="289"/>
      <c r="P61" s="336"/>
      <c r="Q61" s="23"/>
      <c r="R61" s="23"/>
      <c r="S61" s="337"/>
      <c r="T61" s="289"/>
      <c r="U61" s="278"/>
      <c r="V61" s="289"/>
      <c r="W61" s="289"/>
      <c r="X61" s="289"/>
    </row>
    <row r="62" spans="1:24" x14ac:dyDescent="0.25">
      <c r="A62" s="288"/>
      <c r="B62" s="105"/>
      <c r="C62" s="278"/>
      <c r="D62" s="278"/>
      <c r="E62" s="278"/>
      <c r="F62" s="278"/>
      <c r="G62" s="278"/>
      <c r="H62" s="278"/>
      <c r="I62" s="278"/>
      <c r="J62" s="278"/>
      <c r="K62" s="278"/>
      <c r="L62" s="289"/>
      <c r="M62" s="289"/>
      <c r="N62" s="291"/>
      <c r="O62" s="289"/>
      <c r="P62" s="336"/>
      <c r="Q62" s="23"/>
      <c r="R62" s="23"/>
      <c r="S62" s="337"/>
      <c r="T62" s="289"/>
      <c r="U62" s="278"/>
      <c r="V62" s="289"/>
      <c r="W62" s="289"/>
      <c r="X62" s="289"/>
    </row>
    <row r="63" spans="1:24" x14ac:dyDescent="0.25">
      <c r="A63" s="288"/>
      <c r="B63" s="105" t="s">
        <v>199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89">
        <v>0</v>
      </c>
      <c r="M63" s="289"/>
      <c r="N63" s="291">
        <v>0</v>
      </c>
      <c r="O63" s="289"/>
      <c r="P63" s="336"/>
      <c r="Q63" s="23"/>
      <c r="R63" s="23"/>
      <c r="S63" s="337"/>
      <c r="T63" s="289"/>
      <c r="U63" s="278"/>
      <c r="V63" s="289"/>
      <c r="W63" s="289"/>
      <c r="X63" s="289"/>
    </row>
    <row r="64" spans="1:24" x14ac:dyDescent="0.25">
      <c r="A64" s="288"/>
      <c r="B64" s="105"/>
      <c r="C64" s="278"/>
      <c r="D64" s="278"/>
      <c r="E64" s="278"/>
      <c r="F64" s="278"/>
      <c r="G64" s="278"/>
      <c r="H64" s="278"/>
      <c r="I64" s="278"/>
      <c r="J64" s="278"/>
      <c r="K64" s="278"/>
      <c r="L64" s="289"/>
      <c r="M64" s="289"/>
      <c r="N64" s="291"/>
      <c r="O64" s="289"/>
      <c r="P64" s="336"/>
      <c r="Q64" s="23"/>
      <c r="R64" s="23"/>
      <c r="S64" s="337"/>
      <c r="T64" s="289"/>
      <c r="U64" s="278"/>
      <c r="V64" s="289"/>
      <c r="W64" s="289"/>
      <c r="X64" s="289"/>
    </row>
    <row r="65" spans="1:24" x14ac:dyDescent="0.25">
      <c r="A65" s="288"/>
      <c r="B65" s="105" t="s">
        <v>200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89"/>
      <c r="M65" s="289"/>
      <c r="N65" s="291">
        <v>0</v>
      </c>
      <c r="O65" s="289"/>
      <c r="P65" s="336"/>
      <c r="Q65" s="23"/>
      <c r="R65" s="23"/>
      <c r="S65" s="337"/>
      <c r="T65" s="289"/>
      <c r="U65" s="278"/>
      <c r="V65" s="289"/>
      <c r="W65" s="289"/>
      <c r="X65" s="289"/>
    </row>
    <row r="66" spans="1:24" x14ac:dyDescent="0.25">
      <c r="A66" s="288"/>
      <c r="B66" s="105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3"/>
      <c r="O66" s="289"/>
      <c r="P66" s="336"/>
      <c r="Q66" s="23"/>
      <c r="R66" s="23"/>
      <c r="S66" s="337"/>
      <c r="T66" s="289"/>
      <c r="U66" s="278"/>
      <c r="V66" s="289"/>
      <c r="W66" s="289"/>
      <c r="X66" s="289"/>
    </row>
    <row r="67" spans="1:24" x14ac:dyDescent="0.25">
      <c r="A67" s="288"/>
      <c r="B67" s="105" t="s">
        <v>201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303"/>
      <c r="O67" s="289"/>
      <c r="P67" s="336"/>
      <c r="Q67" s="23"/>
      <c r="R67" s="23"/>
      <c r="S67" s="337"/>
      <c r="T67" s="289"/>
      <c r="U67" s="278"/>
      <c r="V67" s="289"/>
      <c r="W67" s="289"/>
      <c r="X67" s="289"/>
    </row>
    <row r="68" spans="1:24" x14ac:dyDescent="0.25">
      <c r="A68" s="288"/>
      <c r="B68" s="105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3"/>
      <c r="O68" s="289"/>
      <c r="P68" s="336"/>
      <c r="Q68" s="23"/>
      <c r="R68" s="23"/>
      <c r="S68" s="337"/>
      <c r="T68" s="289"/>
      <c r="U68" s="278"/>
      <c r="V68" s="289"/>
      <c r="W68" s="289"/>
      <c r="X68" s="289"/>
    </row>
    <row r="69" spans="1:24" x14ac:dyDescent="0.25">
      <c r="A69" s="288"/>
      <c r="B69" s="105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3"/>
      <c r="O69" s="289"/>
      <c r="P69" s="336"/>
      <c r="Q69" s="23"/>
      <c r="R69" s="23"/>
      <c r="S69" s="337"/>
      <c r="T69" s="289"/>
      <c r="U69" s="278"/>
      <c r="V69" s="289"/>
      <c r="W69" s="289"/>
      <c r="X69" s="289"/>
    </row>
    <row r="70" spans="1:24" x14ac:dyDescent="0.25">
      <c r="A70" s="288"/>
      <c r="B70" s="259"/>
      <c r="C70" s="338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03"/>
      <c r="O70" s="289"/>
      <c r="P70" s="339"/>
      <c r="Q70" s="23"/>
      <c r="R70" s="23"/>
      <c r="S70" s="337"/>
      <c r="T70" s="289"/>
      <c r="U70" s="278"/>
      <c r="V70" s="289"/>
      <c r="W70" s="278"/>
      <c r="X70" s="278"/>
    </row>
    <row r="71" spans="1:24" x14ac:dyDescent="0.25">
      <c r="A71" s="72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03"/>
      <c r="O71" s="289"/>
      <c r="P71" s="336"/>
      <c r="Q71" s="23"/>
      <c r="R71" s="23"/>
      <c r="S71" s="337"/>
      <c r="T71" s="289"/>
      <c r="U71" s="278"/>
      <c r="V71" s="289"/>
      <c r="W71" s="278"/>
      <c r="X71" s="278"/>
    </row>
    <row r="72" spans="1:24" ht="13.8" thickBot="1" x14ac:dyDescent="0.3">
      <c r="A72" s="77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340"/>
      <c r="O72" s="289"/>
      <c r="P72" s="339"/>
      <c r="Q72" s="23"/>
      <c r="R72" s="23"/>
      <c r="S72" s="341"/>
      <c r="T72" s="289"/>
      <c r="U72" s="278"/>
      <c r="V72" s="289"/>
      <c r="W72" s="278"/>
      <c r="X72" s="278"/>
    </row>
    <row r="73" spans="1:24" ht="13.8" thickBot="1" x14ac:dyDescent="0.3">
      <c r="A73" s="288"/>
      <c r="B73" s="105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89"/>
      <c r="P73" s="23"/>
      <c r="Q73" s="105"/>
      <c r="R73" s="105"/>
      <c r="S73" s="266"/>
      <c r="T73" s="266"/>
      <c r="U73" s="278"/>
      <c r="V73" s="278"/>
      <c r="W73" s="278"/>
      <c r="X73" s="278"/>
    </row>
    <row r="74" spans="1:24" x14ac:dyDescent="0.25">
      <c r="A74" s="164" t="s">
        <v>202</v>
      </c>
      <c r="B74" s="280"/>
      <c r="C74" s="280"/>
      <c r="D74" s="280"/>
      <c r="E74" s="280"/>
      <c r="F74" s="280"/>
      <c r="G74" s="342" t="s">
        <v>203</v>
      </c>
      <c r="H74" s="342" t="s">
        <v>204</v>
      </c>
      <c r="I74" s="343" t="s">
        <v>205</v>
      </c>
      <c r="J74" s="278"/>
      <c r="K74" s="278"/>
      <c r="L74" s="278"/>
      <c r="M74" s="278"/>
      <c r="N74" s="278"/>
      <c r="O74" s="289"/>
      <c r="P74" s="336"/>
      <c r="Q74" s="23"/>
      <c r="R74" s="23"/>
      <c r="S74" s="341"/>
      <c r="T74" s="289"/>
      <c r="U74" s="278"/>
      <c r="V74" s="278"/>
      <c r="W74" s="278"/>
      <c r="X74" s="278"/>
    </row>
    <row r="75" spans="1:24" x14ac:dyDescent="0.25">
      <c r="A75" s="288"/>
      <c r="B75" s="278"/>
      <c r="C75" s="278"/>
      <c r="D75" s="278"/>
      <c r="E75" s="278"/>
      <c r="F75" s="278"/>
      <c r="G75" s="344"/>
      <c r="H75" s="344"/>
      <c r="I75" s="303"/>
      <c r="J75" s="278"/>
      <c r="K75" s="278"/>
      <c r="L75" s="278"/>
      <c r="M75" s="278"/>
      <c r="N75" s="278"/>
      <c r="O75" s="289"/>
      <c r="P75" s="339"/>
      <c r="Q75" s="23"/>
      <c r="R75" s="23"/>
      <c r="S75" s="341"/>
      <c r="T75" s="289"/>
      <c r="U75" s="278"/>
      <c r="V75" s="278"/>
      <c r="W75" s="278"/>
      <c r="X75" s="278"/>
    </row>
    <row r="76" spans="1:24" x14ac:dyDescent="0.25">
      <c r="A76" s="288"/>
      <c r="B76" s="278" t="s">
        <v>206</v>
      </c>
      <c r="C76" s="278"/>
      <c r="D76" s="278"/>
      <c r="E76" s="278"/>
      <c r="F76" s="278"/>
      <c r="G76" s="347">
        <v>37795.919999999998</v>
      </c>
      <c r="H76" s="347">
        <v>8039.45</v>
      </c>
      <c r="I76" s="297">
        <v>45835.369999999995</v>
      </c>
      <c r="J76" s="278"/>
      <c r="K76" s="278"/>
      <c r="L76" s="278"/>
      <c r="M76" s="278"/>
      <c r="N76" s="278"/>
      <c r="O76" s="289"/>
      <c r="P76" s="339"/>
      <c r="Q76" s="23"/>
      <c r="R76" s="23"/>
      <c r="S76" s="341"/>
      <c r="T76" s="289"/>
      <c r="U76" s="278"/>
      <c r="V76" s="278"/>
      <c r="W76" s="278"/>
      <c r="X76" s="278"/>
    </row>
    <row r="77" spans="1:24" x14ac:dyDescent="0.25">
      <c r="A77" s="288"/>
      <c r="B77" s="278" t="s">
        <v>207</v>
      </c>
      <c r="C77" s="278"/>
      <c r="D77" s="278"/>
      <c r="E77" s="278"/>
      <c r="F77" s="278"/>
      <c r="G77" s="345">
        <v>37795.919999999998</v>
      </c>
      <c r="H77" s="345">
        <v>8039.45</v>
      </c>
      <c r="I77" s="346">
        <v>45835.369999999995</v>
      </c>
      <c r="J77" s="278"/>
      <c r="K77" s="278"/>
      <c r="L77" s="278"/>
      <c r="M77" s="278"/>
      <c r="N77" s="278"/>
      <c r="O77" s="289"/>
      <c r="P77" s="278"/>
      <c r="Q77" s="105"/>
      <c r="R77" s="105"/>
      <c r="S77" s="266"/>
      <c r="T77" s="266"/>
      <c r="U77" s="278"/>
      <c r="V77" s="278"/>
      <c r="W77" s="278"/>
      <c r="X77" s="278"/>
    </row>
    <row r="78" spans="1:24" x14ac:dyDescent="0.25">
      <c r="A78" s="288"/>
      <c r="B78" s="278"/>
      <c r="C78" s="23" t="s">
        <v>208</v>
      </c>
      <c r="D78" s="278"/>
      <c r="E78" s="278"/>
      <c r="F78" s="278"/>
      <c r="G78" s="347">
        <v>0</v>
      </c>
      <c r="H78" s="347">
        <v>0</v>
      </c>
      <c r="I78" s="297">
        <v>0</v>
      </c>
      <c r="J78" s="278"/>
      <c r="K78" s="278"/>
      <c r="L78" s="278"/>
      <c r="M78" s="278"/>
      <c r="N78" s="278"/>
      <c r="O78" s="289"/>
      <c r="P78" s="278"/>
      <c r="Q78" s="23"/>
      <c r="R78" s="348"/>
      <c r="S78" s="289"/>
      <c r="T78" s="289"/>
      <c r="U78" s="278"/>
      <c r="V78" s="278"/>
      <c r="W78" s="278"/>
      <c r="X78" s="278"/>
    </row>
    <row r="79" spans="1:24" x14ac:dyDescent="0.25">
      <c r="A79" s="288"/>
      <c r="B79" s="278"/>
      <c r="C79" s="278"/>
      <c r="D79" s="278"/>
      <c r="E79" s="278"/>
      <c r="F79" s="278"/>
      <c r="G79" s="344"/>
      <c r="H79" s="344"/>
      <c r="I79" s="303"/>
      <c r="J79" s="278"/>
      <c r="K79" s="278"/>
      <c r="L79" s="278"/>
      <c r="M79" s="278"/>
      <c r="N79" s="278"/>
      <c r="O79" s="289"/>
      <c r="P79" s="278"/>
      <c r="Q79" s="105"/>
      <c r="R79" s="105"/>
      <c r="S79" s="266"/>
      <c r="T79" s="266"/>
      <c r="U79" s="23"/>
      <c r="V79" s="278"/>
      <c r="W79" s="278"/>
      <c r="X79" s="278"/>
    </row>
    <row r="80" spans="1:24" x14ac:dyDescent="0.25">
      <c r="A80" s="288"/>
      <c r="B80" s="278" t="s">
        <v>209</v>
      </c>
      <c r="C80" s="278"/>
      <c r="D80" s="278"/>
      <c r="E80" s="278"/>
      <c r="F80" s="278"/>
      <c r="G80" s="349">
        <v>0</v>
      </c>
      <c r="H80" s="349">
        <v>0</v>
      </c>
      <c r="I80" s="297">
        <v>0</v>
      </c>
      <c r="J80" s="278"/>
      <c r="K80" s="278"/>
      <c r="L80" s="278"/>
      <c r="M80" s="278"/>
      <c r="N80" s="278"/>
      <c r="O80" s="289"/>
      <c r="P80" s="278"/>
      <c r="Q80" s="278"/>
      <c r="R80" s="278"/>
      <c r="S80" s="278"/>
      <c r="T80" s="350"/>
      <c r="U80" s="278"/>
      <c r="V80" s="278"/>
      <c r="W80" s="278"/>
      <c r="X80" s="278"/>
    </row>
    <row r="81" spans="1:24" x14ac:dyDescent="0.25">
      <c r="A81" s="288"/>
      <c r="B81" s="278" t="s">
        <v>210</v>
      </c>
      <c r="C81" s="278"/>
      <c r="D81" s="278"/>
      <c r="E81" s="278"/>
      <c r="F81" s="278"/>
      <c r="G81" s="351">
        <v>0</v>
      </c>
      <c r="H81" s="351">
        <v>0</v>
      </c>
      <c r="I81" s="346">
        <v>0</v>
      </c>
      <c r="J81" s="278"/>
      <c r="K81" s="278"/>
      <c r="L81" s="278"/>
      <c r="M81" s="278"/>
      <c r="N81" s="278"/>
      <c r="O81" s="289"/>
      <c r="P81" s="278"/>
      <c r="Q81" s="278"/>
      <c r="R81" s="278"/>
      <c r="S81" s="278"/>
      <c r="T81" s="350"/>
      <c r="U81" s="278"/>
      <c r="V81" s="278"/>
      <c r="W81" s="278"/>
      <c r="X81" s="278"/>
    </row>
    <row r="82" spans="1:24" x14ac:dyDescent="0.25">
      <c r="A82" s="288"/>
      <c r="B82" s="278"/>
      <c r="C82" s="278" t="s">
        <v>211</v>
      </c>
      <c r="D82" s="278"/>
      <c r="E82" s="278"/>
      <c r="F82" s="278"/>
      <c r="G82" s="349">
        <v>0</v>
      </c>
      <c r="H82" s="349"/>
      <c r="I82" s="297">
        <v>0</v>
      </c>
      <c r="J82" s="278"/>
      <c r="K82" s="278"/>
      <c r="L82" s="278"/>
      <c r="M82" s="278"/>
      <c r="N82" s="278"/>
      <c r="O82" s="289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x14ac:dyDescent="0.25">
      <c r="A83" s="288"/>
      <c r="B83" s="278"/>
      <c r="C83" s="278"/>
      <c r="D83" s="278"/>
      <c r="E83" s="278"/>
      <c r="F83" s="278"/>
      <c r="G83" s="344"/>
      <c r="H83" s="344"/>
      <c r="I83" s="303"/>
      <c r="J83" s="278"/>
      <c r="K83" s="278"/>
      <c r="L83" s="278"/>
      <c r="M83" s="278"/>
      <c r="N83" s="278"/>
      <c r="O83" s="289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x14ac:dyDescent="0.25">
      <c r="A84" s="288"/>
      <c r="B84" s="278" t="s">
        <v>212</v>
      </c>
      <c r="C84" s="278"/>
      <c r="D84" s="278"/>
      <c r="E84" s="278"/>
      <c r="F84" s="278"/>
      <c r="G84" s="347">
        <v>902126.02</v>
      </c>
      <c r="H84" s="347">
        <v>0</v>
      </c>
      <c r="I84" s="297">
        <v>902126.02</v>
      </c>
      <c r="J84" s="278"/>
      <c r="K84" s="278"/>
      <c r="L84" s="278"/>
      <c r="M84" s="278"/>
      <c r="N84" s="278"/>
      <c r="O84" s="289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x14ac:dyDescent="0.25">
      <c r="A85" s="288"/>
      <c r="B85" s="278" t="s">
        <v>213</v>
      </c>
      <c r="C85" s="278"/>
      <c r="D85" s="278"/>
      <c r="E85" s="278"/>
      <c r="F85" s="278"/>
      <c r="G85" s="345">
        <v>902126.02</v>
      </c>
      <c r="H85" s="351">
        <v>0</v>
      </c>
      <c r="I85" s="346">
        <v>902126.02</v>
      </c>
      <c r="J85" s="278"/>
      <c r="K85" s="278"/>
      <c r="L85" s="278"/>
      <c r="M85" s="278"/>
      <c r="N85" s="278"/>
      <c r="O85" s="289"/>
      <c r="P85" s="2"/>
    </row>
    <row r="86" spans="1:24" x14ac:dyDescent="0.25">
      <c r="A86" s="288"/>
      <c r="B86" s="278"/>
      <c r="C86" s="23" t="s">
        <v>214</v>
      </c>
      <c r="D86" s="278"/>
      <c r="E86" s="278"/>
      <c r="F86" s="278"/>
      <c r="G86" s="347">
        <v>0</v>
      </c>
      <c r="H86" s="347">
        <v>0</v>
      </c>
      <c r="I86" s="297">
        <v>0</v>
      </c>
      <c r="J86" s="278"/>
      <c r="K86" s="278"/>
      <c r="L86" s="278"/>
      <c r="M86" s="278"/>
      <c r="N86" s="278"/>
      <c r="O86" s="289"/>
    </row>
    <row r="87" spans="1:24" s="260" customFormat="1" x14ac:dyDescent="0.25">
      <c r="A87" s="288"/>
      <c r="B87" s="278"/>
      <c r="C87" s="278"/>
      <c r="D87" s="278"/>
      <c r="E87" s="278"/>
      <c r="F87" s="278"/>
      <c r="G87" s="344"/>
      <c r="H87" s="344"/>
      <c r="I87" s="303"/>
      <c r="J87" s="259"/>
      <c r="K87" s="259"/>
      <c r="L87" s="259"/>
      <c r="M87" s="259"/>
      <c r="N87" s="259"/>
      <c r="O87" s="278"/>
      <c r="Q87" s="273"/>
      <c r="R87" s="273"/>
      <c r="S87" s="273"/>
      <c r="T87" s="273"/>
      <c r="U87" s="273"/>
    </row>
    <row r="88" spans="1:24" x14ac:dyDescent="0.25">
      <c r="A88" s="288"/>
      <c r="B88" s="278"/>
      <c r="C88" s="105" t="s">
        <v>215</v>
      </c>
      <c r="D88" s="278"/>
      <c r="E88" s="278"/>
      <c r="F88" s="278"/>
      <c r="G88" s="347">
        <v>939921.94000000006</v>
      </c>
      <c r="H88" s="347">
        <v>8039.45</v>
      </c>
      <c r="I88" s="297">
        <v>947961.39</v>
      </c>
      <c r="J88" s="278"/>
      <c r="K88" s="278"/>
      <c r="L88" s="278"/>
      <c r="M88" s="278"/>
      <c r="N88" s="278"/>
      <c r="O88" s="278"/>
      <c r="P88" s="278"/>
      <c r="Q88" s="259"/>
      <c r="R88" s="259"/>
      <c r="S88" s="259"/>
      <c r="T88" s="259"/>
      <c r="U88" s="259"/>
    </row>
    <row r="89" spans="1:24" x14ac:dyDescent="0.25">
      <c r="A89" s="288"/>
      <c r="B89" s="278"/>
      <c r="C89" s="278"/>
      <c r="D89" s="278"/>
      <c r="E89" s="278"/>
      <c r="F89" s="278"/>
      <c r="G89" s="344"/>
      <c r="H89" s="344"/>
      <c r="I89" s="303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1:24" ht="13.8" thickBot="1" x14ac:dyDescent="0.3">
      <c r="A90" s="292"/>
      <c r="B90" s="293"/>
      <c r="C90" s="293"/>
      <c r="D90" s="293"/>
      <c r="E90" s="293"/>
      <c r="F90" s="293"/>
      <c r="G90" s="352"/>
      <c r="H90" s="352"/>
      <c r="I90" s="340"/>
      <c r="O90" s="278"/>
      <c r="P90" s="278"/>
      <c r="Q90" s="278"/>
      <c r="R90" s="278"/>
      <c r="S90" s="278"/>
      <c r="T90" s="278"/>
      <c r="U90" s="278"/>
    </row>
    <row r="91" spans="1:24" x14ac:dyDescent="0.25">
      <c r="O91" s="278"/>
      <c r="P91" s="278"/>
      <c r="Q91" s="147"/>
      <c r="R91" s="278"/>
      <c r="S91" s="278"/>
      <c r="T91" s="278"/>
      <c r="U91" s="278"/>
    </row>
    <row r="92" spans="1:24" x14ac:dyDescent="0.25">
      <c r="O92" s="278"/>
      <c r="P92" s="353"/>
      <c r="Q92" s="353"/>
      <c r="R92" s="278"/>
      <c r="S92" s="278"/>
      <c r="T92" s="278"/>
      <c r="U92" s="278"/>
    </row>
    <row r="93" spans="1:24" x14ac:dyDescent="0.25">
      <c r="O93" s="354"/>
      <c r="P93" s="353"/>
      <c r="Q93" s="353"/>
      <c r="R93" s="278"/>
      <c r="S93" s="278"/>
      <c r="T93" s="278"/>
      <c r="U93" s="278"/>
    </row>
    <row r="94" spans="1:24" x14ac:dyDescent="0.25">
      <c r="O94" s="354"/>
      <c r="P94" s="353"/>
      <c r="Q94" s="353"/>
      <c r="R94" s="278"/>
      <c r="S94" s="278"/>
      <c r="T94" s="278"/>
      <c r="U94" s="278"/>
    </row>
    <row r="95" spans="1:24" x14ac:dyDescent="0.25">
      <c r="O95" s="278"/>
      <c r="P95" s="350"/>
      <c r="Q95" s="350"/>
      <c r="R95" s="278"/>
      <c r="S95" s="278"/>
      <c r="T95" s="278"/>
      <c r="U95" s="278"/>
    </row>
    <row r="96" spans="1:24" x14ac:dyDescent="0.25">
      <c r="O96" s="278"/>
      <c r="P96" s="350"/>
      <c r="Q96" s="350"/>
      <c r="R96" s="350"/>
      <c r="S96" s="278"/>
      <c r="T96" s="278"/>
      <c r="U96" s="278"/>
    </row>
    <row r="97" spans="15:21" x14ac:dyDescent="0.25">
      <c r="O97" s="278"/>
      <c r="P97" s="278"/>
      <c r="Q97" s="278"/>
      <c r="R97" s="278"/>
      <c r="S97" s="278"/>
      <c r="T97" s="278"/>
      <c r="U97" s="278"/>
    </row>
    <row r="98" spans="15:21" x14ac:dyDescent="0.25">
      <c r="O98" s="278"/>
      <c r="P98" s="278"/>
      <c r="Q98" s="278"/>
      <c r="R98" s="278"/>
      <c r="S98" s="278"/>
      <c r="T98" s="278"/>
      <c r="U98" s="278"/>
    </row>
    <row r="241" spans="4:5" x14ac:dyDescent="0.25">
      <c r="D241" s="355"/>
      <c r="E241" s="355"/>
    </row>
    <row r="242" spans="4:5" x14ac:dyDescent="0.25">
      <c r="D242" s="355"/>
      <c r="E242" s="35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3" customWidth="1"/>
    <col min="2" max="2" width="18.5546875" style="273" customWidth="1"/>
    <col min="3" max="3" width="9.109375" style="273"/>
    <col min="4" max="4" width="14" style="273" bestFit="1" customWidth="1"/>
    <col min="5" max="5" width="17.44140625" style="273" customWidth="1"/>
    <col min="6" max="16384" width="9.109375" style="273"/>
  </cols>
  <sheetData>
    <row r="1" spans="1:6" x14ac:dyDescent="0.25">
      <c r="A1" s="420" t="s">
        <v>216</v>
      </c>
      <c r="B1" s="356"/>
    </row>
    <row r="2" spans="1:6" x14ac:dyDescent="0.25">
      <c r="A2" s="420" t="s">
        <v>217</v>
      </c>
      <c r="B2" s="356"/>
    </row>
    <row r="3" spans="1:6" x14ac:dyDescent="0.25">
      <c r="A3" s="421">
        <f>FFELP!D7</f>
        <v>44712</v>
      </c>
      <c r="B3" s="357"/>
    </row>
    <row r="4" spans="1:6" x14ac:dyDescent="0.25">
      <c r="A4" s="420" t="s">
        <v>218</v>
      </c>
      <c r="B4" s="356"/>
    </row>
    <row r="7" spans="1:6" x14ac:dyDescent="0.25">
      <c r="A7" s="358" t="s">
        <v>219</v>
      </c>
    </row>
    <row r="9" spans="1:6" x14ac:dyDescent="0.25">
      <c r="A9" s="359" t="s">
        <v>220</v>
      </c>
      <c r="B9" s="360">
        <v>1422437.6099999999</v>
      </c>
      <c r="C9" s="361"/>
    </row>
    <row r="10" spans="1:6" x14ac:dyDescent="0.25">
      <c r="A10" s="359" t="s">
        <v>221</v>
      </c>
      <c r="B10" s="360"/>
      <c r="C10" s="361"/>
    </row>
    <row r="11" spans="1:6" x14ac:dyDescent="0.25">
      <c r="A11" s="359" t="s">
        <v>222</v>
      </c>
      <c r="B11" s="362"/>
      <c r="C11" s="361"/>
    </row>
    <row r="12" spans="1:6" x14ac:dyDescent="0.25">
      <c r="A12" s="359" t="s">
        <v>223</v>
      </c>
      <c r="B12" s="360">
        <v>31509160.359999999</v>
      </c>
      <c r="C12" s="361"/>
      <c r="D12" s="363"/>
      <c r="E12" s="2"/>
    </row>
    <row r="13" spans="1:6" x14ac:dyDescent="0.25">
      <c r="A13" s="359" t="s">
        <v>224</v>
      </c>
      <c r="B13" s="362">
        <v>-556999.23</v>
      </c>
      <c r="C13" s="361"/>
    </row>
    <row r="14" spans="1:6" x14ac:dyDescent="0.25">
      <c r="A14" s="359" t="s">
        <v>225</v>
      </c>
      <c r="B14" s="364">
        <f>SUM(B12:B13)</f>
        <v>30952161.129999999</v>
      </c>
      <c r="C14" s="361"/>
    </row>
    <row r="15" spans="1:6" x14ac:dyDescent="0.25">
      <c r="A15" s="359"/>
      <c r="B15" s="362"/>
      <c r="C15" s="361"/>
    </row>
    <row r="16" spans="1:6" x14ac:dyDescent="0.25">
      <c r="A16" s="359" t="s">
        <v>226</v>
      </c>
      <c r="B16" s="362">
        <v>979882.3</v>
      </c>
      <c r="C16" s="361"/>
      <c r="E16" s="2"/>
      <c r="F16" s="2"/>
    </row>
    <row r="17" spans="1:5" x14ac:dyDescent="0.25">
      <c r="A17" s="359" t="s">
        <v>272</v>
      </c>
      <c r="B17" s="362">
        <v>10097.879999999999</v>
      </c>
      <c r="C17" s="361"/>
    </row>
    <row r="18" spans="1:5" x14ac:dyDescent="0.25">
      <c r="A18" s="359" t="s">
        <v>227</v>
      </c>
      <c r="B18" s="362">
        <v>28483.79</v>
      </c>
      <c r="C18" s="361"/>
    </row>
    <row r="19" spans="1:5" x14ac:dyDescent="0.25">
      <c r="A19" s="359" t="s">
        <v>228</v>
      </c>
      <c r="B19" s="362"/>
      <c r="C19" s="361"/>
    </row>
    <row r="20" spans="1:5" x14ac:dyDescent="0.25">
      <c r="A20" s="359" t="s">
        <v>229</v>
      </c>
      <c r="B20" s="362"/>
      <c r="C20" s="361"/>
    </row>
    <row r="21" spans="1:5" x14ac:dyDescent="0.25">
      <c r="A21" s="361"/>
      <c r="B21" s="365"/>
      <c r="C21" s="361"/>
    </row>
    <row r="22" spans="1:5" ht="13.8" thickBot="1" x14ac:dyDescent="0.3">
      <c r="A22" s="366" t="s">
        <v>83</v>
      </c>
      <c r="B22" s="422">
        <f>B9+B14+B16+B20+B18+B19+B17</f>
        <v>33393062.709999997</v>
      </c>
      <c r="C22" s="361"/>
      <c r="D22" s="367"/>
      <c r="E22" s="368"/>
    </row>
    <row r="23" spans="1:5" ht="13.8" thickTop="1" x14ac:dyDescent="0.25">
      <c r="A23" s="361"/>
      <c r="B23" s="360"/>
      <c r="C23" s="361"/>
      <c r="E23" s="369"/>
    </row>
    <row r="24" spans="1:5" x14ac:dyDescent="0.25">
      <c r="A24" s="361"/>
      <c r="B24" s="360"/>
      <c r="C24" s="361"/>
    </row>
    <row r="25" spans="1:5" x14ac:dyDescent="0.25">
      <c r="A25" s="366" t="s">
        <v>230</v>
      </c>
      <c r="B25" s="360"/>
      <c r="C25" s="361"/>
    </row>
    <row r="26" spans="1:5" x14ac:dyDescent="0.25">
      <c r="A26" s="361"/>
      <c r="B26" s="360"/>
      <c r="C26" s="361"/>
    </row>
    <row r="27" spans="1:5" x14ac:dyDescent="0.25">
      <c r="A27" s="359" t="s">
        <v>231</v>
      </c>
      <c r="B27" s="370"/>
      <c r="C27" s="361"/>
    </row>
    <row r="28" spans="1:5" x14ac:dyDescent="0.25">
      <c r="A28" s="359" t="s">
        <v>232</v>
      </c>
      <c r="B28" s="371">
        <v>22737719.890000001</v>
      </c>
      <c r="C28" s="361"/>
    </row>
    <row r="29" spans="1:5" x14ac:dyDescent="0.25">
      <c r="A29" s="359" t="s">
        <v>233</v>
      </c>
      <c r="B29" s="362">
        <v>122813.45</v>
      </c>
      <c r="C29" s="361"/>
      <c r="D29" s="372"/>
    </row>
    <row r="30" spans="1:5" x14ac:dyDescent="0.25">
      <c r="A30" s="359" t="s">
        <v>234</v>
      </c>
      <c r="B30" s="362"/>
      <c r="C30" s="361"/>
      <c r="D30" s="2"/>
    </row>
    <row r="31" spans="1:5" x14ac:dyDescent="0.25">
      <c r="A31" s="359" t="s">
        <v>235</v>
      </c>
      <c r="B31" s="362"/>
      <c r="C31" s="361"/>
      <c r="D31" s="2"/>
    </row>
    <row r="32" spans="1:5" x14ac:dyDescent="0.25">
      <c r="A32" s="361"/>
      <c r="B32" s="365"/>
      <c r="C32" s="361"/>
    </row>
    <row r="33" spans="1:5" ht="13.8" thickBot="1" x14ac:dyDescent="0.3">
      <c r="A33" s="359" t="s">
        <v>236</v>
      </c>
      <c r="B33" s="373">
        <f>SUM(B27:B32)</f>
        <v>22860533.34</v>
      </c>
      <c r="C33" s="361"/>
    </row>
    <row r="34" spans="1:5" ht="13.8" thickTop="1" x14ac:dyDescent="0.25">
      <c r="A34" s="361"/>
      <c r="B34" s="374"/>
      <c r="C34" s="361"/>
    </row>
    <row r="35" spans="1:5" x14ac:dyDescent="0.25">
      <c r="A35" s="366" t="s">
        <v>237</v>
      </c>
      <c r="B35" s="375">
        <v>10532529.369999999</v>
      </c>
      <c r="C35" s="361"/>
      <c r="E35" s="2"/>
    </row>
    <row r="36" spans="1:5" x14ac:dyDescent="0.25">
      <c r="A36" s="361"/>
      <c r="B36" s="360"/>
      <c r="C36" s="361"/>
    </row>
    <row r="37" spans="1:5" ht="13.8" thickBot="1" x14ac:dyDescent="0.3">
      <c r="A37" s="366" t="s">
        <v>238</v>
      </c>
      <c r="B37" s="422">
        <f>+B33+B35</f>
        <v>33393062.710000001</v>
      </c>
      <c r="C37" s="361"/>
      <c r="D37" s="367"/>
      <c r="E37" s="367"/>
    </row>
    <row r="38" spans="1:5" ht="13.8" thickTop="1" x14ac:dyDescent="0.25">
      <c r="A38" s="361"/>
      <c r="B38" s="360"/>
      <c r="C38" s="361"/>
    </row>
    <row r="39" spans="1:5" x14ac:dyDescent="0.25">
      <c r="A39" s="361"/>
      <c r="B39" s="376">
        <f>B22-B37</f>
        <v>0</v>
      </c>
      <c r="C39" s="361"/>
    </row>
    <row r="40" spans="1:5" x14ac:dyDescent="0.25">
      <c r="B40" s="155"/>
    </row>
    <row r="41" spans="1:5" x14ac:dyDescent="0.25">
      <c r="A41" s="361" t="s">
        <v>239</v>
      </c>
      <c r="B41" s="360"/>
      <c r="C41" s="361"/>
    </row>
    <row r="42" spans="1:5" x14ac:dyDescent="0.25">
      <c r="A42" s="361" t="s">
        <v>240</v>
      </c>
      <c r="B42" s="360"/>
      <c r="C42" s="361"/>
    </row>
    <row r="43" spans="1:5" x14ac:dyDescent="0.25">
      <c r="A43" s="2"/>
      <c r="B43" s="155"/>
      <c r="C43" s="2"/>
    </row>
    <row r="44" spans="1:5" x14ac:dyDescent="0.25">
      <c r="B44" s="155"/>
    </row>
    <row r="45" spans="1:5" x14ac:dyDescent="0.25">
      <c r="B45" s="155"/>
    </row>
    <row r="46" spans="1:5" x14ac:dyDescent="0.25">
      <c r="B46" s="155"/>
    </row>
    <row r="47" spans="1:5" x14ac:dyDescent="0.25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3"/>
    <col min="3" max="3" width="99.88671875" style="273" customWidth="1"/>
    <col min="4" max="4" width="9.109375" style="273"/>
    <col min="5" max="5" width="17.44140625" style="273" customWidth="1"/>
    <col min="6" max="6" width="9.109375" style="273"/>
    <col min="7" max="7" width="11.33203125" style="273" bestFit="1" customWidth="1"/>
    <col min="8" max="8" width="9.109375" style="273"/>
    <col min="9" max="9" width="10.33203125" style="273" bestFit="1" customWidth="1"/>
    <col min="10" max="16384" width="9.109375" style="273"/>
  </cols>
  <sheetData>
    <row r="1" spans="1:6" x14ac:dyDescent="0.25">
      <c r="A1" s="89" t="s">
        <v>216</v>
      </c>
      <c r="D1" s="377"/>
      <c r="E1" s="378"/>
      <c r="F1" s="278"/>
    </row>
    <row r="2" spans="1:6" x14ac:dyDescent="0.25">
      <c r="A2" s="89" t="s">
        <v>241</v>
      </c>
      <c r="E2" s="379"/>
    </row>
    <row r="3" spans="1:6" x14ac:dyDescent="0.25">
      <c r="E3" s="355"/>
    </row>
    <row r="4" spans="1:6" x14ac:dyDescent="0.25">
      <c r="B4" s="89" t="s">
        <v>242</v>
      </c>
      <c r="E4" s="380"/>
      <c r="F4" s="381"/>
    </row>
    <row r="5" spans="1:6" x14ac:dyDescent="0.25">
      <c r="C5" s="273" t="s">
        <v>243</v>
      </c>
      <c r="E5" s="380" t="s">
        <v>271</v>
      </c>
    </row>
    <row r="6" spans="1:6" x14ac:dyDescent="0.25">
      <c r="C6" s="273" t="s">
        <v>6</v>
      </c>
      <c r="E6" s="380">
        <v>44739</v>
      </c>
    </row>
    <row r="7" spans="1:6" x14ac:dyDescent="0.25">
      <c r="C7" s="273" t="s">
        <v>244</v>
      </c>
      <c r="E7" s="423">
        <v>33</v>
      </c>
    </row>
    <row r="8" spans="1:6" x14ac:dyDescent="0.25">
      <c r="C8" s="273" t="s">
        <v>245</v>
      </c>
      <c r="E8" s="423">
        <v>360</v>
      </c>
    </row>
    <row r="9" spans="1:6" ht="14.4" x14ac:dyDescent="0.3">
      <c r="C9" s="273" t="s">
        <v>246</v>
      </c>
      <c r="E9" s="424">
        <v>3500000</v>
      </c>
    </row>
    <row r="10" spans="1:6" ht="14.4" x14ac:dyDescent="0.3">
      <c r="C10" s="273" t="s">
        <v>247</v>
      </c>
      <c r="E10" s="425">
        <v>2.5057099999999999E-2</v>
      </c>
    </row>
    <row r="11" spans="1:6" ht="14.4" x14ac:dyDescent="0.3">
      <c r="C11" s="273" t="s">
        <v>248</v>
      </c>
      <c r="E11" s="425">
        <v>1.0057099999999999E-2</v>
      </c>
    </row>
    <row r="12" spans="1:6" x14ac:dyDescent="0.25">
      <c r="C12" s="273" t="s">
        <v>249</v>
      </c>
      <c r="E12" s="380">
        <v>44735</v>
      </c>
    </row>
    <row r="13" spans="1:6" x14ac:dyDescent="0.25">
      <c r="E13" s="382"/>
    </row>
    <row r="14" spans="1:6" x14ac:dyDescent="0.25">
      <c r="B14" s="89" t="s">
        <v>250</v>
      </c>
      <c r="E14" s="391">
        <f>E9*(E10)*(ROUND((E7)/E8,5))</f>
        <v>8039.4452494999996</v>
      </c>
    </row>
    <row r="15" spans="1:6" x14ac:dyDescent="0.25">
      <c r="E15" s="355"/>
    </row>
    <row r="16" spans="1:6" x14ac:dyDescent="0.25">
      <c r="B16" s="89" t="s">
        <v>251</v>
      </c>
      <c r="E16" s="383"/>
    </row>
    <row r="17" spans="2:9" x14ac:dyDescent="0.25">
      <c r="C17" s="273" t="s">
        <v>252</v>
      </c>
      <c r="E17" s="383">
        <v>135041.64000000001</v>
      </c>
    </row>
    <row r="18" spans="2:9" x14ac:dyDescent="0.25">
      <c r="C18" s="273" t="s">
        <v>253</v>
      </c>
      <c r="E18" s="383">
        <v>45247.62</v>
      </c>
    </row>
    <row r="19" spans="2:9" x14ac:dyDescent="0.25">
      <c r="C19" s="273" t="s">
        <v>254</v>
      </c>
      <c r="E19" s="383">
        <v>25059.67</v>
      </c>
    </row>
    <row r="20" spans="2:9" x14ac:dyDescent="0.25">
      <c r="C20" s="273" t="s">
        <v>255</v>
      </c>
      <c r="E20" s="383">
        <v>37795.919999999998</v>
      </c>
    </row>
    <row r="21" spans="2:9" x14ac:dyDescent="0.25">
      <c r="C21" s="331" t="s">
        <v>256</v>
      </c>
      <c r="E21" s="426">
        <v>833.33</v>
      </c>
    </row>
    <row r="22" spans="2:9" x14ac:dyDescent="0.25">
      <c r="E22" s="384"/>
    </row>
    <row r="23" spans="2:9" x14ac:dyDescent="0.25">
      <c r="B23" s="89" t="s">
        <v>257</v>
      </c>
      <c r="E23" s="391">
        <f>E17-E18-E19-E20-E21</f>
        <v>26105.10000000002</v>
      </c>
      <c r="G23" s="385"/>
    </row>
    <row r="24" spans="2:9" x14ac:dyDescent="0.25">
      <c r="E24" s="386"/>
      <c r="G24" s="385"/>
    </row>
    <row r="25" spans="2:9" ht="14.4" x14ac:dyDescent="0.3">
      <c r="B25" s="89" t="s">
        <v>258</v>
      </c>
      <c r="E25" s="387"/>
    </row>
    <row r="26" spans="2:9" x14ac:dyDescent="0.25">
      <c r="C26" s="273" t="s">
        <v>259</v>
      </c>
      <c r="E26" s="388">
        <v>0</v>
      </c>
    </row>
    <row r="27" spans="2:9" ht="14.4" x14ac:dyDescent="0.3">
      <c r="C27" s="273" t="s">
        <v>260</v>
      </c>
      <c r="E27" s="387">
        <v>0</v>
      </c>
    </row>
    <row r="28" spans="2:9" ht="14.4" x14ac:dyDescent="0.3">
      <c r="C28" s="273" t="s">
        <v>261</v>
      </c>
      <c r="E28" s="389">
        <v>0</v>
      </c>
      <c r="I28" s="390"/>
    </row>
    <row r="29" spans="2:9" x14ac:dyDescent="0.25">
      <c r="B29" s="89" t="s">
        <v>262</v>
      </c>
      <c r="E29" s="391">
        <v>0</v>
      </c>
    </row>
    <row r="30" spans="2:9" x14ac:dyDescent="0.25">
      <c r="E30" s="386"/>
    </row>
    <row r="31" spans="2:9" ht="14.4" x14ac:dyDescent="0.3">
      <c r="B31" s="89" t="s">
        <v>263</v>
      </c>
      <c r="E31" s="387"/>
    </row>
    <row r="32" spans="2:9" ht="14.4" x14ac:dyDescent="0.3">
      <c r="C32" s="273" t="s">
        <v>264</v>
      </c>
      <c r="E32" s="387">
        <f>+E14</f>
        <v>8039.4452494999996</v>
      </c>
    </row>
    <row r="33" spans="2:5" x14ac:dyDescent="0.25">
      <c r="E33" s="392"/>
    </row>
    <row r="34" spans="2:5" x14ac:dyDescent="0.25">
      <c r="B34" s="89" t="s">
        <v>265</v>
      </c>
      <c r="E34" s="391">
        <f>E32</f>
        <v>8039.4452494999996</v>
      </c>
    </row>
    <row r="35" spans="2:5" x14ac:dyDescent="0.25">
      <c r="E35" s="355"/>
    </row>
    <row r="36" spans="2:5" x14ac:dyDescent="0.25">
      <c r="B36" s="89" t="s">
        <v>266</v>
      </c>
      <c r="E36" s="386"/>
    </row>
    <row r="37" spans="2:5" ht="14.4" x14ac:dyDescent="0.3">
      <c r="C37" s="273" t="s">
        <v>267</v>
      </c>
      <c r="E37" s="393">
        <v>0</v>
      </c>
    </row>
    <row r="38" spans="2:5" x14ac:dyDescent="0.25">
      <c r="C38" s="273" t="s">
        <v>268</v>
      </c>
      <c r="E38" s="394">
        <v>0</v>
      </c>
    </row>
    <row r="39" spans="2:5" x14ac:dyDescent="0.25">
      <c r="C39" s="273" t="s">
        <v>269</v>
      </c>
      <c r="E39" s="395">
        <v>0</v>
      </c>
    </row>
    <row r="40" spans="2:5" x14ac:dyDescent="0.25">
      <c r="B40" s="89" t="s">
        <v>270</v>
      </c>
      <c r="E40" s="39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2022-06-22T18:37:10Z</dcterms:created>
  <dcterms:modified xsi:type="dcterms:W3CDTF">2022-06-22T18:44:55Z</dcterms:modified>
</cp:coreProperties>
</file>