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1\"/>
    </mc:Choice>
  </mc:AlternateContent>
  <bookViews>
    <workbookView xWindow="0" yWindow="0" windowWidth="21600" windowHeight="96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A3" i="3"/>
  <c r="A3" i="2"/>
  <c r="A99" i="1"/>
  <c r="A98" i="1"/>
  <c r="A97" i="1"/>
  <c r="A96" i="1"/>
  <c r="A95" i="1"/>
  <c r="A94" i="1"/>
  <c r="A93" i="1"/>
  <c r="A84" i="1"/>
  <c r="G64" i="1"/>
  <c r="G50" i="1"/>
  <c r="H46" i="1"/>
  <c r="G46" i="1"/>
  <c r="G39" i="1"/>
  <c r="G38" i="1"/>
  <c r="G37" i="1"/>
  <c r="G36" i="1"/>
  <c r="G35" i="1"/>
  <c r="G34" i="1"/>
  <c r="G30" i="1"/>
  <c r="G29" i="1"/>
  <c r="G28" i="1"/>
  <c r="H21" i="1"/>
  <c r="J21" i="1"/>
  <c r="E17" i="1"/>
  <c r="E6" i="2"/>
  <c r="E5" i="2"/>
  <c r="K17" i="1" l="1"/>
  <c r="K21" i="1" s="1"/>
  <c r="H66" i="1"/>
  <c r="G47" i="1"/>
  <c r="H53" i="1"/>
  <c r="H68" i="1"/>
  <c r="I21" i="1"/>
  <c r="B21" i="3"/>
  <c r="L17" i="1" l="1"/>
  <c r="G53" i="1"/>
  <c r="B33" i="3"/>
  <c r="B35" i="3"/>
  <c r="B31" i="3"/>
  <c r="G66" i="1"/>
  <c r="G68" i="1" s="1"/>
  <c r="L21" i="1" l="1"/>
  <c r="H72" i="1" s="1"/>
  <c r="M17" i="1" l="1"/>
  <c r="M21" i="1" s="1"/>
  <c r="H74" i="1"/>
  <c r="G72" i="1"/>
  <c r="G74" i="1" s="1"/>
  <c r="H78" i="1"/>
</calcChain>
</file>

<file path=xl/sharedStrings.xml><?xml version="1.0" encoding="utf-8"?>
<sst xmlns="http://schemas.openxmlformats.org/spreadsheetml/2006/main" count="322" uniqueCount="231">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</sst>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1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5" xfId="2" applyFont="1" applyFill="1" applyBorder="1"/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23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41" fontId="5" fillId="0" borderId="0" xfId="2" applyNumberFormat="1" applyFont="1" applyFill="1" applyBorder="1"/>
    <xf numFmtId="43" fontId="5" fillId="0" borderId="0" xfId="2" applyNumberFormat="1" applyFont="1" applyFill="1" applyBorder="1"/>
    <xf numFmtId="10" fontId="5" fillId="0" borderId="0" xfId="2" applyNumberFormat="1" applyFont="1" applyFill="1" applyBorder="1"/>
    <xf numFmtId="10" fontId="5" fillId="0" borderId="0" xfId="2" applyNumberFormat="1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39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0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1" xfId="2" applyFont="1" applyFill="1" applyBorder="1" applyAlignment="1">
      <alignment horizontal="center"/>
    </xf>
    <xf numFmtId="0" fontId="2" fillId="0" borderId="40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42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  <xf numFmtId="41" fontId="4" fillId="0" borderId="42" xfId="5" applyNumberFormat="1" applyFont="1" applyFill="1" applyBorder="1" applyAlignment="1">
      <alignment horizontal="right"/>
    </xf>
    <xf numFmtId="43" fontId="4" fillId="0" borderId="42" xfId="5" applyFont="1" applyFill="1" applyBorder="1" applyAlignment="1">
      <alignment horizontal="right"/>
    </xf>
    <xf numFmtId="10" fontId="4" fillId="0" borderId="42" xfId="6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0" fontId="4" fillId="0" borderId="42" xfId="5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7305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7305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673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673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3" width="19.85546875" style="2" customWidth="1"/>
    <col min="4" max="4" width="16" style="2" customWidth="1"/>
    <col min="5" max="5" width="10.5703125" style="2" customWidth="1"/>
    <col min="6" max="6" width="24.42578125" style="2" bestFit="1" customWidth="1"/>
    <col min="7" max="7" width="18.5703125" style="2" customWidth="1"/>
    <col min="8" max="8" width="23.140625" style="2" bestFit="1" customWidth="1"/>
    <col min="9" max="9" width="28.570312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02" t="s">
        <v>2</v>
      </c>
      <c r="C4" s="403"/>
      <c r="D4" s="3" t="s">
        <v>3</v>
      </c>
      <c r="E4" s="3"/>
      <c r="F4" s="3"/>
      <c r="G4" s="4"/>
      <c r="I4" s="404"/>
      <c r="J4" s="404"/>
    </row>
    <row r="5" spans="1:15" x14ac:dyDescent="0.2">
      <c r="B5" s="383" t="s">
        <v>4</v>
      </c>
      <c r="C5" s="384"/>
      <c r="D5" s="5" t="s">
        <v>5</v>
      </c>
      <c r="E5" s="6"/>
      <c r="G5" s="7"/>
      <c r="I5" s="404"/>
      <c r="J5" s="404"/>
      <c r="L5" s="405"/>
      <c r="M5" s="405"/>
    </row>
    <row r="6" spans="1:15" x14ac:dyDescent="0.2">
      <c r="B6" s="383" t="s">
        <v>6</v>
      </c>
      <c r="C6" s="384"/>
      <c r="D6" s="8">
        <v>44494</v>
      </c>
      <c r="E6" s="5"/>
      <c r="F6" s="5"/>
      <c r="G6" s="9"/>
      <c r="I6" s="404"/>
      <c r="J6" s="404"/>
      <c r="L6" s="405"/>
      <c r="M6" s="405"/>
    </row>
    <row r="7" spans="1:15" x14ac:dyDescent="0.2">
      <c r="B7" s="383" t="s">
        <v>7</v>
      </c>
      <c r="C7" s="384"/>
      <c r="D7" s="8">
        <v>44469</v>
      </c>
      <c r="E7" s="10"/>
      <c r="F7" s="10"/>
      <c r="G7" s="11"/>
      <c r="I7" s="12"/>
      <c r="J7" s="12"/>
      <c r="L7" s="405"/>
      <c r="M7" s="405"/>
    </row>
    <row r="8" spans="1:15" x14ac:dyDescent="0.2">
      <c r="B8" s="383" t="s">
        <v>8</v>
      </c>
      <c r="C8" s="384"/>
      <c r="D8" s="13" t="s">
        <v>9</v>
      </c>
      <c r="E8" s="13"/>
      <c r="F8" s="13"/>
      <c r="G8" s="14"/>
      <c r="I8" s="12"/>
      <c r="J8" s="12"/>
    </row>
    <row r="9" spans="1:15" x14ac:dyDescent="0.2">
      <c r="B9" s="383" t="s">
        <v>10</v>
      </c>
      <c r="C9" s="384"/>
      <c r="D9" s="13" t="s">
        <v>11</v>
      </c>
      <c r="E9" s="13"/>
      <c r="F9" s="13"/>
      <c r="G9" s="14"/>
      <c r="I9" s="12"/>
      <c r="J9" s="12"/>
    </row>
    <row r="10" spans="1:15" x14ac:dyDescent="0.2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5" thickBot="1" x14ac:dyDescent="0.25">
      <c r="B11" s="385" t="s">
        <v>14</v>
      </c>
      <c r="C11" s="386"/>
      <c r="D11" s="19" t="s">
        <v>15</v>
      </c>
      <c r="E11" s="20"/>
      <c r="F11" s="20"/>
      <c r="G11" s="21"/>
    </row>
    <row r="12" spans="1:15" x14ac:dyDescent="0.2">
      <c r="B12" s="18"/>
      <c r="C12" s="18"/>
    </row>
    <row r="13" spans="1:15" ht="13.5" thickBot="1" x14ac:dyDescent="0.25"/>
    <row r="14" spans="1:15" ht="15.75" x14ac:dyDescent="0.2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">
      <c r="A17" s="26"/>
      <c r="B17" s="32" t="s">
        <v>31</v>
      </c>
      <c r="C17" s="32" t="s">
        <v>32</v>
      </c>
      <c r="D17" s="33">
        <v>1.2359999999999999E-2</v>
      </c>
      <c r="E17" s="33">
        <f>D17-F17</f>
        <v>8.5999999999999965E-4</v>
      </c>
      <c r="F17" s="33">
        <v>1.15E-2</v>
      </c>
      <c r="G17" s="32"/>
      <c r="H17" s="34">
        <v>391530000</v>
      </c>
      <c r="I17" s="34">
        <v>24142464.199999999</v>
      </c>
      <c r="J17" s="35">
        <v>23209.62</v>
      </c>
      <c r="K17" s="36">
        <f>+'ESA Collection and Waterfall(2)'!G81</f>
        <v>1079912.6599999999</v>
      </c>
      <c r="L17" s="36">
        <f>I17-K17</f>
        <v>23062551.539999999</v>
      </c>
      <c r="M17" s="37">
        <f>L17/L21</f>
        <v>1</v>
      </c>
      <c r="N17" s="37" t="s">
        <v>33</v>
      </c>
      <c r="O17" s="38">
        <v>51404</v>
      </c>
      <c r="Q17" s="39"/>
    </row>
    <row r="18" spans="1:17" x14ac:dyDescent="0.2">
      <c r="A18" s="26"/>
      <c r="B18" s="40"/>
      <c r="C18" s="40"/>
      <c r="D18" s="41"/>
      <c r="E18" s="41"/>
      <c r="F18" s="41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 x14ac:dyDescent="0.2">
      <c r="A19" s="26"/>
      <c r="B19" s="40"/>
      <c r="C19" s="40"/>
      <c r="D19" s="41"/>
      <c r="E19" s="41"/>
      <c r="F19" s="41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 x14ac:dyDescent="0.2">
      <c r="A20" s="47"/>
      <c r="B20" s="48"/>
      <c r="C20" s="49"/>
      <c r="D20" s="50"/>
      <c r="E20" s="49"/>
      <c r="F20" s="49"/>
      <c r="G20" s="49"/>
      <c r="H20" s="51"/>
      <c r="I20" s="52"/>
      <c r="J20" s="52"/>
      <c r="K20" s="53"/>
      <c r="L20" s="52"/>
      <c r="M20" s="54"/>
      <c r="N20" s="54"/>
      <c r="O20" s="55"/>
    </row>
    <row r="21" spans="1:17" x14ac:dyDescent="0.2">
      <c r="A21" s="47"/>
      <c r="B21" s="56" t="s">
        <v>34</v>
      </c>
      <c r="C21" s="48"/>
      <c r="D21" s="57"/>
      <c r="E21" s="49"/>
      <c r="F21" s="49"/>
      <c r="G21" s="49"/>
      <c r="H21" s="58">
        <f>SUM(H17:H20)</f>
        <v>391530000</v>
      </c>
      <c r="I21" s="58">
        <f>SUM(I17:I20)</f>
        <v>24142464.199999999</v>
      </c>
      <c r="J21" s="58">
        <f>SUM(J17:J19)</f>
        <v>23209.62</v>
      </c>
      <c r="K21" s="58">
        <f>SUM(K17:K19)</f>
        <v>1079912.6599999999</v>
      </c>
      <c r="L21" s="58">
        <f>SUM(L17:L19)</f>
        <v>23062551.539999999</v>
      </c>
      <c r="M21" s="59">
        <f>SUM(M17:M19)</f>
        <v>1</v>
      </c>
      <c r="N21" s="60"/>
      <c r="O21" s="61"/>
    </row>
    <row r="22" spans="1:17" s="66" customFormat="1" ht="11.25" x14ac:dyDescent="0.2">
      <c r="A22" s="62" t="s">
        <v>35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 x14ac:dyDescent="0.25"/>
    <row r="25" spans="1:17" ht="15.75" x14ac:dyDescent="0.25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 x14ac:dyDescent="0.2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8" customFormat="1" ht="12.75" customHeight="1" x14ac:dyDescent="0.2">
      <c r="A27" s="71"/>
      <c r="B27" s="72"/>
      <c r="C27" s="72"/>
      <c r="D27" s="72"/>
      <c r="E27" s="72"/>
      <c r="F27" s="73" t="s">
        <v>38</v>
      </c>
      <c r="G27" s="74" t="s">
        <v>39</v>
      </c>
      <c r="H27" s="31" t="s">
        <v>40</v>
      </c>
      <c r="I27" s="2"/>
      <c r="J27" s="75"/>
      <c r="K27" s="76"/>
      <c r="L27" s="77" t="s">
        <v>41</v>
      </c>
      <c r="M27" s="387" t="s">
        <v>42</v>
      </c>
      <c r="N27" s="388"/>
      <c r="O27" s="389"/>
    </row>
    <row r="28" spans="1:17" x14ac:dyDescent="0.2">
      <c r="A28" s="75"/>
      <c r="B28" s="79" t="s">
        <v>43</v>
      </c>
      <c r="C28" s="79"/>
      <c r="D28" s="79"/>
      <c r="E28" s="79"/>
      <c r="F28" s="80">
        <v>59633714.710000001</v>
      </c>
      <c r="G28" s="81">
        <f>H28-F28</f>
        <v>-998762.89999999851</v>
      </c>
      <c r="H28" s="82">
        <v>58634951.810000002</v>
      </c>
      <c r="I28" s="83"/>
      <c r="J28" s="47"/>
      <c r="K28" s="84"/>
      <c r="L28" s="85"/>
      <c r="M28" s="390" t="s">
        <v>44</v>
      </c>
      <c r="N28" s="391"/>
      <c r="O28" s="392"/>
    </row>
    <row r="29" spans="1:17" x14ac:dyDescent="0.2">
      <c r="A29" s="26"/>
      <c r="B29" s="18" t="s">
        <v>45</v>
      </c>
      <c r="C29" s="18"/>
      <c r="D29" s="18"/>
      <c r="E29" s="18"/>
      <c r="F29" s="86">
        <v>439720.46</v>
      </c>
      <c r="G29" s="81">
        <f>H29-F29</f>
        <v>14914.159999999974</v>
      </c>
      <c r="H29" s="87">
        <v>454634.62</v>
      </c>
      <c r="I29" s="83"/>
      <c r="J29" s="88" t="s">
        <v>46</v>
      </c>
      <c r="K29" s="89"/>
      <c r="L29" s="90">
        <v>2.7000000000000001E-3</v>
      </c>
      <c r="M29" s="91"/>
      <c r="N29" s="92">
        <v>-33.93</v>
      </c>
      <c r="O29" s="93"/>
    </row>
    <row r="30" spans="1:17" x14ac:dyDescent="0.2">
      <c r="A30" s="26"/>
      <c r="B30" s="94" t="s">
        <v>47</v>
      </c>
      <c r="C30" s="94"/>
      <c r="D30" s="94"/>
      <c r="E30" s="94"/>
      <c r="F30" s="95">
        <v>60073435.170000002</v>
      </c>
      <c r="G30" s="96">
        <f>H30-F30</f>
        <v>-983848.74000000209</v>
      </c>
      <c r="H30" s="97">
        <v>59089586.43</v>
      </c>
      <c r="I30" s="83"/>
      <c r="J30" s="88" t="s">
        <v>48</v>
      </c>
      <c r="K30" s="89"/>
      <c r="L30" s="90">
        <v>6.9999999999999999E-4</v>
      </c>
      <c r="M30" s="98"/>
      <c r="N30" s="99">
        <v>-2</v>
      </c>
      <c r="O30" s="100"/>
    </row>
    <row r="31" spans="1:17" x14ac:dyDescent="0.2">
      <c r="A31" s="26"/>
      <c r="B31" s="18"/>
      <c r="C31" s="18"/>
      <c r="D31" s="18"/>
      <c r="E31" s="18"/>
      <c r="F31" s="86">
        <v>0</v>
      </c>
      <c r="G31" s="81"/>
      <c r="H31" s="101"/>
      <c r="I31" s="83"/>
      <c r="J31" s="88" t="s">
        <v>49</v>
      </c>
      <c r="K31" s="89"/>
      <c r="L31" s="90">
        <v>5.33E-2</v>
      </c>
      <c r="M31" s="98"/>
      <c r="N31" s="99">
        <v>-19.09</v>
      </c>
      <c r="O31" s="100"/>
    </row>
    <row r="32" spans="1:17" x14ac:dyDescent="0.2">
      <c r="A32" s="26"/>
      <c r="B32" s="18"/>
      <c r="C32" s="18"/>
      <c r="D32" s="18"/>
      <c r="E32" s="18"/>
      <c r="F32" s="86">
        <v>0</v>
      </c>
      <c r="G32" s="81"/>
      <c r="H32" s="101"/>
      <c r="I32" s="83"/>
      <c r="J32" s="88" t="s">
        <v>50</v>
      </c>
      <c r="K32" s="89"/>
      <c r="L32" s="90">
        <v>7.6799999999999993E-2</v>
      </c>
      <c r="M32" s="102"/>
      <c r="N32" s="103">
        <v>-1.94</v>
      </c>
      <c r="O32" s="104"/>
    </row>
    <row r="33" spans="1:15" ht="15.75" customHeight="1" x14ac:dyDescent="0.2">
      <c r="A33" s="26"/>
      <c r="B33" s="18"/>
      <c r="C33" s="18"/>
      <c r="D33" s="18"/>
      <c r="E33" s="18"/>
      <c r="F33" s="86">
        <v>0</v>
      </c>
      <c r="G33" s="105"/>
      <c r="H33" s="106"/>
      <c r="I33" s="83"/>
      <c r="J33" s="107"/>
      <c r="K33" s="108"/>
      <c r="L33" s="109"/>
      <c r="M33" s="110"/>
      <c r="N33" s="111" t="s">
        <v>51</v>
      </c>
      <c r="O33" s="112"/>
    </row>
    <row r="34" spans="1:15" x14ac:dyDescent="0.2">
      <c r="A34" s="26"/>
      <c r="B34" s="18" t="s">
        <v>52</v>
      </c>
      <c r="C34" s="18"/>
      <c r="D34" s="18"/>
      <c r="E34" s="18"/>
      <c r="F34" s="86">
        <v>5.5</v>
      </c>
      <c r="G34" s="81">
        <f t="shared" ref="G34:G39" si="0">H34-F34</f>
        <v>0</v>
      </c>
      <c r="H34" s="87">
        <v>5.5</v>
      </c>
      <c r="I34" s="83"/>
      <c r="J34" s="88" t="s">
        <v>53</v>
      </c>
      <c r="K34" s="89"/>
      <c r="L34" s="90">
        <v>0.85829999999999995</v>
      </c>
      <c r="M34" s="91"/>
      <c r="N34" s="92">
        <v>184.41</v>
      </c>
      <c r="O34" s="93"/>
    </row>
    <row r="35" spans="1:15" x14ac:dyDescent="0.2">
      <c r="A35" s="26"/>
      <c r="B35" s="18" t="s">
        <v>54</v>
      </c>
      <c r="C35" s="18"/>
      <c r="D35" s="18"/>
      <c r="E35" s="18"/>
      <c r="F35" s="86">
        <v>152.16999999999999</v>
      </c>
      <c r="G35" s="81">
        <f t="shared" si="0"/>
        <v>0.53000000000000114</v>
      </c>
      <c r="H35" s="87">
        <v>152.69999999999999</v>
      </c>
      <c r="I35" s="83"/>
      <c r="J35" s="88" t="s">
        <v>55</v>
      </c>
      <c r="K35" s="89"/>
      <c r="L35" s="90">
        <v>8.2000000000000007E-3</v>
      </c>
      <c r="M35" s="98"/>
      <c r="N35" s="99">
        <v>184.58</v>
      </c>
      <c r="O35" s="100"/>
    </row>
    <row r="36" spans="1:15" ht="12.75" customHeight="1" x14ac:dyDescent="0.2">
      <c r="A36" s="26"/>
      <c r="B36" s="18" t="s">
        <v>56</v>
      </c>
      <c r="C36" s="18"/>
      <c r="D36" s="18"/>
      <c r="E36" s="18"/>
      <c r="F36" s="113">
        <v>10411</v>
      </c>
      <c r="G36" s="114">
        <f t="shared" si="0"/>
        <v>-222</v>
      </c>
      <c r="H36" s="115">
        <v>10189</v>
      </c>
      <c r="I36" s="83"/>
      <c r="J36" s="88" t="s">
        <v>57</v>
      </c>
      <c r="K36" s="89"/>
      <c r="L36" s="90">
        <v>0</v>
      </c>
      <c r="M36" s="98"/>
      <c r="N36" s="99">
        <v>0</v>
      </c>
      <c r="O36" s="100"/>
    </row>
    <row r="37" spans="1:15" ht="13.5" thickBot="1" x14ac:dyDescent="0.25">
      <c r="A37" s="26"/>
      <c r="B37" s="18" t="s">
        <v>58</v>
      </c>
      <c r="C37" s="18"/>
      <c r="D37" s="18"/>
      <c r="E37" s="18"/>
      <c r="F37" s="113">
        <v>4807</v>
      </c>
      <c r="G37" s="114">
        <f t="shared" si="0"/>
        <v>-97</v>
      </c>
      <c r="H37" s="115">
        <v>4710</v>
      </c>
      <c r="I37" s="83"/>
      <c r="J37" s="116" t="s">
        <v>59</v>
      </c>
      <c r="K37" s="89"/>
      <c r="L37" s="117"/>
      <c r="M37" s="118"/>
      <c r="N37" s="119">
        <v>158.53</v>
      </c>
      <c r="O37" s="120"/>
    </row>
    <row r="38" spans="1:15" ht="13.5" thickBot="1" x14ac:dyDescent="0.25">
      <c r="A38" s="26"/>
      <c r="B38" s="18" t="s">
        <v>60</v>
      </c>
      <c r="C38" s="18"/>
      <c r="D38" s="18"/>
      <c r="E38" s="18"/>
      <c r="F38" s="86">
        <v>5770.19</v>
      </c>
      <c r="G38" s="81">
        <f t="shared" si="0"/>
        <v>29.160000000000764</v>
      </c>
      <c r="H38" s="87">
        <v>5799.35</v>
      </c>
      <c r="I38" s="83"/>
      <c r="J38" s="121"/>
      <c r="K38" s="122"/>
      <c r="L38" s="123"/>
      <c r="M38" s="124"/>
      <c r="N38" s="124"/>
      <c r="O38" s="125"/>
    </row>
    <row r="39" spans="1:15" ht="12.75" customHeight="1" x14ac:dyDescent="0.2">
      <c r="A39" s="47"/>
      <c r="B39" s="126" t="s">
        <v>61</v>
      </c>
      <c r="C39" s="126"/>
      <c r="D39" s="126"/>
      <c r="E39" s="126"/>
      <c r="F39" s="127">
        <v>12497.07</v>
      </c>
      <c r="G39" s="128">
        <f t="shared" si="0"/>
        <v>48.489999999999782</v>
      </c>
      <c r="H39" s="129">
        <v>12545.56</v>
      </c>
      <c r="I39" s="83"/>
      <c r="J39" s="393" t="s">
        <v>62</v>
      </c>
      <c r="K39" s="394"/>
      <c r="L39" s="394"/>
      <c r="M39" s="394"/>
      <c r="N39" s="394"/>
      <c r="O39" s="395"/>
    </row>
    <row r="40" spans="1:15" s="66" customFormat="1" x14ac:dyDescent="0.2">
      <c r="A40" s="62"/>
      <c r="B40" s="63"/>
      <c r="C40" s="63"/>
      <c r="D40" s="63"/>
      <c r="E40" s="63"/>
      <c r="F40" s="64"/>
      <c r="G40" s="64"/>
      <c r="H40" s="130"/>
      <c r="I40" s="83"/>
      <c r="J40" s="396"/>
      <c r="K40" s="397"/>
      <c r="L40" s="397"/>
      <c r="M40" s="397"/>
      <c r="N40" s="397"/>
      <c r="O40" s="398"/>
    </row>
    <row r="41" spans="1:15" s="66" customFormat="1" ht="13.5" thickBot="1" x14ac:dyDescent="0.25">
      <c r="A41" s="67"/>
      <c r="B41" s="68"/>
      <c r="C41" s="68"/>
      <c r="D41" s="68"/>
      <c r="E41" s="68"/>
      <c r="F41" s="68"/>
      <c r="G41" s="68"/>
      <c r="H41" s="70"/>
      <c r="I41" s="83"/>
      <c r="J41" s="399"/>
      <c r="K41" s="400"/>
      <c r="L41" s="400"/>
      <c r="M41" s="400"/>
      <c r="N41" s="400"/>
      <c r="O41" s="401"/>
    </row>
    <row r="42" spans="1:15" ht="13.5" thickBot="1" x14ac:dyDescent="0.25">
      <c r="I42" s="83"/>
    </row>
    <row r="43" spans="1:15" ht="15.75" x14ac:dyDescent="0.25">
      <c r="A43" s="22" t="s">
        <v>63</v>
      </c>
      <c r="B43" s="24"/>
      <c r="C43" s="24"/>
      <c r="D43" s="24"/>
      <c r="E43" s="24"/>
      <c r="F43" s="24"/>
      <c r="G43" s="24"/>
      <c r="H43" s="25"/>
      <c r="I43" s="83"/>
      <c r="J43" s="131"/>
      <c r="L43" s="18"/>
    </row>
    <row r="44" spans="1:15" x14ac:dyDescent="0.2">
      <c r="A44" s="26"/>
      <c r="B44" s="18"/>
      <c r="C44" s="18"/>
      <c r="D44" s="18"/>
      <c r="E44" s="18"/>
      <c r="F44" s="18"/>
      <c r="G44" s="18"/>
      <c r="H44" s="27"/>
      <c r="I44" s="83"/>
      <c r="J44" s="18"/>
      <c r="L44" s="12"/>
    </row>
    <row r="45" spans="1:15" x14ac:dyDescent="0.2">
      <c r="A45" s="71"/>
      <c r="B45" s="72"/>
      <c r="C45" s="72"/>
      <c r="D45" s="72"/>
      <c r="E45" s="72"/>
      <c r="F45" s="29" t="s">
        <v>64</v>
      </c>
      <c r="G45" s="29" t="s">
        <v>39</v>
      </c>
      <c r="H45" s="132" t="s">
        <v>40</v>
      </c>
      <c r="I45" s="83"/>
      <c r="J45" s="12"/>
      <c r="L45" s="12"/>
    </row>
    <row r="46" spans="1:15" x14ac:dyDescent="0.2">
      <c r="A46" s="75"/>
      <c r="B46" s="79" t="s">
        <v>65</v>
      </c>
      <c r="C46" s="79"/>
      <c r="D46" s="79"/>
      <c r="E46" s="76"/>
      <c r="F46" s="133">
        <v>616763.98</v>
      </c>
      <c r="G46" s="44">
        <f>H46-F46</f>
        <v>0</v>
      </c>
      <c r="H46" s="82">
        <f>+F47</f>
        <v>616763.98</v>
      </c>
      <c r="I46" s="83"/>
      <c r="J46" s="134"/>
      <c r="K46" s="134"/>
      <c r="L46" s="134"/>
      <c r="O46" s="135"/>
    </row>
    <row r="47" spans="1:15" x14ac:dyDescent="0.2">
      <c r="A47" s="26"/>
      <c r="B47" s="18" t="s">
        <v>66</v>
      </c>
      <c r="C47" s="18"/>
      <c r="D47" s="18"/>
      <c r="E47" s="89"/>
      <c r="F47" s="81">
        <v>616763.98</v>
      </c>
      <c r="G47" s="44">
        <f>H47-F47</f>
        <v>0</v>
      </c>
      <c r="H47" s="101">
        <v>616763.98</v>
      </c>
      <c r="I47" s="83"/>
      <c r="J47" s="134"/>
      <c r="O47" s="135"/>
    </row>
    <row r="48" spans="1:15" x14ac:dyDescent="0.2">
      <c r="A48" s="26"/>
      <c r="B48" s="18" t="s">
        <v>67</v>
      </c>
      <c r="C48" s="18"/>
      <c r="D48" s="18"/>
      <c r="E48" s="89"/>
      <c r="F48" s="81">
        <v>0</v>
      </c>
      <c r="G48" s="44">
        <v>0</v>
      </c>
      <c r="H48" s="101">
        <v>0</v>
      </c>
      <c r="I48" s="83"/>
      <c r="J48" s="18"/>
      <c r="L48" s="136"/>
      <c r="O48" s="135"/>
    </row>
    <row r="49" spans="1:15" x14ac:dyDescent="0.2">
      <c r="A49" s="26"/>
      <c r="B49" s="18" t="s">
        <v>68</v>
      </c>
      <c r="C49" s="18"/>
      <c r="D49" s="18"/>
      <c r="E49" s="89"/>
      <c r="F49" s="81">
        <v>0</v>
      </c>
      <c r="G49" s="44">
        <v>0</v>
      </c>
      <c r="H49" s="101">
        <v>0</v>
      </c>
      <c r="I49" s="83"/>
      <c r="J49" s="134"/>
      <c r="L49" s="136"/>
      <c r="N49" s="137"/>
      <c r="O49" s="135"/>
    </row>
    <row r="50" spans="1:15" x14ac:dyDescent="0.2">
      <c r="A50" s="26"/>
      <c r="B50" s="18" t="s">
        <v>69</v>
      </c>
      <c r="C50" s="18"/>
      <c r="D50" s="18"/>
      <c r="E50" s="89"/>
      <c r="F50" s="81">
        <v>1146547.3999999999</v>
      </c>
      <c r="G50" s="44">
        <f>H50-F50</f>
        <v>107358.34000000008</v>
      </c>
      <c r="H50" s="101">
        <v>1253905.74</v>
      </c>
      <c r="I50" s="83"/>
      <c r="J50" s="138"/>
      <c r="K50" s="139"/>
      <c r="L50" s="18"/>
      <c r="O50" s="135"/>
    </row>
    <row r="51" spans="1:15" x14ac:dyDescent="0.2">
      <c r="A51" s="26"/>
      <c r="B51" s="18" t="s">
        <v>70</v>
      </c>
      <c r="C51" s="18"/>
      <c r="D51" s="18"/>
      <c r="E51" s="89"/>
      <c r="F51" s="81">
        <v>0</v>
      </c>
      <c r="G51" s="44">
        <v>0</v>
      </c>
      <c r="H51" s="101">
        <v>0</v>
      </c>
      <c r="I51" s="83"/>
      <c r="J51" s="138"/>
      <c r="K51" s="136"/>
      <c r="L51" s="138"/>
      <c r="O51" s="135"/>
    </row>
    <row r="52" spans="1:15" x14ac:dyDescent="0.2">
      <c r="A52" s="26"/>
      <c r="B52" s="18"/>
      <c r="C52" s="18"/>
      <c r="D52" s="18"/>
      <c r="E52" s="89"/>
      <c r="F52" s="81"/>
      <c r="G52" s="44"/>
      <c r="H52" s="101"/>
      <c r="I52" s="83"/>
      <c r="J52" s="18"/>
      <c r="L52" s="18"/>
      <c r="O52" s="135"/>
    </row>
    <row r="53" spans="1:15" x14ac:dyDescent="0.2">
      <c r="A53" s="26"/>
      <c r="B53" s="94" t="s">
        <v>71</v>
      </c>
      <c r="C53" s="18"/>
      <c r="D53" s="18"/>
      <c r="E53" s="89"/>
      <c r="F53" s="96">
        <v>1763311.38</v>
      </c>
      <c r="G53" s="44">
        <f>H53-F53</f>
        <v>107358.34000000008</v>
      </c>
      <c r="H53" s="140">
        <f>H47+H50</f>
        <v>1870669.72</v>
      </c>
      <c r="I53" s="83"/>
      <c r="J53" s="138"/>
      <c r="L53" s="138"/>
      <c r="O53" s="135"/>
    </row>
    <row r="54" spans="1:15" x14ac:dyDescent="0.2">
      <c r="A54" s="47"/>
      <c r="B54" s="126"/>
      <c r="C54" s="126"/>
      <c r="D54" s="126"/>
      <c r="E54" s="84"/>
      <c r="F54" s="141"/>
      <c r="G54" s="141"/>
      <c r="H54" s="142"/>
      <c r="I54" s="83"/>
      <c r="J54" s="18"/>
      <c r="L54" s="18"/>
      <c r="O54" s="135"/>
    </row>
    <row r="55" spans="1:15" x14ac:dyDescent="0.2">
      <c r="A55" s="62"/>
      <c r="B55" s="64"/>
      <c r="C55" s="64"/>
      <c r="D55" s="64"/>
      <c r="E55" s="64"/>
      <c r="F55" s="143"/>
      <c r="G55" s="143"/>
      <c r="H55" s="144"/>
      <c r="I55" s="83"/>
      <c r="J55" s="18"/>
    </row>
    <row r="56" spans="1:15" x14ac:dyDescent="0.2">
      <c r="A56" s="62"/>
      <c r="B56" s="64"/>
      <c r="C56" s="64"/>
      <c r="D56" s="64"/>
      <c r="E56" s="64"/>
      <c r="F56" s="143"/>
      <c r="G56" s="143"/>
      <c r="H56" s="144"/>
      <c r="I56" s="83"/>
      <c r="J56" s="18"/>
      <c r="L56" s="135"/>
      <c r="M56" s="135"/>
    </row>
    <row r="57" spans="1:15" ht="13.5" thickBot="1" x14ac:dyDescent="0.25">
      <c r="A57" s="145"/>
      <c r="B57" s="69"/>
      <c r="C57" s="69"/>
      <c r="D57" s="69"/>
      <c r="E57" s="69"/>
      <c r="F57" s="146"/>
      <c r="G57" s="146"/>
      <c r="H57" s="147"/>
      <c r="I57" s="83"/>
    </row>
    <row r="58" spans="1:15" x14ac:dyDescent="0.2">
      <c r="I58" s="83"/>
    </row>
    <row r="59" spans="1:15" ht="13.5" thickBot="1" x14ac:dyDescent="0.25">
      <c r="I59" s="83"/>
    </row>
    <row r="60" spans="1:15" ht="16.5" thickBot="1" x14ac:dyDescent="0.3">
      <c r="A60" s="22" t="s">
        <v>72</v>
      </c>
      <c r="B60" s="24"/>
      <c r="C60" s="24"/>
      <c r="D60" s="24"/>
      <c r="E60" s="24"/>
      <c r="F60" s="24"/>
      <c r="G60" s="24"/>
      <c r="H60" s="25"/>
      <c r="I60" s="83"/>
      <c r="J60" s="378" t="s">
        <v>73</v>
      </c>
      <c r="K60" s="379"/>
    </row>
    <row r="61" spans="1:15" ht="6.75" customHeight="1" x14ac:dyDescent="0.2">
      <c r="A61" s="26"/>
      <c r="B61" s="18"/>
      <c r="C61" s="18"/>
      <c r="D61" s="18"/>
      <c r="E61" s="18"/>
      <c r="F61" s="18"/>
      <c r="G61" s="18"/>
      <c r="H61" s="27"/>
      <c r="I61" s="83"/>
      <c r="J61" s="26"/>
      <c r="K61" s="27"/>
    </row>
    <row r="62" spans="1:15" s="78" customFormat="1" x14ac:dyDescent="0.2">
      <c r="A62" s="71"/>
      <c r="B62" s="72"/>
      <c r="C62" s="72"/>
      <c r="D62" s="72"/>
      <c r="E62" s="148"/>
      <c r="F62" s="29" t="s">
        <v>64</v>
      </c>
      <c r="G62" s="74" t="s">
        <v>39</v>
      </c>
      <c r="H62" s="132" t="s">
        <v>40</v>
      </c>
      <c r="I62" s="83"/>
      <c r="J62" s="26" t="s">
        <v>74</v>
      </c>
      <c r="K62" s="149">
        <v>6.6299999999999998E-2</v>
      </c>
    </row>
    <row r="63" spans="1:15" ht="13.5" thickBot="1" x14ac:dyDescent="0.25">
      <c r="A63" s="75"/>
      <c r="B63" s="150" t="s">
        <v>75</v>
      </c>
      <c r="C63" s="79"/>
      <c r="D63" s="79"/>
      <c r="E63" s="18"/>
      <c r="F63" s="151"/>
      <c r="G63" s="76"/>
      <c r="H63" s="152"/>
      <c r="I63" s="83"/>
      <c r="J63" s="153"/>
      <c r="K63" s="154"/>
    </row>
    <row r="64" spans="1:15" ht="14.25" x14ac:dyDescent="0.2">
      <c r="A64" s="26"/>
      <c r="B64" s="18" t="s">
        <v>76</v>
      </c>
      <c r="C64" s="18"/>
      <c r="D64" s="18"/>
      <c r="E64" s="18"/>
      <c r="F64" s="155">
        <v>62602940.840000004</v>
      </c>
      <c r="G64" s="44">
        <f>-F64+H64</f>
        <v>-1001806.0800000057</v>
      </c>
      <c r="H64" s="156">
        <v>61601134.759999998</v>
      </c>
      <c r="I64" s="83"/>
      <c r="J64" s="18"/>
      <c r="K64" s="157"/>
    </row>
    <row r="65" spans="1:16" x14ac:dyDescent="0.2">
      <c r="A65" s="26"/>
      <c r="B65" s="18" t="s">
        <v>77</v>
      </c>
      <c r="C65" s="18"/>
      <c r="D65" s="18"/>
      <c r="E65" s="18"/>
      <c r="F65" s="43">
        <v>0</v>
      </c>
      <c r="G65" s="44">
        <v>0</v>
      </c>
      <c r="H65" s="101">
        <v>0</v>
      </c>
      <c r="I65" s="83"/>
      <c r="J65" s="64"/>
      <c r="K65" s="18"/>
    </row>
    <row r="66" spans="1:16" x14ac:dyDescent="0.2">
      <c r="A66" s="26"/>
      <c r="B66" s="18" t="s">
        <v>78</v>
      </c>
      <c r="C66" s="18"/>
      <c r="D66" s="18"/>
      <c r="E66" s="18"/>
      <c r="F66" s="155">
        <v>616763.98</v>
      </c>
      <c r="G66" s="44">
        <f>(-F66+H66)</f>
        <v>0</v>
      </c>
      <c r="H66" s="101">
        <f>+H47</f>
        <v>616763.98</v>
      </c>
      <c r="I66" s="83"/>
      <c r="J66" s="18"/>
      <c r="K66" s="18"/>
    </row>
    <row r="67" spans="1:16" x14ac:dyDescent="0.2">
      <c r="A67" s="26"/>
      <c r="B67" s="18" t="s">
        <v>70</v>
      </c>
      <c r="C67" s="18"/>
      <c r="D67" s="18"/>
      <c r="E67" s="158"/>
      <c r="F67" s="159">
        <v>0</v>
      </c>
      <c r="G67" s="53"/>
      <c r="H67" s="160">
        <v>0</v>
      </c>
      <c r="I67" s="83"/>
    </row>
    <row r="68" spans="1:16" ht="13.5" thickBot="1" x14ac:dyDescent="0.25">
      <c r="A68" s="26"/>
      <c r="B68" s="94" t="s">
        <v>79</v>
      </c>
      <c r="C68" s="18"/>
      <c r="D68" s="18"/>
      <c r="E68" s="18"/>
      <c r="F68" s="161">
        <v>63219704.82</v>
      </c>
      <c r="G68" s="162">
        <f>SUM(G64:G67)</f>
        <v>-1001806.0800000057</v>
      </c>
      <c r="H68" s="163">
        <f>SUM(H64:H67)</f>
        <v>62217898.739999995</v>
      </c>
      <c r="I68" s="83"/>
      <c r="J68" s="135"/>
    </row>
    <row r="69" spans="1:16" ht="15.75" x14ac:dyDescent="0.25">
      <c r="A69" s="26"/>
      <c r="B69" s="18"/>
      <c r="C69" s="18"/>
      <c r="D69" s="18"/>
      <c r="E69" s="18"/>
      <c r="F69" s="164"/>
      <c r="G69" s="134"/>
      <c r="H69" s="97"/>
      <c r="I69" s="83"/>
      <c r="J69" s="22" t="s">
        <v>80</v>
      </c>
      <c r="K69" s="24"/>
      <c r="L69" s="24"/>
      <c r="M69" s="24"/>
      <c r="N69" s="24"/>
      <c r="O69" s="25"/>
    </row>
    <row r="70" spans="1:16" ht="6.75" customHeight="1" x14ac:dyDescent="0.2">
      <c r="A70" s="26"/>
      <c r="B70" s="94"/>
      <c r="C70" s="18"/>
      <c r="D70" s="18"/>
      <c r="E70" s="18"/>
      <c r="F70" s="155"/>
      <c r="G70" s="134"/>
      <c r="H70" s="87"/>
      <c r="I70" s="83"/>
      <c r="J70" s="26"/>
      <c r="K70" s="18"/>
      <c r="L70" s="18"/>
      <c r="M70" s="18"/>
      <c r="N70" s="18"/>
      <c r="O70" s="27"/>
    </row>
    <row r="71" spans="1:16" x14ac:dyDescent="0.2">
      <c r="A71" s="26"/>
      <c r="B71" s="94" t="s">
        <v>81</v>
      </c>
      <c r="C71" s="18"/>
      <c r="D71" s="18"/>
      <c r="E71" s="18"/>
      <c r="F71" s="155"/>
      <c r="G71" s="134"/>
      <c r="H71" s="87"/>
      <c r="I71" s="83"/>
      <c r="J71" s="28"/>
      <c r="K71" s="165"/>
      <c r="L71" s="29" t="s">
        <v>82</v>
      </c>
      <c r="M71" s="29" t="s">
        <v>83</v>
      </c>
      <c r="N71" s="29" t="s">
        <v>84</v>
      </c>
      <c r="O71" s="132" t="s">
        <v>85</v>
      </c>
    </row>
    <row r="72" spans="1:16" x14ac:dyDescent="0.2">
      <c r="A72" s="26"/>
      <c r="B72" s="18" t="s">
        <v>86</v>
      </c>
      <c r="C72" s="18"/>
      <c r="D72" s="18"/>
      <c r="E72" s="18"/>
      <c r="F72" s="155">
        <v>24142464.199999999</v>
      </c>
      <c r="G72" s="134">
        <f>(-F72+H72)</f>
        <v>-1079912.6600000001</v>
      </c>
      <c r="H72" s="87">
        <f>+L21</f>
        <v>23062551.539999999</v>
      </c>
      <c r="I72" s="83"/>
      <c r="J72" s="26"/>
      <c r="K72" s="18"/>
      <c r="L72" s="166"/>
      <c r="M72" s="167"/>
      <c r="N72" s="168"/>
      <c r="O72" s="169"/>
    </row>
    <row r="73" spans="1:16" x14ac:dyDescent="0.2">
      <c r="A73" s="26"/>
      <c r="B73" s="18" t="s">
        <v>87</v>
      </c>
      <c r="C73" s="18"/>
      <c r="D73" s="18"/>
      <c r="E73" s="158"/>
      <c r="F73" s="159">
        <v>0</v>
      </c>
      <c r="G73" s="170"/>
      <c r="H73" s="129">
        <v>0</v>
      </c>
      <c r="I73" s="83"/>
      <c r="J73" s="26" t="s">
        <v>88</v>
      </c>
      <c r="K73" s="18"/>
      <c r="L73" s="171">
        <v>59089586.43</v>
      </c>
      <c r="M73" s="172">
        <v>1</v>
      </c>
      <c r="N73" s="173">
        <v>10189</v>
      </c>
      <c r="O73" s="174">
        <v>483444.66</v>
      </c>
    </row>
    <row r="74" spans="1:16" x14ac:dyDescent="0.2">
      <c r="A74" s="26"/>
      <c r="B74" s="94" t="s">
        <v>89</v>
      </c>
      <c r="C74" s="18"/>
      <c r="D74" s="18"/>
      <c r="E74" s="18"/>
      <c r="F74" s="164">
        <v>24142464.199999999</v>
      </c>
      <c r="G74" s="175">
        <f>SUM(G72:G73)</f>
        <v>-1079912.6600000001</v>
      </c>
      <c r="H74" s="140">
        <f>SUM(H72:H73)</f>
        <v>23062551.539999999</v>
      </c>
      <c r="I74" s="83"/>
      <c r="J74" s="26" t="s">
        <v>90</v>
      </c>
      <c r="K74" s="18"/>
      <c r="L74" s="171">
        <v>0</v>
      </c>
      <c r="M74" s="172">
        <v>0</v>
      </c>
      <c r="N74" s="173">
        <v>0</v>
      </c>
      <c r="O74" s="174">
        <v>0</v>
      </c>
    </row>
    <row r="75" spans="1:16" x14ac:dyDescent="0.2">
      <c r="A75" s="26"/>
      <c r="B75" s="18"/>
      <c r="C75" s="18"/>
      <c r="D75" s="18"/>
      <c r="E75" s="18"/>
      <c r="F75" s="176"/>
      <c r="G75" s="89"/>
      <c r="H75" s="27"/>
      <c r="I75" s="83"/>
      <c r="J75" s="26" t="s">
        <v>91</v>
      </c>
      <c r="K75" s="18"/>
      <c r="L75" s="171">
        <v>0</v>
      </c>
      <c r="M75" s="172">
        <v>0</v>
      </c>
      <c r="N75" s="173">
        <v>0</v>
      </c>
      <c r="O75" s="174">
        <v>0</v>
      </c>
    </row>
    <row r="76" spans="1:16" x14ac:dyDescent="0.2">
      <c r="A76" s="26"/>
      <c r="B76" s="18"/>
      <c r="C76" s="94"/>
      <c r="D76" s="94"/>
      <c r="E76" s="94"/>
      <c r="F76" s="177"/>
      <c r="G76" s="178"/>
      <c r="H76" s="179"/>
      <c r="I76" s="83"/>
      <c r="J76" s="180" t="s">
        <v>92</v>
      </c>
      <c r="K76" s="126"/>
      <c r="L76" s="181">
        <v>59089586.43</v>
      </c>
      <c r="M76" s="182"/>
      <c r="N76" s="183">
        <v>10189</v>
      </c>
      <c r="O76" s="184">
        <v>483444.66</v>
      </c>
      <c r="P76" s="135"/>
    </row>
    <row r="77" spans="1:16" x14ac:dyDescent="0.2">
      <c r="A77" s="26"/>
      <c r="B77" s="18"/>
      <c r="C77" s="18"/>
      <c r="D77" s="18"/>
      <c r="E77" s="18"/>
      <c r="F77" s="176"/>
      <c r="G77" s="89"/>
      <c r="H77" s="27"/>
      <c r="I77" s="83"/>
      <c r="J77" s="62"/>
      <c r="K77" s="18"/>
      <c r="L77" s="18"/>
      <c r="M77" s="18"/>
      <c r="N77" s="18"/>
      <c r="O77" s="27"/>
    </row>
    <row r="78" spans="1:16" ht="13.5" thickBot="1" x14ac:dyDescent="0.25">
      <c r="A78" s="26"/>
      <c r="B78" s="18" t="s">
        <v>93</v>
      </c>
      <c r="C78" s="18"/>
      <c r="D78" s="18"/>
      <c r="E78" s="18"/>
      <c r="F78" s="45">
        <v>2.6185999999999998</v>
      </c>
      <c r="G78" s="185"/>
      <c r="H78" s="186">
        <f>+H68/H72</f>
        <v>2.6977890383069036</v>
      </c>
      <c r="I78" s="83"/>
      <c r="J78" s="145"/>
      <c r="K78" s="69"/>
      <c r="L78" s="69"/>
      <c r="M78" s="69"/>
      <c r="N78" s="69"/>
      <c r="O78" s="187"/>
    </row>
    <row r="79" spans="1:16" x14ac:dyDescent="0.2">
      <c r="A79" s="26"/>
      <c r="C79" s="18"/>
      <c r="D79" s="18"/>
      <c r="E79" s="18"/>
      <c r="F79" s="188"/>
      <c r="G79" s="185"/>
      <c r="H79" s="186"/>
      <c r="I79" s="135"/>
      <c r="J79" s="18"/>
      <c r="K79" s="18"/>
      <c r="L79" s="18"/>
      <c r="M79" s="18"/>
      <c r="N79" s="18"/>
      <c r="O79" s="18"/>
    </row>
    <row r="80" spans="1:16" x14ac:dyDescent="0.2">
      <c r="A80" s="47"/>
      <c r="B80" s="126"/>
      <c r="C80" s="126"/>
      <c r="D80" s="126"/>
      <c r="E80" s="126"/>
      <c r="F80" s="189"/>
      <c r="G80" s="190"/>
      <c r="H80" s="191"/>
      <c r="I80" s="135"/>
    </row>
    <row r="81" spans="1:15" s="66" customFormat="1" x14ac:dyDescent="0.2">
      <c r="A81" s="192" t="s">
        <v>94</v>
      </c>
      <c r="B81" s="63"/>
      <c r="C81" s="63"/>
      <c r="D81" s="63"/>
      <c r="E81" s="63"/>
      <c r="F81" s="64"/>
      <c r="G81" s="63"/>
      <c r="H81" s="65"/>
      <c r="I81" s="2"/>
    </row>
    <row r="82" spans="1:15" s="66" customFormat="1" ht="12" thickBot="1" x14ac:dyDescent="0.25">
      <c r="A82" s="67"/>
      <c r="B82" s="68"/>
      <c r="C82" s="68"/>
      <c r="D82" s="68"/>
      <c r="E82" s="68"/>
      <c r="F82" s="68"/>
      <c r="G82" s="68"/>
      <c r="H82" s="70"/>
    </row>
    <row r="83" spans="1:15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 x14ac:dyDescent="0.25">
      <c r="A84" s="193" t="str">
        <f>+D4&amp;" - "&amp;D5</f>
        <v>ELFI, Inc.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 x14ac:dyDescent="0.25">
      <c r="A86" s="22" t="s">
        <v>95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8" customFormat="1" x14ac:dyDescent="0.2">
      <c r="A88" s="71"/>
      <c r="B88" s="72"/>
      <c r="C88" s="72"/>
      <c r="D88" s="72"/>
      <c r="E88" s="148"/>
      <c r="F88" s="380" t="s">
        <v>84</v>
      </c>
      <c r="G88" s="380"/>
      <c r="H88" s="194" t="s">
        <v>96</v>
      </c>
      <c r="I88" s="195"/>
      <c r="J88" s="380" t="s">
        <v>97</v>
      </c>
      <c r="K88" s="380"/>
      <c r="L88" s="380" t="s">
        <v>98</v>
      </c>
      <c r="M88" s="380"/>
      <c r="N88" s="380" t="s">
        <v>99</v>
      </c>
      <c r="O88" s="381"/>
    </row>
    <row r="89" spans="1:15" s="78" customFormat="1" x14ac:dyDescent="0.2">
      <c r="A89" s="71"/>
      <c r="B89" s="72"/>
      <c r="C89" s="72"/>
      <c r="D89" s="72"/>
      <c r="E89" s="148"/>
      <c r="F89" s="29" t="s">
        <v>100</v>
      </c>
      <c r="G89" s="29" t="s">
        <v>101</v>
      </c>
      <c r="H89" s="196" t="s">
        <v>100</v>
      </c>
      <c r="I89" s="197" t="s">
        <v>101</v>
      </c>
      <c r="J89" s="29" t="s">
        <v>100</v>
      </c>
      <c r="K89" s="29" t="s">
        <v>101</v>
      </c>
      <c r="L89" s="29" t="s">
        <v>100</v>
      </c>
      <c r="M89" s="29" t="s">
        <v>101</v>
      </c>
      <c r="N89" s="29" t="s">
        <v>100</v>
      </c>
      <c r="O89" s="31" t="s">
        <v>101</v>
      </c>
    </row>
    <row r="90" spans="1:15" x14ac:dyDescent="0.2">
      <c r="A90" s="198" t="s">
        <v>46</v>
      </c>
      <c r="B90" s="18" t="s">
        <v>46</v>
      </c>
      <c r="C90" s="18"/>
      <c r="D90" s="18"/>
      <c r="E90" s="18"/>
      <c r="F90" s="199">
        <v>18</v>
      </c>
      <c r="G90" s="199">
        <v>19</v>
      </c>
      <c r="H90" s="200">
        <v>154737.93</v>
      </c>
      <c r="I90" s="200">
        <v>161860.38</v>
      </c>
      <c r="J90" s="201">
        <v>2.5999999999999999E-3</v>
      </c>
      <c r="K90" s="202">
        <v>2.7000000000000001E-3</v>
      </c>
      <c r="L90" s="203">
        <v>6.71</v>
      </c>
      <c r="M90" s="203">
        <v>6.71</v>
      </c>
      <c r="N90" s="203">
        <v>120</v>
      </c>
      <c r="O90" s="204">
        <v>120</v>
      </c>
    </row>
    <row r="91" spans="1:15" x14ac:dyDescent="0.2">
      <c r="A91" s="198" t="s">
        <v>48</v>
      </c>
      <c r="B91" s="18" t="s">
        <v>48</v>
      </c>
      <c r="C91" s="18"/>
      <c r="D91" s="18"/>
      <c r="E91" s="18"/>
      <c r="F91" s="199">
        <v>7</v>
      </c>
      <c r="G91" s="199">
        <v>4</v>
      </c>
      <c r="H91" s="200">
        <v>54576.49</v>
      </c>
      <c r="I91" s="200">
        <v>40993.57</v>
      </c>
      <c r="J91" s="201">
        <v>8.9999999999999998E-4</v>
      </c>
      <c r="K91" s="172">
        <v>6.9999999999999999E-4</v>
      </c>
      <c r="L91" s="205">
        <v>6.8</v>
      </c>
      <c r="M91" s="205">
        <v>6.8</v>
      </c>
      <c r="N91" s="205">
        <v>119.87</v>
      </c>
      <c r="O91" s="206">
        <v>120</v>
      </c>
    </row>
    <row r="92" spans="1:15" x14ac:dyDescent="0.2">
      <c r="A92" s="198" t="s">
        <v>53</v>
      </c>
      <c r="B92" s="18" t="s">
        <v>53</v>
      </c>
      <c r="C92" s="18"/>
      <c r="D92" s="18"/>
      <c r="E92" s="18"/>
      <c r="F92" s="199"/>
      <c r="G92" s="199"/>
      <c r="H92" s="200"/>
      <c r="I92" s="200"/>
      <c r="J92" s="172"/>
      <c r="K92" s="172"/>
      <c r="L92" s="205"/>
      <c r="M92" s="205"/>
      <c r="N92" s="205"/>
      <c r="O92" s="206"/>
    </row>
    <row r="93" spans="1:15" x14ac:dyDescent="0.2">
      <c r="A93" s="198" t="str">
        <f t="shared" ref="A93:A99" si="1">+$B$92&amp;B93</f>
        <v>RepaymentCurrent</v>
      </c>
      <c r="B93" s="18" t="s">
        <v>102</v>
      </c>
      <c r="C93" s="18"/>
      <c r="D93" s="18"/>
      <c r="E93" s="18"/>
      <c r="F93" s="199">
        <v>7822</v>
      </c>
      <c r="G93" s="199">
        <v>7586</v>
      </c>
      <c r="H93" s="200">
        <v>46717113.450000003</v>
      </c>
      <c r="I93" s="200">
        <v>45106073.630000003</v>
      </c>
      <c r="J93" s="201">
        <v>0.77769999999999995</v>
      </c>
      <c r="K93" s="172">
        <v>0.76339999999999997</v>
      </c>
      <c r="L93" s="205">
        <v>5.56</v>
      </c>
      <c r="M93" s="205">
        <v>5.57</v>
      </c>
      <c r="N93" s="205">
        <v>154.69999999999999</v>
      </c>
      <c r="O93" s="206">
        <v>155.38999999999999</v>
      </c>
    </row>
    <row r="94" spans="1:15" x14ac:dyDescent="0.2">
      <c r="A94" s="198" t="str">
        <f t="shared" si="1"/>
        <v>Repayment31-60 Days Delinquent</v>
      </c>
      <c r="B94" s="207" t="s">
        <v>103</v>
      </c>
      <c r="C94" s="18"/>
      <c r="D94" s="18"/>
      <c r="E94" s="18"/>
      <c r="F94" s="199">
        <v>268</v>
      </c>
      <c r="G94" s="199">
        <v>318</v>
      </c>
      <c r="H94" s="200">
        <v>1906332.22</v>
      </c>
      <c r="I94" s="200">
        <v>1620370.12</v>
      </c>
      <c r="J94" s="201">
        <v>3.1699999999999999E-2</v>
      </c>
      <c r="K94" s="172">
        <v>2.7400000000000001E-2</v>
      </c>
      <c r="L94" s="205">
        <v>5.28</v>
      </c>
      <c r="M94" s="205">
        <v>5.62</v>
      </c>
      <c r="N94" s="205">
        <v>174.3</v>
      </c>
      <c r="O94" s="206">
        <v>133.94999999999999</v>
      </c>
    </row>
    <row r="95" spans="1:15" x14ac:dyDescent="0.2">
      <c r="A95" s="198" t="str">
        <f t="shared" si="1"/>
        <v>Repayment61-90 Days Delinquent</v>
      </c>
      <c r="B95" s="207" t="s">
        <v>104</v>
      </c>
      <c r="C95" s="18"/>
      <c r="D95" s="18"/>
      <c r="E95" s="18"/>
      <c r="F95" s="199">
        <v>185</v>
      </c>
      <c r="G95" s="199">
        <v>162</v>
      </c>
      <c r="H95" s="200">
        <v>817450.37</v>
      </c>
      <c r="I95" s="200">
        <v>1414700.11</v>
      </c>
      <c r="J95" s="201">
        <v>1.3599999999999999E-2</v>
      </c>
      <c r="K95" s="172">
        <v>2.3900000000000001E-2</v>
      </c>
      <c r="L95" s="205">
        <v>5.28</v>
      </c>
      <c r="M95" s="205">
        <v>5.08</v>
      </c>
      <c r="N95" s="205">
        <v>142.22</v>
      </c>
      <c r="O95" s="206">
        <v>177.32</v>
      </c>
    </row>
    <row r="96" spans="1:15" x14ac:dyDescent="0.2">
      <c r="A96" s="198" t="str">
        <f t="shared" si="1"/>
        <v>Repayment91-120 Days Delinquent</v>
      </c>
      <c r="B96" s="207" t="s">
        <v>105</v>
      </c>
      <c r="C96" s="18"/>
      <c r="D96" s="18"/>
      <c r="E96" s="18"/>
      <c r="F96" s="199">
        <v>139</v>
      </c>
      <c r="G96" s="199">
        <v>131</v>
      </c>
      <c r="H96" s="200">
        <v>724019.8</v>
      </c>
      <c r="I96" s="200">
        <v>613706.23</v>
      </c>
      <c r="J96" s="201">
        <v>1.21E-2</v>
      </c>
      <c r="K96" s="172">
        <v>1.04E-2</v>
      </c>
      <c r="L96" s="205">
        <v>4.97</v>
      </c>
      <c r="M96" s="205">
        <v>5.49</v>
      </c>
      <c r="N96" s="205">
        <v>124.38</v>
      </c>
      <c r="O96" s="206">
        <v>149.99</v>
      </c>
    </row>
    <row r="97" spans="1:25" x14ac:dyDescent="0.2">
      <c r="A97" s="198" t="str">
        <f t="shared" si="1"/>
        <v>Repayment121-180 Days Delinquent</v>
      </c>
      <c r="B97" s="207" t="s">
        <v>106</v>
      </c>
      <c r="C97" s="18"/>
      <c r="D97" s="18"/>
      <c r="E97" s="18"/>
      <c r="F97" s="199">
        <v>150</v>
      </c>
      <c r="G97" s="199">
        <v>160</v>
      </c>
      <c r="H97" s="200">
        <v>754511.52</v>
      </c>
      <c r="I97" s="200">
        <v>899696.96</v>
      </c>
      <c r="J97" s="201">
        <v>1.26E-2</v>
      </c>
      <c r="K97" s="172">
        <v>1.52E-2</v>
      </c>
      <c r="L97" s="205">
        <v>5.08</v>
      </c>
      <c r="M97" s="205">
        <v>5.36</v>
      </c>
      <c r="N97" s="205">
        <v>143.74</v>
      </c>
      <c r="O97" s="206">
        <v>141.31</v>
      </c>
    </row>
    <row r="98" spans="1:25" x14ac:dyDescent="0.2">
      <c r="A98" s="198" t="str">
        <f t="shared" si="1"/>
        <v>Repayment181-270 Days Delinquent</v>
      </c>
      <c r="B98" s="207" t="s">
        <v>107</v>
      </c>
      <c r="C98" s="18"/>
      <c r="D98" s="18"/>
      <c r="E98" s="18"/>
      <c r="F98" s="199">
        <v>175</v>
      </c>
      <c r="G98" s="199">
        <v>161</v>
      </c>
      <c r="H98" s="200">
        <v>829088.24</v>
      </c>
      <c r="I98" s="200">
        <v>627114.22</v>
      </c>
      <c r="J98" s="201">
        <v>1.38E-2</v>
      </c>
      <c r="K98" s="172">
        <v>1.06E-2</v>
      </c>
      <c r="L98" s="205">
        <v>4.92</v>
      </c>
      <c r="M98" s="205">
        <v>4.5999999999999996</v>
      </c>
      <c r="N98" s="205">
        <v>142.13</v>
      </c>
      <c r="O98" s="206">
        <v>122.12</v>
      </c>
    </row>
    <row r="99" spans="1:25" x14ac:dyDescent="0.2">
      <c r="A99" s="198" t="str">
        <f t="shared" si="1"/>
        <v>Repayment271+ Days Delinquent</v>
      </c>
      <c r="B99" s="207" t="s">
        <v>108</v>
      </c>
      <c r="C99" s="18"/>
      <c r="D99" s="18"/>
      <c r="E99" s="18"/>
      <c r="F99" s="199">
        <v>55</v>
      </c>
      <c r="G99" s="199">
        <v>64</v>
      </c>
      <c r="H99" s="200">
        <v>272781.40999999997</v>
      </c>
      <c r="I99" s="200">
        <v>434433.51</v>
      </c>
      <c r="J99" s="201">
        <v>4.4999999999999997E-3</v>
      </c>
      <c r="K99" s="172">
        <v>7.4000000000000003E-3</v>
      </c>
      <c r="L99" s="205">
        <v>5.08</v>
      </c>
      <c r="M99" s="205">
        <v>5.36</v>
      </c>
      <c r="N99" s="205">
        <v>143.25</v>
      </c>
      <c r="O99" s="206">
        <v>163.95</v>
      </c>
    </row>
    <row r="100" spans="1:25" x14ac:dyDescent="0.2">
      <c r="A100" s="208" t="s">
        <v>109</v>
      </c>
      <c r="B100" s="209" t="s">
        <v>109</v>
      </c>
      <c r="C100" s="209"/>
      <c r="D100" s="209"/>
      <c r="E100" s="209"/>
      <c r="F100" s="210">
        <v>8794</v>
      </c>
      <c r="G100" s="210">
        <v>8582</v>
      </c>
      <c r="H100" s="211">
        <v>52021297.009999998</v>
      </c>
      <c r="I100" s="211">
        <v>50716094.780000001</v>
      </c>
      <c r="J100" s="212">
        <v>0.86599999999999999</v>
      </c>
      <c r="K100" s="213">
        <v>0.85829999999999995</v>
      </c>
      <c r="L100" s="214">
        <v>5.52</v>
      </c>
      <c r="M100" s="214">
        <v>5.54</v>
      </c>
      <c r="N100" s="214">
        <v>154.38</v>
      </c>
      <c r="O100" s="215">
        <v>154.66</v>
      </c>
    </row>
    <row r="101" spans="1:25" x14ac:dyDescent="0.2">
      <c r="A101" s="198" t="s">
        <v>50</v>
      </c>
      <c r="B101" s="18" t="s">
        <v>50</v>
      </c>
      <c r="C101" s="18"/>
      <c r="D101" s="18"/>
      <c r="E101" s="18"/>
      <c r="F101" s="199">
        <v>803</v>
      </c>
      <c r="G101" s="199">
        <v>798</v>
      </c>
      <c r="H101" s="200">
        <v>4372038.8600000003</v>
      </c>
      <c r="I101" s="200">
        <v>4537915.1900000004</v>
      </c>
      <c r="J101" s="201">
        <v>7.2800000000000004E-2</v>
      </c>
      <c r="K101" s="172">
        <v>7.6799999999999993E-2</v>
      </c>
      <c r="L101" s="205">
        <v>5.25</v>
      </c>
      <c r="M101" s="205">
        <v>5.09</v>
      </c>
      <c r="N101" s="205">
        <v>138.54</v>
      </c>
      <c r="O101" s="206">
        <v>140.47999999999999</v>
      </c>
    </row>
    <row r="102" spans="1:25" x14ac:dyDescent="0.2">
      <c r="A102" s="198" t="s">
        <v>49</v>
      </c>
      <c r="B102" s="18" t="s">
        <v>49</v>
      </c>
      <c r="C102" s="18"/>
      <c r="D102" s="18"/>
      <c r="E102" s="18"/>
      <c r="F102" s="199">
        <v>671</v>
      </c>
      <c r="G102" s="199">
        <v>697</v>
      </c>
      <c r="H102" s="200">
        <v>2888104.95</v>
      </c>
      <c r="I102" s="200">
        <v>3149277.85</v>
      </c>
      <c r="J102" s="201">
        <v>4.8099999999999997E-2</v>
      </c>
      <c r="K102" s="172">
        <v>5.33E-2</v>
      </c>
      <c r="L102" s="205">
        <v>5.51</v>
      </c>
      <c r="M102" s="205">
        <v>5.46</v>
      </c>
      <c r="N102" s="205">
        <v>142.94999999999999</v>
      </c>
      <c r="O102" s="206">
        <v>142.94999999999999</v>
      </c>
    </row>
    <row r="103" spans="1:25" x14ac:dyDescent="0.2">
      <c r="A103" s="198" t="s">
        <v>55</v>
      </c>
      <c r="B103" s="18" t="s">
        <v>55</v>
      </c>
      <c r="C103" s="18"/>
      <c r="D103" s="18"/>
      <c r="E103" s="18"/>
      <c r="F103" s="199">
        <v>118</v>
      </c>
      <c r="G103" s="199">
        <v>89</v>
      </c>
      <c r="H103" s="200">
        <v>582679.93000000005</v>
      </c>
      <c r="I103" s="200">
        <v>483444.66</v>
      </c>
      <c r="J103" s="216">
        <v>9.7000000000000003E-3</v>
      </c>
      <c r="K103" s="172">
        <v>8.2000000000000007E-3</v>
      </c>
      <c r="L103" s="205">
        <v>5.05</v>
      </c>
      <c r="M103" s="205">
        <v>5.3</v>
      </c>
      <c r="N103" s="205">
        <v>113.77</v>
      </c>
      <c r="O103" s="206">
        <v>139.33000000000001</v>
      </c>
      <c r="P103" s="217"/>
      <c r="Q103" s="217"/>
      <c r="R103" s="217"/>
      <c r="S103" s="217"/>
      <c r="T103" s="218"/>
      <c r="U103" s="218"/>
      <c r="V103" s="135"/>
      <c r="W103" s="135"/>
      <c r="X103" s="135"/>
      <c r="Y103" s="135"/>
    </row>
    <row r="104" spans="1:25" x14ac:dyDescent="0.2">
      <c r="A104" s="198" t="s">
        <v>57</v>
      </c>
      <c r="B104" s="18" t="s">
        <v>57</v>
      </c>
      <c r="C104" s="18"/>
      <c r="D104" s="18"/>
      <c r="E104" s="18"/>
      <c r="F104" s="199">
        <v>0</v>
      </c>
      <c r="G104" s="199">
        <v>0</v>
      </c>
      <c r="H104" s="200">
        <v>0</v>
      </c>
      <c r="I104" s="200">
        <v>0</v>
      </c>
      <c r="J104" s="216">
        <v>0</v>
      </c>
      <c r="K104" s="172">
        <v>0</v>
      </c>
      <c r="L104" s="205">
        <v>0</v>
      </c>
      <c r="M104" s="205">
        <v>0</v>
      </c>
      <c r="N104" s="205">
        <v>0</v>
      </c>
      <c r="O104" s="206">
        <v>0</v>
      </c>
    </row>
    <row r="105" spans="1:25" x14ac:dyDescent="0.2">
      <c r="A105" s="47"/>
      <c r="B105" s="56" t="s">
        <v>92</v>
      </c>
      <c r="C105" s="126"/>
      <c r="D105" s="126"/>
      <c r="E105" s="84"/>
      <c r="F105" s="219">
        <v>10411</v>
      </c>
      <c r="G105" s="219">
        <v>10189</v>
      </c>
      <c r="H105" s="181">
        <v>60073435.170000002</v>
      </c>
      <c r="I105" s="181">
        <v>59089586.43</v>
      </c>
      <c r="J105" s="220"/>
      <c r="K105" s="220"/>
      <c r="L105" s="221">
        <v>5.5</v>
      </c>
      <c r="M105" s="221">
        <v>5.5</v>
      </c>
      <c r="N105" s="221">
        <v>152.16999999999999</v>
      </c>
      <c r="O105" s="222">
        <v>152.69999999999999</v>
      </c>
      <c r="R105" s="223"/>
      <c r="S105" s="223"/>
      <c r="T105" s="18"/>
      <c r="U105" s="18"/>
      <c r="V105" s="18"/>
      <c r="W105" s="18"/>
      <c r="X105" s="18"/>
    </row>
    <row r="106" spans="1:25" s="66" customFormat="1" ht="11.25" x14ac:dyDescent="0.2">
      <c r="A106" s="192"/>
      <c r="B106" s="63"/>
      <c r="C106" s="63"/>
      <c r="D106" s="63"/>
      <c r="E106" s="63"/>
      <c r="F106" s="224"/>
      <c r="G106" s="224"/>
      <c r="H106" s="224"/>
      <c r="I106" s="224"/>
      <c r="J106" s="225"/>
      <c r="K106" s="225"/>
      <c r="L106" s="224"/>
      <c r="M106" s="224"/>
      <c r="N106" s="224"/>
      <c r="O106" s="226"/>
    </row>
    <row r="107" spans="1:25" s="66" customFormat="1" ht="12" thickBot="1" x14ac:dyDescent="0.25">
      <c r="A107" s="67"/>
      <c r="B107" s="68"/>
      <c r="C107" s="68"/>
      <c r="D107" s="68"/>
      <c r="E107" s="68"/>
      <c r="F107" s="227"/>
      <c r="G107" s="227"/>
      <c r="H107" s="227"/>
      <c r="I107" s="227"/>
      <c r="J107" s="228"/>
      <c r="K107" s="228"/>
      <c r="L107" s="227"/>
      <c r="M107" s="227"/>
      <c r="N107" s="227"/>
      <c r="O107" s="229"/>
    </row>
    <row r="108" spans="1:25" ht="12.75" customHeight="1" thickBot="1" x14ac:dyDescent="0.25">
      <c r="A108" s="69"/>
      <c r="B108" s="18"/>
      <c r="C108" s="18"/>
      <c r="D108" s="18"/>
      <c r="E108" s="18"/>
      <c r="F108" s="230"/>
      <c r="G108" s="230"/>
      <c r="H108" s="230"/>
      <c r="I108" s="230"/>
      <c r="J108" s="230"/>
      <c r="K108" s="230"/>
      <c r="L108" s="230"/>
      <c r="M108" s="230"/>
      <c r="N108" s="231"/>
      <c r="O108" s="231"/>
    </row>
    <row r="109" spans="1:25" ht="15.75" x14ac:dyDescent="0.25">
      <c r="A109" s="22" t="s">
        <v>110</v>
      </c>
      <c r="B109" s="24"/>
      <c r="C109" s="24"/>
      <c r="D109" s="24"/>
      <c r="E109" s="24"/>
      <c r="F109" s="232"/>
      <c r="G109" s="232"/>
      <c r="H109" s="232"/>
      <c r="I109" s="232"/>
      <c r="J109" s="232"/>
      <c r="K109" s="232"/>
      <c r="L109" s="232"/>
      <c r="M109" s="232"/>
      <c r="N109" s="232"/>
      <c r="O109" s="233"/>
    </row>
    <row r="110" spans="1:25" ht="6.75" customHeight="1" x14ac:dyDescent="0.2">
      <c r="A110" s="26"/>
      <c r="B110" s="18"/>
      <c r="C110" s="18"/>
      <c r="D110" s="18"/>
      <c r="E110" s="18"/>
      <c r="F110" s="230"/>
      <c r="G110" s="230"/>
      <c r="H110" s="230"/>
      <c r="I110" s="230"/>
      <c r="J110" s="230"/>
      <c r="K110" s="230"/>
      <c r="L110" s="230"/>
      <c r="M110" s="230"/>
      <c r="N110" s="230"/>
      <c r="O110" s="234"/>
    </row>
    <row r="111" spans="1:25" s="78" customFormat="1" x14ac:dyDescent="0.2">
      <c r="A111" s="71"/>
      <c r="B111" s="72"/>
      <c r="C111" s="72"/>
      <c r="D111" s="72"/>
      <c r="E111" s="148"/>
      <c r="F111" s="374" t="s">
        <v>84</v>
      </c>
      <c r="G111" s="374"/>
      <c r="H111" s="194" t="s">
        <v>96</v>
      </c>
      <c r="I111" s="235"/>
      <c r="J111" s="374" t="s">
        <v>97</v>
      </c>
      <c r="K111" s="374"/>
      <c r="L111" s="374" t="s">
        <v>98</v>
      </c>
      <c r="M111" s="374"/>
      <c r="N111" s="374" t="s">
        <v>99</v>
      </c>
      <c r="O111" s="382"/>
    </row>
    <row r="112" spans="1:25" s="78" customFormat="1" x14ac:dyDescent="0.2">
      <c r="A112" s="71"/>
      <c r="B112" s="72"/>
      <c r="C112" s="72"/>
      <c r="D112" s="72"/>
      <c r="E112" s="148"/>
      <c r="F112" s="236" t="s">
        <v>100</v>
      </c>
      <c r="G112" s="236" t="s">
        <v>101</v>
      </c>
      <c r="H112" s="237" t="s">
        <v>100</v>
      </c>
      <c r="I112" s="238" t="s">
        <v>101</v>
      </c>
      <c r="J112" s="236" t="s">
        <v>100</v>
      </c>
      <c r="K112" s="236" t="s">
        <v>101</v>
      </c>
      <c r="L112" s="236" t="s">
        <v>100</v>
      </c>
      <c r="M112" s="236" t="s">
        <v>101</v>
      </c>
      <c r="N112" s="236" t="s">
        <v>100</v>
      </c>
      <c r="O112" s="239" t="s">
        <v>101</v>
      </c>
    </row>
    <row r="113" spans="1:15" x14ac:dyDescent="0.2">
      <c r="A113" s="26"/>
      <c r="B113" s="18" t="s">
        <v>111</v>
      </c>
      <c r="C113" s="18"/>
      <c r="D113" s="18"/>
      <c r="E113" s="18"/>
      <c r="F113" s="240">
        <v>7822</v>
      </c>
      <c r="G113" s="240">
        <v>7586</v>
      </c>
      <c r="H113" s="241">
        <v>46717113.450000003</v>
      </c>
      <c r="I113" s="242">
        <v>45106073.630000003</v>
      </c>
      <c r="J113" s="172">
        <v>0.89800000000000002</v>
      </c>
      <c r="K113" s="172">
        <v>0.88939999999999997</v>
      </c>
      <c r="L113" s="243">
        <v>5.56</v>
      </c>
      <c r="M113" s="243">
        <v>5.57</v>
      </c>
      <c r="N113" s="241">
        <v>154.69999999999999</v>
      </c>
      <c r="O113" s="244">
        <v>155.38999999999999</v>
      </c>
    </row>
    <row r="114" spans="1:15" x14ac:dyDescent="0.2">
      <c r="A114" s="26"/>
      <c r="B114" s="18" t="s">
        <v>112</v>
      </c>
      <c r="C114" s="18"/>
      <c r="D114" s="18"/>
      <c r="E114" s="18"/>
      <c r="F114" s="240">
        <v>268</v>
      </c>
      <c r="G114" s="240">
        <v>318</v>
      </c>
      <c r="H114" s="241">
        <v>1906332.22</v>
      </c>
      <c r="I114" s="245">
        <v>1620370.12</v>
      </c>
      <c r="J114" s="172">
        <v>3.6600000000000001E-2</v>
      </c>
      <c r="K114" s="172">
        <v>3.1899999999999998E-2</v>
      </c>
      <c r="L114" s="243">
        <v>5.28</v>
      </c>
      <c r="M114" s="243">
        <v>5.62</v>
      </c>
      <c r="N114" s="241">
        <v>174.3</v>
      </c>
      <c r="O114" s="246">
        <v>133.94999999999999</v>
      </c>
    </row>
    <row r="115" spans="1:15" x14ac:dyDescent="0.2">
      <c r="A115" s="26"/>
      <c r="B115" s="18" t="s">
        <v>113</v>
      </c>
      <c r="C115" s="18"/>
      <c r="D115" s="18"/>
      <c r="E115" s="18"/>
      <c r="F115" s="240">
        <v>185</v>
      </c>
      <c r="G115" s="240">
        <v>162</v>
      </c>
      <c r="H115" s="241">
        <v>817450.37</v>
      </c>
      <c r="I115" s="245">
        <v>1414700.11</v>
      </c>
      <c r="J115" s="172">
        <v>1.5699999999999999E-2</v>
      </c>
      <c r="K115" s="172">
        <v>2.7900000000000001E-2</v>
      </c>
      <c r="L115" s="243">
        <v>5.28</v>
      </c>
      <c r="M115" s="243">
        <v>5.08</v>
      </c>
      <c r="N115" s="241">
        <v>142.22</v>
      </c>
      <c r="O115" s="246">
        <v>177.32</v>
      </c>
    </row>
    <row r="116" spans="1:15" x14ac:dyDescent="0.2">
      <c r="A116" s="26"/>
      <c r="B116" s="18" t="s">
        <v>114</v>
      </c>
      <c r="C116" s="18"/>
      <c r="D116" s="18"/>
      <c r="E116" s="18"/>
      <c r="F116" s="240">
        <v>139</v>
      </c>
      <c r="G116" s="240">
        <v>131</v>
      </c>
      <c r="H116" s="241">
        <v>724019.8</v>
      </c>
      <c r="I116" s="245">
        <v>613706.23</v>
      </c>
      <c r="J116" s="172">
        <v>1.3899999999999999E-2</v>
      </c>
      <c r="K116" s="172">
        <v>1.21E-2</v>
      </c>
      <c r="L116" s="243">
        <v>4.97</v>
      </c>
      <c r="M116" s="243">
        <v>5.49</v>
      </c>
      <c r="N116" s="241">
        <v>124.38</v>
      </c>
      <c r="O116" s="246">
        <v>149.99</v>
      </c>
    </row>
    <row r="117" spans="1:15" x14ac:dyDescent="0.2">
      <c r="A117" s="26"/>
      <c r="B117" s="18" t="s">
        <v>115</v>
      </c>
      <c r="C117" s="18"/>
      <c r="D117" s="18"/>
      <c r="E117" s="18"/>
      <c r="F117" s="240">
        <v>150</v>
      </c>
      <c r="G117" s="240">
        <v>160</v>
      </c>
      <c r="H117" s="241">
        <v>754511.52</v>
      </c>
      <c r="I117" s="245">
        <v>899696.96</v>
      </c>
      <c r="J117" s="172">
        <v>1.4500000000000001E-2</v>
      </c>
      <c r="K117" s="172">
        <v>1.77E-2</v>
      </c>
      <c r="L117" s="243">
        <v>5.08</v>
      </c>
      <c r="M117" s="243">
        <v>5.36</v>
      </c>
      <c r="N117" s="241">
        <v>143.74</v>
      </c>
      <c r="O117" s="246">
        <v>141.31</v>
      </c>
    </row>
    <row r="118" spans="1:15" x14ac:dyDescent="0.2">
      <c r="A118" s="26"/>
      <c r="B118" s="18" t="s">
        <v>116</v>
      </c>
      <c r="C118" s="18"/>
      <c r="D118" s="18"/>
      <c r="E118" s="18"/>
      <c r="F118" s="240">
        <v>175</v>
      </c>
      <c r="G118" s="240">
        <v>161</v>
      </c>
      <c r="H118" s="241">
        <v>829088.24</v>
      </c>
      <c r="I118" s="245">
        <v>627114.22</v>
      </c>
      <c r="J118" s="172">
        <v>1.5900000000000001E-2</v>
      </c>
      <c r="K118" s="172">
        <v>1.24E-2</v>
      </c>
      <c r="L118" s="243">
        <v>4.92</v>
      </c>
      <c r="M118" s="247">
        <v>4.5999999999999996</v>
      </c>
      <c r="N118" s="241">
        <v>142.13</v>
      </c>
      <c r="O118" s="246">
        <v>122.12</v>
      </c>
    </row>
    <row r="119" spans="1:15" x14ac:dyDescent="0.2">
      <c r="A119" s="26"/>
      <c r="B119" s="18" t="s">
        <v>117</v>
      </c>
      <c r="C119" s="18"/>
      <c r="D119" s="18"/>
      <c r="E119" s="18"/>
      <c r="F119" s="240">
        <v>55</v>
      </c>
      <c r="G119" s="240">
        <v>64</v>
      </c>
      <c r="H119" s="241">
        <v>272781.40999999997</v>
      </c>
      <c r="I119" s="245">
        <v>434433.51</v>
      </c>
      <c r="J119" s="172">
        <v>5.1999999999999998E-3</v>
      </c>
      <c r="K119" s="172">
        <v>8.6E-3</v>
      </c>
      <c r="L119" s="243">
        <v>5.08</v>
      </c>
      <c r="M119" s="243">
        <v>5.36</v>
      </c>
      <c r="N119" s="241">
        <v>143.25</v>
      </c>
      <c r="O119" s="246">
        <v>163.95</v>
      </c>
    </row>
    <row r="120" spans="1:15" x14ac:dyDescent="0.2">
      <c r="A120" s="47"/>
      <c r="B120" s="56" t="s">
        <v>118</v>
      </c>
      <c r="C120" s="126"/>
      <c r="D120" s="126"/>
      <c r="E120" s="84"/>
      <c r="F120" s="248">
        <v>8794</v>
      </c>
      <c r="G120" s="248">
        <v>8582</v>
      </c>
      <c r="H120" s="181">
        <v>52021297.009999998</v>
      </c>
      <c r="I120" s="181">
        <v>50716094.780000001</v>
      </c>
      <c r="J120" s="220"/>
      <c r="K120" s="220"/>
      <c r="L120" s="249">
        <v>5.52</v>
      </c>
      <c r="M120" s="250">
        <v>5.54</v>
      </c>
      <c r="N120" s="181">
        <v>154.38</v>
      </c>
      <c r="O120" s="184">
        <v>154.66</v>
      </c>
    </row>
    <row r="121" spans="1:15" s="66" customFormat="1" ht="11.25" x14ac:dyDescent="0.2">
      <c r="A121" s="62"/>
      <c r="B121" s="64"/>
      <c r="C121" s="64"/>
      <c r="D121" s="64"/>
      <c r="E121" s="64"/>
      <c r="F121" s="251"/>
      <c r="G121" s="251"/>
      <c r="H121" s="251"/>
      <c r="I121" s="251"/>
      <c r="J121" s="252"/>
      <c r="K121" s="252"/>
      <c r="L121" s="251"/>
      <c r="M121" s="251"/>
      <c r="N121" s="251"/>
      <c r="O121" s="253"/>
    </row>
    <row r="122" spans="1:15" s="66" customFormat="1" ht="12" thickBot="1" x14ac:dyDescent="0.25">
      <c r="A122" s="67"/>
      <c r="B122" s="68"/>
      <c r="C122" s="68"/>
      <c r="D122" s="68"/>
      <c r="E122" s="68"/>
      <c r="F122" s="227"/>
      <c r="G122" s="227"/>
      <c r="H122" s="227"/>
      <c r="I122" s="227"/>
      <c r="J122" s="228"/>
      <c r="K122" s="228"/>
      <c r="L122" s="227"/>
      <c r="M122" s="227"/>
      <c r="N122" s="227"/>
      <c r="O122" s="229"/>
    </row>
    <row r="123" spans="1:15" ht="12.75" customHeight="1" thickBot="1" x14ac:dyDescent="0.25">
      <c r="A123" s="69"/>
      <c r="B123" s="18"/>
      <c r="C123" s="18"/>
      <c r="D123" s="18"/>
      <c r="E123" s="18"/>
      <c r="F123" s="230"/>
      <c r="G123" s="230"/>
      <c r="H123" s="230"/>
      <c r="I123" s="230"/>
      <c r="J123" s="230"/>
      <c r="K123" s="230"/>
      <c r="L123" s="230"/>
      <c r="M123" s="230"/>
      <c r="N123" s="231"/>
      <c r="O123" s="231"/>
    </row>
    <row r="124" spans="1:15" ht="15.75" x14ac:dyDescent="0.25">
      <c r="A124" s="22" t="s">
        <v>119</v>
      </c>
      <c r="B124" s="24"/>
      <c r="C124" s="24"/>
      <c r="D124" s="24"/>
      <c r="E124" s="24"/>
      <c r="F124" s="232"/>
      <c r="G124" s="232"/>
      <c r="H124" s="232"/>
      <c r="I124" s="232"/>
      <c r="J124" s="232"/>
      <c r="K124" s="232"/>
      <c r="L124" s="232"/>
      <c r="M124" s="232"/>
      <c r="N124" s="232"/>
      <c r="O124" s="233"/>
    </row>
    <row r="125" spans="1:15" ht="6.75" customHeight="1" x14ac:dyDescent="0.2">
      <c r="A125" s="26"/>
      <c r="B125" s="18"/>
      <c r="C125" s="18"/>
      <c r="D125" s="18"/>
      <c r="E125" s="18"/>
      <c r="F125" s="230"/>
      <c r="G125" s="230"/>
      <c r="H125" s="230"/>
      <c r="I125" s="230"/>
      <c r="J125" s="230"/>
      <c r="K125" s="230"/>
      <c r="L125" s="230"/>
      <c r="M125" s="230"/>
      <c r="N125" s="230"/>
      <c r="O125" s="234"/>
    </row>
    <row r="126" spans="1:15" ht="12.75" customHeight="1" x14ac:dyDescent="0.2">
      <c r="A126" s="28"/>
      <c r="B126" s="165"/>
      <c r="C126" s="165"/>
      <c r="D126" s="165"/>
      <c r="E126" s="165"/>
      <c r="F126" s="372" t="s">
        <v>84</v>
      </c>
      <c r="G126" s="373"/>
      <c r="H126" s="194" t="s">
        <v>96</v>
      </c>
      <c r="I126" s="235"/>
      <c r="J126" s="372" t="s">
        <v>97</v>
      </c>
      <c r="K126" s="373"/>
      <c r="L126" s="372" t="s">
        <v>98</v>
      </c>
      <c r="M126" s="373"/>
      <c r="N126" s="372" t="s">
        <v>99</v>
      </c>
      <c r="O126" s="377"/>
    </row>
    <row r="127" spans="1:15" x14ac:dyDescent="0.2">
      <c r="A127" s="28"/>
      <c r="B127" s="165"/>
      <c r="C127" s="165"/>
      <c r="D127" s="165"/>
      <c r="E127" s="165"/>
      <c r="F127" s="236" t="s">
        <v>100</v>
      </c>
      <c r="G127" s="236" t="s">
        <v>101</v>
      </c>
      <c r="H127" s="236" t="s">
        <v>100</v>
      </c>
      <c r="I127" s="254" t="s">
        <v>101</v>
      </c>
      <c r="J127" s="236" t="s">
        <v>100</v>
      </c>
      <c r="K127" s="236" t="s">
        <v>101</v>
      </c>
      <c r="L127" s="236" t="s">
        <v>100</v>
      </c>
      <c r="M127" s="236" t="s">
        <v>101</v>
      </c>
      <c r="N127" s="236" t="s">
        <v>100</v>
      </c>
      <c r="O127" s="239" t="s">
        <v>101</v>
      </c>
    </row>
    <row r="128" spans="1:15" x14ac:dyDescent="0.2">
      <c r="A128" s="26"/>
      <c r="B128" s="18" t="s">
        <v>120</v>
      </c>
      <c r="C128" s="18"/>
      <c r="D128" s="18"/>
      <c r="E128" s="18"/>
      <c r="F128" s="199">
        <v>1393</v>
      </c>
      <c r="G128" s="199">
        <v>1370</v>
      </c>
      <c r="H128" s="205">
        <v>15963779.99</v>
      </c>
      <c r="I128" s="205">
        <v>15763135.5</v>
      </c>
      <c r="J128" s="172">
        <v>0.26569999999999999</v>
      </c>
      <c r="K128" s="172">
        <v>0.26679999999999998</v>
      </c>
      <c r="L128" s="205">
        <v>5.57</v>
      </c>
      <c r="M128" s="205">
        <v>5.57</v>
      </c>
      <c r="N128" s="205">
        <v>147.12</v>
      </c>
      <c r="O128" s="206">
        <v>147.25</v>
      </c>
    </row>
    <row r="129" spans="1:16" x14ac:dyDescent="0.2">
      <c r="A129" s="26"/>
      <c r="B129" s="18" t="s">
        <v>121</v>
      </c>
      <c r="C129" s="18"/>
      <c r="D129" s="18"/>
      <c r="E129" s="18"/>
      <c r="F129" s="199">
        <v>1399</v>
      </c>
      <c r="G129" s="199">
        <v>1378</v>
      </c>
      <c r="H129" s="205">
        <v>18558974.399999999</v>
      </c>
      <c r="I129" s="205">
        <v>18271435.68</v>
      </c>
      <c r="J129" s="172">
        <v>0.30890000000000001</v>
      </c>
      <c r="K129" s="172">
        <v>0.30919999999999997</v>
      </c>
      <c r="L129" s="205">
        <v>5.8</v>
      </c>
      <c r="M129" s="205">
        <v>5.81</v>
      </c>
      <c r="N129" s="205">
        <v>173.81</v>
      </c>
      <c r="O129" s="206">
        <v>174.1</v>
      </c>
    </row>
    <row r="130" spans="1:16" x14ac:dyDescent="0.2">
      <c r="A130" s="26"/>
      <c r="B130" s="18" t="s">
        <v>122</v>
      </c>
      <c r="C130" s="18"/>
      <c r="D130" s="18"/>
      <c r="E130" s="18"/>
      <c r="F130" s="199">
        <v>4409</v>
      </c>
      <c r="G130" s="199">
        <v>4308</v>
      </c>
      <c r="H130" s="205">
        <v>11624622.77</v>
      </c>
      <c r="I130" s="205">
        <v>11369495.4</v>
      </c>
      <c r="J130" s="172">
        <v>0.19350000000000001</v>
      </c>
      <c r="K130" s="172">
        <v>0.19239999999999999</v>
      </c>
      <c r="L130" s="205">
        <v>4.8600000000000003</v>
      </c>
      <c r="M130" s="205">
        <v>4.8499999999999996</v>
      </c>
      <c r="N130" s="205">
        <v>121.81</v>
      </c>
      <c r="O130" s="206">
        <v>122.45</v>
      </c>
    </row>
    <row r="131" spans="1:16" x14ac:dyDescent="0.2">
      <c r="A131" s="26"/>
      <c r="B131" s="18" t="s">
        <v>123</v>
      </c>
      <c r="C131" s="18"/>
      <c r="D131" s="18"/>
      <c r="E131" s="18"/>
      <c r="F131" s="199">
        <v>3015</v>
      </c>
      <c r="G131" s="199">
        <v>2944</v>
      </c>
      <c r="H131" s="205">
        <v>12015384.24</v>
      </c>
      <c r="I131" s="205">
        <v>11800638.609999999</v>
      </c>
      <c r="J131" s="172">
        <v>0.2</v>
      </c>
      <c r="K131" s="172">
        <v>0.19969999999999999</v>
      </c>
      <c r="L131" s="205">
        <v>5.22</v>
      </c>
      <c r="M131" s="205">
        <v>5.22</v>
      </c>
      <c r="N131" s="205">
        <v>152.11000000000001</v>
      </c>
      <c r="O131" s="206">
        <v>152.99</v>
      </c>
    </row>
    <row r="132" spans="1:16" x14ac:dyDescent="0.2">
      <c r="A132" s="26"/>
      <c r="B132" s="18" t="s">
        <v>124</v>
      </c>
      <c r="C132" s="18"/>
      <c r="D132" s="18"/>
      <c r="E132" s="18"/>
      <c r="F132" s="199">
        <v>176</v>
      </c>
      <c r="G132" s="199">
        <v>170</v>
      </c>
      <c r="H132" s="205">
        <v>1812879.97</v>
      </c>
      <c r="I132" s="205">
        <v>1786879.35</v>
      </c>
      <c r="J132" s="172">
        <v>3.0200000000000001E-2</v>
      </c>
      <c r="K132" s="172">
        <v>3.0200000000000001E-2</v>
      </c>
      <c r="L132" s="205">
        <v>7.72</v>
      </c>
      <c r="M132" s="205">
        <v>7.72</v>
      </c>
      <c r="N132" s="205">
        <v>170.25</v>
      </c>
      <c r="O132" s="206">
        <v>172.63</v>
      </c>
    </row>
    <row r="133" spans="1:16" x14ac:dyDescent="0.2">
      <c r="A133" s="26"/>
      <c r="B133" s="18" t="s">
        <v>125</v>
      </c>
      <c r="C133" s="18"/>
      <c r="D133" s="18"/>
      <c r="E133" s="18"/>
      <c r="F133" s="199">
        <v>19</v>
      </c>
      <c r="G133" s="199">
        <v>19</v>
      </c>
      <c r="H133" s="205">
        <v>97793.8</v>
      </c>
      <c r="I133" s="205">
        <v>98001.89</v>
      </c>
      <c r="J133" s="172">
        <v>1.6000000000000001E-3</v>
      </c>
      <c r="K133" s="172">
        <v>1.6999999999999999E-3</v>
      </c>
      <c r="L133" s="205">
        <v>3.3</v>
      </c>
      <c r="M133" s="205">
        <v>3.3</v>
      </c>
      <c r="N133" s="205">
        <v>149.97</v>
      </c>
      <c r="O133" s="206">
        <v>151.32</v>
      </c>
    </row>
    <row r="134" spans="1:16" x14ac:dyDescent="0.2">
      <c r="A134" s="47"/>
      <c r="B134" s="56" t="s">
        <v>126</v>
      </c>
      <c r="C134" s="126"/>
      <c r="D134" s="126"/>
      <c r="E134" s="126"/>
      <c r="F134" s="248">
        <v>10411</v>
      </c>
      <c r="G134" s="248">
        <v>10189</v>
      </c>
      <c r="H134" s="181">
        <v>60073435.170000002</v>
      </c>
      <c r="I134" s="181">
        <v>59089586.43</v>
      </c>
      <c r="J134" s="220"/>
      <c r="K134" s="220"/>
      <c r="L134" s="249">
        <v>5.5</v>
      </c>
      <c r="M134" s="250">
        <v>5.5</v>
      </c>
      <c r="N134" s="181">
        <v>152.16999999999999</v>
      </c>
      <c r="O134" s="184">
        <v>152.69999999999999</v>
      </c>
    </row>
    <row r="135" spans="1:16" s="66" customFormat="1" ht="11.25" x14ac:dyDescent="0.2">
      <c r="A135" s="62"/>
      <c r="B135" s="64"/>
      <c r="C135" s="64"/>
      <c r="D135" s="64"/>
      <c r="E135" s="64"/>
      <c r="F135" s="224"/>
      <c r="G135" s="224"/>
      <c r="H135" s="224"/>
      <c r="I135" s="224"/>
      <c r="J135" s="224"/>
      <c r="K135" s="224"/>
      <c r="L135" s="224"/>
      <c r="M135" s="224"/>
      <c r="N135" s="225"/>
      <c r="O135" s="255"/>
    </row>
    <row r="136" spans="1:16" s="66" customFormat="1" ht="12" thickBot="1" x14ac:dyDescent="0.25">
      <c r="A136" s="67"/>
      <c r="B136" s="68"/>
      <c r="C136" s="68"/>
      <c r="D136" s="68"/>
      <c r="E136" s="68"/>
      <c r="F136" s="227"/>
      <c r="G136" s="227"/>
      <c r="H136" s="227"/>
      <c r="I136" s="227"/>
      <c r="J136" s="227"/>
      <c r="K136" s="227"/>
      <c r="L136" s="227"/>
      <c r="M136" s="227"/>
      <c r="N136" s="227"/>
      <c r="O136" s="256"/>
    </row>
    <row r="137" spans="1:16" ht="13.5" thickBot="1" x14ac:dyDescent="0.25"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</row>
    <row r="138" spans="1:16" ht="15.75" x14ac:dyDescent="0.25">
      <c r="A138" s="22" t="s">
        <v>127</v>
      </c>
      <c r="B138" s="24"/>
      <c r="C138" s="24"/>
      <c r="D138" s="24"/>
      <c r="E138" s="24"/>
      <c r="F138" s="232"/>
      <c r="G138" s="232"/>
      <c r="H138" s="232"/>
      <c r="I138" s="232"/>
      <c r="J138" s="232"/>
      <c r="K138" s="232"/>
      <c r="L138" s="232"/>
      <c r="M138" s="232"/>
      <c r="N138" s="232"/>
      <c r="O138" s="233"/>
    </row>
    <row r="139" spans="1:16" ht="6.75" customHeight="1" x14ac:dyDescent="0.2">
      <c r="A139" s="26"/>
      <c r="B139" s="18"/>
      <c r="C139" s="18"/>
      <c r="D139" s="18"/>
      <c r="E139" s="18"/>
      <c r="F139" s="230"/>
      <c r="G139" s="230"/>
      <c r="H139" s="230"/>
      <c r="I139" s="230"/>
      <c r="J139" s="230"/>
      <c r="K139" s="230"/>
      <c r="L139" s="230"/>
      <c r="M139" s="230"/>
      <c r="N139" s="230"/>
      <c r="O139" s="234"/>
    </row>
    <row r="140" spans="1:16" ht="12.75" customHeight="1" x14ac:dyDescent="0.2">
      <c r="A140" s="28"/>
      <c r="B140" s="165"/>
      <c r="C140" s="165"/>
      <c r="D140" s="165"/>
      <c r="E140" s="165"/>
      <c r="F140" s="372" t="s">
        <v>84</v>
      </c>
      <c r="G140" s="373"/>
      <c r="H140" s="194" t="s">
        <v>96</v>
      </c>
      <c r="I140" s="235"/>
      <c r="J140" s="372" t="s">
        <v>128</v>
      </c>
      <c r="K140" s="373"/>
      <c r="L140" s="372" t="s">
        <v>98</v>
      </c>
      <c r="M140" s="373"/>
      <c r="N140" s="372" t="s">
        <v>99</v>
      </c>
      <c r="O140" s="377"/>
    </row>
    <row r="141" spans="1:16" x14ac:dyDescent="0.2">
      <c r="A141" s="28"/>
      <c r="B141" s="165"/>
      <c r="C141" s="165"/>
      <c r="D141" s="165"/>
      <c r="E141" s="165"/>
      <c r="F141" s="236" t="s">
        <v>100</v>
      </c>
      <c r="G141" s="236" t="s">
        <v>101</v>
      </c>
      <c r="H141" s="236" t="s">
        <v>100</v>
      </c>
      <c r="I141" s="254" t="s">
        <v>101</v>
      </c>
      <c r="J141" s="236" t="s">
        <v>100</v>
      </c>
      <c r="K141" s="236" t="s">
        <v>101</v>
      </c>
      <c r="L141" s="236" t="s">
        <v>100</v>
      </c>
      <c r="M141" s="236" t="s">
        <v>101</v>
      </c>
      <c r="N141" s="236" t="s">
        <v>100</v>
      </c>
      <c r="O141" s="239" t="s">
        <v>101</v>
      </c>
    </row>
    <row r="142" spans="1:16" x14ac:dyDescent="0.2">
      <c r="A142" s="26"/>
      <c r="B142" s="18" t="s">
        <v>129</v>
      </c>
      <c r="C142" s="18"/>
      <c r="D142" s="18"/>
      <c r="E142" s="18"/>
      <c r="F142" s="199">
        <v>6670</v>
      </c>
      <c r="G142" s="199">
        <v>6522</v>
      </c>
      <c r="H142" s="205">
        <v>40633914.399999999</v>
      </c>
      <c r="I142" s="205">
        <v>39802106.950000003</v>
      </c>
      <c r="J142" s="172">
        <v>0.6764</v>
      </c>
      <c r="K142" s="172">
        <v>0.67359999999999998</v>
      </c>
      <c r="L142" s="205">
        <v>5.62</v>
      </c>
      <c r="M142" s="205">
        <v>5.62</v>
      </c>
      <c r="N142" s="241">
        <v>150.72999999999999</v>
      </c>
      <c r="O142" s="244">
        <v>151.15</v>
      </c>
      <c r="P142" s="135"/>
    </row>
    <row r="143" spans="1:16" x14ac:dyDescent="0.2">
      <c r="A143" s="26"/>
      <c r="B143" s="18" t="s">
        <v>130</v>
      </c>
      <c r="C143" s="18"/>
      <c r="D143" s="18"/>
      <c r="E143" s="18"/>
      <c r="F143" s="199">
        <v>1801</v>
      </c>
      <c r="G143" s="199">
        <v>1764</v>
      </c>
      <c r="H143" s="205">
        <v>5924514.2000000002</v>
      </c>
      <c r="I143" s="205">
        <v>5880914.9100000001</v>
      </c>
      <c r="J143" s="172">
        <v>9.8599999999999993E-2</v>
      </c>
      <c r="K143" s="172">
        <v>9.9500000000000005E-2</v>
      </c>
      <c r="L143" s="205">
        <v>4.68</v>
      </c>
      <c r="M143" s="205">
        <v>4.6900000000000004</v>
      </c>
      <c r="N143" s="241">
        <v>127.22</v>
      </c>
      <c r="O143" s="246">
        <v>128.91</v>
      </c>
      <c r="P143" s="135"/>
    </row>
    <row r="144" spans="1:16" x14ac:dyDescent="0.2">
      <c r="A144" s="26"/>
      <c r="B144" s="18" t="s">
        <v>131</v>
      </c>
      <c r="C144" s="18"/>
      <c r="D144" s="18"/>
      <c r="E144" s="18"/>
      <c r="F144" s="199">
        <v>1504</v>
      </c>
      <c r="G144" s="199">
        <v>1473</v>
      </c>
      <c r="H144" s="205">
        <v>7391823.5599999996</v>
      </c>
      <c r="I144" s="205">
        <v>7386098.9100000001</v>
      </c>
      <c r="J144" s="172">
        <v>0.123</v>
      </c>
      <c r="K144" s="172">
        <v>0.125</v>
      </c>
      <c r="L144" s="205">
        <v>5.59</v>
      </c>
      <c r="M144" s="205">
        <v>5.59</v>
      </c>
      <c r="N144" s="241">
        <v>161.91</v>
      </c>
      <c r="O144" s="246">
        <v>162.38</v>
      </c>
      <c r="P144" s="135"/>
    </row>
    <row r="145" spans="1:16" x14ac:dyDescent="0.2">
      <c r="A145" s="26"/>
      <c r="B145" s="18" t="s">
        <v>132</v>
      </c>
      <c r="C145" s="18"/>
      <c r="D145" s="18"/>
      <c r="E145" s="18"/>
      <c r="F145" s="199">
        <v>418</v>
      </c>
      <c r="G145" s="199">
        <v>414</v>
      </c>
      <c r="H145" s="205">
        <v>6055783.8099999996</v>
      </c>
      <c r="I145" s="205">
        <v>5953071.8799999999</v>
      </c>
      <c r="J145" s="172">
        <v>0.1008</v>
      </c>
      <c r="K145" s="172">
        <v>0.1007</v>
      </c>
      <c r="L145" s="205">
        <v>5.38</v>
      </c>
      <c r="M145" s="205">
        <v>5.37</v>
      </c>
      <c r="N145" s="241">
        <v>174.77</v>
      </c>
      <c r="O145" s="246">
        <v>175.07</v>
      </c>
      <c r="P145" s="135"/>
    </row>
    <row r="146" spans="1:16" x14ac:dyDescent="0.2">
      <c r="A146" s="26"/>
      <c r="B146" s="18" t="s">
        <v>133</v>
      </c>
      <c r="C146" s="18"/>
      <c r="D146" s="18"/>
      <c r="E146" s="18"/>
      <c r="F146" s="199">
        <v>18</v>
      </c>
      <c r="G146" s="199">
        <v>16</v>
      </c>
      <c r="H146" s="205">
        <v>67399.199999999997</v>
      </c>
      <c r="I146" s="205">
        <v>67393.78</v>
      </c>
      <c r="J146" s="172">
        <v>1.1000000000000001E-3</v>
      </c>
      <c r="K146" s="172">
        <v>1.1000000000000001E-3</v>
      </c>
      <c r="L146" s="205">
        <v>5.22</v>
      </c>
      <c r="M146" s="205">
        <v>5.23</v>
      </c>
      <c r="N146" s="241">
        <v>111.01</v>
      </c>
      <c r="O146" s="246">
        <v>110.67</v>
      </c>
      <c r="P146" s="135"/>
    </row>
    <row r="147" spans="1:16" x14ac:dyDescent="0.2">
      <c r="A147" s="47"/>
      <c r="B147" s="56" t="s">
        <v>92</v>
      </c>
      <c r="C147" s="126"/>
      <c r="D147" s="126"/>
      <c r="E147" s="126"/>
      <c r="F147" s="248">
        <v>10411</v>
      </c>
      <c r="G147" s="248">
        <v>10189</v>
      </c>
      <c r="H147" s="181">
        <v>60073435.170000002</v>
      </c>
      <c r="I147" s="181">
        <v>59089586.43</v>
      </c>
      <c r="J147" s="220"/>
      <c r="K147" s="220"/>
      <c r="L147" s="249">
        <v>5.5</v>
      </c>
      <c r="M147" s="249">
        <v>5.5</v>
      </c>
      <c r="N147" s="181">
        <v>152.16999999999999</v>
      </c>
      <c r="O147" s="184">
        <v>152.69999999999999</v>
      </c>
    </row>
    <row r="148" spans="1:16" s="66" customFormat="1" ht="11.25" x14ac:dyDescent="0.2">
      <c r="A148" s="192"/>
      <c r="B148" s="63"/>
      <c r="C148" s="63"/>
      <c r="D148" s="63"/>
      <c r="E148" s="63"/>
      <c r="F148" s="224"/>
      <c r="G148" s="224"/>
      <c r="H148" s="224"/>
      <c r="I148" s="224"/>
      <c r="J148" s="224"/>
      <c r="K148" s="224"/>
      <c r="L148" s="224"/>
      <c r="M148" s="224"/>
      <c r="N148" s="225"/>
      <c r="O148" s="257"/>
    </row>
    <row r="149" spans="1:16" s="66" customFormat="1" ht="12" thickBot="1" x14ac:dyDescent="0.25">
      <c r="A149" s="67"/>
      <c r="B149" s="68"/>
      <c r="C149" s="68"/>
      <c r="D149" s="68"/>
      <c r="E149" s="68"/>
      <c r="F149" s="227"/>
      <c r="G149" s="227"/>
      <c r="H149" s="227"/>
      <c r="I149" s="227"/>
      <c r="J149" s="227"/>
      <c r="K149" s="227"/>
      <c r="L149" s="227"/>
      <c r="M149" s="227"/>
      <c r="N149" s="227"/>
      <c r="O149" s="256"/>
    </row>
    <row r="150" spans="1:16" ht="13.5" thickBot="1" x14ac:dyDescent="0.25"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</row>
    <row r="151" spans="1:16" ht="15.75" x14ac:dyDescent="0.25">
      <c r="A151" s="22" t="s">
        <v>134</v>
      </c>
      <c r="B151" s="24"/>
      <c r="C151" s="24"/>
      <c r="D151" s="24"/>
      <c r="E151" s="24"/>
      <c r="F151" s="232"/>
      <c r="G151" s="232"/>
      <c r="H151" s="232"/>
      <c r="I151" s="232"/>
      <c r="J151" s="232"/>
      <c r="K151" s="232"/>
      <c r="L151" s="233"/>
      <c r="M151" s="231"/>
      <c r="N151" s="231"/>
      <c r="O151" s="231"/>
    </row>
    <row r="152" spans="1:16" ht="6.75" customHeight="1" x14ac:dyDescent="0.2">
      <c r="A152" s="26"/>
      <c r="B152" s="18"/>
      <c r="C152" s="18"/>
      <c r="D152" s="18"/>
      <c r="E152" s="18"/>
      <c r="F152" s="230"/>
      <c r="G152" s="230"/>
      <c r="H152" s="230"/>
      <c r="I152" s="230"/>
      <c r="J152" s="230"/>
      <c r="K152" s="230"/>
      <c r="L152" s="234"/>
      <c r="M152" s="231"/>
      <c r="N152" s="231"/>
      <c r="O152" s="231"/>
    </row>
    <row r="153" spans="1:16" x14ac:dyDescent="0.2">
      <c r="A153" s="28"/>
      <c r="B153" s="165"/>
      <c r="C153" s="165"/>
      <c r="D153" s="165"/>
      <c r="E153" s="108"/>
      <c r="F153" s="372" t="s">
        <v>84</v>
      </c>
      <c r="G153" s="373"/>
      <c r="H153" s="194" t="s">
        <v>96</v>
      </c>
      <c r="I153" s="235"/>
      <c r="J153" s="374" t="s">
        <v>135</v>
      </c>
      <c r="K153" s="374"/>
      <c r="L153" s="239" t="s">
        <v>21</v>
      </c>
      <c r="M153" s="231"/>
      <c r="N153" s="231"/>
      <c r="O153" s="231"/>
    </row>
    <row r="154" spans="1:16" x14ac:dyDescent="0.2">
      <c r="A154" s="28"/>
      <c r="B154" s="165"/>
      <c r="C154" s="165"/>
      <c r="D154" s="165"/>
      <c r="E154" s="108"/>
      <c r="F154" s="254" t="s">
        <v>100</v>
      </c>
      <c r="G154" s="254" t="s">
        <v>101</v>
      </c>
      <c r="H154" s="236" t="s">
        <v>100</v>
      </c>
      <c r="I154" s="236" t="s">
        <v>101</v>
      </c>
      <c r="J154" s="236" t="s">
        <v>100</v>
      </c>
      <c r="K154" s="236" t="s">
        <v>101</v>
      </c>
      <c r="L154" s="258"/>
      <c r="M154" s="231"/>
      <c r="N154" s="231"/>
      <c r="O154" s="231"/>
    </row>
    <row r="155" spans="1:16" x14ac:dyDescent="0.2">
      <c r="A155" s="75"/>
      <c r="B155" s="79" t="s">
        <v>136</v>
      </c>
      <c r="C155" s="79"/>
      <c r="D155" s="79"/>
      <c r="E155" s="79"/>
      <c r="F155" s="199">
        <v>955</v>
      </c>
      <c r="G155" s="199">
        <v>934</v>
      </c>
      <c r="H155" s="205">
        <v>3505370.47</v>
      </c>
      <c r="I155" s="241">
        <v>3445096.09</v>
      </c>
      <c r="J155" s="172">
        <v>5.8400000000000001E-2</v>
      </c>
      <c r="K155" s="370">
        <v>5.8299999999999998E-2</v>
      </c>
      <c r="L155" s="367">
        <v>3.0278999999999998</v>
      </c>
      <c r="M155" s="231"/>
      <c r="N155" s="231"/>
      <c r="O155" s="231"/>
    </row>
    <row r="156" spans="1:16" x14ac:dyDescent="0.2">
      <c r="A156" s="26"/>
      <c r="B156" s="18" t="s">
        <v>137</v>
      </c>
      <c r="C156" s="18"/>
      <c r="D156" s="18"/>
      <c r="E156" s="18"/>
      <c r="F156" s="199">
        <v>9456</v>
      </c>
      <c r="G156" s="199">
        <v>9255</v>
      </c>
      <c r="H156" s="205">
        <v>56568064.700000003</v>
      </c>
      <c r="I156" s="241">
        <v>55644490.340000004</v>
      </c>
      <c r="J156" s="172">
        <v>0.94159999999999999</v>
      </c>
      <c r="K156" s="216">
        <v>0.94169999999999998</v>
      </c>
      <c r="L156" s="368">
        <v>2.4325000000000001</v>
      </c>
      <c r="M156" s="231"/>
      <c r="N156" s="231"/>
      <c r="O156" s="231"/>
    </row>
    <row r="157" spans="1:16" x14ac:dyDescent="0.2">
      <c r="A157" s="26"/>
      <c r="B157" s="18" t="s">
        <v>138</v>
      </c>
      <c r="C157" s="18"/>
      <c r="D157" s="18"/>
      <c r="E157" s="18"/>
      <c r="F157" s="199">
        <v>0</v>
      </c>
      <c r="G157" s="199">
        <v>0</v>
      </c>
      <c r="H157" s="205">
        <v>0</v>
      </c>
      <c r="I157" s="205">
        <v>0</v>
      </c>
      <c r="J157" s="172">
        <v>0</v>
      </c>
      <c r="K157" s="216">
        <v>0</v>
      </c>
      <c r="L157" s="368">
        <v>0</v>
      </c>
      <c r="M157" s="231"/>
      <c r="N157" s="231"/>
      <c r="O157" s="231"/>
    </row>
    <row r="158" spans="1:16" ht="13.5" thickBot="1" x14ac:dyDescent="0.25">
      <c r="A158" s="145"/>
      <c r="B158" s="259" t="s">
        <v>47</v>
      </c>
      <c r="C158" s="69"/>
      <c r="D158" s="69"/>
      <c r="E158" s="69"/>
      <c r="F158" s="364">
        <v>10411</v>
      </c>
      <c r="G158" s="364">
        <v>10189</v>
      </c>
      <c r="H158" s="365">
        <v>60073435.170000002</v>
      </c>
      <c r="I158" s="365">
        <v>59089586.43</v>
      </c>
      <c r="J158" s="366"/>
      <c r="K158" s="371"/>
      <c r="L158" s="369">
        <v>2.4672000000000001</v>
      </c>
      <c r="M158" s="231"/>
      <c r="N158" s="231"/>
      <c r="O158" s="231"/>
    </row>
    <row r="159" spans="1:16" s="265" customFormat="1" ht="11.25" x14ac:dyDescent="0.2">
      <c r="A159" s="64"/>
      <c r="B159" s="260"/>
      <c r="C159" s="260"/>
      <c r="D159" s="260"/>
      <c r="E159" s="260"/>
      <c r="F159" s="261"/>
      <c r="G159" s="261"/>
      <c r="H159" s="260"/>
      <c r="I159" s="262"/>
      <c r="J159" s="263"/>
      <c r="K159" s="264"/>
    </row>
    <row r="160" spans="1:16" s="265" customFormat="1" ht="11.25" x14ac:dyDescent="0.2">
      <c r="A160" s="64"/>
      <c r="B160" s="260"/>
      <c r="C160" s="260"/>
      <c r="D160" s="260"/>
      <c r="E160" s="260"/>
      <c r="F160" s="260"/>
      <c r="G160" s="260"/>
      <c r="H160" s="260"/>
      <c r="I160" s="260"/>
      <c r="J160" s="260"/>
    </row>
    <row r="161" spans="1:16" ht="13.5" thickBot="1" x14ac:dyDescent="0.25"/>
    <row r="162" spans="1:16" ht="15.75" x14ac:dyDescent="0.25">
      <c r="A162" s="22" t="s">
        <v>139</v>
      </c>
      <c r="B162" s="266"/>
      <c r="C162" s="267"/>
      <c r="D162" s="268"/>
      <c r="E162" s="268"/>
      <c r="F162" s="269" t="s">
        <v>140</v>
      </c>
    </row>
    <row r="163" spans="1:16" ht="13.5" thickBot="1" x14ac:dyDescent="0.25">
      <c r="A163" s="145" t="s">
        <v>141</v>
      </c>
      <c r="B163" s="145"/>
      <c r="C163" s="270"/>
      <c r="D163" s="270"/>
      <c r="E163" s="270"/>
      <c r="F163" s="271">
        <v>411175984.68000001</v>
      </c>
    </row>
    <row r="164" spans="1:16" x14ac:dyDescent="0.2">
      <c r="A164" s="18"/>
      <c r="B164" s="18"/>
      <c r="C164" s="272"/>
      <c r="D164" s="272"/>
      <c r="E164" s="272"/>
      <c r="F164" s="162"/>
    </row>
    <row r="165" spans="1:16" x14ac:dyDescent="0.2">
      <c r="A165" s="18"/>
      <c r="B165" s="18"/>
      <c r="C165" s="273"/>
      <c r="D165" s="157"/>
      <c r="E165" s="157"/>
      <c r="F165" s="162"/>
    </row>
    <row r="166" spans="1:16" ht="12.75" customHeight="1" x14ac:dyDescent="0.2">
      <c r="A166" s="375"/>
      <c r="B166" s="375"/>
      <c r="C166" s="375"/>
      <c r="D166" s="375"/>
      <c r="E166" s="375"/>
      <c r="F166" s="375"/>
    </row>
    <row r="167" spans="1:16" x14ac:dyDescent="0.2">
      <c r="A167" s="375"/>
      <c r="B167" s="375"/>
      <c r="C167" s="375"/>
      <c r="D167" s="375"/>
      <c r="E167" s="375"/>
      <c r="F167" s="375"/>
    </row>
    <row r="168" spans="1:16" x14ac:dyDescent="0.2">
      <c r="A168" s="375"/>
      <c r="B168" s="375"/>
      <c r="C168" s="375"/>
      <c r="D168" s="375"/>
      <c r="E168" s="375"/>
      <c r="F168" s="375"/>
    </row>
    <row r="169" spans="1:16" x14ac:dyDescent="0.2">
      <c r="A169" s="18"/>
      <c r="B169" s="18"/>
      <c r="C169" s="273"/>
      <c r="D169" s="157"/>
      <c r="E169" s="157"/>
      <c r="F169" s="162"/>
      <c r="G169" s="18"/>
      <c r="I169" s="376"/>
      <c r="J169" s="376"/>
      <c r="K169" s="376"/>
    </row>
    <row r="170" spans="1:16" x14ac:dyDescent="0.2">
      <c r="A170" s="375"/>
      <c r="B170" s="375"/>
      <c r="C170" s="375"/>
      <c r="D170" s="375"/>
      <c r="E170" s="375"/>
      <c r="F170" s="375"/>
      <c r="I170" s="18"/>
      <c r="J170" s="18"/>
      <c r="K170" s="18"/>
    </row>
    <row r="171" spans="1:16" x14ac:dyDescent="0.2">
      <c r="A171" s="375"/>
      <c r="B171" s="375"/>
      <c r="C171" s="375"/>
      <c r="D171" s="375"/>
      <c r="E171" s="375"/>
      <c r="F171" s="375"/>
      <c r="I171" s="134"/>
      <c r="J171" s="274"/>
      <c r="K171" s="134"/>
    </row>
    <row r="172" spans="1:16" x14ac:dyDescent="0.2">
      <c r="A172" s="375"/>
      <c r="B172" s="375"/>
      <c r="C172" s="375"/>
      <c r="D172" s="375"/>
      <c r="E172" s="375"/>
      <c r="F172" s="375"/>
      <c r="I172" s="18"/>
      <c r="J172" s="274"/>
      <c r="K172" s="134"/>
    </row>
    <row r="173" spans="1:16" x14ac:dyDescent="0.2">
      <c r="H173" s="139"/>
      <c r="I173" s="139"/>
      <c r="J173" s="275"/>
      <c r="K173" s="275"/>
      <c r="L173" s="139"/>
      <c r="M173" s="139"/>
      <c r="N173" s="139"/>
      <c r="O173" s="139"/>
    </row>
    <row r="174" spans="1:16" x14ac:dyDescent="0.2">
      <c r="H174" s="137"/>
      <c r="I174" s="137"/>
      <c r="L174" s="139"/>
      <c r="M174" s="139"/>
      <c r="N174" s="139"/>
      <c r="O174" s="139"/>
    </row>
    <row r="175" spans="1:16" x14ac:dyDescent="0.2">
      <c r="F175" s="276"/>
      <c r="G175" s="276"/>
      <c r="H175" s="277"/>
      <c r="I175" s="277"/>
      <c r="J175" s="276"/>
      <c r="K175" s="276"/>
      <c r="L175" s="278"/>
      <c r="M175" s="278"/>
      <c r="N175" s="278"/>
      <c r="O175" s="278"/>
      <c r="P175" s="276"/>
    </row>
    <row r="176" spans="1:16" x14ac:dyDescent="0.2"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</row>
    <row r="177" spans="6:15" x14ac:dyDescent="0.2"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</row>
    <row r="178" spans="6:15" x14ac:dyDescent="0.2">
      <c r="F178" s="135"/>
    </row>
    <row r="180" spans="6:15" x14ac:dyDescent="0.2">
      <c r="F180" s="135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2" customWidth="1"/>
    <col min="2" max="2" width="4.5703125" style="2" customWidth="1"/>
    <col min="3" max="4" width="14.42578125" style="2" customWidth="1"/>
    <col min="5" max="5" width="9.42578125" style="2" customWidth="1"/>
    <col min="6" max="6" width="5.5703125" style="2" customWidth="1"/>
    <col min="7" max="7" width="17.42578125" style="2" customWidth="1"/>
    <col min="8" max="8" width="16.5703125" style="2" customWidth="1"/>
    <col min="9" max="9" width="10.5703125" style="2" customWidth="1"/>
    <col min="10" max="10" width="11.85546875" style="2" customWidth="1"/>
    <col min="11" max="11" width="12.85546875" style="2" customWidth="1"/>
    <col min="12" max="12" width="18.42578125" style="2" customWidth="1"/>
    <col min="13" max="13" width="14.140625" style="2" customWidth="1"/>
    <col min="14" max="14" width="21.42578125" style="2" customWidth="1"/>
    <col min="15" max="15" width="1.85546875" style="2" customWidth="1"/>
    <col min="16" max="16" width="12" style="2" customWidth="1"/>
    <col min="17" max="17" width="1.5703125" style="2" customWidth="1"/>
    <col min="18" max="18" width="16.5703125" style="2" bestFit="1" customWidth="1"/>
    <col min="19" max="19" width="28.85546875" style="2" bestFit="1" customWidth="1"/>
    <col min="20" max="20" width="15.5703125" style="2" bestFit="1" customWidth="1"/>
    <col min="21" max="21" width="18.42578125" style="2" bestFit="1" customWidth="1"/>
    <col min="22" max="22" width="17.5703125" style="2" bestFit="1" customWidth="1"/>
    <col min="23" max="23" width="14.42578125" style="2" customWidth="1"/>
    <col min="24" max="24" width="13.5703125" style="2" bestFit="1" customWidth="1"/>
    <col min="25" max="25" width="14.140625" style="2" bestFit="1" customWidth="1"/>
    <col min="26" max="26" width="13.140625" style="2" bestFit="1" customWidth="1"/>
    <col min="27" max="40" width="10.85546875" style="2" customWidth="1"/>
    <col min="41" max="41" width="2.5703125" style="2" customWidth="1"/>
    <col min="42" max="16384" width="9.140625" style="2"/>
  </cols>
  <sheetData>
    <row r="1" spans="1:41" ht="15.75" x14ac:dyDescent="0.25">
      <c r="A1" s="1" t="s">
        <v>0</v>
      </c>
    </row>
    <row r="2" spans="1:41" ht="15.75" customHeight="1" x14ac:dyDescent="0.25">
      <c r="A2" s="1" t="s">
        <v>142</v>
      </c>
      <c r="U2" s="279"/>
      <c r="V2" s="279"/>
      <c r="W2" s="279"/>
    </row>
    <row r="3" spans="1:41" ht="15.75" x14ac:dyDescent="0.25">
      <c r="A3" s="1" t="str">
        <f>+'ESA FFELP(2)'!D4</f>
        <v>ELFI, Inc.</v>
      </c>
      <c r="D3" s="280" t="s">
        <v>143</v>
      </c>
      <c r="T3" s="279"/>
      <c r="U3" s="279"/>
      <c r="V3" s="279"/>
      <c r="W3" s="279"/>
    </row>
    <row r="4" spans="1:41" ht="13.5" thickBot="1" x14ac:dyDescent="0.25">
      <c r="T4" s="279"/>
      <c r="U4" s="279"/>
      <c r="V4" s="279"/>
      <c r="W4" s="279"/>
    </row>
    <row r="5" spans="1:41" x14ac:dyDescent="0.2">
      <c r="B5" s="402" t="s">
        <v>6</v>
      </c>
      <c r="C5" s="403"/>
      <c r="D5" s="403"/>
      <c r="E5" s="407">
        <f>+'ESA FFELP(2)'!D6</f>
        <v>44494</v>
      </c>
      <c r="F5" s="407"/>
      <c r="G5" s="408"/>
      <c r="T5" s="279"/>
      <c r="U5" s="279"/>
      <c r="V5" s="279"/>
      <c r="W5" s="279"/>
    </row>
    <row r="6" spans="1:41" ht="13.5" thickBot="1" x14ac:dyDescent="0.25">
      <c r="B6" s="385" t="s">
        <v>144</v>
      </c>
      <c r="C6" s="386"/>
      <c r="D6" s="386"/>
      <c r="E6" s="409">
        <f>+'ESA FFELP(2)'!D7</f>
        <v>44469</v>
      </c>
      <c r="F6" s="409"/>
      <c r="G6" s="410"/>
      <c r="T6" s="279"/>
      <c r="U6" s="279"/>
      <c r="V6" s="279"/>
      <c r="W6" s="279"/>
    </row>
    <row r="8" spans="1:4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41" ht="15.75" thickBot="1" x14ac:dyDescent="0.3">
      <c r="A9" s="28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94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6" customHeight="1" thickBot="1" x14ac:dyDescent="0.25">
      <c r="A10" s="18"/>
      <c r="B10" s="18"/>
      <c r="C10" s="18"/>
      <c r="D10" s="18"/>
      <c r="E10" s="18"/>
      <c r="F10" s="18"/>
      <c r="G10" s="18"/>
      <c r="H10" s="18"/>
      <c r="J10" s="282"/>
      <c r="K10" s="24"/>
      <c r="L10" s="24"/>
      <c r="M10" s="24"/>
      <c r="N10" s="25"/>
      <c r="O10" s="18"/>
      <c r="P10" s="18"/>
      <c r="Q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5" thickBot="1" x14ac:dyDescent="0.25">
      <c r="A11" s="283" t="s">
        <v>145</v>
      </c>
      <c r="B11" s="284"/>
      <c r="C11" s="284"/>
      <c r="D11" s="284"/>
      <c r="E11" s="284"/>
      <c r="F11" s="284"/>
      <c r="G11" s="284"/>
      <c r="H11" s="285"/>
      <c r="J11" s="116" t="s">
        <v>146</v>
      </c>
      <c r="K11" s="18"/>
      <c r="L11" s="18"/>
      <c r="M11" s="18"/>
      <c r="N11" s="286">
        <v>44469</v>
      </c>
      <c r="O11" s="287"/>
      <c r="P11" s="287"/>
      <c r="Q11" s="28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x14ac:dyDescent="0.2">
      <c r="A12" s="116"/>
      <c r="B12" s="18"/>
      <c r="C12" s="18"/>
      <c r="D12" s="18"/>
      <c r="E12" s="18"/>
      <c r="F12" s="18"/>
      <c r="G12" s="18"/>
      <c r="H12" s="288"/>
      <c r="J12" s="26" t="s">
        <v>147</v>
      </c>
      <c r="L12" s="18"/>
      <c r="M12" s="18"/>
      <c r="N12" s="289">
        <v>0</v>
      </c>
      <c r="O12" s="134"/>
      <c r="P12" s="134"/>
      <c r="Q12" s="134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x14ac:dyDescent="0.2">
      <c r="A13" s="26"/>
      <c r="B13" s="18" t="s">
        <v>148</v>
      </c>
      <c r="C13" s="18"/>
      <c r="D13" s="18"/>
      <c r="E13" s="18"/>
      <c r="F13" s="18"/>
      <c r="G13" s="18"/>
      <c r="H13" s="289">
        <v>990662.96</v>
      </c>
      <c r="J13" s="26" t="s">
        <v>149</v>
      </c>
      <c r="L13" s="18"/>
      <c r="M13" s="18"/>
      <c r="N13" s="289">
        <v>13325.6</v>
      </c>
      <c r="O13" s="134"/>
      <c r="P13" s="273"/>
      <c r="Q13" s="273"/>
      <c r="R13" s="12"/>
      <c r="S13" s="12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x14ac:dyDescent="0.2">
      <c r="A14" s="26"/>
      <c r="B14" s="18" t="s">
        <v>150</v>
      </c>
      <c r="C14" s="18"/>
      <c r="D14" s="18"/>
      <c r="E14" s="18"/>
      <c r="F14" s="290"/>
      <c r="G14" s="18"/>
      <c r="H14" s="289"/>
      <c r="J14" s="26" t="s">
        <v>151</v>
      </c>
      <c r="L14" s="18"/>
      <c r="M14" s="18"/>
      <c r="N14" s="289">
        <v>9772.49</v>
      </c>
      <c r="O14" s="134"/>
      <c r="P14" s="134"/>
      <c r="Q14" s="134"/>
      <c r="R14" s="134"/>
      <c r="S14" s="134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x14ac:dyDescent="0.2">
      <c r="A15" s="26"/>
      <c r="B15" s="18" t="s">
        <v>65</v>
      </c>
      <c r="C15" s="18"/>
      <c r="D15" s="18"/>
      <c r="E15" s="18"/>
      <c r="F15" s="18"/>
      <c r="G15" s="18"/>
      <c r="H15" s="289"/>
      <c r="J15" s="26" t="s">
        <v>152</v>
      </c>
      <c r="L15" s="18"/>
      <c r="M15" s="18"/>
      <c r="N15" s="289">
        <v>31037.66</v>
      </c>
      <c r="O15" s="134"/>
      <c r="P15" s="134"/>
      <c r="Q15" s="134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x14ac:dyDescent="0.2">
      <c r="A16" s="26"/>
      <c r="B16" s="18"/>
      <c r="C16" s="18" t="s">
        <v>153</v>
      </c>
      <c r="D16" s="18"/>
      <c r="E16" s="18"/>
      <c r="F16" s="18"/>
      <c r="G16" s="18"/>
      <c r="H16" s="289"/>
      <c r="J16" s="26" t="s">
        <v>154</v>
      </c>
      <c r="L16" s="18"/>
      <c r="M16" s="18"/>
      <c r="N16" s="291"/>
      <c r="O16" s="134"/>
      <c r="P16" s="134"/>
      <c r="Q16" s="13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13.5" thickBot="1" x14ac:dyDescent="0.25">
      <c r="A17" s="26"/>
      <c r="B17" s="18" t="s">
        <v>155</v>
      </c>
      <c r="C17" s="18"/>
      <c r="D17" s="18"/>
      <c r="E17" s="18"/>
      <c r="F17" s="18"/>
      <c r="G17" s="18"/>
      <c r="H17" s="289">
        <v>45.06</v>
      </c>
      <c r="J17" s="145"/>
      <c r="K17" s="259" t="s">
        <v>156</v>
      </c>
      <c r="L17" s="69"/>
      <c r="M17" s="69"/>
      <c r="N17" s="292">
        <v>54135.75</v>
      </c>
      <c r="O17" s="138"/>
      <c r="P17" s="134"/>
      <c r="Q17" s="134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x14ac:dyDescent="0.2">
      <c r="A18" s="26"/>
      <c r="B18" s="18" t="s">
        <v>157</v>
      </c>
      <c r="C18" s="18"/>
      <c r="D18" s="18"/>
      <c r="E18" s="18"/>
      <c r="F18" s="18"/>
      <c r="G18" s="18"/>
      <c r="H18" s="289"/>
      <c r="P18" s="134"/>
      <c r="Q18" s="134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x14ac:dyDescent="0.2">
      <c r="A19" s="26"/>
      <c r="B19" s="18" t="s">
        <v>158</v>
      </c>
      <c r="C19" s="18"/>
      <c r="D19" s="18"/>
      <c r="E19" s="18"/>
      <c r="F19" s="18"/>
      <c r="G19" s="18"/>
      <c r="H19" s="289"/>
      <c r="P19" s="134"/>
      <c r="Q19" s="13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x14ac:dyDescent="0.2">
      <c r="A20" s="26"/>
      <c r="B20" s="18" t="s">
        <v>159</v>
      </c>
      <c r="C20" s="18"/>
      <c r="D20" s="18"/>
      <c r="E20" s="18"/>
      <c r="F20" s="18"/>
      <c r="G20" s="18"/>
      <c r="H20" s="289">
        <v>263197.71999999997</v>
      </c>
      <c r="P20" s="134"/>
      <c r="Q20" s="134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x14ac:dyDescent="0.2">
      <c r="A21" s="26"/>
      <c r="B21" s="18" t="s">
        <v>160</v>
      </c>
      <c r="C21" s="18"/>
      <c r="D21" s="18"/>
      <c r="E21" s="18"/>
      <c r="F21" s="18"/>
      <c r="G21" s="18"/>
      <c r="H21" s="289"/>
      <c r="P21" s="18"/>
      <c r="Q21" s="18"/>
      <c r="R21" s="18"/>
      <c r="S21" s="18"/>
      <c r="T21" s="13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ht="13.5" thickBot="1" x14ac:dyDescent="0.25">
      <c r="A22" s="26"/>
      <c r="B22" s="18" t="s">
        <v>161</v>
      </c>
      <c r="C22" s="18"/>
      <c r="D22" s="18"/>
      <c r="E22" s="18"/>
      <c r="F22" s="18"/>
      <c r="G22" s="18"/>
      <c r="H22" s="289"/>
      <c r="N22" s="135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x14ac:dyDescent="0.2">
      <c r="A23" s="26"/>
      <c r="B23" s="18" t="s">
        <v>162</v>
      </c>
      <c r="C23" s="18"/>
      <c r="D23" s="18"/>
      <c r="E23" s="18"/>
      <c r="F23" s="18"/>
      <c r="G23" s="18"/>
      <c r="H23" s="289"/>
      <c r="J23" s="282" t="s">
        <v>163</v>
      </c>
      <c r="K23" s="24"/>
      <c r="L23" s="24"/>
      <c r="M23" s="24"/>
      <c r="N23" s="293">
        <v>44469</v>
      </c>
      <c r="O23" s="287"/>
      <c r="P23" s="272"/>
      <c r="Q23" s="272"/>
      <c r="R23" s="18"/>
      <c r="S23" s="18"/>
      <c r="T23" s="18"/>
      <c r="U23" s="18"/>
      <c r="V23" s="18"/>
      <c r="W23" s="94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x14ac:dyDescent="0.2">
      <c r="A24" s="26"/>
      <c r="B24" s="18" t="s">
        <v>164</v>
      </c>
      <c r="C24" s="18"/>
      <c r="D24" s="18"/>
      <c r="E24" s="18"/>
      <c r="F24" s="18"/>
      <c r="G24" s="18"/>
      <c r="H24" s="289"/>
      <c r="J24" s="26"/>
      <c r="K24" s="18"/>
      <c r="L24" s="18"/>
      <c r="M24" s="18"/>
      <c r="N24" s="289"/>
      <c r="O24" s="134"/>
      <c r="P24" s="134"/>
      <c r="Q24" s="134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x14ac:dyDescent="0.2">
      <c r="A25" s="26"/>
      <c r="B25" s="18" t="s">
        <v>165</v>
      </c>
      <c r="C25" s="18"/>
      <c r="D25" s="18"/>
      <c r="E25" s="18"/>
      <c r="F25" s="18"/>
      <c r="G25" s="18"/>
      <c r="H25" s="289"/>
      <c r="J25" s="26" t="s">
        <v>166</v>
      </c>
      <c r="K25" s="18"/>
      <c r="L25" s="18"/>
      <c r="M25" s="18"/>
      <c r="N25" s="294">
        <v>378062.97</v>
      </c>
      <c r="O25" s="295"/>
      <c r="P25" s="18"/>
      <c r="Q25" s="18"/>
      <c r="R25" s="13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x14ac:dyDescent="0.2">
      <c r="A26" s="26"/>
      <c r="B26" s="18" t="s">
        <v>167</v>
      </c>
      <c r="C26" s="18"/>
      <c r="D26" s="18"/>
      <c r="E26" s="18"/>
      <c r="F26" s="18"/>
      <c r="G26" s="18"/>
      <c r="H26" s="289"/>
      <c r="J26" s="26" t="s">
        <v>168</v>
      </c>
      <c r="K26" s="18"/>
      <c r="L26" s="18"/>
      <c r="M26" s="18"/>
      <c r="N26" s="294">
        <v>131891396.52</v>
      </c>
      <c r="O26" s="295"/>
      <c r="P26" s="158"/>
      <c r="Q26" s="158"/>
      <c r="R26" s="296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x14ac:dyDescent="0.2">
      <c r="A27" s="26"/>
      <c r="B27" s="18" t="s">
        <v>169</v>
      </c>
      <c r="C27" s="18"/>
      <c r="D27" s="18"/>
      <c r="E27" s="18"/>
      <c r="F27" s="18"/>
      <c r="G27" s="18"/>
      <c r="H27" s="289"/>
      <c r="J27" s="26" t="s">
        <v>170</v>
      </c>
      <c r="K27" s="18"/>
      <c r="L27" s="18"/>
      <c r="M27" s="18"/>
      <c r="N27" s="297">
        <v>0.32076629334917311</v>
      </c>
      <c r="O27" s="274"/>
      <c r="P27" s="131"/>
      <c r="Q27" s="131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x14ac:dyDescent="0.2">
      <c r="A28" s="26"/>
      <c r="B28" s="18"/>
      <c r="C28" s="18"/>
      <c r="D28" s="18"/>
      <c r="E28" s="18"/>
      <c r="F28" s="18"/>
      <c r="G28" s="18"/>
      <c r="H28" s="27"/>
      <c r="J28" s="26" t="s">
        <v>171</v>
      </c>
      <c r="K28" s="18"/>
      <c r="L28" s="18"/>
      <c r="M28" s="18"/>
      <c r="N28" s="298">
        <v>2.2397472395805789</v>
      </c>
      <c r="O28" s="274"/>
      <c r="P28" s="131"/>
      <c r="Q28" s="131"/>
      <c r="R28" s="131"/>
      <c r="S28" s="131"/>
      <c r="T28" s="18"/>
      <c r="U28" s="18"/>
    </row>
    <row r="29" spans="1:41" x14ac:dyDescent="0.2">
      <c r="A29" s="26"/>
      <c r="B29" s="18"/>
      <c r="C29" s="94" t="s">
        <v>172</v>
      </c>
      <c r="D29" s="18"/>
      <c r="E29" s="18"/>
      <c r="F29" s="18"/>
      <c r="G29" s="18"/>
      <c r="H29" s="289">
        <v>1253905.74</v>
      </c>
      <c r="I29" s="135"/>
      <c r="J29" s="26"/>
      <c r="K29" s="18"/>
      <c r="L29" s="18"/>
      <c r="M29" s="18"/>
      <c r="N29" s="101"/>
      <c r="O29" s="295"/>
      <c r="P29" s="18"/>
      <c r="Q29" s="18"/>
      <c r="R29" s="18"/>
      <c r="S29" s="18"/>
      <c r="T29" s="18"/>
      <c r="U29" s="18"/>
    </row>
    <row r="30" spans="1:41" ht="13.5" thickBot="1" x14ac:dyDescent="0.25">
      <c r="A30" s="26"/>
      <c r="B30" s="18"/>
      <c r="C30" s="94"/>
      <c r="D30" s="18"/>
      <c r="E30" s="18"/>
      <c r="F30" s="18"/>
      <c r="G30" s="18"/>
      <c r="H30" s="27"/>
      <c r="J30" s="26" t="s">
        <v>173</v>
      </c>
      <c r="K30" s="18"/>
      <c r="L30" s="18"/>
      <c r="M30" s="18"/>
      <c r="N30" s="101">
        <v>263197.71999999997</v>
      </c>
      <c r="O30" s="295"/>
      <c r="P30" s="18"/>
      <c r="Q30" s="18"/>
      <c r="R30" s="18"/>
      <c r="S30" s="18"/>
      <c r="T30" s="18"/>
      <c r="U30" s="18"/>
    </row>
    <row r="31" spans="1:41" x14ac:dyDescent="0.2">
      <c r="A31" s="299" t="s">
        <v>174</v>
      </c>
      <c r="B31" s="300"/>
      <c r="C31" s="301"/>
      <c r="D31" s="300"/>
      <c r="E31" s="300"/>
      <c r="F31" s="300"/>
      <c r="G31" s="300"/>
      <c r="H31" s="302"/>
      <c r="J31" s="26" t="s">
        <v>175</v>
      </c>
      <c r="K31" s="18"/>
      <c r="L31" s="18"/>
      <c r="M31" s="18"/>
      <c r="N31" s="101"/>
      <c r="O31" s="295"/>
      <c r="P31" s="18"/>
      <c r="Q31" s="18"/>
      <c r="R31" s="18"/>
      <c r="S31" s="18"/>
      <c r="T31" s="18"/>
      <c r="U31" s="18"/>
    </row>
    <row r="32" spans="1:41" ht="14.25" x14ac:dyDescent="0.2">
      <c r="A32" s="62" t="s">
        <v>176</v>
      </c>
      <c r="B32" s="260"/>
      <c r="C32" s="260"/>
      <c r="D32" s="260"/>
      <c r="E32" s="260"/>
      <c r="F32" s="260"/>
      <c r="G32" s="260"/>
      <c r="H32" s="303"/>
      <c r="J32" s="26" t="s">
        <v>177</v>
      </c>
      <c r="K32" s="18"/>
      <c r="L32" s="18"/>
      <c r="M32" s="18"/>
      <c r="N32" s="101">
        <v>118185169.48809999</v>
      </c>
      <c r="O32" s="295"/>
      <c r="P32" s="18"/>
      <c r="Q32" s="18"/>
      <c r="R32" s="18"/>
      <c r="S32" s="18"/>
      <c r="T32" s="18"/>
      <c r="U32" s="18"/>
    </row>
    <row r="33" spans="1:21" ht="15" thickBot="1" x14ac:dyDescent="0.25">
      <c r="A33" s="304"/>
      <c r="B33" s="305"/>
      <c r="C33" s="305"/>
      <c r="D33" s="305"/>
      <c r="E33" s="305"/>
      <c r="F33" s="305"/>
      <c r="G33" s="306"/>
      <c r="H33" s="307"/>
      <c r="J33" s="26" t="s">
        <v>178</v>
      </c>
      <c r="K33" s="18"/>
      <c r="L33" s="18"/>
      <c r="M33" s="18"/>
      <c r="N33" s="297">
        <v>0.89607944571409859</v>
      </c>
      <c r="O33" s="274"/>
      <c r="P33" s="131"/>
      <c r="Q33" s="131"/>
      <c r="R33" s="134"/>
      <c r="S33" s="18"/>
      <c r="T33" s="18"/>
      <c r="U33" s="18"/>
    </row>
    <row r="34" spans="1:21" s="265" customFormat="1" x14ac:dyDescent="0.2">
      <c r="A34" s="64"/>
      <c r="B34" s="260"/>
      <c r="C34" s="260"/>
      <c r="D34" s="260"/>
      <c r="E34" s="260"/>
      <c r="F34" s="260"/>
      <c r="G34" s="260"/>
      <c r="H34" s="260"/>
      <c r="J34" s="26" t="s">
        <v>179</v>
      </c>
      <c r="K34" s="18"/>
      <c r="L34" s="18"/>
      <c r="M34" s="18"/>
      <c r="N34" s="297">
        <v>3.32E-2</v>
      </c>
      <c r="O34" s="274"/>
      <c r="P34" s="131"/>
      <c r="Q34" s="131"/>
      <c r="R34" s="18"/>
      <c r="S34" s="260"/>
      <c r="T34" s="260"/>
      <c r="U34" s="260"/>
    </row>
    <row r="35" spans="1:21" s="265" customFormat="1" ht="13.5" thickBot="1" x14ac:dyDescent="0.25">
      <c r="G35" s="308"/>
      <c r="J35" s="309" t="s">
        <v>180</v>
      </c>
      <c r="K35" s="310"/>
      <c r="L35" s="310"/>
      <c r="M35" s="310"/>
      <c r="N35" s="311">
        <v>0</v>
      </c>
      <c r="O35" s="274"/>
      <c r="P35" s="18"/>
      <c r="Q35" s="18"/>
      <c r="R35" s="296"/>
      <c r="S35" s="18"/>
      <c r="T35" s="18"/>
      <c r="U35" s="260"/>
    </row>
    <row r="36" spans="1:21" s="265" customFormat="1" x14ac:dyDescent="0.2">
      <c r="H36" s="312"/>
      <c r="J36" s="313" t="s">
        <v>181</v>
      </c>
      <c r="K36" s="79"/>
      <c r="L36" s="79"/>
      <c r="M36" s="79"/>
      <c r="N36" s="314"/>
      <c r="O36" s="158"/>
      <c r="P36" s="158"/>
      <c r="Q36" s="158"/>
      <c r="R36" s="296"/>
      <c r="S36" s="18"/>
      <c r="T36" s="134"/>
      <c r="U36" s="260"/>
    </row>
    <row r="37" spans="1:21" s="265" customFormat="1" ht="13.5" thickBot="1" x14ac:dyDescent="0.25">
      <c r="H37" s="308"/>
      <c r="J37" s="399" t="s">
        <v>182</v>
      </c>
      <c r="K37" s="400"/>
      <c r="L37" s="400"/>
      <c r="M37" s="400"/>
      <c r="N37" s="401"/>
      <c r="O37" s="315"/>
      <c r="P37" s="315"/>
      <c r="Q37" s="315"/>
      <c r="R37" s="316"/>
      <c r="S37" s="18"/>
      <c r="T37" s="134"/>
      <c r="U37" s="260"/>
    </row>
    <row r="38" spans="1:21" s="265" customFormat="1" x14ac:dyDescent="0.2">
      <c r="J38" s="64"/>
      <c r="K38" s="94"/>
      <c r="L38" s="18"/>
      <c r="M38" s="18"/>
      <c r="N38" s="18"/>
      <c r="O38" s="18"/>
      <c r="P38" s="18"/>
      <c r="Q38" s="18"/>
      <c r="R38" s="134"/>
      <c r="S38" s="18"/>
      <c r="T38" s="134"/>
      <c r="U38" s="262"/>
    </row>
    <row r="39" spans="1:21" ht="13.5" thickBot="1" x14ac:dyDescent="0.25">
      <c r="P39" s="18"/>
      <c r="Q39" s="18"/>
      <c r="R39" s="134"/>
      <c r="S39" s="18"/>
      <c r="T39" s="18"/>
      <c r="U39" s="18"/>
    </row>
    <row r="40" spans="1:21" ht="15.75" thickBot="1" x14ac:dyDescent="0.3">
      <c r="A40" s="317" t="s">
        <v>183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  <c r="O40" s="18"/>
      <c r="P40" s="18"/>
      <c r="Q40" s="18"/>
      <c r="R40" s="134"/>
      <c r="S40" s="18"/>
      <c r="T40" s="134"/>
      <c r="U40" s="18"/>
    </row>
    <row r="41" spans="1:21" ht="15.75" thickBot="1" x14ac:dyDescent="0.3">
      <c r="A41" s="28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T41" s="135"/>
    </row>
    <row r="42" spans="1:21" x14ac:dyDescent="0.2">
      <c r="A42" s="26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18"/>
      <c r="P42" s="18"/>
      <c r="Q42" s="18"/>
      <c r="U42" s="135"/>
    </row>
    <row r="43" spans="1:21" x14ac:dyDescent="0.2">
      <c r="A43" s="116" t="s">
        <v>184</v>
      </c>
      <c r="B43" s="18"/>
      <c r="C43" s="18"/>
      <c r="D43" s="18"/>
      <c r="E43" s="18"/>
      <c r="F43" s="18"/>
      <c r="G43" s="18"/>
      <c r="H43" s="18"/>
      <c r="I43" s="18"/>
      <c r="J43" s="131"/>
      <c r="K43" s="18"/>
      <c r="L43" s="318" t="s">
        <v>185</v>
      </c>
      <c r="M43" s="126"/>
      <c r="N43" s="319" t="s">
        <v>186</v>
      </c>
      <c r="O43" s="223"/>
      <c r="P43" s="223"/>
      <c r="Q43" s="223"/>
      <c r="R43" s="18"/>
      <c r="T43" s="135"/>
    </row>
    <row r="44" spans="1:21" x14ac:dyDescent="0.2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7"/>
      <c r="O44" s="18"/>
      <c r="P44" s="18"/>
      <c r="Q44" s="18"/>
      <c r="R44" s="18"/>
      <c r="S44" s="320"/>
      <c r="T44" s="320"/>
      <c r="U44" s="321"/>
    </row>
    <row r="45" spans="1:21" x14ac:dyDescent="0.2">
      <c r="A45" s="26"/>
      <c r="B45" s="94" t="s">
        <v>172</v>
      </c>
      <c r="C45" s="18"/>
      <c r="D45" s="18"/>
      <c r="E45" s="18"/>
      <c r="F45" s="18"/>
      <c r="G45" s="18"/>
      <c r="H45" s="18"/>
      <c r="I45" s="18"/>
      <c r="J45" s="18"/>
      <c r="K45" s="18"/>
      <c r="L45" s="134"/>
      <c r="M45" s="18"/>
      <c r="N45" s="289">
        <v>1253905.74</v>
      </c>
      <c r="O45" s="134"/>
      <c r="P45" s="18"/>
      <c r="Q45" s="18"/>
      <c r="R45" s="18"/>
      <c r="S45" s="135"/>
    </row>
    <row r="46" spans="1:21" x14ac:dyDescent="0.2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34"/>
      <c r="M46" s="134"/>
      <c r="N46" s="289"/>
      <c r="O46" s="134"/>
      <c r="P46" s="134"/>
      <c r="Q46" s="134"/>
      <c r="R46" s="322"/>
      <c r="S46" s="323"/>
      <c r="T46" s="322"/>
    </row>
    <row r="47" spans="1:21" x14ac:dyDescent="0.2">
      <c r="A47" s="26"/>
      <c r="B47" s="94" t="s">
        <v>187</v>
      </c>
      <c r="C47" s="18"/>
      <c r="D47" s="18"/>
      <c r="E47" s="18"/>
      <c r="F47" s="18"/>
      <c r="G47" s="18"/>
      <c r="H47" s="134"/>
      <c r="I47" s="18"/>
      <c r="J47" s="18"/>
      <c r="K47" s="18"/>
      <c r="L47" s="324">
        <v>127685.37</v>
      </c>
      <c r="M47" s="324"/>
      <c r="N47" s="325">
        <v>1126220.3700000001</v>
      </c>
      <c r="O47" s="324"/>
      <c r="P47" s="134"/>
      <c r="Q47" s="134"/>
      <c r="R47" s="322"/>
      <c r="S47" s="323"/>
      <c r="T47" s="322"/>
    </row>
    <row r="48" spans="1:21" x14ac:dyDescent="0.2">
      <c r="A48" s="26"/>
      <c r="B48" s="18"/>
      <c r="C48" s="18"/>
      <c r="D48" s="18"/>
      <c r="E48" s="18"/>
      <c r="F48" s="18"/>
      <c r="G48" s="18"/>
      <c r="H48" s="134"/>
      <c r="I48" s="18"/>
      <c r="J48" s="18"/>
      <c r="K48" s="18"/>
      <c r="L48" s="324"/>
      <c r="M48" s="324"/>
      <c r="N48" s="325"/>
      <c r="O48" s="324"/>
      <c r="P48" s="134"/>
      <c r="Q48" s="134"/>
      <c r="R48" s="322"/>
      <c r="S48" s="323"/>
      <c r="T48" s="322"/>
    </row>
    <row r="49" spans="1:20" x14ac:dyDescent="0.2">
      <c r="A49" s="26"/>
      <c r="B49" s="18" t="s">
        <v>188</v>
      </c>
      <c r="C49" s="18"/>
      <c r="D49" s="18"/>
      <c r="E49" s="18"/>
      <c r="F49" s="18"/>
      <c r="G49" s="18"/>
      <c r="H49" s="134"/>
      <c r="I49" s="18"/>
      <c r="J49" s="18"/>
      <c r="K49" s="18"/>
      <c r="L49" s="134">
        <v>0</v>
      </c>
      <c r="M49" s="324"/>
      <c r="N49" s="325">
        <v>1126220.3700000001</v>
      </c>
      <c r="O49" s="324"/>
      <c r="P49" s="134"/>
      <c r="Q49" s="134"/>
      <c r="R49" s="326"/>
      <c r="S49" s="323"/>
      <c r="T49" s="322"/>
    </row>
    <row r="50" spans="1:20" x14ac:dyDescent="0.2">
      <c r="A50" s="26"/>
      <c r="B50" s="18"/>
      <c r="C50" s="18"/>
      <c r="D50" s="18"/>
      <c r="E50" s="18"/>
      <c r="F50" s="18"/>
      <c r="G50" s="18"/>
      <c r="H50" s="134"/>
      <c r="I50" s="18"/>
      <c r="J50" s="18"/>
      <c r="K50" s="18"/>
      <c r="L50" s="324"/>
      <c r="M50" s="324"/>
      <c r="N50" s="325"/>
      <c r="O50" s="324"/>
      <c r="P50" s="134"/>
      <c r="Q50" s="134"/>
      <c r="R50" s="326"/>
      <c r="S50" s="323"/>
      <c r="T50" s="322"/>
    </row>
    <row r="51" spans="1:20" x14ac:dyDescent="0.2">
      <c r="A51" s="26"/>
      <c r="B51" s="18" t="s">
        <v>189</v>
      </c>
      <c r="C51" s="18"/>
      <c r="D51" s="18"/>
      <c r="E51" s="18"/>
      <c r="F51" s="18"/>
      <c r="G51" s="18"/>
      <c r="H51" s="134"/>
      <c r="I51" s="18"/>
      <c r="J51" s="18"/>
      <c r="K51" s="18"/>
      <c r="L51" s="324">
        <v>13325.6</v>
      </c>
      <c r="M51" s="324"/>
      <c r="N51" s="325">
        <v>1112894.77</v>
      </c>
      <c r="O51" s="324"/>
      <c r="P51" s="134"/>
      <c r="Q51" s="134"/>
      <c r="R51" s="322"/>
      <c r="S51" s="323"/>
      <c r="T51" s="322"/>
    </row>
    <row r="52" spans="1:20" x14ac:dyDescent="0.2">
      <c r="A52" s="26"/>
      <c r="B52" s="18"/>
      <c r="C52" s="18"/>
      <c r="D52" s="18"/>
      <c r="E52" s="18"/>
      <c r="F52" s="18"/>
      <c r="G52" s="18"/>
      <c r="H52" s="134"/>
      <c r="I52" s="18"/>
      <c r="J52" s="18"/>
      <c r="K52" s="18"/>
      <c r="L52" s="324"/>
      <c r="M52" s="324"/>
      <c r="N52" s="325"/>
      <c r="O52" s="324"/>
      <c r="P52" s="134"/>
      <c r="Q52" s="134"/>
      <c r="R52" s="322"/>
      <c r="S52" s="323"/>
      <c r="T52" s="322"/>
    </row>
    <row r="53" spans="1:20" x14ac:dyDescent="0.2">
      <c r="A53" s="26"/>
      <c r="B53" s="18" t="s">
        <v>190</v>
      </c>
      <c r="C53" s="18"/>
      <c r="D53" s="18"/>
      <c r="E53" s="18"/>
      <c r="F53" s="18"/>
      <c r="G53" s="18"/>
      <c r="H53" s="134"/>
      <c r="I53" s="18"/>
      <c r="J53" s="18"/>
      <c r="K53" s="18"/>
      <c r="L53" s="134">
        <v>2443.12</v>
      </c>
      <c r="M53" s="324"/>
      <c r="N53" s="325">
        <v>1110451.6499999999</v>
      </c>
      <c r="O53" s="324"/>
      <c r="P53" s="134"/>
      <c r="Q53" s="134"/>
      <c r="R53" s="326"/>
      <c r="S53" s="323"/>
      <c r="T53" s="322"/>
    </row>
    <row r="54" spans="1:20" x14ac:dyDescent="0.2">
      <c r="A54" s="26"/>
      <c r="B54" s="18"/>
      <c r="C54" s="18"/>
      <c r="D54" s="18"/>
      <c r="E54" s="18"/>
      <c r="F54" s="18"/>
      <c r="G54" s="18"/>
      <c r="H54" s="134"/>
      <c r="I54" s="18"/>
      <c r="J54" s="18"/>
      <c r="K54" s="18"/>
      <c r="L54" s="324"/>
      <c r="M54" s="324"/>
      <c r="N54" s="325"/>
      <c r="O54" s="324"/>
      <c r="P54" s="134"/>
      <c r="Q54" s="134"/>
      <c r="R54" s="326"/>
      <c r="S54" s="323"/>
      <c r="T54" s="322"/>
    </row>
    <row r="55" spans="1:20" x14ac:dyDescent="0.2">
      <c r="A55" s="26"/>
      <c r="B55" s="94" t="s">
        <v>191</v>
      </c>
      <c r="C55" s="18"/>
      <c r="D55" s="18"/>
      <c r="E55" s="18"/>
      <c r="F55" s="18"/>
      <c r="G55" s="18"/>
      <c r="H55" s="134"/>
      <c r="I55" s="18"/>
      <c r="J55" s="18"/>
      <c r="K55" s="18"/>
      <c r="L55" s="324">
        <v>23209.62</v>
      </c>
      <c r="M55" s="324"/>
      <c r="N55" s="325">
        <v>1087242.0299999998</v>
      </c>
      <c r="O55" s="134"/>
      <c r="P55" s="134"/>
      <c r="Q55" s="134"/>
      <c r="R55" s="326"/>
      <c r="S55" s="323"/>
      <c r="T55" s="322"/>
    </row>
    <row r="56" spans="1:20" x14ac:dyDescent="0.2">
      <c r="A56" s="26"/>
      <c r="B56" s="18"/>
      <c r="C56" s="18"/>
      <c r="D56" s="18"/>
      <c r="E56" s="18"/>
      <c r="F56" s="18"/>
      <c r="G56" s="18"/>
      <c r="H56" s="134"/>
      <c r="I56" s="18"/>
      <c r="J56" s="18"/>
      <c r="K56" s="18"/>
      <c r="L56" s="324"/>
      <c r="M56" s="324"/>
      <c r="N56" s="325"/>
      <c r="O56" s="324"/>
      <c r="R56" s="326"/>
      <c r="S56" s="18"/>
      <c r="T56" s="18"/>
    </row>
    <row r="57" spans="1:20" x14ac:dyDescent="0.2">
      <c r="A57" s="26"/>
      <c r="B57" s="18" t="s">
        <v>192</v>
      </c>
      <c r="C57" s="18"/>
      <c r="D57" s="18"/>
      <c r="E57" s="18"/>
      <c r="F57" s="18"/>
      <c r="G57" s="18"/>
      <c r="H57" s="134"/>
      <c r="I57" s="18"/>
      <c r="J57" s="18"/>
      <c r="K57" s="18"/>
      <c r="L57" s="134">
        <v>0</v>
      </c>
      <c r="M57" s="324"/>
      <c r="N57" s="325">
        <v>1087242.0299999998</v>
      </c>
      <c r="O57" s="134"/>
      <c r="R57" s="322"/>
      <c r="S57" s="18"/>
      <c r="T57" s="18"/>
    </row>
    <row r="58" spans="1:20" x14ac:dyDescent="0.2">
      <c r="A58" s="26"/>
      <c r="B58" s="18"/>
      <c r="C58" s="18"/>
      <c r="D58" s="18"/>
      <c r="E58" s="18"/>
      <c r="F58" s="18"/>
      <c r="G58" s="18"/>
      <c r="H58" s="134"/>
      <c r="I58" s="18"/>
      <c r="J58" s="18"/>
      <c r="K58" s="18"/>
      <c r="L58" s="324"/>
      <c r="M58" s="324"/>
      <c r="N58" s="325"/>
      <c r="O58" s="324"/>
      <c r="R58" s="134"/>
    </row>
    <row r="59" spans="1:20" x14ac:dyDescent="0.2">
      <c r="A59" s="26"/>
      <c r="B59" s="18" t="s">
        <v>193</v>
      </c>
      <c r="C59" s="18"/>
      <c r="D59" s="18"/>
      <c r="E59" s="18"/>
      <c r="F59" s="18"/>
      <c r="G59" s="18"/>
      <c r="H59" s="134"/>
      <c r="I59" s="18"/>
      <c r="J59" s="18"/>
      <c r="K59" s="18"/>
      <c r="L59" s="134">
        <v>983848.74</v>
      </c>
      <c r="M59" s="324"/>
      <c r="N59" s="325">
        <v>103393.2899999998</v>
      </c>
      <c r="O59" s="134"/>
    </row>
    <row r="60" spans="1:20" x14ac:dyDescent="0.2">
      <c r="A60" s="26"/>
      <c r="B60" s="18"/>
      <c r="C60" s="18"/>
      <c r="D60" s="18"/>
      <c r="E60" s="18"/>
      <c r="F60" s="18"/>
      <c r="G60" s="18"/>
      <c r="H60" s="134"/>
      <c r="I60" s="18"/>
      <c r="J60" s="18"/>
      <c r="K60" s="18"/>
      <c r="L60" s="324"/>
      <c r="M60" s="324"/>
      <c r="N60" s="325"/>
      <c r="O60" s="324"/>
      <c r="R60" s="135"/>
    </row>
    <row r="61" spans="1:20" x14ac:dyDescent="0.2">
      <c r="A61" s="26"/>
      <c r="B61" s="18" t="s">
        <v>194</v>
      </c>
      <c r="C61" s="18"/>
      <c r="D61" s="18"/>
      <c r="E61" s="18"/>
      <c r="F61" s="18"/>
      <c r="G61" s="18"/>
      <c r="H61" s="134"/>
      <c r="I61" s="18"/>
      <c r="J61" s="18"/>
      <c r="K61" s="18"/>
      <c r="L61" s="134">
        <v>7329.37</v>
      </c>
      <c r="M61" s="324"/>
      <c r="N61" s="325">
        <v>96063.919999999809</v>
      </c>
      <c r="O61" s="134"/>
    </row>
    <row r="62" spans="1:20" x14ac:dyDescent="0.2">
      <c r="A62" s="26"/>
      <c r="B62" s="18"/>
      <c r="C62" s="18"/>
      <c r="D62" s="18"/>
      <c r="E62" s="18"/>
      <c r="F62" s="18"/>
      <c r="G62" s="18"/>
      <c r="H62" s="134"/>
      <c r="I62" s="18"/>
      <c r="J62" s="18"/>
      <c r="K62" s="18"/>
      <c r="L62" s="324"/>
      <c r="M62" s="324"/>
      <c r="N62" s="325"/>
      <c r="O62" s="324"/>
    </row>
    <row r="63" spans="1:20" x14ac:dyDescent="0.2">
      <c r="A63" s="26"/>
      <c r="B63" s="18" t="s">
        <v>195</v>
      </c>
      <c r="C63" s="18"/>
      <c r="D63" s="18"/>
      <c r="E63" s="18"/>
      <c r="F63" s="18"/>
      <c r="G63" s="18"/>
      <c r="H63" s="134"/>
      <c r="I63" s="18"/>
      <c r="J63" s="18"/>
      <c r="K63" s="18"/>
      <c r="L63" s="134">
        <v>96063.92</v>
      </c>
      <c r="M63" s="324"/>
      <c r="N63" s="325">
        <v>-1.8917489796876907E-10</v>
      </c>
      <c r="O63" s="134"/>
    </row>
    <row r="64" spans="1:20" x14ac:dyDescent="0.2">
      <c r="A64" s="26"/>
      <c r="B64" s="18"/>
      <c r="C64" s="18"/>
      <c r="D64" s="18"/>
      <c r="E64" s="18"/>
      <c r="F64" s="18"/>
      <c r="G64" s="18"/>
      <c r="H64" s="134"/>
      <c r="I64" s="18"/>
      <c r="J64" s="18"/>
      <c r="K64" s="18"/>
      <c r="L64" s="324"/>
      <c r="M64" s="324"/>
      <c r="N64" s="325"/>
      <c r="O64" s="324"/>
    </row>
    <row r="65" spans="1:26" x14ac:dyDescent="0.2">
      <c r="A65" s="26"/>
      <c r="B65" s="18" t="s">
        <v>196</v>
      </c>
      <c r="C65" s="18"/>
      <c r="D65" s="18"/>
      <c r="E65" s="18"/>
      <c r="F65" s="18"/>
      <c r="G65" s="18"/>
      <c r="H65" s="134"/>
      <c r="I65" s="18"/>
      <c r="J65" s="18"/>
      <c r="K65" s="18"/>
      <c r="L65" s="134">
        <v>0</v>
      </c>
      <c r="M65" s="324"/>
      <c r="N65" s="325"/>
      <c r="O65" s="324"/>
    </row>
    <row r="66" spans="1:26" x14ac:dyDescent="0.2">
      <c r="A66" s="62"/>
      <c r="B66" s="260"/>
      <c r="C66" s="327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7"/>
      <c r="O66" s="18"/>
    </row>
    <row r="67" spans="1:26" ht="13.5" thickBot="1" x14ac:dyDescent="0.25">
      <c r="A67" s="6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187"/>
      <c r="O67" s="18"/>
      <c r="Z67" s="135"/>
    </row>
    <row r="68" spans="1:26" x14ac:dyDescent="0.2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26" ht="13.5" thickBot="1" x14ac:dyDescent="0.25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26" x14ac:dyDescent="0.2">
      <c r="A70" s="282" t="s">
        <v>197</v>
      </c>
      <c r="B70" s="24"/>
      <c r="C70" s="24"/>
      <c r="D70" s="24"/>
      <c r="E70" s="24"/>
      <c r="F70" s="24"/>
      <c r="G70" s="328" t="s">
        <v>198</v>
      </c>
      <c r="H70" s="329" t="s">
        <v>199</v>
      </c>
      <c r="I70" s="18"/>
      <c r="J70" s="18"/>
      <c r="K70" s="18"/>
    </row>
    <row r="71" spans="1:26" x14ac:dyDescent="0.2">
      <c r="A71" s="26"/>
      <c r="B71" s="18"/>
      <c r="C71" s="18"/>
      <c r="D71" s="18"/>
      <c r="E71" s="18"/>
      <c r="F71" s="18"/>
      <c r="G71" s="40"/>
      <c r="H71" s="27"/>
      <c r="I71" s="18"/>
      <c r="J71" s="18"/>
      <c r="K71" s="18"/>
    </row>
    <row r="72" spans="1:26" x14ac:dyDescent="0.2">
      <c r="A72" s="26"/>
      <c r="B72" s="18" t="s">
        <v>200</v>
      </c>
      <c r="C72" s="18"/>
      <c r="D72" s="18"/>
      <c r="E72" s="18"/>
      <c r="F72" s="18"/>
      <c r="G72" s="43">
        <v>23209.62</v>
      </c>
      <c r="H72" s="289">
        <v>23209.62</v>
      </c>
      <c r="I72" s="18"/>
      <c r="J72" s="18"/>
      <c r="K72" s="18"/>
    </row>
    <row r="73" spans="1:26" x14ac:dyDescent="0.2">
      <c r="A73" s="26"/>
      <c r="B73" s="18" t="s">
        <v>201</v>
      </c>
      <c r="C73" s="18"/>
      <c r="D73" s="18"/>
      <c r="E73" s="18"/>
      <c r="F73" s="18"/>
      <c r="G73" s="52">
        <v>23209.62</v>
      </c>
      <c r="H73" s="291">
        <v>23209.62</v>
      </c>
      <c r="I73" s="18"/>
      <c r="J73" s="18"/>
      <c r="K73" s="18"/>
    </row>
    <row r="74" spans="1:26" x14ac:dyDescent="0.2">
      <c r="A74" s="26"/>
      <c r="B74" s="18"/>
      <c r="C74" s="18" t="s">
        <v>202</v>
      </c>
      <c r="D74" s="18"/>
      <c r="E74" s="18"/>
      <c r="F74" s="18"/>
      <c r="G74" s="43">
        <v>0</v>
      </c>
      <c r="H74" s="330">
        <v>0</v>
      </c>
      <c r="I74" s="18"/>
      <c r="J74" s="18"/>
      <c r="K74" s="18"/>
    </row>
    <row r="75" spans="1:26" x14ac:dyDescent="0.2">
      <c r="A75" s="26"/>
      <c r="B75" s="18"/>
      <c r="C75" s="18"/>
      <c r="D75" s="18"/>
      <c r="E75" s="18"/>
      <c r="F75" s="18"/>
      <c r="G75" s="40"/>
      <c r="H75" s="27"/>
      <c r="I75" s="18"/>
      <c r="J75" s="18"/>
      <c r="K75" s="18"/>
      <c r="N75" s="135"/>
    </row>
    <row r="76" spans="1:26" x14ac:dyDescent="0.2">
      <c r="A76" s="26"/>
      <c r="B76" s="18" t="s">
        <v>203</v>
      </c>
      <c r="C76" s="18"/>
      <c r="D76" s="18"/>
      <c r="E76" s="18"/>
      <c r="F76" s="18"/>
      <c r="G76" s="43">
        <v>0</v>
      </c>
      <c r="H76" s="289">
        <v>0</v>
      </c>
      <c r="I76" s="18"/>
      <c r="J76" s="18"/>
      <c r="K76" s="18"/>
    </row>
    <row r="77" spans="1:26" x14ac:dyDescent="0.2">
      <c r="A77" s="26"/>
      <c r="B77" s="18" t="s">
        <v>204</v>
      </c>
      <c r="C77" s="18"/>
      <c r="D77" s="18"/>
      <c r="E77" s="18"/>
      <c r="F77" s="18"/>
      <c r="G77" s="52">
        <v>0</v>
      </c>
      <c r="H77" s="291">
        <v>0</v>
      </c>
      <c r="I77" s="18"/>
      <c r="J77" s="18"/>
      <c r="K77" s="18"/>
    </row>
    <row r="78" spans="1:26" x14ac:dyDescent="0.2">
      <c r="A78" s="26"/>
      <c r="B78" s="18"/>
      <c r="C78" s="18" t="s">
        <v>205</v>
      </c>
      <c r="D78" s="18"/>
      <c r="E78" s="18"/>
      <c r="F78" s="18"/>
      <c r="G78" s="43">
        <v>0</v>
      </c>
      <c r="H78" s="289">
        <v>0</v>
      </c>
      <c r="I78" s="18"/>
      <c r="J78" s="18"/>
      <c r="K78" s="18"/>
    </row>
    <row r="79" spans="1:26" x14ac:dyDescent="0.2">
      <c r="A79" s="26"/>
      <c r="B79" s="18"/>
      <c r="C79" s="18"/>
      <c r="D79" s="18"/>
      <c r="E79" s="18"/>
      <c r="F79" s="18"/>
      <c r="G79" s="40"/>
      <c r="H79" s="27"/>
      <c r="I79" s="18"/>
      <c r="J79" s="18"/>
      <c r="K79" s="18"/>
      <c r="P79" s="134"/>
      <c r="Q79" s="134"/>
      <c r="R79" s="78"/>
    </row>
    <row r="80" spans="1:26" x14ac:dyDescent="0.2">
      <c r="A80" s="26"/>
      <c r="B80" s="18" t="s">
        <v>206</v>
      </c>
      <c r="C80" s="18"/>
      <c r="D80" s="18"/>
      <c r="E80" s="18"/>
      <c r="F80" s="18"/>
      <c r="G80" s="43">
        <v>1079912.6599999999</v>
      </c>
      <c r="H80" s="289">
        <v>1079912.6599999999</v>
      </c>
      <c r="I80" s="18"/>
      <c r="J80" s="18"/>
      <c r="K80" s="18"/>
      <c r="P80" s="134"/>
      <c r="Q80" s="134"/>
    </row>
    <row r="81" spans="1:30" x14ac:dyDescent="0.2">
      <c r="A81" s="26"/>
      <c r="B81" s="18" t="s">
        <v>207</v>
      </c>
      <c r="C81" s="18"/>
      <c r="D81" s="18"/>
      <c r="E81" s="18"/>
      <c r="F81" s="18"/>
      <c r="G81" s="52">
        <v>1079912.6599999999</v>
      </c>
      <c r="H81" s="291">
        <v>1079912.6599999999</v>
      </c>
      <c r="I81" s="18"/>
      <c r="J81" s="18"/>
      <c r="K81" s="18"/>
      <c r="P81" s="134"/>
      <c r="Q81" s="134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x14ac:dyDescent="0.2">
      <c r="A82" s="26"/>
      <c r="C82" s="18" t="s">
        <v>208</v>
      </c>
      <c r="D82" s="18"/>
      <c r="E82" s="18"/>
      <c r="F82" s="18"/>
      <c r="G82" s="43">
        <v>0</v>
      </c>
      <c r="H82" s="289">
        <v>0</v>
      </c>
      <c r="I82" s="18"/>
      <c r="J82" s="18"/>
      <c r="K82" s="18"/>
      <c r="P82" s="134"/>
      <c r="Q82" s="134"/>
      <c r="R82" s="18"/>
      <c r="S82" s="331"/>
      <c r="T82" s="18"/>
      <c r="U82" s="6"/>
      <c r="V82" s="6"/>
      <c r="W82" s="18"/>
      <c r="X82" s="18"/>
      <c r="Y82" s="18"/>
      <c r="Z82" s="18"/>
      <c r="AA82" s="18"/>
      <c r="AB82" s="18"/>
      <c r="AC82" s="18"/>
      <c r="AD82" s="18"/>
    </row>
    <row r="83" spans="1:30" x14ac:dyDescent="0.2">
      <c r="A83" s="26"/>
      <c r="B83" s="18"/>
      <c r="C83" s="18"/>
      <c r="D83" s="18"/>
      <c r="E83" s="18"/>
      <c r="F83" s="18"/>
      <c r="G83" s="40"/>
      <c r="H83" s="27"/>
      <c r="I83" s="18"/>
      <c r="J83" s="18"/>
      <c r="K83" s="18"/>
      <c r="P83" s="134"/>
      <c r="Q83" s="134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x14ac:dyDescent="0.2">
      <c r="A84" s="26"/>
      <c r="B84" s="18"/>
      <c r="C84" s="94" t="s">
        <v>209</v>
      </c>
      <c r="D84" s="18"/>
      <c r="E84" s="18"/>
      <c r="F84" s="18"/>
      <c r="G84" s="43">
        <v>1103122.28</v>
      </c>
      <c r="H84" s="289">
        <v>1103122.28</v>
      </c>
      <c r="I84" s="18"/>
      <c r="J84" s="18"/>
      <c r="K84" s="18"/>
      <c r="P84" s="134"/>
      <c r="Q84" s="134"/>
      <c r="R84" s="406"/>
      <c r="S84" s="18"/>
      <c r="T84" s="18"/>
      <c r="U84" s="332"/>
      <c r="V84" s="134"/>
      <c r="W84" s="18"/>
      <c r="X84" s="134"/>
      <c r="Y84" s="134"/>
      <c r="Z84" s="18"/>
      <c r="AA84" s="18"/>
      <c r="AB84" s="18"/>
      <c r="AC84" s="18"/>
      <c r="AD84" s="18"/>
    </row>
    <row r="85" spans="1:30" x14ac:dyDescent="0.2">
      <c r="A85" s="26"/>
      <c r="B85" s="18"/>
      <c r="C85" s="18"/>
      <c r="D85" s="18"/>
      <c r="E85" s="18"/>
      <c r="F85" s="18"/>
      <c r="G85" s="40"/>
      <c r="H85" s="27"/>
      <c r="I85" s="18"/>
      <c r="J85" s="18"/>
      <c r="K85" s="18"/>
      <c r="R85" s="406"/>
      <c r="S85" s="18"/>
      <c r="T85" s="18"/>
      <c r="U85" s="332"/>
      <c r="V85" s="134"/>
      <c r="W85" s="18"/>
      <c r="X85" s="134"/>
      <c r="Y85" s="18"/>
      <c r="Z85" s="260"/>
      <c r="AA85" s="260"/>
      <c r="AB85" s="260"/>
      <c r="AC85" s="18"/>
      <c r="AD85" s="18"/>
    </row>
    <row r="86" spans="1:30" s="265" customFormat="1" ht="13.5" thickBot="1" x14ac:dyDescent="0.25">
      <c r="A86" s="145"/>
      <c r="B86" s="69"/>
      <c r="C86" s="69"/>
      <c r="D86" s="69"/>
      <c r="E86" s="69"/>
      <c r="F86" s="69"/>
      <c r="G86" s="333"/>
      <c r="H86" s="187"/>
      <c r="L86" s="2"/>
      <c r="M86" s="2"/>
      <c r="N86" s="2"/>
      <c r="O86" s="2"/>
      <c r="P86" s="2"/>
      <c r="Q86" s="2"/>
      <c r="R86" s="406"/>
      <c r="S86" s="18"/>
      <c r="T86" s="18"/>
      <c r="U86" s="332"/>
      <c r="V86" s="134"/>
      <c r="W86" s="18"/>
      <c r="X86" s="134"/>
      <c r="Y86" s="18"/>
      <c r="Z86" s="18"/>
      <c r="AA86" s="18"/>
      <c r="AB86" s="18"/>
      <c r="AC86" s="260"/>
      <c r="AD86" s="260"/>
    </row>
    <row r="87" spans="1:30" x14ac:dyDescent="0.2">
      <c r="R87" s="406"/>
      <c r="S87" s="18"/>
      <c r="T87" s="18"/>
      <c r="U87" s="334"/>
      <c r="V87" s="134"/>
      <c r="W87" s="18"/>
      <c r="X87" s="134"/>
      <c r="Y87" s="18"/>
      <c r="Z87" s="18"/>
      <c r="AA87" s="18"/>
      <c r="AB87" s="18"/>
      <c r="AC87" s="18"/>
      <c r="AD87" s="18"/>
    </row>
    <row r="88" spans="1:30" x14ac:dyDescent="0.2">
      <c r="R88" s="18"/>
      <c r="S88" s="94"/>
      <c r="T88" s="94"/>
      <c r="U88" s="162"/>
      <c r="V88" s="162"/>
      <c r="W88" s="18"/>
      <c r="X88" s="18"/>
      <c r="Y88" s="18"/>
      <c r="Z88" s="18"/>
      <c r="AA88" s="18"/>
      <c r="AB88" s="18"/>
      <c r="AC88" s="18"/>
      <c r="AD88" s="18"/>
    </row>
    <row r="89" spans="1:30" x14ac:dyDescent="0.2">
      <c r="R89" s="406"/>
      <c r="S89" s="18"/>
      <c r="T89" s="18"/>
      <c r="U89" s="334"/>
      <c r="V89" s="134"/>
      <c r="W89" s="18"/>
      <c r="X89" s="18"/>
      <c r="Y89" s="18"/>
      <c r="Z89" s="18"/>
      <c r="AA89" s="18"/>
      <c r="AB89" s="18"/>
      <c r="AC89" s="18"/>
      <c r="AD89" s="18"/>
    </row>
    <row r="90" spans="1:30" x14ac:dyDescent="0.2">
      <c r="R90" s="406"/>
      <c r="S90" s="18"/>
      <c r="T90" s="18"/>
      <c r="U90" s="334"/>
      <c r="V90" s="134"/>
      <c r="W90" s="18"/>
      <c r="X90" s="18"/>
      <c r="Y90" s="18"/>
      <c r="Z90" s="18"/>
      <c r="AA90" s="18"/>
      <c r="AB90" s="18"/>
      <c r="AC90" s="18"/>
      <c r="AD90" s="18"/>
    </row>
    <row r="91" spans="1:30" x14ac:dyDescent="0.2">
      <c r="R91" s="406"/>
      <c r="S91" s="18"/>
      <c r="T91" s="18"/>
      <c r="U91" s="334"/>
      <c r="V91" s="134"/>
      <c r="W91" s="18"/>
      <c r="X91" s="18"/>
      <c r="Y91" s="18"/>
      <c r="Z91" s="18"/>
      <c r="AA91" s="18"/>
      <c r="AB91" s="18"/>
      <c r="AC91" s="18"/>
      <c r="AD91" s="18"/>
    </row>
    <row r="92" spans="1:30" x14ac:dyDescent="0.2">
      <c r="R92" s="406"/>
      <c r="S92" s="94"/>
      <c r="T92" s="94"/>
      <c r="U92" s="162"/>
      <c r="V92" s="162"/>
      <c r="W92" s="18"/>
      <c r="X92" s="18"/>
      <c r="Y92" s="18"/>
      <c r="Z92" s="18"/>
      <c r="AA92" s="18"/>
      <c r="AB92" s="18"/>
      <c r="AC92" s="18"/>
      <c r="AD92" s="18"/>
    </row>
    <row r="93" spans="1:30" x14ac:dyDescent="0.2">
      <c r="R93" s="18"/>
      <c r="S93" s="18"/>
      <c r="T93" s="18"/>
      <c r="U93" s="134"/>
      <c r="V93" s="134"/>
      <c r="W93" s="18"/>
      <c r="X93" s="18"/>
      <c r="Y93" s="18"/>
      <c r="Z93" s="18"/>
      <c r="AA93" s="18"/>
      <c r="AB93" s="18"/>
      <c r="AC93" s="18"/>
      <c r="AD93" s="18"/>
    </row>
    <row r="94" spans="1:30" x14ac:dyDescent="0.2">
      <c r="R94" s="18"/>
      <c r="S94" s="94"/>
      <c r="T94" s="94"/>
      <c r="U94" s="162"/>
      <c r="V94" s="162"/>
      <c r="W94" s="18"/>
      <c r="X94" s="18"/>
      <c r="Y94" s="18"/>
      <c r="Z94" s="18"/>
      <c r="AA94" s="18"/>
      <c r="AB94" s="18"/>
      <c r="AC94" s="18"/>
      <c r="AD94" s="18"/>
    </row>
    <row r="95" spans="1:30" x14ac:dyDescent="0.2">
      <c r="R95" s="18"/>
      <c r="S95" s="18"/>
      <c r="T95" s="18"/>
      <c r="U95" s="18"/>
      <c r="V95" s="134"/>
      <c r="W95" s="18"/>
      <c r="X95" s="18"/>
      <c r="Y95" s="18"/>
      <c r="Z95" s="18"/>
      <c r="AA95" s="18"/>
      <c r="AB95" s="18"/>
      <c r="AC95" s="18"/>
      <c r="AD95" s="18"/>
    </row>
    <row r="96" spans="1:30" x14ac:dyDescent="0.2">
      <c r="R96" s="18"/>
      <c r="S96" s="18"/>
      <c r="T96" s="18"/>
      <c r="U96" s="18"/>
      <c r="V96" s="134"/>
      <c r="W96" s="18"/>
      <c r="X96" s="18"/>
      <c r="Y96" s="18"/>
      <c r="Z96" s="18"/>
      <c r="AA96" s="18"/>
      <c r="AB96" s="18"/>
      <c r="AC96" s="18"/>
      <c r="AD96" s="18"/>
    </row>
    <row r="97" spans="16:30" x14ac:dyDescent="0.2"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102" spans="16:30" x14ac:dyDescent="0.2">
      <c r="X102" s="265"/>
      <c r="Y102" s="265"/>
    </row>
    <row r="103" spans="16:30" x14ac:dyDescent="0.2">
      <c r="R103" s="265"/>
      <c r="S103" s="265"/>
      <c r="T103" s="265"/>
      <c r="U103" s="265"/>
      <c r="V103" s="265"/>
      <c r="W103" s="265"/>
    </row>
    <row r="104" spans="16:30" x14ac:dyDescent="0.2">
      <c r="R104" s="78"/>
    </row>
    <row r="105" spans="16:30" x14ac:dyDescent="0.2">
      <c r="P105" s="18"/>
      <c r="Q105" s="18"/>
      <c r="R105" s="18"/>
      <c r="S105" s="18"/>
      <c r="T105" s="18"/>
      <c r="U105" s="18"/>
    </row>
    <row r="106" spans="16:30" x14ac:dyDescent="0.2">
      <c r="P106" s="18"/>
      <c r="Q106" s="18"/>
      <c r="R106" s="12"/>
      <c r="S106" s="12"/>
      <c r="T106" s="18"/>
      <c r="U106" s="18"/>
    </row>
    <row r="107" spans="16:30" x14ac:dyDescent="0.2">
      <c r="P107" s="18"/>
      <c r="Q107" s="18"/>
      <c r="R107" s="18"/>
      <c r="S107" s="12"/>
      <c r="T107" s="18"/>
      <c r="U107" s="18"/>
    </row>
    <row r="108" spans="16:30" ht="15" x14ac:dyDescent="0.25">
      <c r="P108" s="158"/>
      <c r="Q108" s="158"/>
      <c r="R108" s="335"/>
      <c r="S108" s="335"/>
      <c r="T108" s="336"/>
      <c r="U108" s="18"/>
    </row>
    <row r="109" spans="16:30" x14ac:dyDescent="0.2">
      <c r="P109" s="158"/>
      <c r="Q109" s="158"/>
      <c r="R109" s="337"/>
      <c r="S109" s="337"/>
      <c r="T109" s="18"/>
      <c r="U109" s="18"/>
    </row>
    <row r="110" spans="16:30" ht="15" x14ac:dyDescent="0.25">
      <c r="P110" s="158"/>
      <c r="Q110" s="158"/>
      <c r="R110" s="338"/>
      <c r="S110" s="335"/>
      <c r="T110" s="18"/>
      <c r="U110" s="18"/>
    </row>
    <row r="111" spans="16:30" x14ac:dyDescent="0.2">
      <c r="P111" s="18"/>
      <c r="Q111" s="18"/>
      <c r="R111" s="134"/>
      <c r="S111" s="134"/>
      <c r="T111" s="18"/>
      <c r="U111" s="18"/>
    </row>
    <row r="112" spans="16:30" x14ac:dyDescent="0.2">
      <c r="P112" s="18"/>
      <c r="Q112" s="18"/>
      <c r="R112" s="134"/>
      <c r="S112" s="134"/>
      <c r="T112" s="134"/>
      <c r="U112" s="18"/>
    </row>
    <row r="113" spans="16:21" x14ac:dyDescent="0.2">
      <c r="P113" s="18"/>
      <c r="Q113" s="18"/>
      <c r="R113" s="18"/>
      <c r="S113" s="18"/>
      <c r="T113" s="18"/>
      <c r="U113" s="18"/>
    </row>
    <row r="240" spans="4:5" x14ac:dyDescent="0.2">
      <c r="D240" s="339"/>
      <c r="E240" s="339"/>
    </row>
    <row r="241" spans="4:5" x14ac:dyDescent="0.2">
      <c r="D241" s="339"/>
      <c r="E241" s="339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40625" defaultRowHeight="12.75" x14ac:dyDescent="0.2"/>
  <cols>
    <col min="1" max="1" width="46.5703125" style="2" customWidth="1"/>
    <col min="2" max="2" width="25.85546875" style="2" customWidth="1"/>
    <col min="3" max="3" width="9.140625" style="2"/>
    <col min="4" max="4" width="16" style="2" bestFit="1" customWidth="1"/>
    <col min="5" max="5" width="15" style="2" bestFit="1" customWidth="1"/>
    <col min="6" max="6" width="17.5703125" style="2" customWidth="1"/>
    <col min="7" max="9" width="9.140625" style="2"/>
    <col min="10" max="10" width="16" style="2" customWidth="1"/>
    <col min="11" max="16384" width="9.140625" style="2"/>
  </cols>
  <sheetData>
    <row r="1" spans="1:10" x14ac:dyDescent="0.2">
      <c r="A1" s="340" t="s">
        <v>210</v>
      </c>
      <c r="B1" s="341"/>
    </row>
    <row r="2" spans="1:10" x14ac:dyDescent="0.2">
      <c r="A2" s="340" t="s">
        <v>211</v>
      </c>
      <c r="B2" s="341"/>
    </row>
    <row r="3" spans="1:10" x14ac:dyDescent="0.2">
      <c r="A3" s="342">
        <f>+'ESA FFELP(2)'!D7</f>
        <v>44469</v>
      </c>
      <c r="B3" s="341"/>
    </row>
    <row r="4" spans="1:10" x14ac:dyDescent="0.2">
      <c r="A4" s="340" t="s">
        <v>212</v>
      </c>
      <c r="B4" s="341"/>
    </row>
    <row r="5" spans="1:10" x14ac:dyDescent="0.2">
      <c r="F5" s="343"/>
      <c r="G5" s="344"/>
      <c r="H5" s="344"/>
      <c r="I5" s="344"/>
      <c r="J5" s="344"/>
    </row>
    <row r="7" spans="1:10" x14ac:dyDescent="0.2">
      <c r="A7" s="345" t="s">
        <v>213</v>
      </c>
    </row>
    <row r="9" spans="1:10" x14ac:dyDescent="0.2">
      <c r="A9" s="346" t="s">
        <v>214</v>
      </c>
      <c r="B9" s="347">
        <v>2170238.44</v>
      </c>
      <c r="D9" s="348"/>
    </row>
    <row r="10" spans="1:10" x14ac:dyDescent="0.2">
      <c r="A10" s="346"/>
      <c r="B10" s="137"/>
    </row>
    <row r="11" spans="1:10" x14ac:dyDescent="0.2">
      <c r="A11" s="346" t="s">
        <v>215</v>
      </c>
      <c r="B11" s="137"/>
    </row>
    <row r="12" spans="1:10" x14ac:dyDescent="0.2">
      <c r="A12" s="346" t="s">
        <v>216</v>
      </c>
      <c r="B12" s="349">
        <v>58634951.810000002</v>
      </c>
      <c r="E12" s="350"/>
    </row>
    <row r="13" spans="1:10" x14ac:dyDescent="0.2">
      <c r="A13" s="346" t="s">
        <v>217</v>
      </c>
      <c r="B13" s="351">
        <v>-5131323.95</v>
      </c>
      <c r="D13" s="139"/>
    </row>
    <row r="14" spans="1:10" x14ac:dyDescent="0.2">
      <c r="A14" s="346" t="s">
        <v>218</v>
      </c>
      <c r="B14" s="349">
        <f>SUM(B12:B13)</f>
        <v>53503627.859999999</v>
      </c>
      <c r="D14" s="350"/>
    </row>
    <row r="15" spans="1:10" x14ac:dyDescent="0.2">
      <c r="A15" s="346"/>
      <c r="B15" s="349"/>
    </row>
    <row r="16" spans="1:10" x14ac:dyDescent="0.2">
      <c r="A16" s="346" t="s">
        <v>219</v>
      </c>
      <c r="B16" s="349">
        <v>2966182.95</v>
      </c>
      <c r="D16" s="348"/>
    </row>
    <row r="17" spans="1:12" x14ac:dyDescent="0.2">
      <c r="A17" s="352" t="s">
        <v>220</v>
      </c>
      <c r="B17" s="353">
        <v>0</v>
      </c>
      <c r="D17" s="348"/>
    </row>
    <row r="18" spans="1:12" x14ac:dyDescent="0.2">
      <c r="A18" s="346" t="s">
        <v>221</v>
      </c>
      <c r="B18" s="349">
        <v>55402</v>
      </c>
      <c r="D18" s="354"/>
      <c r="H18" s="18"/>
    </row>
    <row r="19" spans="1:12" x14ac:dyDescent="0.2">
      <c r="A19" s="346" t="s">
        <v>222</v>
      </c>
      <c r="B19" s="355"/>
      <c r="D19" s="348"/>
      <c r="K19" s="18"/>
    </row>
    <row r="20" spans="1:12" x14ac:dyDescent="0.2">
      <c r="A20" s="346"/>
      <c r="B20" s="356"/>
      <c r="K20" s="18"/>
      <c r="L20" s="18"/>
    </row>
    <row r="21" spans="1:12" ht="13.5" thickBot="1" x14ac:dyDescent="0.25">
      <c r="A21" s="345" t="s">
        <v>79</v>
      </c>
      <c r="B21" s="357">
        <f>B16+B17+B18+B19+B14+B9</f>
        <v>58695451.25</v>
      </c>
      <c r="D21" s="350"/>
      <c r="E21" s="350"/>
      <c r="J21" s="358"/>
      <c r="K21" s="158"/>
      <c r="L21" s="18"/>
    </row>
    <row r="22" spans="1:12" ht="13.5" thickTop="1" x14ac:dyDescent="0.2">
      <c r="A22" s="346"/>
      <c r="B22" s="359"/>
      <c r="C22" s="218"/>
      <c r="K22" s="158"/>
      <c r="L22" s="18"/>
    </row>
    <row r="23" spans="1:12" x14ac:dyDescent="0.2">
      <c r="B23" s="360"/>
      <c r="K23" s="158"/>
      <c r="L23" s="18"/>
    </row>
    <row r="24" spans="1:12" x14ac:dyDescent="0.2">
      <c r="A24" s="345" t="s">
        <v>223</v>
      </c>
      <c r="B24" s="360"/>
      <c r="K24" s="18"/>
      <c r="L24" s="18"/>
    </row>
    <row r="25" spans="1:12" x14ac:dyDescent="0.2">
      <c r="B25" s="360"/>
      <c r="L25" s="18"/>
    </row>
    <row r="26" spans="1:12" x14ac:dyDescent="0.2">
      <c r="A26" s="346" t="s">
        <v>224</v>
      </c>
      <c r="B26" s="349">
        <v>22821665.870000001</v>
      </c>
      <c r="D26" s="360"/>
    </row>
    <row r="27" spans="1:12" x14ac:dyDescent="0.2">
      <c r="A27" s="346" t="s">
        <v>225</v>
      </c>
      <c r="B27" s="349">
        <v>384468.21</v>
      </c>
    </row>
    <row r="28" spans="1:12" x14ac:dyDescent="0.2">
      <c r="B28" s="361"/>
    </row>
    <row r="29" spans="1:12" ht="13.5" thickBot="1" x14ac:dyDescent="0.25">
      <c r="A29" s="346" t="s">
        <v>226</v>
      </c>
      <c r="B29" s="362">
        <f>SUM(B26:B28)</f>
        <v>23206134.080000002</v>
      </c>
    </row>
    <row r="30" spans="1:12" ht="13.5" thickTop="1" x14ac:dyDescent="0.2">
      <c r="B30" s="363"/>
    </row>
    <row r="31" spans="1:12" x14ac:dyDescent="0.2">
      <c r="A31" s="346" t="s">
        <v>227</v>
      </c>
      <c r="B31" s="355">
        <f>B21-B29</f>
        <v>35489317.170000002</v>
      </c>
      <c r="D31" s="350"/>
    </row>
    <row r="32" spans="1:12" x14ac:dyDescent="0.2">
      <c r="B32" s="360"/>
    </row>
    <row r="33" spans="1:10" ht="13.5" thickBot="1" x14ac:dyDescent="0.25">
      <c r="A33" s="345" t="s">
        <v>228</v>
      </c>
      <c r="B33" s="357">
        <f>B21</f>
        <v>58695451.25</v>
      </c>
      <c r="D33" s="360"/>
    </row>
    <row r="34" spans="1:10" ht="13.5" thickTop="1" x14ac:dyDescent="0.2">
      <c r="B34" s="360"/>
      <c r="E34" s="350"/>
    </row>
    <row r="35" spans="1:10" x14ac:dyDescent="0.2">
      <c r="B35" s="217">
        <f>B21-B33</f>
        <v>0</v>
      </c>
    </row>
    <row r="36" spans="1:10" x14ac:dyDescent="0.2">
      <c r="B36" s="137"/>
    </row>
    <row r="37" spans="1:10" x14ac:dyDescent="0.2">
      <c r="A37" s="2" t="s">
        <v>229</v>
      </c>
    </row>
    <row r="38" spans="1:10" x14ac:dyDescent="0.2">
      <c r="A38" s="2" t="s">
        <v>230</v>
      </c>
    </row>
    <row r="43" spans="1:10" x14ac:dyDescent="0.2">
      <c r="J43" s="218"/>
    </row>
    <row r="49" spans="14:14" x14ac:dyDescent="0.2">
      <c r="N49" s="137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2021-10-21T19:11:52Z</dcterms:created>
  <dcterms:modified xsi:type="dcterms:W3CDTF">2021-10-22T13:58:29Z</dcterms:modified>
</cp:coreProperties>
</file>