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6.2021\"/>
    </mc:Choice>
  </mc:AlternateContent>
  <bookViews>
    <workbookView xWindow="0" yWindow="0" windowWidth="21600" windowHeight="93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3" i="4" l="1"/>
  <c r="N11" i="4"/>
  <c r="E14" i="4"/>
  <c r="E32" i="4" s="1"/>
  <c r="E34" i="4" s="1"/>
  <c r="B32" i="3"/>
  <c r="B36" i="3" s="1"/>
  <c r="B14" i="3"/>
  <c r="B21" i="3"/>
  <c r="B38" i="3" s="1"/>
  <c r="A3" i="3"/>
  <c r="H29" i="2"/>
  <c r="A3" i="2"/>
  <c r="A84" i="1"/>
  <c r="G64" i="1"/>
  <c r="G68" i="1" s="1"/>
  <c r="H53" i="1"/>
  <c r="G51" i="1"/>
  <c r="G49" i="1"/>
  <c r="G46" i="1"/>
  <c r="L34" i="1"/>
  <c r="H21" i="1"/>
  <c r="L18" i="1"/>
  <c r="D18" i="1"/>
  <c r="G72" i="1"/>
  <c r="G74" i="1" s="1"/>
  <c r="L17" i="1"/>
  <c r="L21" i="1" s="1"/>
  <c r="D17" i="1"/>
  <c r="D6" i="1"/>
  <c r="M18" i="1" l="1"/>
  <c r="K21" i="1"/>
  <c r="G53" i="1"/>
  <c r="H73" i="1"/>
  <c r="J21" i="1"/>
  <c r="M17" i="1"/>
  <c r="M21" i="1" s="1"/>
  <c r="I21" i="1"/>
  <c r="G47" i="1"/>
  <c r="G50" i="1"/>
  <c r="H66" i="1"/>
  <c r="H72" i="1"/>
  <c r="E23" i="4"/>
  <c r="H68" i="1" l="1"/>
  <c r="H74" i="1"/>
  <c r="H78" i="1" l="1"/>
  <c r="H79" i="1"/>
</calcChain>
</file>

<file path=xl/sharedStrings.xml><?xml version="1.0" encoding="utf-8"?>
<sst xmlns="http://schemas.openxmlformats.org/spreadsheetml/2006/main" count="373" uniqueCount="279">
  <si>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</si>
  <si>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</si>
  <si>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</si>
  <si>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</si>
  <si>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</si>
  <si>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</si>
  <si>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</si>
  <si>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</si>
  <si>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</si>
  <si>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</si>
  <si>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</si>
  <si>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</si>
  <si>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</si>
  <si>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</si>
  <si>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</si>
  <si>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</si>
  <si>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</si>
  <si>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</si>
  <si>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</si>
  <si>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</si>
  <si>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</si>
  <si>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</si>
  <si>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</si>
  <si>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</si>
  <si>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</si>
  <si>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</si>
  <si>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</si>
  <si>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</si>
  <si>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</si>
  <si>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</si>
  <si>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</si>
  <si>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</si>
  <si>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</si>
  <si>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</si>
  <si>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</si>
  <si>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</si>
  <si>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</si>
  <si>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</si>
  <si>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</si>
  <si>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</si>
  <si>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</si>
  <si>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</si>
  <si>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</si>
  <si>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</si>
  <si>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</si>
  <si>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</si>
  <si>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</si>
  <si>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</si>
  <si>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</si>
  <si>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</si>
  <si>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</si>
  <si>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</si>
  <si>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</si>
  <si>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</si>
  <si>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</si>
  <si>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</si>
  <si>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</si>
  <si>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</si>
  <si>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</si>
  <si>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</si>
  <si>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</si>
  <si>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</si>
  <si>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</si>
  <si>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</si>
  <si>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</si>
  <si>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</si>
  <si>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</si>
  <si>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</si>
  <si>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</si>
  <si>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</si>
  <si>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</si>
  <si>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</si>
  <si>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</si>
  <si>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</si>
  <si>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</si>
  <si>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</si>
  <si>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</si>
  <si>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</si>
  <si>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</si>
  <si>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</si>
  <si>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</si>
  <si>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</si>
  <si>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</si>
  <si>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</si>
  <si>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</si>
  <si>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</si>
  <si>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</si>
  <si>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</si>
  <si>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</si>
  <si>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</si>
  <si>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</si>
  <si>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</si>
  <si>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</si>
  <si>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</si>
  <si>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</si>
  <si>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</si>
  <si>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</si>
  <si>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</si>
  <si>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</si>
  <si>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</si>
  <si>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</si>
  <si>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</si>
  <si>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</si>
  <si>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</si>
  <si>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</si>
  <si>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</si>
  <si>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</si>
  <si>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</si>
  <si>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</si>
  <si>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</si>
  <si>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</si>
  <si>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</si>
  <si>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</si>
  <si>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</si>
  <si>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</si>
  <si>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</si>
  <si>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</si>
  <si>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</si>
  <si>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</si>
  <si>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</si>
  <si>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</si>
  <si>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</si>
  <si>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</si>
  <si>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</si>
  <si>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</si>
  <si>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</si>
  <si>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</si>
  <si>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</si>
  <si>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</si>
  <si>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</si>
  <si>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</si>
  <si>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</si>
  <si>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</si>
  <si>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</si>
  <si>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</si>
  <si>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</si>
  <si>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</si>
  <si>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</si>
  <si>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</si>
  <si>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</si>
  <si>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</si>
  <si>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</si>
  <si>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</si>
  <si>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</si>
  <si>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</si>
  <si>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</si>
  <si>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</si>
  <si>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</si>
  <si>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</si>
  <si>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</si>
  <si>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</si>
  <si>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</si>
  <si>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</si>
  <si>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</si>
  <si>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</si>
  <si>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</si>
  <si>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</si>
  <si>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</si>
  <si>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</si>
  <si>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</si>
  <si>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</si>
  <si>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</si>
  <si>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</si>
  <si>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</si>
  <si>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</si>
  <si>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</si>
  <si>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</si>
  <si>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</si>
  <si>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</si>
  <si>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</si>
  <si>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</si>
  <si>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</si>
  <si>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</si>
  <si>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</si>
  <si>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</si>
  <si>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</si>
  <si>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</si>
  <si>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</si>
  <si>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</si>
  <si>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</si>
  <si>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</si>
  <si>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</si>
  <si>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</si>
  <si>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</si>
  <si>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</si>
  <si>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</si>
  <si>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</si>
  <si>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</si>
  <si>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</si>
  <si>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</si>
  <si>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</si>
  <si>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</si>
  <si>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</si>
  <si>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</si>
  <si>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</si>
  <si>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</si>
  <si>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</si>
  <si>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</si>
  <si>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</si>
  <si>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</si>
  <si>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</si>
  <si>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</si>
  <si>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</si>
  <si>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</si>
  <si>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</si>
  <si>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</si>
  <si>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</si>
  <si>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</si>
  <si>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</si>
  <si>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</si>
  <si>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</si>
  <si>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</si>
  <si>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</si>
  <si>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</si>
  <si>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</si>
  <si>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</si>
  <si>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</si>
  <si>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</si>
  <si>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</si>
  <si>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</si>
  <si>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</si>
  <si>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</si>
  <si>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</si>
  <si>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</si>
  <si>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</si>
  <si>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</si>
  <si>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</si>
  <si>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</si>
  <si>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</si>
  <si>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</si>
  <si>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</si>
  <si>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</si>
  <si>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</si>
  <si>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</si>
  <si>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</si>
  <si>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</si>
  <si>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</si>
  <si>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</si>
  <si>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</si>
  <si>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</si>
  <si>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</si>
  <si>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</si>
  <si>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</si>
  <si>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</si>
  <si>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</si>
  <si>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</si>
  <si>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</si>
  <si>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</si>
  <si>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</si>
  <si>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</si>
  <si>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</si>
  <si>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</si>
  <si>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</si>
  <si>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</si>
  <si>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</si>
  <si>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</si>
  <si>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</si>
  <si>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</si>
  <si>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</si>
  <si>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</si>
  <si>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</si>
  <si>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</si>
  <si>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</si>
  <si>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</si>
  <si>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</si>
  <si>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</si>
  <si>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</si>
  <si>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</si>
  <si>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</si>
  <si>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</si>
  <si>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</si>
  <si>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</si>
  <si>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</si>
  <si>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</si>
  <si>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</si>
  <si>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</si>
  <si>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</si>
  <si>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</si>
  <si>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6/25/21-7/25/21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</si>
</sst>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8" fontId="4" fillId="0" borderId="12" xfId="1" applyNumberFormat="1" applyFont="1" applyFill="1" applyBorder="1"/>
    <xf numFmtId="43" fontId="4" fillId="0" borderId="16" xfId="1" applyFont="1" applyFill="1" applyBorder="1"/>
    <xf numFmtId="8" fontId="4" fillId="0" borderId="26" xfId="1" applyNumberFormat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31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11" xfId="0" applyFont="1" applyFill="1" applyBorder="1"/>
    <xf numFmtId="0" fontId="4" fillId="0" borderId="7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0" fillId="0" borderId="7" xfId="0" applyFill="1" applyBorder="1"/>
    <xf numFmtId="44" fontId="0" fillId="0" borderId="8" xfId="2" applyFont="1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3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4" xfId="0" applyFont="1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4" fillId="0" borderId="0" xfId="16" applyNumberFormat="1" applyFont="1" applyFill="1" applyBorder="1" applyAlignment="1" applyProtection="1">
      <alignment horizontal="centerContinuous"/>
    </xf>
    <xf numFmtId="0" fontId="0" fillId="0" borderId="0" xfId="0" applyFill="1" applyAlignment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74" fontId="3" fillId="0" borderId="45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8" fontId="3" fillId="0" borderId="5" xfId="1" applyNumberFormat="1" applyFont="1" applyFill="1" applyBorder="1"/>
    <xf numFmtId="43" fontId="3" fillId="0" borderId="19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43" fontId="3" fillId="0" borderId="8" xfId="1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10" fontId="3" fillId="0" borderId="12" xfId="1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174" fontId="4" fillId="0" borderId="45" xfId="17" applyNumberFormat="1" applyFont="1" applyFill="1" applyBorder="1" applyAlignment="1" applyProtection="1">
      <alignment horizontal="right"/>
    </xf>
    <xf numFmtId="14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0" fontId="4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39" fontId="3" fillId="0" borderId="5" xfId="0" applyNumberFormat="1" applyFont="1" applyFill="1" applyBorder="1" applyAlignment="1">
      <alignment horizontal="right"/>
    </xf>
    <xf numFmtId="39" fontId="0" fillId="0" borderId="5" xfId="0" applyNumberFormat="1" applyFill="1" applyBorder="1" applyAlignment="1">
      <alignment horizontal="right"/>
    </xf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881062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881062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881062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53490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784032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70" zoomScaleNormal="70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3.855468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503" t="s">
        <v>2</v>
      </c>
      <c r="C4" s="504"/>
      <c r="D4" s="4" t="s">
        <v>3</v>
      </c>
      <c r="E4" s="3"/>
      <c r="F4" s="4"/>
      <c r="G4" s="5"/>
      <c r="I4" s="505"/>
      <c r="J4" s="505"/>
    </row>
    <row r="5" spans="1:15" x14ac:dyDescent="0.2">
      <c r="B5" s="486" t="s">
        <v>4</v>
      </c>
      <c r="C5" s="487"/>
      <c r="D5" s="6" t="s">
        <v>5</v>
      </c>
      <c r="E5" s="6"/>
      <c r="F5" s="6"/>
      <c r="G5" s="7"/>
      <c r="I5" s="505"/>
      <c r="J5" s="505"/>
      <c r="L5" s="506"/>
      <c r="M5" s="506"/>
    </row>
    <row r="6" spans="1:15" x14ac:dyDescent="0.2">
      <c r="B6" s="486" t="s">
        <v>6</v>
      </c>
      <c r="C6" s="487"/>
      <c r="D6" s="434">
        <f>'Collection and Waterfall'!F5</f>
        <v>44403</v>
      </c>
      <c r="E6" s="6"/>
      <c r="F6" s="6"/>
      <c r="G6" s="7"/>
      <c r="I6" s="505"/>
      <c r="J6" s="505"/>
      <c r="L6" s="506"/>
      <c r="M6" s="506"/>
    </row>
    <row r="7" spans="1:15" x14ac:dyDescent="0.2">
      <c r="B7" s="486" t="s">
        <v>7</v>
      </c>
      <c r="C7" s="487"/>
      <c r="D7" s="434">
        <v>44377</v>
      </c>
      <c r="E7" s="8"/>
      <c r="F7" s="8"/>
      <c r="G7" s="9"/>
      <c r="I7" s="10"/>
      <c r="J7" s="10"/>
      <c r="L7" s="506"/>
      <c r="M7" s="506"/>
    </row>
    <row r="8" spans="1:15" x14ac:dyDescent="0.2">
      <c r="B8" s="486" t="s">
        <v>8</v>
      </c>
      <c r="C8" s="487"/>
      <c r="D8" s="6" t="s">
        <v>9</v>
      </c>
      <c r="E8" s="6"/>
      <c r="F8" s="6"/>
      <c r="G8" s="7"/>
      <c r="I8" s="10"/>
      <c r="J8" s="10"/>
    </row>
    <row r="9" spans="1:15" x14ac:dyDescent="0.2">
      <c r="B9" s="486" t="s">
        <v>10</v>
      </c>
      <c r="C9" s="487"/>
      <c r="D9" s="6" t="s">
        <v>11</v>
      </c>
      <c r="E9" s="6"/>
      <c r="F9" s="6"/>
      <c r="G9" s="7"/>
      <c r="I9" s="10"/>
      <c r="J9" s="10"/>
    </row>
    <row r="10" spans="1:15" x14ac:dyDescent="0.2">
      <c r="B10" s="11" t="s">
        <v>12</v>
      </c>
      <c r="C10" s="12"/>
      <c r="D10" s="13" t="s">
        <v>13</v>
      </c>
      <c r="E10" s="14"/>
      <c r="F10" s="14"/>
      <c r="G10" s="15"/>
      <c r="I10" s="16"/>
      <c r="J10" s="16"/>
      <c r="L10" s="17"/>
    </row>
    <row r="11" spans="1:15" ht="13.5" thickBot="1" x14ac:dyDescent="0.25">
      <c r="B11" s="488" t="s">
        <v>14</v>
      </c>
      <c r="C11" s="489"/>
      <c r="D11" s="18" t="s">
        <v>15</v>
      </c>
      <c r="E11" s="19"/>
      <c r="F11" s="19"/>
      <c r="G11" s="20"/>
      <c r="K11" s="21"/>
    </row>
    <row r="12" spans="1:15" x14ac:dyDescent="0.2">
      <c r="B12" s="16"/>
      <c r="C12" s="16"/>
    </row>
    <row r="13" spans="1:15" ht="13.5" thickBot="1" x14ac:dyDescent="0.25"/>
    <row r="14" spans="1:15" ht="15.75" x14ac:dyDescent="0.25">
      <c r="A14" s="22" t="s">
        <v>16</v>
      </c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5"/>
    </row>
    <row r="15" spans="1:15" ht="6.75" customHeight="1" x14ac:dyDescent="0.2">
      <c r="A15" s="2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27"/>
    </row>
    <row r="16" spans="1:15" x14ac:dyDescent="0.2">
      <c r="A16" s="28"/>
      <c r="B16" s="29" t="s">
        <v>17</v>
      </c>
      <c r="C16" s="29" t="s">
        <v>18</v>
      </c>
      <c r="D16" s="30" t="s">
        <v>19</v>
      </c>
      <c r="E16" s="29" t="s">
        <v>20</v>
      </c>
      <c r="F16" s="29" t="s">
        <v>21</v>
      </c>
      <c r="G16" s="29" t="s">
        <v>22</v>
      </c>
      <c r="H16" s="29" t="s">
        <v>23</v>
      </c>
      <c r="I16" s="29" t="s">
        <v>24</v>
      </c>
      <c r="J16" s="29" t="s">
        <v>25</v>
      </c>
      <c r="K16" s="29" t="s">
        <v>26</v>
      </c>
      <c r="L16" s="29" t="s">
        <v>27</v>
      </c>
      <c r="M16" s="29" t="s">
        <v>28</v>
      </c>
      <c r="N16" s="29" t="s">
        <v>29</v>
      </c>
      <c r="O16" s="31" t="s">
        <v>30</v>
      </c>
    </row>
    <row r="17" spans="1:17" x14ac:dyDescent="0.2">
      <c r="A17" s="26"/>
      <c r="B17" s="32" t="s">
        <v>31</v>
      </c>
      <c r="C17" s="36" t="s">
        <v>32</v>
      </c>
      <c r="D17" s="435">
        <f>E17+F17</f>
        <v>6.9150000000000001E-3</v>
      </c>
      <c r="E17" s="435">
        <v>9.1500000000000001E-4</v>
      </c>
      <c r="F17" s="436">
        <v>6.0000000000000001E-3</v>
      </c>
      <c r="G17" s="32"/>
      <c r="H17" s="437">
        <v>202100000</v>
      </c>
      <c r="I17" s="437">
        <v>50495294.020000003</v>
      </c>
      <c r="J17" s="438">
        <v>30067.46</v>
      </c>
      <c r="K17" s="439">
        <v>583878.30000000005</v>
      </c>
      <c r="L17" s="438">
        <f>I17-K17</f>
        <v>49911415.719999999</v>
      </c>
      <c r="M17" s="33">
        <f>L17/L21</f>
        <v>0.9224</v>
      </c>
      <c r="N17" s="33" t="s">
        <v>33</v>
      </c>
      <c r="O17" s="34">
        <v>49730</v>
      </c>
      <c r="Q17" s="35"/>
    </row>
    <row r="18" spans="1:17" x14ac:dyDescent="0.2">
      <c r="A18" s="26"/>
      <c r="B18" s="36" t="s">
        <v>34</v>
      </c>
      <c r="C18" s="36" t="s">
        <v>35</v>
      </c>
      <c r="D18" s="41">
        <f>E18+F18</f>
        <v>1.5914999999999999E-2</v>
      </c>
      <c r="E18" s="41">
        <v>9.1500000000000001E-4</v>
      </c>
      <c r="F18" s="42">
        <v>1.4999999999999999E-2</v>
      </c>
      <c r="G18" s="36"/>
      <c r="H18" s="43">
        <v>4200000</v>
      </c>
      <c r="I18" s="43">
        <v>4200000</v>
      </c>
      <c r="J18" s="44">
        <v>5755.85</v>
      </c>
      <c r="K18" s="37">
        <v>0</v>
      </c>
      <c r="L18" s="440">
        <f>I18-K18</f>
        <v>4200000</v>
      </c>
      <c r="M18" s="38">
        <f>L18/L21</f>
        <v>7.7600000000000002E-2</v>
      </c>
      <c r="N18" s="39" t="s">
        <v>33</v>
      </c>
      <c r="O18" s="40">
        <v>53048</v>
      </c>
      <c r="Q18" s="35"/>
    </row>
    <row r="19" spans="1:17" x14ac:dyDescent="0.2">
      <c r="A19" s="26"/>
      <c r="B19" s="36"/>
      <c r="C19" s="36"/>
      <c r="D19" s="41"/>
      <c r="E19" s="41"/>
      <c r="F19" s="42"/>
      <c r="G19" s="36"/>
      <c r="H19" s="43"/>
      <c r="I19" s="43"/>
      <c r="J19" s="44"/>
      <c r="K19" s="37"/>
      <c r="L19" s="44"/>
      <c r="M19" s="38"/>
      <c r="N19" s="38"/>
      <c r="O19" s="40"/>
      <c r="Q19" s="35"/>
    </row>
    <row r="20" spans="1:17" x14ac:dyDescent="0.2">
      <c r="A20" s="45"/>
      <c r="B20" s="46"/>
      <c r="C20" s="46"/>
      <c r="D20" s="47"/>
      <c r="E20" s="46"/>
      <c r="F20" s="46"/>
      <c r="G20" s="46"/>
      <c r="H20" s="48"/>
      <c r="I20" s="49"/>
      <c r="J20" s="49"/>
      <c r="K20" s="50"/>
      <c r="L20" s="49"/>
      <c r="M20" s="51"/>
      <c r="N20" s="51"/>
      <c r="O20" s="52"/>
    </row>
    <row r="21" spans="1:17" x14ac:dyDescent="0.2">
      <c r="A21" s="45"/>
      <c r="B21" s="53" t="s">
        <v>36</v>
      </c>
      <c r="C21" s="54"/>
      <c r="D21" s="55"/>
      <c r="E21" s="46"/>
      <c r="F21" s="46"/>
      <c r="G21" s="46"/>
      <c r="H21" s="56">
        <f>SUM(H17:H20)</f>
        <v>206300000</v>
      </c>
      <c r="I21" s="56">
        <f>SUM(I17:I20)</f>
        <v>54695294.020000003</v>
      </c>
      <c r="J21" s="56">
        <f>SUM(J17:J19)</f>
        <v>35823.31</v>
      </c>
      <c r="K21" s="56">
        <f>SUM(K17:K19)</f>
        <v>583878.30000000005</v>
      </c>
      <c r="L21" s="56">
        <f>SUM(L17:L19)</f>
        <v>54111415.719999999</v>
      </c>
      <c r="M21" s="57">
        <f>SUM(M17:M19)</f>
        <v>1</v>
      </c>
      <c r="N21" s="58"/>
      <c r="O21" s="59"/>
    </row>
    <row r="22" spans="1:17" s="64" customFormat="1" ht="11.25" x14ac:dyDescent="0.2">
      <c r="A22" s="60" t="s">
        <v>37</v>
      </c>
      <c r="B22" s="61"/>
      <c r="C22" s="61"/>
      <c r="D22" s="61"/>
      <c r="E22" s="61"/>
      <c r="F22" s="61"/>
      <c r="G22" s="61"/>
      <c r="H22" s="61"/>
      <c r="I22" s="61"/>
      <c r="J22" s="61"/>
      <c r="K22" s="62"/>
      <c r="L22" s="62"/>
      <c r="M22" s="62"/>
      <c r="N22" s="62"/>
      <c r="O22" s="63"/>
    </row>
    <row r="23" spans="1:17" s="64" customFormat="1" ht="13.5" thickBot="1" x14ac:dyDescent="0.25">
      <c r="A23" s="65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7"/>
      <c r="M23" s="67"/>
      <c r="N23" s="67"/>
      <c r="O23" s="68"/>
    </row>
    <row r="24" spans="1:17" ht="13.5" thickBot="1" x14ac:dyDescent="0.25"/>
    <row r="25" spans="1:17" ht="15.75" x14ac:dyDescent="0.25">
      <c r="A25" s="22" t="s">
        <v>38</v>
      </c>
      <c r="B25" s="23"/>
      <c r="C25" s="24"/>
      <c r="D25" s="24"/>
      <c r="E25" s="24"/>
      <c r="F25" s="24"/>
      <c r="G25" s="24"/>
      <c r="H25" s="25"/>
      <c r="J25" s="22" t="s">
        <v>39</v>
      </c>
      <c r="K25" s="24"/>
      <c r="L25" s="24"/>
      <c r="M25" s="24"/>
      <c r="N25" s="24"/>
      <c r="O25" s="25"/>
    </row>
    <row r="26" spans="1:17" x14ac:dyDescent="0.2">
      <c r="A26" s="26"/>
      <c r="B26" s="16"/>
      <c r="C26" s="16"/>
      <c r="D26" s="16"/>
      <c r="E26" s="16"/>
      <c r="F26" s="16"/>
      <c r="G26" s="16"/>
      <c r="H26" s="27"/>
      <c r="J26" s="26"/>
      <c r="K26" s="16"/>
      <c r="L26" s="16"/>
      <c r="M26" s="16"/>
      <c r="N26" s="16"/>
      <c r="O26" s="27"/>
    </row>
    <row r="27" spans="1:17" s="75" customFormat="1" x14ac:dyDescent="0.2">
      <c r="A27" s="69"/>
      <c r="B27" s="70"/>
      <c r="C27" s="70"/>
      <c r="D27" s="70"/>
      <c r="E27" s="70"/>
      <c r="F27" s="70" t="s">
        <v>40</v>
      </c>
      <c r="G27" s="70" t="s">
        <v>41</v>
      </c>
      <c r="H27" s="71" t="s">
        <v>42</v>
      </c>
      <c r="I27" s="2"/>
      <c r="J27" s="72"/>
      <c r="K27" s="73"/>
      <c r="L27" s="74" t="s">
        <v>43</v>
      </c>
      <c r="M27" s="490" t="s">
        <v>44</v>
      </c>
      <c r="N27" s="490"/>
      <c r="O27" s="491"/>
    </row>
    <row r="28" spans="1:17" x14ac:dyDescent="0.2">
      <c r="A28" s="72"/>
      <c r="B28" s="76" t="s">
        <v>45</v>
      </c>
      <c r="C28" s="76"/>
      <c r="D28" s="76"/>
      <c r="E28" s="76"/>
      <c r="F28" s="77">
        <v>55223909.149999999</v>
      </c>
      <c r="G28" s="77">
        <v>-659737.31999999995</v>
      </c>
      <c r="H28" s="78">
        <v>54564171.829999998</v>
      </c>
      <c r="I28" s="17"/>
      <c r="J28" s="45"/>
      <c r="K28" s="79"/>
      <c r="L28" s="80"/>
      <c r="M28" s="492" t="s">
        <v>46</v>
      </c>
      <c r="N28" s="492"/>
      <c r="O28" s="493"/>
    </row>
    <row r="29" spans="1:17" x14ac:dyDescent="0.2">
      <c r="A29" s="26"/>
      <c r="B29" s="81" t="s">
        <v>47</v>
      </c>
      <c r="C29" s="16"/>
      <c r="D29" s="16"/>
      <c r="E29" s="16"/>
      <c r="F29" s="82">
        <v>425698.62</v>
      </c>
      <c r="G29" s="82">
        <v>62419.37</v>
      </c>
      <c r="H29" s="83">
        <v>488117.99</v>
      </c>
      <c r="I29" s="17"/>
      <c r="J29" s="84" t="s">
        <v>48</v>
      </c>
      <c r="K29" s="85"/>
      <c r="L29" s="441">
        <v>0</v>
      </c>
      <c r="M29" s="86"/>
      <c r="N29" s="87">
        <v>0</v>
      </c>
      <c r="O29" s="88"/>
    </row>
    <row r="30" spans="1:17" x14ac:dyDescent="0.2">
      <c r="A30" s="26"/>
      <c r="B30" s="89" t="s">
        <v>49</v>
      </c>
      <c r="C30" s="89"/>
      <c r="D30" s="89"/>
      <c r="E30" s="89"/>
      <c r="F30" s="90">
        <v>55649607.770000003</v>
      </c>
      <c r="G30" s="90">
        <v>-597317.94999999995</v>
      </c>
      <c r="H30" s="91">
        <v>55052289.82</v>
      </c>
      <c r="I30" s="17"/>
      <c r="J30" s="84" t="s">
        <v>50</v>
      </c>
      <c r="K30" s="85"/>
      <c r="L30" s="441">
        <v>0</v>
      </c>
      <c r="M30" s="92"/>
      <c r="N30" s="93">
        <v>0</v>
      </c>
      <c r="O30" s="94"/>
    </row>
    <row r="31" spans="1:17" x14ac:dyDescent="0.2">
      <c r="A31" s="26"/>
      <c r="B31" s="16"/>
      <c r="C31" s="16"/>
      <c r="D31" s="16"/>
      <c r="E31" s="16"/>
      <c r="F31" s="95"/>
      <c r="G31" s="95"/>
      <c r="H31" s="96"/>
      <c r="I31" s="17"/>
      <c r="J31" s="84" t="s">
        <v>51</v>
      </c>
      <c r="K31" s="85"/>
      <c r="L31" s="441">
        <v>5.6099999999999997E-2</v>
      </c>
      <c r="M31" s="92"/>
      <c r="N31" s="93">
        <v>-13.58</v>
      </c>
      <c r="O31" s="94"/>
    </row>
    <row r="32" spans="1:17" x14ac:dyDescent="0.2">
      <c r="A32" s="26"/>
      <c r="B32" s="16"/>
      <c r="C32" s="16"/>
      <c r="D32" s="16"/>
      <c r="E32" s="16"/>
      <c r="F32" s="95"/>
      <c r="G32" s="95"/>
      <c r="H32" s="96"/>
      <c r="I32" s="17"/>
      <c r="J32" s="84" t="s">
        <v>52</v>
      </c>
      <c r="K32" s="85"/>
      <c r="L32" s="441">
        <v>0.1168</v>
      </c>
      <c r="M32" s="97"/>
      <c r="N32" s="98">
        <v>-2.31</v>
      </c>
      <c r="O32" s="99"/>
    </row>
    <row r="33" spans="1:15" ht="15.75" customHeight="1" x14ac:dyDescent="0.2">
      <c r="A33" s="26"/>
      <c r="B33" s="16"/>
      <c r="C33" s="16"/>
      <c r="D33" s="16"/>
      <c r="E33" s="16"/>
      <c r="F33" s="100"/>
      <c r="G33" s="100"/>
      <c r="H33" s="101"/>
      <c r="I33" s="17"/>
      <c r="J33" s="102"/>
      <c r="K33" s="103"/>
      <c r="L33" s="104"/>
      <c r="M33" s="105"/>
      <c r="N33" s="106" t="s">
        <v>53</v>
      </c>
      <c r="O33" s="107"/>
    </row>
    <row r="34" spans="1:15" x14ac:dyDescent="0.2">
      <c r="A34" s="26"/>
      <c r="B34" s="16" t="s">
        <v>54</v>
      </c>
      <c r="C34" s="16"/>
      <c r="D34" s="16"/>
      <c r="E34" s="16"/>
      <c r="F34" s="95">
        <v>4.9000000000000004</v>
      </c>
      <c r="G34" s="95">
        <v>0.01</v>
      </c>
      <c r="H34" s="96">
        <v>4.91</v>
      </c>
      <c r="I34" s="17"/>
      <c r="J34" s="84" t="s">
        <v>55</v>
      </c>
      <c r="K34" s="85"/>
      <c r="L34" s="441">
        <f>81.26%-0.01%</f>
        <v>0.8125</v>
      </c>
      <c r="M34" s="86"/>
      <c r="N34" s="87">
        <v>188.46</v>
      </c>
      <c r="O34" s="88"/>
    </row>
    <row r="35" spans="1:15" x14ac:dyDescent="0.2">
      <c r="A35" s="26"/>
      <c r="B35" s="16" t="s">
        <v>56</v>
      </c>
      <c r="C35" s="16"/>
      <c r="D35" s="16"/>
      <c r="E35" s="16"/>
      <c r="F35" s="95">
        <v>154.94</v>
      </c>
      <c r="G35" s="95">
        <v>-0.23</v>
      </c>
      <c r="H35" s="96">
        <v>154.71</v>
      </c>
      <c r="I35" s="17"/>
      <c r="J35" s="84" t="s">
        <v>57</v>
      </c>
      <c r="K35" s="85"/>
      <c r="L35" s="441">
        <v>1.44E-2</v>
      </c>
      <c r="M35" s="92"/>
      <c r="N35" s="93">
        <v>183.39</v>
      </c>
      <c r="O35" s="94"/>
    </row>
    <row r="36" spans="1:15" ht="12.75" customHeight="1" x14ac:dyDescent="0.2">
      <c r="A36" s="26"/>
      <c r="B36" s="16" t="s">
        <v>58</v>
      </c>
      <c r="C36" s="16"/>
      <c r="D36" s="16"/>
      <c r="E36" s="16"/>
      <c r="F36" s="108">
        <v>9198</v>
      </c>
      <c r="G36" s="108">
        <v>-114</v>
      </c>
      <c r="H36" s="109">
        <v>9084</v>
      </c>
      <c r="I36" s="17"/>
      <c r="J36" s="84" t="s">
        <v>59</v>
      </c>
      <c r="K36" s="85"/>
      <c r="L36" s="441">
        <v>2.0000000000000001E-4</v>
      </c>
      <c r="M36" s="92"/>
      <c r="N36" s="93">
        <v>232.04</v>
      </c>
      <c r="O36" s="94"/>
    </row>
    <row r="37" spans="1:15" ht="13.5" thickBot="1" x14ac:dyDescent="0.25">
      <c r="A37" s="26"/>
      <c r="B37" s="16" t="s">
        <v>60</v>
      </c>
      <c r="C37" s="16"/>
      <c r="D37" s="16"/>
      <c r="E37" s="16"/>
      <c r="F37" s="108">
        <v>3401</v>
      </c>
      <c r="G37" s="108">
        <v>-40</v>
      </c>
      <c r="H37" s="109">
        <v>3361</v>
      </c>
      <c r="I37" s="17"/>
      <c r="J37" s="110" t="s">
        <v>61</v>
      </c>
      <c r="K37" s="85"/>
      <c r="L37" s="111"/>
      <c r="M37" s="112"/>
      <c r="N37" s="113">
        <v>154.79</v>
      </c>
      <c r="O37" s="114"/>
    </row>
    <row r="38" spans="1:15" ht="13.5" thickBot="1" x14ac:dyDescent="0.25">
      <c r="A38" s="26"/>
      <c r="B38" s="16" t="s">
        <v>62</v>
      </c>
      <c r="C38" s="16"/>
      <c r="D38" s="16"/>
      <c r="E38" s="16"/>
      <c r="F38" s="115">
        <v>6050.19</v>
      </c>
      <c r="G38" s="115">
        <v>10.17</v>
      </c>
      <c r="H38" s="116">
        <v>6060.36</v>
      </c>
      <c r="I38" s="17"/>
      <c r="J38" s="117"/>
      <c r="K38" s="118"/>
      <c r="L38" s="119"/>
      <c r="M38" s="120"/>
      <c r="N38" s="120"/>
      <c r="O38" s="121"/>
    </row>
    <row r="39" spans="1:15" x14ac:dyDescent="0.2">
      <c r="A39" s="45"/>
      <c r="B39" s="122" t="s">
        <v>63</v>
      </c>
      <c r="C39" s="122"/>
      <c r="D39" s="122"/>
      <c r="E39" s="122"/>
      <c r="F39" s="123">
        <v>16362.72</v>
      </c>
      <c r="G39" s="123">
        <v>17.02</v>
      </c>
      <c r="H39" s="124">
        <v>16379.74</v>
      </c>
      <c r="I39" s="17"/>
      <c r="J39" s="494" t="s">
        <v>64</v>
      </c>
      <c r="K39" s="495"/>
      <c r="L39" s="495"/>
      <c r="M39" s="495"/>
      <c r="N39" s="495"/>
      <c r="O39" s="496"/>
    </row>
    <row r="40" spans="1:15" s="64" customFormat="1" x14ac:dyDescent="0.2">
      <c r="A40" s="60"/>
      <c r="B40" s="61"/>
      <c r="C40" s="61"/>
      <c r="D40" s="61"/>
      <c r="E40" s="61"/>
      <c r="F40" s="61"/>
      <c r="G40" s="61"/>
      <c r="H40" s="63"/>
      <c r="I40" s="17"/>
      <c r="J40" s="497"/>
      <c r="K40" s="498"/>
      <c r="L40" s="498"/>
      <c r="M40" s="498"/>
      <c r="N40" s="498"/>
      <c r="O40" s="499"/>
    </row>
    <row r="41" spans="1:15" s="64" customFormat="1" ht="13.5" thickBot="1" x14ac:dyDescent="0.25">
      <c r="A41" s="65"/>
      <c r="B41" s="66"/>
      <c r="C41" s="66"/>
      <c r="D41" s="66"/>
      <c r="E41" s="66"/>
      <c r="F41" s="66"/>
      <c r="G41" s="66"/>
      <c r="H41" s="68"/>
      <c r="I41" s="17"/>
      <c r="J41" s="500"/>
      <c r="K41" s="501"/>
      <c r="L41" s="501"/>
      <c r="M41" s="501"/>
      <c r="N41" s="501"/>
      <c r="O41" s="502"/>
    </row>
    <row r="42" spans="1:15" ht="13.5" thickBot="1" x14ac:dyDescent="0.25">
      <c r="I42" s="17"/>
    </row>
    <row r="43" spans="1:15" ht="15.75" x14ac:dyDescent="0.25">
      <c r="A43" s="125" t="s">
        <v>65</v>
      </c>
      <c r="B43" s="126"/>
      <c r="C43" s="126"/>
      <c r="D43" s="126"/>
      <c r="E43" s="126"/>
      <c r="F43" s="126"/>
      <c r="G43" s="126"/>
      <c r="H43" s="127"/>
      <c r="I43" s="17"/>
      <c r="J43" s="16"/>
      <c r="L43" s="16"/>
    </row>
    <row r="44" spans="1:15" x14ac:dyDescent="0.2">
      <c r="A44" s="128"/>
      <c r="B44" s="129"/>
      <c r="C44" s="129"/>
      <c r="D44" s="129"/>
      <c r="E44" s="129"/>
      <c r="F44" s="16"/>
      <c r="G44" s="129"/>
      <c r="H44" s="130"/>
      <c r="I44" s="17"/>
      <c r="J44" s="16"/>
      <c r="L44" s="131"/>
    </row>
    <row r="45" spans="1:15" x14ac:dyDescent="0.2">
      <c r="A45" s="132"/>
      <c r="B45" s="133"/>
      <c r="C45" s="133"/>
      <c r="D45" s="133"/>
      <c r="E45" s="133"/>
      <c r="F45" s="134" t="s">
        <v>66</v>
      </c>
      <c r="G45" s="134" t="s">
        <v>41</v>
      </c>
      <c r="H45" s="135" t="s">
        <v>42</v>
      </c>
      <c r="I45" s="17"/>
      <c r="J45" s="136"/>
      <c r="L45" s="131"/>
    </row>
    <row r="46" spans="1:15" x14ac:dyDescent="0.2">
      <c r="A46" s="128"/>
      <c r="B46" s="129" t="s">
        <v>67</v>
      </c>
      <c r="C46" s="129"/>
      <c r="D46" s="129"/>
      <c r="E46" s="137"/>
      <c r="F46" s="442">
        <v>304657.21000000002</v>
      </c>
      <c r="G46" s="138">
        <f t="shared" ref="G46:G53" si="0">+H46-F46</f>
        <v>0</v>
      </c>
      <c r="H46" s="142">
        <v>304657.21000000002</v>
      </c>
      <c r="I46" s="17"/>
      <c r="J46" s="139"/>
      <c r="K46" s="17"/>
      <c r="L46" s="131"/>
    </row>
    <row r="47" spans="1:15" x14ac:dyDescent="0.2">
      <c r="A47" s="128"/>
      <c r="B47" s="129" t="s">
        <v>68</v>
      </c>
      <c r="C47" s="129"/>
      <c r="D47" s="129"/>
      <c r="E47" s="140"/>
      <c r="F47" s="141">
        <v>304657.21000000002</v>
      </c>
      <c r="G47" s="138">
        <f t="shared" si="0"/>
        <v>0</v>
      </c>
      <c r="H47" s="142">
        <v>304657.21000000002</v>
      </c>
      <c r="I47" s="17"/>
      <c r="J47" s="143"/>
      <c r="K47" s="17"/>
    </row>
    <row r="48" spans="1:15" x14ac:dyDescent="0.2">
      <c r="A48" s="128"/>
      <c r="B48" s="129" t="s">
        <v>69</v>
      </c>
      <c r="C48" s="129"/>
      <c r="D48" s="129"/>
      <c r="E48" s="140"/>
      <c r="F48" s="141">
        <v>0</v>
      </c>
      <c r="G48" s="138">
        <v>0</v>
      </c>
      <c r="H48" s="142">
        <v>0</v>
      </c>
      <c r="I48" s="17"/>
      <c r="J48" s="144"/>
      <c r="K48" s="17"/>
      <c r="L48" s="145"/>
    </row>
    <row r="49" spans="1:16" x14ac:dyDescent="0.2">
      <c r="A49" s="128"/>
      <c r="B49" s="129" t="s">
        <v>70</v>
      </c>
      <c r="C49" s="129"/>
      <c r="D49" s="129"/>
      <c r="E49" s="140"/>
      <c r="F49" s="141">
        <v>0</v>
      </c>
      <c r="G49" s="138">
        <f t="shared" si="0"/>
        <v>0</v>
      </c>
      <c r="H49" s="142">
        <v>0</v>
      </c>
      <c r="I49" s="17"/>
      <c r="J49" s="146"/>
      <c r="K49" s="17"/>
      <c r="L49" s="145"/>
    </row>
    <row r="50" spans="1:16" ht="14.25" x14ac:dyDescent="0.2">
      <c r="A50" s="128"/>
      <c r="B50" s="129" t="s">
        <v>71</v>
      </c>
      <c r="C50" s="129"/>
      <c r="D50" s="129"/>
      <c r="E50" s="140"/>
      <c r="F50" s="141">
        <v>887499.74</v>
      </c>
      <c r="G50" s="138">
        <f t="shared" si="0"/>
        <v>-29039.5</v>
      </c>
      <c r="H50" s="142">
        <v>858460.24</v>
      </c>
      <c r="I50" s="17"/>
      <c r="J50" s="147"/>
      <c r="K50" s="148"/>
      <c r="L50" s="149"/>
      <c r="M50" s="150"/>
      <c r="N50" s="150"/>
      <c r="O50" s="150"/>
      <c r="P50" s="150"/>
    </row>
    <row r="51" spans="1:16" ht="14.25" x14ac:dyDescent="0.2">
      <c r="A51" s="128"/>
      <c r="B51" s="129" t="s">
        <v>72</v>
      </c>
      <c r="C51" s="129"/>
      <c r="D51" s="129"/>
      <c r="E51" s="140"/>
      <c r="F51" s="141">
        <v>0</v>
      </c>
      <c r="G51" s="138">
        <f t="shared" si="0"/>
        <v>0</v>
      </c>
      <c r="H51" s="142">
        <v>0</v>
      </c>
      <c r="I51" s="17"/>
      <c r="J51" s="147"/>
      <c r="K51" s="17"/>
      <c r="L51" s="139"/>
      <c r="M51" s="151"/>
    </row>
    <row r="52" spans="1:16" x14ac:dyDescent="0.2">
      <c r="A52" s="128"/>
      <c r="B52" s="129" t="s">
        <v>73</v>
      </c>
      <c r="C52" s="129"/>
      <c r="D52" s="129"/>
      <c r="E52" s="140"/>
      <c r="F52" s="141"/>
      <c r="G52" s="138"/>
      <c r="H52" s="142"/>
      <c r="I52" s="17"/>
      <c r="J52" s="16"/>
      <c r="K52" s="17"/>
      <c r="L52" s="16"/>
    </row>
    <row r="53" spans="1:16" x14ac:dyDescent="0.2">
      <c r="A53" s="128"/>
      <c r="B53" s="152" t="s">
        <v>74</v>
      </c>
      <c r="C53" s="129"/>
      <c r="D53" s="129"/>
      <c r="E53" s="140"/>
      <c r="F53" s="443">
        <v>1192156.95</v>
      </c>
      <c r="G53" s="153">
        <f t="shared" si="0"/>
        <v>-29039.5</v>
      </c>
      <c r="H53" s="191">
        <f>SUM(H47:H52)</f>
        <v>1163117.45</v>
      </c>
      <c r="I53" s="17"/>
      <c r="J53" s="154"/>
      <c r="K53" s="17"/>
      <c r="L53" s="154"/>
    </row>
    <row r="54" spans="1:16" x14ac:dyDescent="0.2">
      <c r="A54" s="128"/>
      <c r="B54" s="129"/>
      <c r="C54" s="129"/>
      <c r="D54" s="129"/>
      <c r="E54" s="140"/>
      <c r="F54" s="155"/>
      <c r="G54" s="140"/>
      <c r="H54" s="130"/>
      <c r="I54" s="17"/>
      <c r="J54" s="16"/>
      <c r="L54" s="16"/>
    </row>
    <row r="55" spans="1:16" x14ac:dyDescent="0.2">
      <c r="A55" s="156"/>
      <c r="B55" s="157"/>
      <c r="C55" s="157"/>
      <c r="D55" s="157"/>
      <c r="E55" s="158"/>
      <c r="F55" s="159"/>
      <c r="G55" s="158"/>
      <c r="H55" s="160"/>
      <c r="I55" s="17"/>
      <c r="J55" s="16"/>
    </row>
    <row r="56" spans="1:16" x14ac:dyDescent="0.2">
      <c r="A56" s="156"/>
      <c r="B56" s="157"/>
      <c r="C56" s="157"/>
      <c r="D56" s="157"/>
      <c r="E56" s="158"/>
      <c r="F56" s="157"/>
      <c r="G56" s="159"/>
      <c r="H56" s="160"/>
      <c r="I56" s="17"/>
      <c r="J56" s="16"/>
      <c r="L56" s="17"/>
      <c r="M56" s="17"/>
    </row>
    <row r="57" spans="1:16" ht="13.5" thickBot="1" x14ac:dyDescent="0.25">
      <c r="A57" s="161"/>
      <c r="B57" s="162"/>
      <c r="C57" s="162"/>
      <c r="D57" s="162"/>
      <c r="E57" s="163"/>
      <c r="F57" s="162"/>
      <c r="G57" s="164"/>
      <c r="H57" s="165"/>
      <c r="I57" s="17"/>
    </row>
    <row r="58" spans="1:16" x14ac:dyDescent="0.2">
      <c r="I58" s="17"/>
    </row>
    <row r="59" spans="1:16" ht="13.5" thickBot="1" x14ac:dyDescent="0.25">
      <c r="F59" s="67"/>
      <c r="G59" s="67"/>
      <c r="I59" s="17"/>
    </row>
    <row r="60" spans="1:16" ht="16.5" thickBot="1" x14ac:dyDescent="0.3">
      <c r="A60" s="22" t="s">
        <v>75</v>
      </c>
      <c r="B60" s="166"/>
      <c r="C60" s="24"/>
      <c r="D60" s="24"/>
      <c r="E60" s="24"/>
      <c r="F60" s="24"/>
      <c r="G60" s="126"/>
      <c r="H60" s="25"/>
      <c r="I60" s="17"/>
      <c r="J60" s="167" t="s">
        <v>76</v>
      </c>
      <c r="K60" s="168"/>
      <c r="N60" s="151"/>
    </row>
    <row r="61" spans="1:16" ht="6.75" customHeight="1" thickBot="1" x14ac:dyDescent="0.25">
      <c r="A61" s="26"/>
      <c r="B61" s="169"/>
      <c r="C61" s="16"/>
      <c r="D61" s="16"/>
      <c r="E61" s="16"/>
      <c r="F61" s="16"/>
      <c r="G61" s="16"/>
      <c r="H61" s="27"/>
      <c r="I61" s="17"/>
      <c r="J61" s="170"/>
      <c r="K61" s="171"/>
    </row>
    <row r="62" spans="1:16" s="75" customFormat="1" x14ac:dyDescent="0.2">
      <c r="A62" s="69"/>
      <c r="B62" s="172"/>
      <c r="C62" s="70"/>
      <c r="D62" s="70"/>
      <c r="E62" s="70"/>
      <c r="F62" s="134" t="s">
        <v>42</v>
      </c>
      <c r="G62" s="29" t="s">
        <v>41</v>
      </c>
      <c r="H62" s="173" t="s">
        <v>42</v>
      </c>
      <c r="I62" s="17"/>
      <c r="J62" s="174"/>
      <c r="K62" s="175"/>
    </row>
    <row r="63" spans="1:16" x14ac:dyDescent="0.2">
      <c r="A63" s="72"/>
      <c r="B63" s="176" t="s">
        <v>77</v>
      </c>
      <c r="C63" s="76"/>
      <c r="D63" s="76"/>
      <c r="E63" s="76"/>
      <c r="F63" s="177"/>
      <c r="G63" s="73"/>
      <c r="H63" s="178"/>
      <c r="I63" s="17"/>
      <c r="J63" s="170" t="s">
        <v>78</v>
      </c>
      <c r="K63" s="444">
        <v>0.1022</v>
      </c>
    </row>
    <row r="64" spans="1:16" ht="15" thickBot="1" x14ac:dyDescent="0.25">
      <c r="A64" s="26"/>
      <c r="B64" s="169" t="s">
        <v>79</v>
      </c>
      <c r="C64" s="16"/>
      <c r="D64" s="16"/>
      <c r="E64" s="85"/>
      <c r="F64" s="141">
        <v>56922287.539999999</v>
      </c>
      <c r="G64" s="179">
        <f>-F64+H64</f>
        <v>-597279.54</v>
      </c>
      <c r="H64" s="445">
        <v>56325008</v>
      </c>
      <c r="I64" s="17"/>
      <c r="J64" s="180"/>
      <c r="K64" s="181"/>
    </row>
    <row r="65" spans="1:16" x14ac:dyDescent="0.2">
      <c r="A65" s="26"/>
      <c r="B65" s="169" t="s">
        <v>80</v>
      </c>
      <c r="C65" s="16"/>
      <c r="D65" s="16"/>
      <c r="E65" s="16"/>
      <c r="F65" s="141">
        <v>0</v>
      </c>
      <c r="G65" s="179">
        <v>0</v>
      </c>
      <c r="H65" s="142">
        <v>0</v>
      </c>
      <c r="I65" s="17"/>
      <c r="J65" s="182"/>
      <c r="K65" s="183"/>
    </row>
    <row r="66" spans="1:16" x14ac:dyDescent="0.2">
      <c r="A66" s="26"/>
      <c r="B66" s="169" t="s">
        <v>81</v>
      </c>
      <c r="C66" s="16"/>
      <c r="D66" s="16"/>
      <c r="E66" s="16"/>
      <c r="F66" s="141">
        <v>304657.21000000002</v>
      </c>
      <c r="G66" s="37">
        <v>0</v>
      </c>
      <c r="H66" s="142">
        <f>H47</f>
        <v>304657.21000000002</v>
      </c>
      <c r="I66" s="17"/>
      <c r="J66" s="183"/>
      <c r="K66" s="183"/>
    </row>
    <row r="67" spans="1:16" x14ac:dyDescent="0.2">
      <c r="A67" s="26"/>
      <c r="B67" s="169" t="s">
        <v>72</v>
      </c>
      <c r="C67" s="16"/>
      <c r="D67" s="16"/>
      <c r="E67" s="16"/>
      <c r="F67" s="184">
        <v>0</v>
      </c>
      <c r="G67" s="185">
        <v>0</v>
      </c>
      <c r="H67" s="186">
        <v>0</v>
      </c>
      <c r="I67" s="17"/>
    </row>
    <row r="68" spans="1:16" ht="13.5" thickBot="1" x14ac:dyDescent="0.25">
      <c r="A68" s="26"/>
      <c r="B68" s="187" t="s">
        <v>82</v>
      </c>
      <c r="C68" s="16"/>
      <c r="D68" s="16"/>
      <c r="E68" s="16"/>
      <c r="F68" s="188">
        <v>57226944.75</v>
      </c>
      <c r="G68" s="189">
        <f>SUM(G64:G67)</f>
        <v>-597279.54</v>
      </c>
      <c r="H68" s="190">
        <f>SUM(H64:H67)</f>
        <v>56629665.210000001</v>
      </c>
      <c r="I68" s="17"/>
      <c r="J68" s="17"/>
    </row>
    <row r="69" spans="1:16" ht="15.75" x14ac:dyDescent="0.25">
      <c r="A69" s="26"/>
      <c r="B69" s="169"/>
      <c r="C69" s="16"/>
      <c r="D69" s="16"/>
      <c r="E69" s="16"/>
      <c r="F69" s="141"/>
      <c r="G69" s="179"/>
      <c r="H69" s="191"/>
      <c r="I69" s="17"/>
      <c r="J69" s="22" t="s">
        <v>83</v>
      </c>
      <c r="K69" s="24"/>
      <c r="L69" s="24"/>
      <c r="M69" s="24"/>
      <c r="N69" s="24"/>
      <c r="O69" s="25"/>
    </row>
    <row r="70" spans="1:16" ht="6.75" customHeight="1" x14ac:dyDescent="0.2">
      <c r="A70" s="26"/>
      <c r="B70" s="187"/>
      <c r="C70" s="16"/>
      <c r="D70" s="16"/>
      <c r="E70" s="16"/>
      <c r="F70" s="141"/>
      <c r="G70" s="179"/>
      <c r="H70" s="142"/>
      <c r="I70" s="17"/>
      <c r="J70" s="26"/>
      <c r="K70" s="16"/>
      <c r="L70" s="16"/>
      <c r="M70" s="16"/>
      <c r="N70" s="16"/>
      <c r="O70" s="27"/>
    </row>
    <row r="71" spans="1:16" x14ac:dyDescent="0.2">
      <c r="A71" s="26"/>
      <c r="B71" s="187" t="s">
        <v>84</v>
      </c>
      <c r="C71" s="16"/>
      <c r="D71" s="16"/>
      <c r="E71" s="16"/>
      <c r="F71" s="141"/>
      <c r="G71" s="179"/>
      <c r="H71" s="142"/>
      <c r="I71" s="17"/>
      <c r="J71" s="28"/>
      <c r="K71" s="192"/>
      <c r="L71" s="29" t="s">
        <v>85</v>
      </c>
      <c r="M71" s="29" t="s">
        <v>86</v>
      </c>
      <c r="N71" s="29" t="s">
        <v>87</v>
      </c>
      <c r="O71" s="173" t="s">
        <v>88</v>
      </c>
    </row>
    <row r="72" spans="1:16" x14ac:dyDescent="0.2">
      <c r="A72" s="26"/>
      <c r="B72" s="169" t="s">
        <v>89</v>
      </c>
      <c r="C72" s="16"/>
      <c r="D72" s="16"/>
      <c r="E72" s="16"/>
      <c r="F72" s="141">
        <v>50495294.020000003</v>
      </c>
      <c r="G72" s="179">
        <f>-K17</f>
        <v>-583878.30000000005</v>
      </c>
      <c r="H72" s="142">
        <f>L17</f>
        <v>49911415.719999999</v>
      </c>
      <c r="I72" s="17"/>
      <c r="J72" s="26" t="s">
        <v>90</v>
      </c>
      <c r="K72" s="16"/>
      <c r="L72" s="193">
        <v>55052289.82</v>
      </c>
      <c r="M72" s="194">
        <v>1</v>
      </c>
      <c r="N72" s="195">
        <v>9084</v>
      </c>
      <c r="O72" s="196">
        <v>791966.24</v>
      </c>
    </row>
    <row r="73" spans="1:16" x14ac:dyDescent="0.2">
      <c r="A73" s="26"/>
      <c r="B73" s="169" t="s">
        <v>91</v>
      </c>
      <c r="C73" s="16"/>
      <c r="D73" s="16"/>
      <c r="E73" s="16"/>
      <c r="F73" s="446">
        <v>4200000</v>
      </c>
      <c r="G73" s="185">
        <v>0</v>
      </c>
      <c r="H73" s="186">
        <f>L18</f>
        <v>4200000</v>
      </c>
      <c r="I73" s="17"/>
      <c r="J73" s="26" t="s">
        <v>92</v>
      </c>
      <c r="K73" s="16"/>
      <c r="L73" s="193">
        <v>0</v>
      </c>
      <c r="M73" s="194">
        <v>0</v>
      </c>
      <c r="N73" s="195">
        <v>0</v>
      </c>
      <c r="O73" s="196">
        <v>0</v>
      </c>
    </row>
    <row r="74" spans="1:16" x14ac:dyDescent="0.2">
      <c r="A74" s="26"/>
      <c r="B74" s="187" t="s">
        <v>93</v>
      </c>
      <c r="C74" s="16"/>
      <c r="D74" s="16"/>
      <c r="E74" s="16"/>
      <c r="F74" s="197">
        <v>54695294.020000003</v>
      </c>
      <c r="G74" s="189">
        <f>SUM(G72:G73)</f>
        <v>-583878.30000000005</v>
      </c>
      <c r="H74" s="191">
        <f>SUM(H72:H73)</f>
        <v>54111415.719999999</v>
      </c>
      <c r="I74" s="17"/>
      <c r="J74" s="26" t="s">
        <v>94</v>
      </c>
      <c r="K74" s="16"/>
      <c r="L74" s="193">
        <v>0</v>
      </c>
      <c r="M74" s="194">
        <v>0</v>
      </c>
      <c r="N74" s="195">
        <v>0</v>
      </c>
      <c r="O74" s="196">
        <v>0</v>
      </c>
    </row>
    <row r="75" spans="1:16" x14ac:dyDescent="0.2">
      <c r="A75" s="26"/>
      <c r="B75" s="169"/>
      <c r="C75" s="16"/>
      <c r="D75" s="16"/>
      <c r="E75" s="16"/>
      <c r="F75" s="36"/>
      <c r="G75" s="85"/>
      <c r="H75" s="198"/>
      <c r="I75" s="17"/>
      <c r="J75" s="199" t="s">
        <v>95</v>
      </c>
      <c r="K75" s="122"/>
      <c r="L75" s="237">
        <v>55052289.82</v>
      </c>
      <c r="M75" s="200"/>
      <c r="N75" s="447">
        <v>9084</v>
      </c>
      <c r="O75" s="259">
        <v>791966.24</v>
      </c>
      <c r="P75" s="21"/>
    </row>
    <row r="76" spans="1:16" ht="13.5" thickBot="1" x14ac:dyDescent="0.25">
      <c r="A76" s="26"/>
      <c r="B76" s="169"/>
      <c r="C76" s="89"/>
      <c r="D76" s="89"/>
      <c r="E76" s="89"/>
      <c r="F76" s="201"/>
      <c r="G76" s="202"/>
      <c r="H76" s="203"/>
      <c r="I76" s="17"/>
      <c r="J76" s="180"/>
      <c r="K76" s="67"/>
      <c r="L76" s="67"/>
      <c r="M76" s="67"/>
      <c r="N76" s="67"/>
      <c r="O76" s="181"/>
    </row>
    <row r="77" spans="1:16" x14ac:dyDescent="0.2">
      <c r="A77" s="26"/>
      <c r="B77" s="169"/>
      <c r="C77" s="16"/>
      <c r="D77" s="16"/>
      <c r="E77" s="16"/>
      <c r="F77" s="204"/>
      <c r="G77" s="85"/>
      <c r="H77" s="198"/>
      <c r="I77" s="17"/>
      <c r="J77" s="62"/>
      <c r="K77" s="16"/>
      <c r="L77" s="16"/>
      <c r="M77" s="16"/>
      <c r="N77" s="16"/>
      <c r="O77" s="16"/>
    </row>
    <row r="78" spans="1:16" x14ac:dyDescent="0.2">
      <c r="A78" s="26"/>
      <c r="B78" s="169" t="s">
        <v>96</v>
      </c>
      <c r="C78" s="16"/>
      <c r="D78" s="16"/>
      <c r="E78" s="16"/>
      <c r="F78" s="38">
        <v>1.1333</v>
      </c>
      <c r="G78" s="205"/>
      <c r="H78" s="448">
        <f>+H68/H72</f>
        <v>1.1346000000000001</v>
      </c>
      <c r="I78" s="17"/>
      <c r="J78" s="16"/>
      <c r="K78" s="16"/>
      <c r="L78" s="16"/>
      <c r="M78" s="16"/>
      <c r="N78" s="16"/>
      <c r="O78" s="16"/>
    </row>
    <row r="79" spans="1:16" x14ac:dyDescent="0.2">
      <c r="A79" s="26"/>
      <c r="B79" s="169" t="s">
        <v>97</v>
      </c>
      <c r="C79" s="16"/>
      <c r="D79" s="16"/>
      <c r="E79" s="16"/>
      <c r="F79" s="38">
        <v>1.0463</v>
      </c>
      <c r="G79" s="205"/>
      <c r="H79" s="448">
        <f>+H68/H74</f>
        <v>1.0465</v>
      </c>
      <c r="I79" s="17"/>
      <c r="J79" s="16"/>
      <c r="K79" s="16"/>
      <c r="L79" s="16"/>
      <c r="M79" s="16"/>
      <c r="N79" s="16"/>
      <c r="O79" s="16"/>
    </row>
    <row r="80" spans="1:16" x14ac:dyDescent="0.2">
      <c r="A80" s="45"/>
      <c r="B80" s="206"/>
      <c r="C80" s="122"/>
      <c r="D80" s="122"/>
      <c r="E80" s="122"/>
      <c r="F80" s="46"/>
      <c r="G80" s="207"/>
      <c r="H80" s="208"/>
      <c r="I80" s="209"/>
    </row>
    <row r="81" spans="1:15" s="64" customFormat="1" ht="11.25" x14ac:dyDescent="0.2">
      <c r="A81" s="210" t="s">
        <v>98</v>
      </c>
      <c r="B81" s="211"/>
      <c r="C81" s="61"/>
      <c r="D81" s="61"/>
      <c r="E81" s="61"/>
      <c r="F81" s="61"/>
      <c r="G81" s="61"/>
      <c r="H81" s="63"/>
    </row>
    <row r="82" spans="1:15" s="64" customFormat="1" ht="12" thickBot="1" x14ac:dyDescent="0.25">
      <c r="A82" s="65"/>
      <c r="B82" s="212"/>
      <c r="C82" s="66"/>
      <c r="D82" s="66"/>
      <c r="E82" s="66"/>
      <c r="F82" s="66"/>
      <c r="G82" s="66"/>
      <c r="H82" s="68"/>
    </row>
    <row r="83" spans="1:15" ht="12.75" customHeight="1" x14ac:dyDescent="0.2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4" spans="1:15" ht="15.75" x14ac:dyDescent="0.25">
      <c r="A84" s="213" t="str">
        <f>+D4&amp;" - "&amp;D5</f>
        <v>ELFI, Inc. - Indenture No. 7, LLC</v>
      </c>
      <c r="B84" s="16"/>
      <c r="C84" s="16"/>
      <c r="D84" s="16"/>
      <c r="E84" s="214"/>
      <c r="F84" s="16"/>
      <c r="G84" s="16"/>
      <c r="H84" s="16"/>
      <c r="I84" s="16"/>
      <c r="J84" s="16"/>
      <c r="K84" s="16"/>
      <c r="L84" s="16"/>
      <c r="M84" s="16"/>
    </row>
    <row r="85" spans="1:15" ht="12.75" customHeight="1" thickBot="1" x14ac:dyDescent="0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</row>
    <row r="86" spans="1:15" ht="15.75" x14ac:dyDescent="0.25">
      <c r="A86" s="22" t="s">
        <v>99</v>
      </c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5"/>
    </row>
    <row r="87" spans="1:15" ht="6.75" customHeight="1" x14ac:dyDescent="0.2">
      <c r="A87" s="2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27"/>
    </row>
    <row r="88" spans="1:15" s="75" customFormat="1" x14ac:dyDescent="0.2">
      <c r="A88" s="69"/>
      <c r="B88" s="70"/>
      <c r="C88" s="70"/>
      <c r="D88" s="70"/>
      <c r="E88" s="215"/>
      <c r="F88" s="480" t="s">
        <v>87</v>
      </c>
      <c r="G88" s="481"/>
      <c r="H88" s="216" t="s">
        <v>100</v>
      </c>
      <c r="I88" s="217"/>
      <c r="J88" s="480" t="s">
        <v>101</v>
      </c>
      <c r="K88" s="481"/>
      <c r="L88" s="480" t="s">
        <v>102</v>
      </c>
      <c r="M88" s="481"/>
      <c r="N88" s="480" t="s">
        <v>103</v>
      </c>
      <c r="O88" s="484"/>
    </row>
    <row r="89" spans="1:15" s="75" customFormat="1" x14ac:dyDescent="0.2">
      <c r="A89" s="69"/>
      <c r="B89" s="70"/>
      <c r="C89" s="70"/>
      <c r="D89" s="70"/>
      <c r="E89" s="215"/>
      <c r="F89" s="29" t="s">
        <v>104</v>
      </c>
      <c r="G89" s="29" t="s">
        <v>105</v>
      </c>
      <c r="H89" s="218" t="s">
        <v>104</v>
      </c>
      <c r="I89" s="219" t="s">
        <v>105</v>
      </c>
      <c r="J89" s="29" t="s">
        <v>104</v>
      </c>
      <c r="K89" s="29" t="s">
        <v>105</v>
      </c>
      <c r="L89" s="29" t="s">
        <v>104</v>
      </c>
      <c r="M89" s="29" t="s">
        <v>105</v>
      </c>
      <c r="N89" s="29" t="s">
        <v>104</v>
      </c>
      <c r="O89" s="31" t="s">
        <v>105</v>
      </c>
    </row>
    <row r="90" spans="1:15" x14ac:dyDescent="0.2">
      <c r="A90" s="220" t="s">
        <v>48</v>
      </c>
      <c r="B90" s="16" t="s">
        <v>48</v>
      </c>
      <c r="C90" s="16"/>
      <c r="D90" s="16"/>
      <c r="E90" s="16"/>
      <c r="F90" s="108">
        <v>0</v>
      </c>
      <c r="G90" s="108">
        <v>0</v>
      </c>
      <c r="H90" s="95">
        <v>0</v>
      </c>
      <c r="I90" s="95">
        <v>0</v>
      </c>
      <c r="J90" s="221">
        <v>0</v>
      </c>
      <c r="K90" s="449">
        <v>0</v>
      </c>
      <c r="L90" s="222">
        <v>0</v>
      </c>
      <c r="M90" s="222">
        <v>0</v>
      </c>
      <c r="N90" s="222">
        <v>0</v>
      </c>
      <c r="O90" s="223">
        <v>0</v>
      </c>
    </row>
    <row r="91" spans="1:15" x14ac:dyDescent="0.2">
      <c r="A91" s="220" t="s">
        <v>50</v>
      </c>
      <c r="B91" s="16" t="s">
        <v>50</v>
      </c>
      <c r="C91" s="16"/>
      <c r="D91" s="16"/>
      <c r="E91" s="16"/>
      <c r="F91" s="108">
        <v>0</v>
      </c>
      <c r="G91" s="108">
        <v>0</v>
      </c>
      <c r="H91" s="95">
        <v>0</v>
      </c>
      <c r="I91" s="95">
        <v>0</v>
      </c>
      <c r="J91" s="221">
        <v>0</v>
      </c>
      <c r="K91" s="194">
        <v>0</v>
      </c>
      <c r="L91" s="224">
        <v>0</v>
      </c>
      <c r="M91" s="224">
        <v>0</v>
      </c>
      <c r="N91" s="224">
        <v>0</v>
      </c>
      <c r="O91" s="225">
        <v>0</v>
      </c>
    </row>
    <row r="92" spans="1:15" x14ac:dyDescent="0.2">
      <c r="A92" s="220" t="s">
        <v>55</v>
      </c>
      <c r="B92" s="16" t="s">
        <v>55</v>
      </c>
      <c r="C92" s="16"/>
      <c r="D92" s="16"/>
      <c r="E92" s="16"/>
      <c r="F92" s="108"/>
      <c r="G92" s="108"/>
      <c r="H92" s="95"/>
      <c r="I92" s="95"/>
      <c r="J92" s="194"/>
      <c r="K92" s="194"/>
      <c r="L92" s="224"/>
      <c r="M92" s="224"/>
      <c r="N92" s="224"/>
      <c r="O92" s="225"/>
    </row>
    <row r="93" spans="1:15" x14ac:dyDescent="0.2">
      <c r="A93" s="220" t="s">
        <v>106</v>
      </c>
      <c r="B93" s="16" t="s">
        <v>107</v>
      </c>
      <c r="C93" s="16"/>
      <c r="D93" s="16"/>
      <c r="E93" s="16"/>
      <c r="F93" s="108">
        <v>6864</v>
      </c>
      <c r="G93" s="108">
        <v>6817</v>
      </c>
      <c r="H93" s="95">
        <v>39576636.600000001</v>
      </c>
      <c r="I93" s="95">
        <v>39025043.409999996</v>
      </c>
      <c r="J93" s="221">
        <v>0.71120000000000005</v>
      </c>
      <c r="K93" s="194">
        <v>0.70889999999999997</v>
      </c>
      <c r="L93" s="224">
        <v>4.91</v>
      </c>
      <c r="M93" s="224">
        <v>4.87</v>
      </c>
      <c r="N93" s="224">
        <v>152.51</v>
      </c>
      <c r="O93" s="225">
        <v>150.74</v>
      </c>
    </row>
    <row r="94" spans="1:15" x14ac:dyDescent="0.2">
      <c r="A94" s="220" t="s">
        <v>108</v>
      </c>
      <c r="B94" s="226" t="s">
        <v>109</v>
      </c>
      <c r="C94" s="16"/>
      <c r="D94" s="16"/>
      <c r="E94" s="16"/>
      <c r="F94" s="108">
        <v>240</v>
      </c>
      <c r="G94" s="108">
        <v>226</v>
      </c>
      <c r="H94" s="95">
        <v>1428016.96</v>
      </c>
      <c r="I94" s="95">
        <v>1342203.47</v>
      </c>
      <c r="J94" s="221">
        <v>2.5700000000000001E-2</v>
      </c>
      <c r="K94" s="194">
        <v>2.4400000000000002E-2</v>
      </c>
      <c r="L94" s="224">
        <v>4.5999999999999996</v>
      </c>
      <c r="M94" s="224">
        <v>4.5599999999999996</v>
      </c>
      <c r="N94" s="224">
        <v>157.75</v>
      </c>
      <c r="O94" s="225">
        <v>150.52000000000001</v>
      </c>
    </row>
    <row r="95" spans="1:15" x14ac:dyDescent="0.2">
      <c r="A95" s="220" t="s">
        <v>110</v>
      </c>
      <c r="B95" s="226" t="s">
        <v>111</v>
      </c>
      <c r="C95" s="16"/>
      <c r="D95" s="16"/>
      <c r="E95" s="16"/>
      <c r="F95" s="108">
        <v>121</v>
      </c>
      <c r="G95" s="108">
        <v>154</v>
      </c>
      <c r="H95" s="95">
        <v>741149.75</v>
      </c>
      <c r="I95" s="95">
        <v>889418.76</v>
      </c>
      <c r="J95" s="221">
        <v>1.3299999999999999E-2</v>
      </c>
      <c r="K95" s="194">
        <v>1.6199999999999999E-2</v>
      </c>
      <c r="L95" s="224">
        <v>5.38</v>
      </c>
      <c r="M95" s="224">
        <v>4.6900000000000004</v>
      </c>
      <c r="N95" s="224">
        <v>181.3</v>
      </c>
      <c r="O95" s="225">
        <v>167.56</v>
      </c>
    </row>
    <row r="96" spans="1:15" x14ac:dyDescent="0.2">
      <c r="A96" s="220" t="s">
        <v>112</v>
      </c>
      <c r="B96" s="226" t="s">
        <v>113</v>
      </c>
      <c r="C96" s="16"/>
      <c r="D96" s="16"/>
      <c r="E96" s="16"/>
      <c r="F96" s="108">
        <v>97</v>
      </c>
      <c r="G96" s="108">
        <v>48</v>
      </c>
      <c r="H96" s="95">
        <v>591567.18999999994</v>
      </c>
      <c r="I96" s="95">
        <v>326449.83</v>
      </c>
      <c r="J96" s="221">
        <v>1.06E-2</v>
      </c>
      <c r="K96" s="194">
        <v>5.8999999999999999E-3</v>
      </c>
      <c r="L96" s="224">
        <v>5.01</v>
      </c>
      <c r="M96" s="224">
        <v>5.16</v>
      </c>
      <c r="N96" s="224">
        <v>148.13999999999999</v>
      </c>
      <c r="O96" s="225">
        <v>179.98</v>
      </c>
    </row>
    <row r="97" spans="1:25" x14ac:dyDescent="0.2">
      <c r="A97" s="220" t="s">
        <v>114</v>
      </c>
      <c r="B97" s="226" t="s">
        <v>115</v>
      </c>
      <c r="C97" s="16"/>
      <c r="D97" s="16"/>
      <c r="E97" s="16"/>
      <c r="F97" s="108">
        <v>144</v>
      </c>
      <c r="G97" s="108">
        <v>143</v>
      </c>
      <c r="H97" s="95">
        <v>1072361.71</v>
      </c>
      <c r="I97" s="95">
        <v>979530.82</v>
      </c>
      <c r="J97" s="221">
        <v>1.9300000000000001E-2</v>
      </c>
      <c r="K97" s="194">
        <v>1.78E-2</v>
      </c>
      <c r="L97" s="224">
        <v>5.05</v>
      </c>
      <c r="M97" s="224">
        <v>4.87</v>
      </c>
      <c r="N97" s="224">
        <v>159.06</v>
      </c>
      <c r="O97" s="225">
        <v>161.16999999999999</v>
      </c>
    </row>
    <row r="98" spans="1:25" x14ac:dyDescent="0.2">
      <c r="A98" s="220" t="s">
        <v>116</v>
      </c>
      <c r="B98" s="226" t="s">
        <v>117</v>
      </c>
      <c r="C98" s="16"/>
      <c r="D98" s="16"/>
      <c r="E98" s="16"/>
      <c r="F98" s="108">
        <v>181</v>
      </c>
      <c r="G98" s="108">
        <v>181</v>
      </c>
      <c r="H98" s="95">
        <v>1197389.3400000001</v>
      </c>
      <c r="I98" s="95">
        <v>1309544.3700000001</v>
      </c>
      <c r="J98" s="221">
        <v>2.1499999999999998E-2</v>
      </c>
      <c r="K98" s="194">
        <v>2.3800000000000002E-2</v>
      </c>
      <c r="L98" s="224">
        <v>4.8099999999999996</v>
      </c>
      <c r="M98" s="224">
        <v>4.8</v>
      </c>
      <c r="N98" s="224">
        <v>143.56</v>
      </c>
      <c r="O98" s="225">
        <v>148.11000000000001</v>
      </c>
    </row>
    <row r="99" spans="1:25" x14ac:dyDescent="0.2">
      <c r="A99" s="220" t="s">
        <v>118</v>
      </c>
      <c r="B99" s="226" t="s">
        <v>119</v>
      </c>
      <c r="C99" s="16"/>
      <c r="D99" s="16"/>
      <c r="E99" s="16"/>
      <c r="F99" s="108">
        <v>155</v>
      </c>
      <c r="G99" s="108">
        <v>109</v>
      </c>
      <c r="H99" s="95">
        <v>1135846.04</v>
      </c>
      <c r="I99" s="95">
        <v>861584.85</v>
      </c>
      <c r="J99" s="221">
        <v>2.0400000000000001E-2</v>
      </c>
      <c r="K99" s="194">
        <v>1.5699999999999999E-2</v>
      </c>
      <c r="L99" s="224">
        <v>4.8600000000000003</v>
      </c>
      <c r="M99" s="224">
        <v>5.07</v>
      </c>
      <c r="N99" s="224">
        <v>167.07</v>
      </c>
      <c r="O99" s="225">
        <v>170.09</v>
      </c>
    </row>
    <row r="100" spans="1:25" x14ac:dyDescent="0.2">
      <c r="A100" s="227" t="s">
        <v>120</v>
      </c>
      <c r="B100" s="228" t="s">
        <v>120</v>
      </c>
      <c r="C100" s="228"/>
      <c r="D100" s="228"/>
      <c r="E100" s="228"/>
      <c r="F100" s="229">
        <v>7802</v>
      </c>
      <c r="G100" s="229">
        <v>7678</v>
      </c>
      <c r="H100" s="230">
        <v>45742967.590000004</v>
      </c>
      <c r="I100" s="230">
        <v>44733775.509999998</v>
      </c>
      <c r="J100" s="231">
        <v>0.82199999999999995</v>
      </c>
      <c r="K100" s="450">
        <v>0.81259999999999999</v>
      </c>
      <c r="L100" s="232">
        <v>4.91</v>
      </c>
      <c r="M100" s="232">
        <v>4.8600000000000003</v>
      </c>
      <c r="N100" s="232">
        <v>153.36000000000001</v>
      </c>
      <c r="O100" s="233">
        <v>151.81</v>
      </c>
    </row>
    <row r="101" spans="1:25" x14ac:dyDescent="0.2">
      <c r="A101" s="220" t="s">
        <v>52</v>
      </c>
      <c r="B101" s="16" t="s">
        <v>52</v>
      </c>
      <c r="C101" s="16"/>
      <c r="D101" s="16"/>
      <c r="E101" s="16"/>
      <c r="F101" s="108">
        <v>835</v>
      </c>
      <c r="G101" s="108">
        <v>765</v>
      </c>
      <c r="H101" s="95">
        <v>6501392.1399999997</v>
      </c>
      <c r="I101" s="95">
        <v>6430112.2999999998</v>
      </c>
      <c r="J101" s="221">
        <v>0.1168</v>
      </c>
      <c r="K101" s="194">
        <v>0.1168</v>
      </c>
      <c r="L101" s="224">
        <v>5.03</v>
      </c>
      <c r="M101" s="224">
        <v>5.4</v>
      </c>
      <c r="N101" s="224">
        <v>165.09</v>
      </c>
      <c r="O101" s="225">
        <v>173.29</v>
      </c>
    </row>
    <row r="102" spans="1:25" x14ac:dyDescent="0.2">
      <c r="A102" s="220" t="s">
        <v>51</v>
      </c>
      <c r="B102" s="16" t="s">
        <v>51</v>
      </c>
      <c r="C102" s="16"/>
      <c r="D102" s="16"/>
      <c r="E102" s="16"/>
      <c r="F102" s="108">
        <v>503</v>
      </c>
      <c r="G102" s="108">
        <v>527</v>
      </c>
      <c r="H102" s="95">
        <v>2971524.9</v>
      </c>
      <c r="I102" s="95">
        <v>3086546.54</v>
      </c>
      <c r="J102" s="221">
        <v>5.3400000000000003E-2</v>
      </c>
      <c r="K102" s="194">
        <v>5.6099999999999997E-2</v>
      </c>
      <c r="L102" s="224">
        <v>4.53</v>
      </c>
      <c r="M102" s="224">
        <v>4.5</v>
      </c>
      <c r="N102" s="224">
        <v>157.85</v>
      </c>
      <c r="O102" s="225">
        <v>156.78</v>
      </c>
    </row>
    <row r="103" spans="1:25" x14ac:dyDescent="0.2">
      <c r="A103" s="220" t="s">
        <v>57</v>
      </c>
      <c r="B103" s="16" t="s">
        <v>57</v>
      </c>
      <c r="C103" s="16"/>
      <c r="D103" s="16"/>
      <c r="E103" s="16"/>
      <c r="F103" s="108">
        <v>53</v>
      </c>
      <c r="G103" s="108">
        <v>109</v>
      </c>
      <c r="H103" s="95">
        <v>423850.49</v>
      </c>
      <c r="I103" s="95">
        <v>791966.24</v>
      </c>
      <c r="J103" s="234">
        <v>7.6E-3</v>
      </c>
      <c r="K103" s="194">
        <v>1.44E-2</v>
      </c>
      <c r="L103" s="224">
        <v>4.75</v>
      </c>
      <c r="M103" s="224">
        <v>4.96</v>
      </c>
      <c r="N103" s="224">
        <v>151.97999999999999</v>
      </c>
      <c r="O103" s="225">
        <v>160.93</v>
      </c>
      <c r="Q103" s="235"/>
      <c r="R103" s="235"/>
      <c r="S103" s="235"/>
      <c r="T103" s="209"/>
      <c r="U103" s="209"/>
      <c r="V103" s="21"/>
      <c r="W103" s="21"/>
      <c r="X103" s="21"/>
      <c r="Y103" s="21"/>
    </row>
    <row r="104" spans="1:25" x14ac:dyDescent="0.2">
      <c r="A104" s="220" t="s">
        <v>59</v>
      </c>
      <c r="B104" s="16" t="s">
        <v>59</v>
      </c>
      <c r="C104" s="16"/>
      <c r="D104" s="16"/>
      <c r="E104" s="16"/>
      <c r="F104" s="108">
        <v>5</v>
      </c>
      <c r="G104" s="108">
        <v>5</v>
      </c>
      <c r="H104" s="95">
        <v>9872.65</v>
      </c>
      <c r="I104" s="95">
        <v>9889.23</v>
      </c>
      <c r="J104" s="234">
        <v>2.0000000000000001E-4</v>
      </c>
      <c r="K104" s="194">
        <v>2.0000000000000001E-4</v>
      </c>
      <c r="L104" s="224">
        <v>2.4300000000000002</v>
      </c>
      <c r="M104" s="224">
        <v>2.4300000000000002</v>
      </c>
      <c r="N104" s="224">
        <v>50.9</v>
      </c>
      <c r="O104" s="225">
        <v>49.9</v>
      </c>
    </row>
    <row r="105" spans="1:25" x14ac:dyDescent="0.2">
      <c r="A105" s="45"/>
      <c r="B105" s="53" t="s">
        <v>95</v>
      </c>
      <c r="C105" s="122"/>
      <c r="D105" s="122"/>
      <c r="E105" s="79"/>
      <c r="F105" s="236">
        <v>9198</v>
      </c>
      <c r="G105" s="236">
        <v>9084</v>
      </c>
      <c r="H105" s="237">
        <v>55649607.770000003</v>
      </c>
      <c r="I105" s="237">
        <v>55052289.82</v>
      </c>
      <c r="J105" s="238"/>
      <c r="K105" s="238"/>
      <c r="L105" s="239">
        <v>4.9000000000000004</v>
      </c>
      <c r="M105" s="239">
        <v>4.91</v>
      </c>
      <c r="N105" s="239">
        <v>154.94</v>
      </c>
      <c r="O105" s="240">
        <v>154.71</v>
      </c>
    </row>
    <row r="106" spans="1:25" s="64" customFormat="1" ht="11.25" x14ac:dyDescent="0.2">
      <c r="A106" s="210"/>
      <c r="B106" s="61"/>
      <c r="C106" s="61"/>
      <c r="D106" s="61"/>
      <c r="E106" s="61"/>
      <c r="F106" s="61"/>
      <c r="G106" s="61"/>
      <c r="H106" s="61"/>
      <c r="I106" s="61"/>
      <c r="J106" s="241"/>
      <c r="K106" s="241"/>
      <c r="L106" s="61"/>
      <c r="M106" s="61"/>
      <c r="N106" s="61"/>
      <c r="O106" s="242"/>
    </row>
    <row r="107" spans="1:25" s="64" customFormat="1" ht="12" thickBot="1" x14ac:dyDescent="0.25">
      <c r="A107" s="65"/>
      <c r="B107" s="66"/>
      <c r="C107" s="66"/>
      <c r="D107" s="66"/>
      <c r="E107" s="66"/>
      <c r="F107" s="66"/>
      <c r="G107" s="66"/>
      <c r="H107" s="66"/>
      <c r="I107" s="66"/>
      <c r="J107" s="243"/>
      <c r="K107" s="243"/>
      <c r="L107" s="66"/>
      <c r="M107" s="66"/>
      <c r="N107" s="66"/>
      <c r="O107" s="244"/>
    </row>
    <row r="108" spans="1:25" ht="12.75" customHeight="1" thickBot="1" x14ac:dyDescent="0.25">
      <c r="A108" s="67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</row>
    <row r="109" spans="1:25" ht="15.75" x14ac:dyDescent="0.25">
      <c r="A109" s="22" t="s">
        <v>121</v>
      </c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5"/>
    </row>
    <row r="110" spans="1:25" ht="6.75" customHeight="1" x14ac:dyDescent="0.2">
      <c r="A110" s="2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27"/>
    </row>
    <row r="111" spans="1:25" s="75" customFormat="1" x14ac:dyDescent="0.2">
      <c r="A111" s="69"/>
      <c r="B111" s="70"/>
      <c r="C111" s="70"/>
      <c r="D111" s="70"/>
      <c r="E111" s="215"/>
      <c r="F111" s="482" t="s">
        <v>87</v>
      </c>
      <c r="G111" s="482"/>
      <c r="H111" s="245" t="s">
        <v>100</v>
      </c>
      <c r="I111" s="246"/>
      <c r="J111" s="482" t="s">
        <v>101</v>
      </c>
      <c r="K111" s="482"/>
      <c r="L111" s="482" t="s">
        <v>102</v>
      </c>
      <c r="M111" s="482"/>
      <c r="N111" s="482" t="s">
        <v>103</v>
      </c>
      <c r="O111" s="485"/>
    </row>
    <row r="112" spans="1:25" s="75" customFormat="1" x14ac:dyDescent="0.2">
      <c r="A112" s="69"/>
      <c r="B112" s="70"/>
      <c r="C112" s="70"/>
      <c r="D112" s="70"/>
      <c r="E112" s="215"/>
      <c r="F112" s="29" t="s">
        <v>104</v>
      </c>
      <c r="G112" s="29" t="s">
        <v>105</v>
      </c>
      <c r="H112" s="247" t="s">
        <v>104</v>
      </c>
      <c r="I112" s="248" t="s">
        <v>105</v>
      </c>
      <c r="J112" s="29" t="s">
        <v>104</v>
      </c>
      <c r="K112" s="29" t="s">
        <v>105</v>
      </c>
      <c r="L112" s="29" t="s">
        <v>104</v>
      </c>
      <c r="M112" s="29" t="s">
        <v>105</v>
      </c>
      <c r="N112" s="29" t="s">
        <v>104</v>
      </c>
      <c r="O112" s="31" t="s">
        <v>105</v>
      </c>
    </row>
    <row r="113" spans="1:15" x14ac:dyDescent="0.2">
      <c r="A113" s="26"/>
      <c r="B113" s="16" t="s">
        <v>122</v>
      </c>
      <c r="C113" s="16"/>
      <c r="D113" s="16"/>
      <c r="E113" s="16"/>
      <c r="F113" s="249">
        <v>6864</v>
      </c>
      <c r="G113" s="249">
        <v>6817</v>
      </c>
      <c r="H113" s="250">
        <v>39576636.600000001</v>
      </c>
      <c r="I113" s="251">
        <v>39025043.409999996</v>
      </c>
      <c r="J113" s="194">
        <v>0.86519999999999997</v>
      </c>
      <c r="K113" s="194">
        <v>0.87239999999999995</v>
      </c>
      <c r="L113" s="252">
        <v>4.91</v>
      </c>
      <c r="M113" s="252">
        <v>4.87</v>
      </c>
      <c r="N113" s="250">
        <v>152.51</v>
      </c>
      <c r="O113" s="253">
        <v>150.74</v>
      </c>
    </row>
    <row r="114" spans="1:15" x14ac:dyDescent="0.2">
      <c r="A114" s="26"/>
      <c r="B114" s="16" t="s">
        <v>123</v>
      </c>
      <c r="C114" s="16"/>
      <c r="D114" s="16"/>
      <c r="E114" s="16"/>
      <c r="F114" s="249">
        <v>240</v>
      </c>
      <c r="G114" s="249">
        <v>226</v>
      </c>
      <c r="H114" s="250">
        <v>1428016.96</v>
      </c>
      <c r="I114" s="138">
        <v>1342203.47</v>
      </c>
      <c r="J114" s="194">
        <v>3.1199999999999999E-2</v>
      </c>
      <c r="K114" s="194">
        <v>0.03</v>
      </c>
      <c r="L114" s="252">
        <v>4.5999999999999996</v>
      </c>
      <c r="M114" s="252">
        <v>4.5599999999999996</v>
      </c>
      <c r="N114" s="250">
        <v>157.75</v>
      </c>
      <c r="O114" s="254">
        <v>150.52000000000001</v>
      </c>
    </row>
    <row r="115" spans="1:15" x14ac:dyDescent="0.2">
      <c r="A115" s="26"/>
      <c r="B115" s="16" t="s">
        <v>124</v>
      </c>
      <c r="C115" s="16"/>
      <c r="D115" s="16"/>
      <c r="E115" s="16"/>
      <c r="F115" s="249">
        <v>121</v>
      </c>
      <c r="G115" s="249">
        <v>154</v>
      </c>
      <c r="H115" s="250">
        <v>741149.75</v>
      </c>
      <c r="I115" s="138">
        <v>889418.76</v>
      </c>
      <c r="J115" s="194">
        <v>1.6199999999999999E-2</v>
      </c>
      <c r="K115" s="194">
        <v>1.9900000000000001E-2</v>
      </c>
      <c r="L115" s="252">
        <v>5.38</v>
      </c>
      <c r="M115" s="252">
        <v>4.6900000000000004</v>
      </c>
      <c r="N115" s="250">
        <v>181.3</v>
      </c>
      <c r="O115" s="254">
        <v>167.56</v>
      </c>
    </row>
    <row r="116" spans="1:15" x14ac:dyDescent="0.2">
      <c r="A116" s="26"/>
      <c r="B116" s="16" t="s">
        <v>125</v>
      </c>
      <c r="C116" s="16"/>
      <c r="D116" s="16"/>
      <c r="E116" s="16"/>
      <c r="F116" s="249">
        <v>97</v>
      </c>
      <c r="G116" s="249">
        <v>48</v>
      </c>
      <c r="H116" s="250">
        <v>591567.18999999994</v>
      </c>
      <c r="I116" s="138">
        <v>326449.83</v>
      </c>
      <c r="J116" s="194">
        <v>1.29E-2</v>
      </c>
      <c r="K116" s="194">
        <v>7.3000000000000001E-3</v>
      </c>
      <c r="L116" s="252">
        <v>5.01</v>
      </c>
      <c r="M116" s="252">
        <v>5.16</v>
      </c>
      <c r="N116" s="250">
        <v>148.13999999999999</v>
      </c>
      <c r="O116" s="254">
        <v>179.98</v>
      </c>
    </row>
    <row r="117" spans="1:15" x14ac:dyDescent="0.2">
      <c r="A117" s="26"/>
      <c r="B117" s="16" t="s">
        <v>126</v>
      </c>
      <c r="C117" s="16"/>
      <c r="D117" s="16"/>
      <c r="E117" s="16"/>
      <c r="F117" s="249">
        <v>144</v>
      </c>
      <c r="G117" s="249">
        <v>143</v>
      </c>
      <c r="H117" s="250">
        <v>1072361.71</v>
      </c>
      <c r="I117" s="138">
        <v>979530.82</v>
      </c>
      <c r="J117" s="194">
        <v>2.3400000000000001E-2</v>
      </c>
      <c r="K117" s="194">
        <v>2.1899999999999999E-2</v>
      </c>
      <c r="L117" s="252">
        <v>5.05</v>
      </c>
      <c r="M117" s="252">
        <v>4.87</v>
      </c>
      <c r="N117" s="250">
        <v>159.06</v>
      </c>
      <c r="O117" s="254">
        <v>161.16999999999999</v>
      </c>
    </row>
    <row r="118" spans="1:15" x14ac:dyDescent="0.2">
      <c r="A118" s="26"/>
      <c r="B118" s="16" t="s">
        <v>127</v>
      </c>
      <c r="C118" s="16"/>
      <c r="D118" s="16"/>
      <c r="E118" s="16"/>
      <c r="F118" s="249">
        <v>181</v>
      </c>
      <c r="G118" s="249">
        <v>181</v>
      </c>
      <c r="H118" s="250">
        <v>1197389.3400000001</v>
      </c>
      <c r="I118" s="138">
        <v>1309544.3700000001</v>
      </c>
      <c r="J118" s="194">
        <v>2.6200000000000001E-2</v>
      </c>
      <c r="K118" s="194">
        <v>2.93E-2</v>
      </c>
      <c r="L118" s="252">
        <v>4.8099999999999996</v>
      </c>
      <c r="M118" s="255">
        <v>4.8</v>
      </c>
      <c r="N118" s="250">
        <v>143.56</v>
      </c>
      <c r="O118" s="254">
        <v>148.11000000000001</v>
      </c>
    </row>
    <row r="119" spans="1:15" x14ac:dyDescent="0.2">
      <c r="A119" s="26"/>
      <c r="B119" s="16" t="s">
        <v>128</v>
      </c>
      <c r="C119" s="16"/>
      <c r="D119" s="16"/>
      <c r="E119" s="16"/>
      <c r="F119" s="249">
        <v>155</v>
      </c>
      <c r="G119" s="249">
        <v>109</v>
      </c>
      <c r="H119" s="250">
        <v>1135846.04</v>
      </c>
      <c r="I119" s="138">
        <v>861584.85</v>
      </c>
      <c r="J119" s="194">
        <v>2.4799999999999999E-2</v>
      </c>
      <c r="K119" s="194">
        <v>1.9300000000000001E-2</v>
      </c>
      <c r="L119" s="252">
        <v>4.8600000000000003</v>
      </c>
      <c r="M119" s="252">
        <v>5.07</v>
      </c>
      <c r="N119" s="250">
        <v>167.07</v>
      </c>
      <c r="O119" s="254">
        <v>170.09</v>
      </c>
    </row>
    <row r="120" spans="1:15" x14ac:dyDescent="0.2">
      <c r="A120" s="45"/>
      <c r="B120" s="53" t="s">
        <v>129</v>
      </c>
      <c r="C120" s="122"/>
      <c r="D120" s="122"/>
      <c r="E120" s="79"/>
      <c r="F120" s="256">
        <v>7802</v>
      </c>
      <c r="G120" s="256">
        <v>7678</v>
      </c>
      <c r="H120" s="237">
        <v>45742967.590000004</v>
      </c>
      <c r="I120" s="237">
        <v>44733775.509999998</v>
      </c>
      <c r="J120" s="238"/>
      <c r="K120" s="238"/>
      <c r="L120" s="257">
        <v>4.91</v>
      </c>
      <c r="M120" s="258">
        <v>4.8600000000000003</v>
      </c>
      <c r="N120" s="237">
        <v>153.36000000000001</v>
      </c>
      <c r="O120" s="259">
        <v>151.81</v>
      </c>
    </row>
    <row r="121" spans="1:15" s="64" customFormat="1" ht="11.25" x14ac:dyDescent="0.2">
      <c r="A121" s="60"/>
      <c r="B121" s="62"/>
      <c r="C121" s="62"/>
      <c r="D121" s="62"/>
      <c r="E121" s="62"/>
      <c r="F121" s="62"/>
      <c r="G121" s="62"/>
      <c r="H121" s="62"/>
      <c r="I121" s="62"/>
      <c r="J121" s="260"/>
      <c r="K121" s="260"/>
      <c r="L121" s="62"/>
      <c r="M121" s="62"/>
      <c r="N121" s="62"/>
      <c r="O121" s="261"/>
    </row>
    <row r="122" spans="1:15" s="64" customFormat="1" ht="12" thickBot="1" x14ac:dyDescent="0.25">
      <c r="A122" s="65"/>
      <c r="B122" s="66"/>
      <c r="C122" s="66"/>
      <c r="D122" s="66"/>
      <c r="E122" s="66"/>
      <c r="F122" s="66"/>
      <c r="G122" s="66"/>
      <c r="H122" s="66"/>
      <c r="I122" s="66"/>
      <c r="J122" s="243"/>
      <c r="K122" s="243"/>
      <c r="L122" s="66"/>
      <c r="M122" s="66"/>
      <c r="N122" s="66"/>
      <c r="O122" s="244"/>
    </row>
    <row r="123" spans="1:15" ht="12.75" customHeight="1" thickBot="1" x14ac:dyDescent="0.25">
      <c r="A123" s="67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</row>
    <row r="124" spans="1:15" ht="15.75" x14ac:dyDescent="0.25">
      <c r="A124" s="22" t="s">
        <v>130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5"/>
    </row>
    <row r="125" spans="1:15" ht="6.75" customHeight="1" x14ac:dyDescent="0.2">
      <c r="A125" s="2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27"/>
    </row>
    <row r="126" spans="1:15" ht="12.75" customHeight="1" x14ac:dyDescent="0.2">
      <c r="A126" s="28"/>
      <c r="B126" s="192"/>
      <c r="C126" s="192"/>
      <c r="D126" s="192"/>
      <c r="E126" s="192"/>
      <c r="F126" s="480" t="s">
        <v>87</v>
      </c>
      <c r="G126" s="481"/>
      <c r="H126" s="245" t="s">
        <v>100</v>
      </c>
      <c r="I126" s="246"/>
      <c r="J126" s="480" t="s">
        <v>101</v>
      </c>
      <c r="K126" s="481"/>
      <c r="L126" s="480" t="s">
        <v>102</v>
      </c>
      <c r="M126" s="481"/>
      <c r="N126" s="480" t="s">
        <v>103</v>
      </c>
      <c r="O126" s="484"/>
    </row>
    <row r="127" spans="1:15" x14ac:dyDescent="0.2">
      <c r="A127" s="28"/>
      <c r="B127" s="192"/>
      <c r="C127" s="192"/>
      <c r="D127" s="192"/>
      <c r="E127" s="192"/>
      <c r="F127" s="29" t="s">
        <v>104</v>
      </c>
      <c r="G127" s="29" t="s">
        <v>105</v>
      </c>
      <c r="H127" s="29" t="s">
        <v>104</v>
      </c>
      <c r="I127" s="262" t="s">
        <v>105</v>
      </c>
      <c r="J127" s="29" t="s">
        <v>104</v>
      </c>
      <c r="K127" s="29" t="s">
        <v>105</v>
      </c>
      <c r="L127" s="29" t="s">
        <v>104</v>
      </c>
      <c r="M127" s="29" t="s">
        <v>105</v>
      </c>
      <c r="N127" s="29" t="s">
        <v>104</v>
      </c>
      <c r="O127" s="31" t="s">
        <v>105</v>
      </c>
    </row>
    <row r="128" spans="1:15" x14ac:dyDescent="0.2">
      <c r="A128" s="26"/>
      <c r="B128" s="16" t="s">
        <v>131</v>
      </c>
      <c r="C128" s="16"/>
      <c r="D128" s="16"/>
      <c r="E128" s="16"/>
      <c r="F128" s="108">
        <v>1580</v>
      </c>
      <c r="G128" s="108">
        <v>1565</v>
      </c>
      <c r="H128" s="224">
        <v>20099241.789999999</v>
      </c>
      <c r="I128" s="224">
        <v>19933665.34</v>
      </c>
      <c r="J128" s="194">
        <v>0.36120000000000002</v>
      </c>
      <c r="K128" s="194">
        <v>0.36209999999999998</v>
      </c>
      <c r="L128" s="224">
        <v>4.97</v>
      </c>
      <c r="M128" s="224">
        <v>4.9800000000000004</v>
      </c>
      <c r="N128" s="224">
        <v>162.81</v>
      </c>
      <c r="O128" s="225">
        <v>162.51</v>
      </c>
    </row>
    <row r="129" spans="1:15" x14ac:dyDescent="0.2">
      <c r="A129" s="26"/>
      <c r="B129" s="16" t="s">
        <v>132</v>
      </c>
      <c r="C129" s="16"/>
      <c r="D129" s="16"/>
      <c r="E129" s="16"/>
      <c r="F129" s="108">
        <v>1565</v>
      </c>
      <c r="G129" s="108">
        <v>1554</v>
      </c>
      <c r="H129" s="224">
        <v>17939513.149999999</v>
      </c>
      <c r="I129" s="224">
        <v>17854172.789999999</v>
      </c>
      <c r="J129" s="194">
        <v>0.32240000000000002</v>
      </c>
      <c r="K129" s="194">
        <v>0.32429999999999998</v>
      </c>
      <c r="L129" s="224">
        <v>5.2</v>
      </c>
      <c r="M129" s="224">
        <v>5.21</v>
      </c>
      <c r="N129" s="224">
        <v>175.06</v>
      </c>
      <c r="O129" s="225">
        <v>174.94</v>
      </c>
    </row>
    <row r="130" spans="1:15" x14ac:dyDescent="0.2">
      <c r="A130" s="26"/>
      <c r="B130" s="16" t="s">
        <v>133</v>
      </c>
      <c r="C130" s="16"/>
      <c r="D130" s="16"/>
      <c r="E130" s="16"/>
      <c r="F130" s="108">
        <v>3433</v>
      </c>
      <c r="G130" s="108">
        <v>3383</v>
      </c>
      <c r="H130" s="224">
        <v>8688721.0700000003</v>
      </c>
      <c r="I130" s="224">
        <v>8480241.7699999996</v>
      </c>
      <c r="J130" s="194">
        <v>0.15609999999999999</v>
      </c>
      <c r="K130" s="194">
        <v>0.154</v>
      </c>
      <c r="L130" s="224">
        <v>4.4000000000000004</v>
      </c>
      <c r="M130" s="224">
        <v>4.3899999999999997</v>
      </c>
      <c r="N130" s="224">
        <v>117.66</v>
      </c>
      <c r="O130" s="225">
        <v>116.72</v>
      </c>
    </row>
    <row r="131" spans="1:15" x14ac:dyDescent="0.2">
      <c r="A131" s="26"/>
      <c r="B131" s="16" t="s">
        <v>134</v>
      </c>
      <c r="C131" s="16"/>
      <c r="D131" s="16"/>
      <c r="E131" s="16"/>
      <c r="F131" s="108">
        <v>2471</v>
      </c>
      <c r="G131" s="108">
        <v>2434</v>
      </c>
      <c r="H131" s="224">
        <v>8058696.2300000004</v>
      </c>
      <c r="I131" s="224">
        <v>7930990.2000000002</v>
      </c>
      <c r="J131" s="194">
        <v>0.14480000000000001</v>
      </c>
      <c r="K131" s="194">
        <v>0.14410000000000001</v>
      </c>
      <c r="L131" s="224">
        <v>4.54</v>
      </c>
      <c r="M131" s="224">
        <v>4.54</v>
      </c>
      <c r="N131" s="224">
        <v>137.41999999999999</v>
      </c>
      <c r="O131" s="225">
        <v>136.88</v>
      </c>
    </row>
    <row r="132" spans="1:15" x14ac:dyDescent="0.2">
      <c r="A132" s="26"/>
      <c r="B132" s="16" t="s">
        <v>135</v>
      </c>
      <c r="C132" s="16"/>
      <c r="D132" s="16"/>
      <c r="E132" s="16"/>
      <c r="F132" s="108">
        <v>142</v>
      </c>
      <c r="G132" s="108">
        <v>141</v>
      </c>
      <c r="H132" s="224">
        <v>807196.27</v>
      </c>
      <c r="I132" s="224">
        <v>797159.21</v>
      </c>
      <c r="J132" s="194">
        <v>1.4500000000000001E-2</v>
      </c>
      <c r="K132" s="194">
        <v>1.4500000000000001E-2</v>
      </c>
      <c r="L132" s="224">
        <v>5.7</v>
      </c>
      <c r="M132" s="224">
        <v>5.71</v>
      </c>
      <c r="N132" s="224">
        <v>89.79</v>
      </c>
      <c r="O132" s="225">
        <v>89.7</v>
      </c>
    </row>
    <row r="133" spans="1:15" x14ac:dyDescent="0.2">
      <c r="A133" s="26"/>
      <c r="B133" s="16" t="s">
        <v>136</v>
      </c>
      <c r="C133" s="16"/>
      <c r="D133" s="16"/>
      <c r="E133" s="16"/>
      <c r="F133" s="108">
        <v>7</v>
      </c>
      <c r="G133" s="108">
        <v>7</v>
      </c>
      <c r="H133" s="224">
        <v>56239.26</v>
      </c>
      <c r="I133" s="224">
        <v>56060.51</v>
      </c>
      <c r="J133" s="194">
        <v>1E-3</v>
      </c>
      <c r="K133" s="194">
        <v>1E-3</v>
      </c>
      <c r="L133" s="224">
        <v>3.29</v>
      </c>
      <c r="M133" s="224">
        <v>3.29</v>
      </c>
      <c r="N133" s="224">
        <v>133.66999999999999</v>
      </c>
      <c r="O133" s="225">
        <v>132.99</v>
      </c>
    </row>
    <row r="134" spans="1:15" x14ac:dyDescent="0.2">
      <c r="A134" s="45"/>
      <c r="B134" s="53" t="s">
        <v>137</v>
      </c>
      <c r="C134" s="122"/>
      <c r="D134" s="122"/>
      <c r="E134" s="122"/>
      <c r="F134" s="256">
        <v>9198</v>
      </c>
      <c r="G134" s="256">
        <v>9084</v>
      </c>
      <c r="H134" s="237">
        <v>55649607.770000003</v>
      </c>
      <c r="I134" s="237">
        <v>55052289.82</v>
      </c>
      <c r="J134" s="238"/>
      <c r="K134" s="238"/>
      <c r="L134" s="257">
        <v>4.9000000000000004</v>
      </c>
      <c r="M134" s="258">
        <v>4.91</v>
      </c>
      <c r="N134" s="237">
        <v>154.94</v>
      </c>
      <c r="O134" s="259">
        <v>154.71</v>
      </c>
    </row>
    <row r="135" spans="1:15" s="64" customFormat="1" ht="11.25" x14ac:dyDescent="0.2">
      <c r="A135" s="60"/>
      <c r="B135" s="62"/>
      <c r="C135" s="62"/>
      <c r="D135" s="62"/>
      <c r="E135" s="62"/>
      <c r="F135" s="61"/>
      <c r="G135" s="61"/>
      <c r="H135" s="61"/>
      <c r="I135" s="61"/>
      <c r="J135" s="61"/>
      <c r="K135" s="61"/>
      <c r="L135" s="61"/>
      <c r="M135" s="61"/>
      <c r="N135" s="241"/>
      <c r="O135" s="263"/>
    </row>
    <row r="136" spans="1:15" s="64" customFormat="1" ht="12" thickBot="1" x14ac:dyDescent="0.25">
      <c r="A136" s="65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8"/>
    </row>
    <row r="137" spans="1:15" ht="13.5" thickBot="1" x14ac:dyDescent="0.25">
      <c r="D137" s="264"/>
      <c r="E137" s="264"/>
    </row>
    <row r="138" spans="1:15" ht="15.75" x14ac:dyDescent="0.25">
      <c r="A138" s="22" t="s">
        <v>138</v>
      </c>
      <c r="B138" s="24"/>
      <c r="C138" s="24"/>
      <c r="D138" s="150"/>
      <c r="E138" s="16"/>
      <c r="F138" s="24"/>
      <c r="G138" s="24"/>
      <c r="H138" s="24"/>
      <c r="I138" s="24"/>
      <c r="J138" s="24"/>
      <c r="K138" s="24"/>
      <c r="L138" s="24"/>
      <c r="M138" s="24"/>
      <c r="N138" s="24"/>
      <c r="O138" s="25"/>
    </row>
    <row r="139" spans="1:15" ht="6.75" customHeight="1" x14ac:dyDescent="0.2">
      <c r="A139" s="2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27"/>
    </row>
    <row r="140" spans="1:15" ht="12.75" customHeight="1" x14ac:dyDescent="0.2">
      <c r="A140" s="28"/>
      <c r="B140" s="192"/>
      <c r="C140" s="192"/>
      <c r="D140" s="192"/>
      <c r="E140" s="192"/>
      <c r="F140" s="480" t="s">
        <v>87</v>
      </c>
      <c r="G140" s="481"/>
      <c r="H140" s="245" t="s">
        <v>100</v>
      </c>
      <c r="I140" s="246"/>
      <c r="J140" s="480" t="s">
        <v>139</v>
      </c>
      <c r="K140" s="481"/>
      <c r="L140" s="480" t="s">
        <v>102</v>
      </c>
      <c r="M140" s="481"/>
      <c r="N140" s="480" t="s">
        <v>103</v>
      </c>
      <c r="O140" s="484"/>
    </row>
    <row r="141" spans="1:15" x14ac:dyDescent="0.2">
      <c r="A141" s="28"/>
      <c r="B141" s="192"/>
      <c r="C141" s="192"/>
      <c r="D141" s="192"/>
      <c r="E141" s="192"/>
      <c r="F141" s="29" t="s">
        <v>104</v>
      </c>
      <c r="G141" s="29" t="s">
        <v>105</v>
      </c>
      <c r="H141" s="29" t="s">
        <v>104</v>
      </c>
      <c r="I141" s="262" t="s">
        <v>105</v>
      </c>
      <c r="J141" s="29" t="s">
        <v>104</v>
      </c>
      <c r="K141" s="29" t="s">
        <v>105</v>
      </c>
      <c r="L141" s="29" t="s">
        <v>104</v>
      </c>
      <c r="M141" s="29" t="s">
        <v>105</v>
      </c>
      <c r="N141" s="29" t="s">
        <v>104</v>
      </c>
      <c r="O141" s="31" t="s">
        <v>105</v>
      </c>
    </row>
    <row r="142" spans="1:15" x14ac:dyDescent="0.2">
      <c r="A142" s="26"/>
      <c r="B142" s="16" t="s">
        <v>140</v>
      </c>
      <c r="C142" s="16"/>
      <c r="D142" s="16"/>
      <c r="E142" s="16"/>
      <c r="F142" s="108">
        <v>3630</v>
      </c>
      <c r="G142" s="108">
        <v>3573</v>
      </c>
      <c r="H142" s="224">
        <v>13290313.09</v>
      </c>
      <c r="I142" s="224">
        <v>13032274.189999999</v>
      </c>
      <c r="J142" s="194">
        <v>0.23880000000000001</v>
      </c>
      <c r="K142" s="194">
        <v>0.23669999999999999</v>
      </c>
      <c r="L142" s="224">
        <v>4.6399999999999997</v>
      </c>
      <c r="M142" s="224">
        <v>4.63</v>
      </c>
      <c r="N142" s="250">
        <v>133.49</v>
      </c>
      <c r="O142" s="253">
        <v>133.28</v>
      </c>
    </row>
    <row r="143" spans="1:15" x14ac:dyDescent="0.2">
      <c r="A143" s="26"/>
      <c r="B143" s="16" t="s">
        <v>141</v>
      </c>
      <c r="C143" s="16"/>
      <c r="D143" s="16"/>
      <c r="E143" s="16"/>
      <c r="F143" s="108">
        <v>1540</v>
      </c>
      <c r="G143" s="108">
        <v>1525</v>
      </c>
      <c r="H143" s="224">
        <v>4164965.36</v>
      </c>
      <c r="I143" s="224">
        <v>4119886.57</v>
      </c>
      <c r="J143" s="194">
        <v>7.4800000000000005E-2</v>
      </c>
      <c r="K143" s="194">
        <v>7.4800000000000005E-2</v>
      </c>
      <c r="L143" s="224">
        <v>4.74</v>
      </c>
      <c r="M143" s="224">
        <v>4.76</v>
      </c>
      <c r="N143" s="250">
        <v>126.42</v>
      </c>
      <c r="O143" s="254">
        <v>124.67</v>
      </c>
    </row>
    <row r="144" spans="1:15" x14ac:dyDescent="0.2">
      <c r="A144" s="26"/>
      <c r="B144" s="16" t="s">
        <v>142</v>
      </c>
      <c r="C144" s="16"/>
      <c r="D144" s="16"/>
      <c r="E144" s="16"/>
      <c r="F144" s="108">
        <v>1024</v>
      </c>
      <c r="G144" s="108">
        <v>1009</v>
      </c>
      <c r="H144" s="224">
        <v>2652753.37</v>
      </c>
      <c r="I144" s="224">
        <v>2603965.96</v>
      </c>
      <c r="J144" s="194">
        <v>4.7699999999999999E-2</v>
      </c>
      <c r="K144" s="194">
        <v>4.7300000000000002E-2</v>
      </c>
      <c r="L144" s="224">
        <v>4.5199999999999996</v>
      </c>
      <c r="M144" s="224">
        <v>4.5199999999999996</v>
      </c>
      <c r="N144" s="250">
        <v>124.45</v>
      </c>
      <c r="O144" s="254">
        <v>125.23</v>
      </c>
    </row>
    <row r="145" spans="1:15" x14ac:dyDescent="0.2">
      <c r="A145" s="26"/>
      <c r="B145" s="16" t="s">
        <v>143</v>
      </c>
      <c r="C145" s="16"/>
      <c r="D145" s="16"/>
      <c r="E145" s="16"/>
      <c r="F145" s="108">
        <v>2999</v>
      </c>
      <c r="G145" s="108">
        <v>2973</v>
      </c>
      <c r="H145" s="224">
        <v>35537148.93</v>
      </c>
      <c r="I145" s="224">
        <v>35294315.630000003</v>
      </c>
      <c r="J145" s="194">
        <v>0.63859999999999995</v>
      </c>
      <c r="K145" s="194">
        <v>0.6411</v>
      </c>
      <c r="L145" s="224">
        <v>5.05</v>
      </c>
      <c r="M145" s="224">
        <v>5.0599999999999996</v>
      </c>
      <c r="N145" s="250">
        <v>168.6</v>
      </c>
      <c r="O145" s="254">
        <v>168.31</v>
      </c>
    </row>
    <row r="146" spans="1:15" x14ac:dyDescent="0.2">
      <c r="A146" s="26"/>
      <c r="B146" s="16" t="s">
        <v>144</v>
      </c>
      <c r="C146" s="16"/>
      <c r="D146" s="16"/>
      <c r="E146" s="16"/>
      <c r="F146" s="108">
        <v>5</v>
      </c>
      <c r="G146" s="108">
        <v>4</v>
      </c>
      <c r="H146" s="224">
        <v>4427.0200000000004</v>
      </c>
      <c r="I146" s="224">
        <v>1847.47</v>
      </c>
      <c r="J146" s="194">
        <v>1E-4</v>
      </c>
      <c r="K146" s="194">
        <v>0</v>
      </c>
      <c r="L146" s="224">
        <v>2.88</v>
      </c>
      <c r="M146" s="224">
        <v>2.4300000000000002</v>
      </c>
      <c r="N146" s="250">
        <v>76.08</v>
      </c>
      <c r="O146" s="254">
        <v>33.729999999999997</v>
      </c>
    </row>
    <row r="147" spans="1:15" x14ac:dyDescent="0.2">
      <c r="A147" s="45"/>
      <c r="B147" s="53" t="s">
        <v>95</v>
      </c>
      <c r="C147" s="122"/>
      <c r="D147" s="122"/>
      <c r="E147" s="122"/>
      <c r="F147" s="256">
        <v>9198</v>
      </c>
      <c r="G147" s="256">
        <v>9084</v>
      </c>
      <c r="H147" s="237">
        <v>55649607.770000003</v>
      </c>
      <c r="I147" s="237">
        <v>55052289.82</v>
      </c>
      <c r="J147" s="238"/>
      <c r="K147" s="238"/>
      <c r="L147" s="257">
        <v>4.9000000000000004</v>
      </c>
      <c r="M147" s="257">
        <v>4.91</v>
      </c>
      <c r="N147" s="237">
        <v>154.94</v>
      </c>
      <c r="O147" s="259">
        <v>154.71</v>
      </c>
    </row>
    <row r="148" spans="1:15" s="64" customFormat="1" ht="11.25" x14ac:dyDescent="0.2">
      <c r="A148" s="210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241"/>
      <c r="O148" s="63"/>
    </row>
    <row r="149" spans="1:15" s="64" customFormat="1" ht="12" thickBot="1" x14ac:dyDescent="0.25">
      <c r="A149" s="65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8"/>
    </row>
    <row r="150" spans="1:15" ht="13.5" thickBot="1" x14ac:dyDescent="0.25"/>
    <row r="151" spans="1:15" ht="15.75" x14ac:dyDescent="0.25">
      <c r="A151" s="22" t="s">
        <v>145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5"/>
    </row>
    <row r="152" spans="1:15" ht="6.75" customHeight="1" x14ac:dyDescent="0.2">
      <c r="A152" s="2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27"/>
    </row>
    <row r="153" spans="1:15" x14ac:dyDescent="0.2">
      <c r="A153" s="28"/>
      <c r="B153" s="192"/>
      <c r="C153" s="192"/>
      <c r="D153" s="192"/>
      <c r="E153" s="103"/>
      <c r="F153" s="480" t="s">
        <v>87</v>
      </c>
      <c r="G153" s="481"/>
      <c r="H153" s="245" t="s">
        <v>100</v>
      </c>
      <c r="I153" s="246"/>
      <c r="J153" s="482" t="s">
        <v>146</v>
      </c>
      <c r="K153" s="482"/>
      <c r="L153" s="31" t="s">
        <v>21</v>
      </c>
    </row>
    <row r="154" spans="1:15" x14ac:dyDescent="0.2">
      <c r="A154" s="28"/>
      <c r="B154" s="192"/>
      <c r="C154" s="192"/>
      <c r="D154" s="192"/>
      <c r="E154" s="103"/>
      <c r="F154" s="262" t="s">
        <v>104</v>
      </c>
      <c r="G154" s="262" t="s">
        <v>105</v>
      </c>
      <c r="H154" s="29" t="s">
        <v>104</v>
      </c>
      <c r="I154" s="29" t="s">
        <v>105</v>
      </c>
      <c r="J154" s="29" t="s">
        <v>104</v>
      </c>
      <c r="K154" s="29" t="s">
        <v>105</v>
      </c>
      <c r="L154" s="265"/>
    </row>
    <row r="155" spans="1:15" x14ac:dyDescent="0.2">
      <c r="A155" s="72"/>
      <c r="B155" s="76" t="s">
        <v>147</v>
      </c>
      <c r="C155" s="76"/>
      <c r="D155" s="76"/>
      <c r="E155" s="76"/>
      <c r="F155" s="108">
        <v>845</v>
      </c>
      <c r="G155" s="108">
        <v>829</v>
      </c>
      <c r="H155" s="224">
        <v>3175315.82</v>
      </c>
      <c r="I155" s="250">
        <v>3126719.49</v>
      </c>
      <c r="J155" s="194">
        <v>5.7099999999999998E-2</v>
      </c>
      <c r="K155" s="458">
        <v>5.6800000000000003E-2</v>
      </c>
      <c r="L155" s="455">
        <v>3.0427</v>
      </c>
    </row>
    <row r="156" spans="1:15" x14ac:dyDescent="0.2">
      <c r="A156" s="26"/>
      <c r="B156" s="16" t="s">
        <v>148</v>
      </c>
      <c r="C156" s="16"/>
      <c r="D156" s="16"/>
      <c r="E156" s="16"/>
      <c r="F156" s="108">
        <v>8353</v>
      </c>
      <c r="G156" s="108">
        <v>8255</v>
      </c>
      <c r="H156" s="224">
        <v>52474291.950000003</v>
      </c>
      <c r="I156" s="250">
        <v>51925570.329999998</v>
      </c>
      <c r="J156" s="194">
        <v>0.94289999999999996</v>
      </c>
      <c r="K156" s="234">
        <v>0.94320000000000004</v>
      </c>
      <c r="L156" s="456">
        <v>2.5131999999999999</v>
      </c>
    </row>
    <row r="157" spans="1:15" x14ac:dyDescent="0.2">
      <c r="A157" s="26"/>
      <c r="B157" s="16" t="s">
        <v>149</v>
      </c>
      <c r="C157" s="16"/>
      <c r="D157" s="16"/>
      <c r="E157" s="16"/>
      <c r="F157" s="108">
        <v>0</v>
      </c>
      <c r="G157" s="108">
        <v>0</v>
      </c>
      <c r="H157" s="224">
        <v>0</v>
      </c>
      <c r="I157" s="224">
        <v>0</v>
      </c>
      <c r="J157" s="194">
        <v>0</v>
      </c>
      <c r="K157" s="234">
        <v>0</v>
      </c>
      <c r="L157" s="456">
        <v>0</v>
      </c>
    </row>
    <row r="158" spans="1:15" ht="13.5" thickBot="1" x14ac:dyDescent="0.25">
      <c r="A158" s="180"/>
      <c r="B158" s="266" t="s">
        <v>49</v>
      </c>
      <c r="C158" s="67"/>
      <c r="D158" s="67"/>
      <c r="E158" s="67"/>
      <c r="F158" s="452">
        <v>9198</v>
      </c>
      <c r="G158" s="452">
        <v>9084</v>
      </c>
      <c r="H158" s="453">
        <v>55649607.770000003</v>
      </c>
      <c r="I158" s="453">
        <v>55052289.82</v>
      </c>
      <c r="J158" s="454"/>
      <c r="K158" s="459"/>
      <c r="L158" s="457">
        <v>2.5432999999999999</v>
      </c>
    </row>
    <row r="159" spans="1:15" s="268" customFormat="1" ht="11.25" x14ac:dyDescent="0.2">
      <c r="A159" s="62"/>
      <c r="B159" s="267"/>
      <c r="C159" s="267"/>
      <c r="D159" s="267"/>
      <c r="E159" s="267"/>
      <c r="F159" s="267"/>
      <c r="G159" s="267"/>
      <c r="H159" s="267"/>
      <c r="I159" s="267"/>
      <c r="J159" s="267"/>
    </row>
    <row r="160" spans="1:15" s="268" customFormat="1" ht="11.25" x14ac:dyDescent="0.2">
      <c r="A160" s="62"/>
      <c r="B160" s="267"/>
      <c r="C160" s="267"/>
      <c r="D160" s="267"/>
      <c r="E160" s="267"/>
      <c r="F160" s="267"/>
      <c r="G160" s="267"/>
      <c r="H160" s="267"/>
      <c r="I160" s="267"/>
      <c r="J160" s="267"/>
    </row>
    <row r="161" spans="1:15" ht="13.5" thickBot="1" x14ac:dyDescent="0.25"/>
    <row r="162" spans="1:15" s="16" customFormat="1" ht="15.75" x14ac:dyDescent="0.25">
      <c r="A162" s="22" t="s">
        <v>150</v>
      </c>
      <c r="B162" s="269"/>
      <c r="C162" s="270"/>
      <c r="D162" s="271"/>
      <c r="E162" s="271"/>
      <c r="F162" s="272" t="s">
        <v>151</v>
      </c>
    </row>
    <row r="163" spans="1:15" s="16" customFormat="1" ht="13.5" thickBot="1" x14ac:dyDescent="0.25">
      <c r="A163" s="180" t="s">
        <v>152</v>
      </c>
      <c r="B163" s="180"/>
      <c r="C163" s="273"/>
      <c r="D163" s="273"/>
      <c r="E163" s="273"/>
      <c r="F163" s="451">
        <v>203100432.11000001</v>
      </c>
    </row>
    <row r="164" spans="1:15" s="16" customFormat="1" x14ac:dyDescent="0.2">
      <c r="C164" s="274"/>
      <c r="D164" s="274"/>
      <c r="E164" s="274"/>
      <c r="F164" s="275"/>
    </row>
    <row r="165" spans="1:15" s="16" customFormat="1" x14ac:dyDescent="0.2">
      <c r="C165" s="276"/>
      <c r="D165" s="277"/>
      <c r="E165" s="277"/>
      <c r="F165" s="275"/>
    </row>
    <row r="166" spans="1:15" s="16" customFormat="1" ht="12.75" customHeight="1" x14ac:dyDescent="0.2">
      <c r="A166" s="483"/>
      <c r="B166" s="483"/>
      <c r="C166" s="483"/>
      <c r="D166" s="483"/>
      <c r="E166" s="483"/>
      <c r="F166" s="483"/>
    </row>
    <row r="167" spans="1:15" s="16" customFormat="1" x14ac:dyDescent="0.2">
      <c r="A167" s="483"/>
      <c r="B167" s="483"/>
      <c r="C167" s="483"/>
      <c r="D167" s="483"/>
      <c r="E167" s="483"/>
      <c r="F167" s="483"/>
    </row>
    <row r="168" spans="1:15" s="16" customFormat="1" x14ac:dyDescent="0.2">
      <c r="A168" s="483"/>
      <c r="B168" s="483"/>
      <c r="C168" s="483"/>
      <c r="D168" s="483"/>
      <c r="E168" s="483"/>
      <c r="F168" s="483"/>
    </row>
    <row r="169" spans="1:15" x14ac:dyDescent="0.2">
      <c r="A169" s="16"/>
      <c r="B169" s="16"/>
      <c r="C169" s="276"/>
      <c r="D169" s="277"/>
      <c r="E169" s="277"/>
      <c r="F169" s="275"/>
      <c r="G169" s="16"/>
    </row>
    <row r="170" spans="1:15" x14ac:dyDescent="0.2">
      <c r="A170" s="483"/>
      <c r="B170" s="483"/>
      <c r="C170" s="483"/>
      <c r="D170" s="483"/>
      <c r="E170" s="483"/>
      <c r="F170" s="483"/>
    </row>
    <row r="171" spans="1:15" x14ac:dyDescent="0.2">
      <c r="A171" s="483"/>
      <c r="B171" s="483"/>
      <c r="C171" s="483"/>
      <c r="D171" s="483"/>
      <c r="E171" s="483"/>
      <c r="F171" s="483"/>
    </row>
    <row r="172" spans="1:15" x14ac:dyDescent="0.2">
      <c r="A172" s="483"/>
      <c r="B172" s="483"/>
      <c r="C172" s="483"/>
      <c r="D172" s="483"/>
      <c r="E172" s="483"/>
      <c r="F172" s="483"/>
    </row>
    <row r="173" spans="1:15" x14ac:dyDescent="0.2">
      <c r="F173" s="278"/>
      <c r="G173" s="278"/>
      <c r="H173" s="279"/>
      <c r="I173" s="279"/>
      <c r="J173" s="280"/>
      <c r="K173" s="280"/>
      <c r="L173" s="281"/>
      <c r="M173" s="281"/>
      <c r="N173" s="281"/>
      <c r="O173" s="281"/>
    </row>
    <row r="174" spans="1:15" x14ac:dyDescent="0.2">
      <c r="F174" s="278"/>
      <c r="G174" s="278"/>
      <c r="H174" s="279"/>
      <c r="I174" s="279"/>
      <c r="J174" s="280"/>
      <c r="K174" s="280"/>
      <c r="L174" s="281"/>
      <c r="M174" s="281"/>
      <c r="N174" s="281"/>
      <c r="O174" s="281"/>
    </row>
    <row r="176" spans="1:15" x14ac:dyDescent="0.2">
      <c r="F176" s="278"/>
      <c r="G176" s="278"/>
      <c r="H176" s="278"/>
      <c r="I176" s="278"/>
      <c r="J176" s="278"/>
      <c r="K176" s="278"/>
      <c r="L176" s="278"/>
      <c r="M176" s="278"/>
      <c r="N176" s="278"/>
      <c r="O176" s="278"/>
    </row>
    <row r="178" spans="6:6" x14ac:dyDescent="0.2">
      <c r="F178" s="21"/>
    </row>
    <row r="180" spans="6:6" x14ac:dyDescent="0.2">
      <c r="F180" s="17"/>
    </row>
  </sheetData>
  <mergeCells count="32">
    <mergeCell ref="J39:O41"/>
    <mergeCell ref="B4:C4"/>
    <mergeCell ref="I4:J6"/>
    <mergeCell ref="B5:C5"/>
    <mergeCell ref="L5:M7"/>
    <mergeCell ref="B6:C6"/>
    <mergeCell ref="B7:C7"/>
    <mergeCell ref="B8:C8"/>
    <mergeCell ref="B9:C9"/>
    <mergeCell ref="B11:C11"/>
    <mergeCell ref="M27:O27"/>
    <mergeCell ref="M28:O28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L126:M126"/>
    <mergeCell ref="N126:O126"/>
    <mergeCell ref="F140:G140"/>
    <mergeCell ref="J140:K140"/>
    <mergeCell ref="L140:M140"/>
    <mergeCell ref="N140:O140"/>
    <mergeCell ref="F153:G153"/>
    <mergeCell ref="J153:K153"/>
    <mergeCell ref="A166:F168"/>
    <mergeCell ref="A170:F172"/>
    <mergeCell ref="F126:G126"/>
    <mergeCell ref="J126:K126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ignoredErrors>
    <ignoredError sqref="H53" formulaRange="1"/>
  </ignoredError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>
      <selection activeCell="G38" sqref="G38"/>
    </sheetView>
  </sheetViews>
  <sheetFormatPr defaultColWidth="9.140625" defaultRowHeight="12.75" x14ac:dyDescent="0.2"/>
  <cols>
    <col min="1" max="2" width="3.140625" style="282" customWidth="1"/>
    <col min="3" max="3" width="14.42578125" style="282" customWidth="1"/>
    <col min="4" max="4" width="13.140625" style="282" customWidth="1"/>
    <col min="5" max="5" width="12.85546875" style="282" customWidth="1"/>
    <col min="6" max="6" width="11.5703125" style="282" customWidth="1"/>
    <col min="7" max="7" width="15.85546875" style="282" customWidth="1"/>
    <col min="8" max="8" width="19.42578125" style="282" customWidth="1"/>
    <col min="9" max="9" width="15.140625" style="282" customWidth="1"/>
    <col min="10" max="11" width="14.42578125" style="282" customWidth="1"/>
    <col min="12" max="12" width="15.5703125" style="282" bestFit="1" customWidth="1"/>
    <col min="13" max="13" width="14.42578125" style="282" customWidth="1"/>
    <col min="14" max="14" width="18.5703125" style="282" customWidth="1"/>
    <col min="15" max="15" width="17.140625" style="282" customWidth="1"/>
    <col min="16" max="16" width="18.5703125" style="282" customWidth="1"/>
    <col min="17" max="17" width="17.140625" style="282" customWidth="1"/>
    <col min="18" max="18" width="42.42578125" style="282" customWidth="1"/>
    <col min="19" max="21" width="3.5703125" style="282" customWidth="1"/>
    <col min="22" max="22" width="16" style="282" customWidth="1"/>
    <col min="23" max="23" width="28.85546875" style="282" customWidth="1"/>
    <col min="24" max="24" width="15.5703125" style="282" customWidth="1"/>
    <col min="25" max="25" width="18.42578125" style="282" customWidth="1"/>
    <col min="26" max="26" width="17.5703125" style="282" customWidth="1"/>
    <col min="27" max="27" width="14.42578125" style="282" customWidth="1"/>
    <col min="28" max="28" width="13.5703125" style="282" customWidth="1"/>
    <col min="29" max="29" width="14.140625" style="282" customWidth="1"/>
    <col min="30" max="30" width="13.140625" style="282" customWidth="1"/>
    <col min="31" max="44" width="10.85546875" style="282" customWidth="1"/>
    <col min="45" max="45" width="2.5703125" style="282" customWidth="1"/>
    <col min="46" max="16384" width="9.140625" style="282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153</v>
      </c>
      <c r="Y2" s="283"/>
      <c r="Z2" s="283"/>
      <c r="AA2" s="283"/>
    </row>
    <row r="3" spans="1:45" ht="15.75" x14ac:dyDescent="0.25">
      <c r="A3" s="1" t="str">
        <f>+FFELP!D5</f>
        <v>Indenture No. 7, LLC</v>
      </c>
      <c r="X3" s="283"/>
      <c r="Y3" s="283"/>
      <c r="Z3" s="283"/>
      <c r="AA3" s="283"/>
    </row>
    <row r="4" spans="1:45" ht="13.5" thickBot="1" x14ac:dyDescent="0.25">
      <c r="X4" s="283"/>
      <c r="Y4" s="283"/>
      <c r="Z4" s="283"/>
      <c r="AA4" s="283"/>
    </row>
    <row r="5" spans="1:45" x14ac:dyDescent="0.2">
      <c r="B5" s="503" t="s">
        <v>6</v>
      </c>
      <c r="C5" s="504"/>
      <c r="D5" s="504"/>
      <c r="E5" s="284"/>
      <c r="F5" s="460">
        <v>44403</v>
      </c>
      <c r="G5" s="285"/>
      <c r="X5" s="283"/>
      <c r="Y5" s="283"/>
      <c r="Z5" s="283"/>
      <c r="AA5" s="283"/>
    </row>
    <row r="6" spans="1:45" ht="13.5" thickBot="1" x14ac:dyDescent="0.25">
      <c r="B6" s="488" t="s">
        <v>154</v>
      </c>
      <c r="C6" s="489"/>
      <c r="D6" s="489"/>
      <c r="E6" s="286"/>
      <c r="F6" s="461">
        <v>44377</v>
      </c>
      <c r="G6" s="287"/>
      <c r="X6" s="283"/>
      <c r="Y6" s="283"/>
      <c r="Z6" s="283"/>
      <c r="AA6" s="283"/>
    </row>
    <row r="7" spans="1:45" x14ac:dyDescent="0.2">
      <c r="F7" s="288"/>
    </row>
    <row r="8" spans="1:45" x14ac:dyDescent="0.2">
      <c r="A8" s="289"/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</row>
    <row r="9" spans="1:45" ht="15.75" thickBot="1" x14ac:dyDescent="0.3">
      <c r="A9" s="290"/>
      <c r="B9" s="289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Y9" s="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89"/>
      <c r="AN9" s="289"/>
      <c r="AO9" s="289"/>
      <c r="AP9" s="289"/>
      <c r="AQ9" s="289"/>
      <c r="AR9" s="289"/>
      <c r="AS9" s="289"/>
    </row>
    <row r="10" spans="1:45" ht="13.5" thickBot="1" x14ac:dyDescent="0.25">
      <c r="A10" s="289"/>
      <c r="B10" s="289"/>
      <c r="C10" s="289"/>
      <c r="D10" s="289"/>
      <c r="E10" s="289"/>
      <c r="F10" s="289"/>
      <c r="G10" s="289"/>
      <c r="H10" s="289"/>
      <c r="J10" s="291"/>
      <c r="K10" s="284"/>
      <c r="L10" s="284"/>
      <c r="M10" s="284"/>
      <c r="N10" s="292"/>
      <c r="O10" s="289"/>
      <c r="P10" s="289"/>
      <c r="Q10" s="289"/>
      <c r="R10" s="289"/>
      <c r="S10" s="289"/>
      <c r="T10" s="289"/>
      <c r="U10" s="289"/>
      <c r="Y10" s="289"/>
      <c r="Z10" s="289"/>
      <c r="AA10" s="289"/>
      <c r="AB10" s="289"/>
      <c r="AC10" s="289"/>
      <c r="AD10" s="289"/>
      <c r="AE10" s="289"/>
      <c r="AF10" s="289"/>
      <c r="AG10" s="289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</row>
    <row r="11" spans="1:45" ht="18" thickBot="1" x14ac:dyDescent="0.3">
      <c r="A11" s="293" t="s">
        <v>155</v>
      </c>
      <c r="B11" s="294"/>
      <c r="C11" s="294"/>
      <c r="D11" s="294"/>
      <c r="E11" s="294"/>
      <c r="F11" s="294"/>
      <c r="G11" s="294"/>
      <c r="H11" s="295"/>
      <c r="J11" s="110" t="s">
        <v>156</v>
      </c>
      <c r="K11" s="289"/>
      <c r="L11" s="289"/>
      <c r="M11" s="289"/>
      <c r="N11" s="296">
        <v>44377</v>
      </c>
      <c r="O11" s="297"/>
      <c r="P11" s="297"/>
      <c r="Q11" s="297"/>
      <c r="R11" s="297"/>
      <c r="S11" s="297"/>
      <c r="T11" s="297"/>
      <c r="U11" s="297"/>
      <c r="Y11" s="289"/>
      <c r="Z11" s="289"/>
      <c r="AA11" s="289"/>
      <c r="AB11" s="289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89"/>
      <c r="AO11" s="289"/>
      <c r="AP11" s="289"/>
      <c r="AQ11" s="289"/>
      <c r="AR11" s="289"/>
      <c r="AS11" s="289"/>
    </row>
    <row r="12" spans="1:45" x14ac:dyDescent="0.2">
      <c r="A12" s="291"/>
      <c r="B12" s="284"/>
      <c r="C12" s="284"/>
      <c r="D12" s="284"/>
      <c r="E12" s="284"/>
      <c r="F12" s="284"/>
      <c r="G12" s="284"/>
      <c r="H12" s="272"/>
      <c r="J12" s="298" t="s">
        <v>157</v>
      </c>
      <c r="L12" s="289"/>
      <c r="M12" s="289"/>
      <c r="N12" s="142">
        <v>0</v>
      </c>
      <c r="O12" s="146"/>
      <c r="P12" s="146"/>
      <c r="Q12" s="146"/>
      <c r="R12" s="146"/>
      <c r="S12" s="299"/>
      <c r="T12" s="299"/>
      <c r="U12" s="299"/>
      <c r="Y12" s="289"/>
      <c r="Z12" s="289"/>
      <c r="AA12" s="289"/>
      <c r="AB12" s="289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89"/>
      <c r="AO12" s="289"/>
      <c r="AP12" s="289"/>
      <c r="AQ12" s="289"/>
      <c r="AR12" s="289"/>
      <c r="AS12" s="289"/>
    </row>
    <row r="13" spans="1:45" x14ac:dyDescent="0.2">
      <c r="A13" s="298"/>
      <c r="B13" s="289" t="s">
        <v>158</v>
      </c>
      <c r="C13" s="289"/>
      <c r="D13" s="289"/>
      <c r="E13" s="289"/>
      <c r="F13" s="289"/>
      <c r="G13" s="289"/>
      <c r="H13" s="142">
        <v>746280.95999999996</v>
      </c>
      <c r="J13" s="26" t="s">
        <v>159</v>
      </c>
      <c r="L13" s="289"/>
      <c r="M13" s="289"/>
      <c r="N13" s="142">
        <v>12039.54</v>
      </c>
      <c r="O13" s="146"/>
      <c r="P13" s="146"/>
      <c r="Q13" s="146"/>
      <c r="R13" s="146"/>
      <c r="S13" s="299"/>
      <c r="T13" s="299"/>
      <c r="U13" s="29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89"/>
      <c r="AO13" s="289"/>
      <c r="AP13" s="289"/>
      <c r="AQ13" s="289"/>
      <c r="AR13" s="289"/>
      <c r="AS13" s="289"/>
    </row>
    <row r="14" spans="1:45" x14ac:dyDescent="0.2">
      <c r="A14" s="298"/>
      <c r="B14" s="289" t="s">
        <v>160</v>
      </c>
      <c r="C14" s="289"/>
      <c r="D14" s="289"/>
      <c r="E14" s="289"/>
      <c r="F14" s="300"/>
      <c r="G14" s="289"/>
      <c r="H14" s="301">
        <v>0</v>
      </c>
      <c r="J14" s="26" t="s">
        <v>161</v>
      </c>
      <c r="L14" s="289"/>
      <c r="M14" s="289"/>
      <c r="N14" s="142">
        <v>17594.03</v>
      </c>
      <c r="O14" s="146"/>
      <c r="P14" s="146"/>
      <c r="Q14" s="146"/>
      <c r="R14" s="146"/>
      <c r="S14" s="299"/>
      <c r="T14" s="299"/>
      <c r="U14" s="29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89"/>
      <c r="AO14" s="289"/>
      <c r="AP14" s="289"/>
      <c r="AQ14" s="289"/>
      <c r="AR14" s="289"/>
      <c r="AS14" s="289"/>
    </row>
    <row r="15" spans="1:45" x14ac:dyDescent="0.2">
      <c r="A15" s="298"/>
      <c r="B15" s="289" t="s">
        <v>67</v>
      </c>
      <c r="C15" s="289"/>
      <c r="D15" s="289"/>
      <c r="E15" s="289"/>
      <c r="F15" s="289"/>
      <c r="G15" s="289"/>
      <c r="H15" s="301"/>
      <c r="J15" s="26" t="s">
        <v>162</v>
      </c>
      <c r="L15" s="289"/>
      <c r="M15" s="289"/>
      <c r="N15" s="142">
        <v>33620.74</v>
      </c>
      <c r="O15" s="146"/>
      <c r="P15" s="146"/>
      <c r="Q15" s="146"/>
      <c r="R15" s="146"/>
      <c r="S15" s="299"/>
      <c r="T15" s="299"/>
      <c r="U15" s="299"/>
      <c r="Y15" s="289"/>
      <c r="Z15" s="289"/>
      <c r="AA15" s="289"/>
      <c r="AB15" s="289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89"/>
      <c r="AO15" s="289"/>
      <c r="AP15" s="289"/>
      <c r="AQ15" s="289"/>
      <c r="AR15" s="289"/>
      <c r="AS15" s="289"/>
    </row>
    <row r="16" spans="1:45" x14ac:dyDescent="0.2">
      <c r="A16" s="298"/>
      <c r="B16" s="289"/>
      <c r="C16" s="289" t="s">
        <v>163</v>
      </c>
      <c r="D16" s="289"/>
      <c r="E16" s="289"/>
      <c r="F16" s="289"/>
      <c r="G16" s="289"/>
      <c r="H16" s="301">
        <v>0</v>
      </c>
      <c r="J16" s="26" t="s">
        <v>164</v>
      </c>
      <c r="L16" s="289"/>
      <c r="M16" s="289"/>
      <c r="N16" s="186">
        <v>0</v>
      </c>
      <c r="O16" s="146"/>
      <c r="P16" s="146"/>
      <c r="Q16" s="146"/>
      <c r="R16" s="146"/>
      <c r="S16" s="146"/>
      <c r="T16" s="146"/>
      <c r="U16" s="146"/>
      <c r="Y16" s="289"/>
      <c r="Z16" s="289"/>
      <c r="AA16" s="289"/>
      <c r="AB16" s="289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89"/>
      <c r="AO16" s="289"/>
      <c r="AP16" s="289"/>
      <c r="AQ16" s="289"/>
      <c r="AR16" s="289"/>
      <c r="AS16" s="289"/>
    </row>
    <row r="17" spans="1:45" ht="13.5" thickBot="1" x14ac:dyDescent="0.25">
      <c r="A17" s="298"/>
      <c r="B17" s="289" t="s">
        <v>165</v>
      </c>
      <c r="C17" s="289"/>
      <c r="D17" s="289"/>
      <c r="E17" s="289"/>
      <c r="F17" s="289"/>
      <c r="G17" s="289"/>
      <c r="H17" s="142">
        <v>31.06</v>
      </c>
      <c r="J17" s="302"/>
      <c r="K17" s="266" t="s">
        <v>166</v>
      </c>
      <c r="L17" s="303"/>
      <c r="M17" s="303"/>
      <c r="N17" s="304">
        <v>63254.31</v>
      </c>
      <c r="O17" s="305"/>
      <c r="P17" s="305"/>
      <c r="Q17" s="305"/>
      <c r="R17" s="305"/>
      <c r="S17" s="146"/>
      <c r="T17" s="146"/>
      <c r="U17" s="146"/>
      <c r="Y17" s="289"/>
      <c r="Z17" s="289"/>
      <c r="AA17" s="289"/>
      <c r="AB17" s="289"/>
      <c r="AC17" s="289"/>
      <c r="AD17" s="289"/>
      <c r="AE17" s="289"/>
      <c r="AF17" s="289"/>
      <c r="AG17" s="289"/>
      <c r="AH17" s="289"/>
      <c r="AI17" s="289"/>
      <c r="AJ17" s="289"/>
      <c r="AK17" s="289"/>
      <c r="AL17" s="289"/>
      <c r="AM17" s="289"/>
      <c r="AN17" s="289"/>
      <c r="AO17" s="289"/>
      <c r="AP17" s="289"/>
      <c r="AQ17" s="289"/>
      <c r="AR17" s="289"/>
      <c r="AS17" s="289"/>
    </row>
    <row r="18" spans="1:45" x14ac:dyDescent="0.2">
      <c r="A18" s="298"/>
      <c r="B18" s="289" t="s">
        <v>167</v>
      </c>
      <c r="C18" s="289"/>
      <c r="D18" s="289"/>
      <c r="E18" s="289"/>
      <c r="F18" s="289"/>
      <c r="G18" s="289"/>
      <c r="H18" s="301"/>
      <c r="S18" s="299"/>
      <c r="T18" s="299"/>
      <c r="U18" s="299"/>
      <c r="Y18" s="289"/>
      <c r="Z18" s="289"/>
      <c r="AA18" s="289"/>
      <c r="AB18" s="289"/>
      <c r="AC18" s="289"/>
      <c r="AD18" s="289"/>
      <c r="AE18" s="289"/>
      <c r="AF18" s="289"/>
      <c r="AG18" s="289"/>
      <c r="AH18" s="289"/>
      <c r="AI18" s="289"/>
      <c r="AJ18" s="289"/>
      <c r="AK18" s="289"/>
      <c r="AL18" s="289"/>
      <c r="AM18" s="289"/>
      <c r="AN18" s="289"/>
      <c r="AO18" s="289"/>
      <c r="AP18" s="289"/>
      <c r="AQ18" s="289"/>
      <c r="AR18" s="289"/>
      <c r="AS18" s="289"/>
    </row>
    <row r="19" spans="1:45" x14ac:dyDescent="0.2">
      <c r="A19" s="298"/>
      <c r="B19" s="16" t="s">
        <v>168</v>
      </c>
      <c r="C19" s="289"/>
      <c r="D19" s="289"/>
      <c r="E19" s="289"/>
      <c r="F19" s="289"/>
      <c r="G19" s="289"/>
      <c r="H19" s="301"/>
      <c r="S19" s="146"/>
      <c r="T19" s="146"/>
      <c r="U19" s="146"/>
      <c r="V19" s="306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89"/>
      <c r="AO19" s="289"/>
      <c r="AP19" s="289"/>
      <c r="AQ19" s="289"/>
      <c r="AR19" s="289"/>
      <c r="AS19" s="289"/>
    </row>
    <row r="20" spans="1:45" x14ac:dyDescent="0.2">
      <c r="A20" s="298"/>
      <c r="B20" s="289" t="s">
        <v>169</v>
      </c>
      <c r="C20" s="289"/>
      <c r="D20" s="289"/>
      <c r="E20" s="289"/>
      <c r="F20" s="289"/>
      <c r="G20" s="289"/>
      <c r="H20" s="142">
        <v>112148.22</v>
      </c>
      <c r="S20" s="299"/>
      <c r="T20" s="299"/>
      <c r="U20" s="299"/>
      <c r="Y20" s="289"/>
      <c r="Z20" s="289"/>
      <c r="AA20" s="289"/>
      <c r="AB20" s="289"/>
      <c r="AC20" s="289"/>
      <c r="AD20" s="289"/>
      <c r="AE20" s="289"/>
      <c r="AF20" s="289"/>
      <c r="AG20" s="289"/>
      <c r="AH20" s="289"/>
      <c r="AI20" s="289"/>
      <c r="AJ20" s="289"/>
      <c r="AK20" s="289"/>
      <c r="AL20" s="289"/>
      <c r="AM20" s="289"/>
      <c r="AN20" s="289"/>
      <c r="AO20" s="289"/>
      <c r="AP20" s="289"/>
      <c r="AQ20" s="289"/>
      <c r="AR20" s="289"/>
      <c r="AS20" s="289"/>
    </row>
    <row r="21" spans="1:45" x14ac:dyDescent="0.2">
      <c r="A21" s="298"/>
      <c r="B21" s="16" t="s">
        <v>170</v>
      </c>
      <c r="C21" s="289"/>
      <c r="D21" s="289"/>
      <c r="E21" s="289"/>
      <c r="F21" s="289"/>
      <c r="G21" s="289"/>
      <c r="H21" s="301"/>
      <c r="X21" s="139"/>
      <c r="Y21" s="289"/>
      <c r="Z21" s="289"/>
      <c r="AA21" s="289"/>
      <c r="AB21" s="289"/>
      <c r="AC21" s="289"/>
      <c r="AD21" s="289"/>
      <c r="AE21" s="289"/>
      <c r="AF21" s="289"/>
      <c r="AG21" s="289"/>
      <c r="AH21" s="289"/>
      <c r="AI21" s="289"/>
      <c r="AJ21" s="289"/>
      <c r="AK21" s="289"/>
      <c r="AL21" s="289"/>
      <c r="AM21" s="289"/>
      <c r="AN21" s="289"/>
      <c r="AO21" s="289"/>
      <c r="AP21" s="289"/>
      <c r="AQ21" s="289"/>
      <c r="AR21" s="289"/>
      <c r="AS21" s="289"/>
    </row>
    <row r="22" spans="1:45" ht="13.5" thickBot="1" x14ac:dyDescent="0.25">
      <c r="A22" s="298"/>
      <c r="B22" s="289" t="s">
        <v>171</v>
      </c>
      <c r="C22" s="289"/>
      <c r="D22" s="289"/>
      <c r="E22" s="289"/>
      <c r="F22" s="289"/>
      <c r="G22" s="289"/>
      <c r="H22" s="301"/>
      <c r="N22" s="307"/>
      <c r="Y22" s="289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</row>
    <row r="23" spans="1:45" x14ac:dyDescent="0.2">
      <c r="A23" s="298"/>
      <c r="B23" s="289" t="s">
        <v>172</v>
      </c>
      <c r="C23" s="289"/>
      <c r="D23" s="289"/>
      <c r="E23" s="289"/>
      <c r="F23" s="289"/>
      <c r="G23" s="289"/>
      <c r="H23" s="301"/>
      <c r="I23" s="308"/>
      <c r="J23" s="291" t="s">
        <v>173</v>
      </c>
      <c r="K23" s="284"/>
      <c r="L23" s="284"/>
      <c r="M23" s="284"/>
      <c r="N23" s="309">
        <v>44377</v>
      </c>
      <c r="O23" s="297"/>
      <c r="P23" s="297"/>
      <c r="Q23" s="297"/>
      <c r="R23" s="297"/>
      <c r="S23" s="274"/>
      <c r="T23" s="274"/>
      <c r="U23" s="274"/>
      <c r="Y23" s="289"/>
      <c r="Z23" s="289"/>
      <c r="AA23" s="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89"/>
      <c r="AP23" s="289"/>
      <c r="AQ23" s="289"/>
      <c r="AR23" s="289"/>
      <c r="AS23" s="289"/>
    </row>
    <row r="24" spans="1:45" x14ac:dyDescent="0.2">
      <c r="A24" s="298"/>
      <c r="B24" s="289" t="s">
        <v>174</v>
      </c>
      <c r="C24" s="289"/>
      <c r="D24" s="289"/>
      <c r="E24" s="289"/>
      <c r="F24" s="289"/>
      <c r="G24" s="289"/>
      <c r="H24" s="301"/>
      <c r="I24" s="310"/>
      <c r="J24" s="298"/>
      <c r="K24" s="289"/>
      <c r="L24" s="289"/>
      <c r="M24" s="289"/>
      <c r="N24" s="311"/>
      <c r="O24" s="312" t="s">
        <v>175</v>
      </c>
      <c r="P24" s="313"/>
      <c r="Q24" s="313"/>
      <c r="R24" s="313"/>
      <c r="Y24" s="289"/>
      <c r="Z24" s="289"/>
      <c r="AA24" s="289"/>
      <c r="AB24" s="289"/>
      <c r="AC24" s="289"/>
      <c r="AD24" s="289"/>
      <c r="AE24" s="289"/>
      <c r="AF24" s="289"/>
      <c r="AG24" s="289"/>
      <c r="AH24" s="289"/>
      <c r="AI24" s="289"/>
      <c r="AJ24" s="289"/>
      <c r="AK24" s="289"/>
      <c r="AL24" s="289"/>
      <c r="AM24" s="289"/>
      <c r="AN24" s="289"/>
      <c r="AO24" s="289"/>
      <c r="AP24" s="289"/>
      <c r="AQ24" s="289"/>
      <c r="AR24" s="289"/>
      <c r="AS24" s="289"/>
    </row>
    <row r="25" spans="1:45" x14ac:dyDescent="0.2">
      <c r="A25" s="298"/>
      <c r="B25" s="289" t="s">
        <v>176</v>
      </c>
      <c r="C25" s="289"/>
      <c r="D25" s="289"/>
      <c r="E25" s="289"/>
      <c r="F25" s="289"/>
      <c r="G25" s="289"/>
      <c r="H25" s="142"/>
      <c r="I25" s="314"/>
      <c r="J25" s="315" t="s">
        <v>177</v>
      </c>
      <c r="K25" s="289"/>
      <c r="L25" s="289"/>
      <c r="M25" s="289"/>
      <c r="N25" s="511">
        <v>305641.99</v>
      </c>
      <c r="O25" s="316"/>
      <c r="P25" s="317"/>
      <c r="Q25" s="317"/>
      <c r="R25" s="317"/>
      <c r="V25" s="2"/>
      <c r="Y25" s="289"/>
      <c r="Z25" s="289"/>
      <c r="AA25" s="289"/>
      <c r="AB25" s="289"/>
      <c r="AC25" s="289"/>
      <c r="AD25" s="289"/>
      <c r="AE25" s="289"/>
      <c r="AF25" s="289"/>
      <c r="AG25" s="289"/>
      <c r="AH25" s="289"/>
      <c r="AI25" s="289"/>
      <c r="AJ25" s="289"/>
      <c r="AK25" s="289"/>
      <c r="AL25" s="289"/>
      <c r="AM25" s="289"/>
      <c r="AN25" s="289"/>
      <c r="AO25" s="289"/>
      <c r="AP25" s="289"/>
      <c r="AQ25" s="289"/>
      <c r="AR25" s="289"/>
      <c r="AS25" s="289"/>
    </row>
    <row r="26" spans="1:45" x14ac:dyDescent="0.2">
      <c r="A26" s="298"/>
      <c r="B26" s="289" t="s">
        <v>178</v>
      </c>
      <c r="C26" s="289"/>
      <c r="D26" s="289"/>
      <c r="E26" s="289"/>
      <c r="F26" s="289"/>
      <c r="G26" s="289"/>
      <c r="H26" s="142"/>
      <c r="I26" s="314"/>
      <c r="J26" s="315" t="s">
        <v>179</v>
      </c>
      <c r="K26" s="289"/>
      <c r="L26" s="289"/>
      <c r="M26" s="289"/>
      <c r="N26" s="512">
        <v>67485594.079999998</v>
      </c>
      <c r="O26" s="316"/>
      <c r="P26" s="317"/>
      <c r="Q26" s="317"/>
      <c r="R26" s="317"/>
      <c r="V26" s="2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</row>
    <row r="27" spans="1:45" x14ac:dyDescent="0.2">
      <c r="A27" s="298"/>
      <c r="B27" s="289" t="s">
        <v>180</v>
      </c>
      <c r="C27" s="289"/>
      <c r="D27" s="289"/>
      <c r="E27" s="289"/>
      <c r="F27" s="289"/>
      <c r="G27" s="289"/>
      <c r="H27" s="301"/>
      <c r="I27" s="318"/>
      <c r="J27" s="315" t="s">
        <v>181</v>
      </c>
      <c r="K27" s="289"/>
      <c r="L27" s="289"/>
      <c r="M27" s="289"/>
      <c r="N27" s="319">
        <v>0.33229999999999998</v>
      </c>
      <c r="O27" s="320"/>
      <c r="P27" s="321"/>
      <c r="Q27" s="462"/>
      <c r="R27" s="322"/>
      <c r="V27" s="2"/>
      <c r="Y27" s="289"/>
      <c r="Z27" s="289"/>
      <c r="AA27" s="289"/>
      <c r="AB27" s="289"/>
      <c r="AC27" s="289"/>
      <c r="AD27" s="289"/>
      <c r="AE27" s="289"/>
      <c r="AF27" s="289"/>
      <c r="AG27" s="289"/>
      <c r="AH27" s="289"/>
      <c r="AI27" s="289"/>
      <c r="AJ27" s="289"/>
      <c r="AK27" s="289"/>
      <c r="AL27" s="289"/>
      <c r="AM27" s="289"/>
      <c r="AN27" s="289"/>
      <c r="AO27" s="289"/>
      <c r="AP27" s="289"/>
      <c r="AQ27" s="289"/>
      <c r="AR27" s="289"/>
      <c r="AS27" s="289"/>
    </row>
    <row r="28" spans="1:45" x14ac:dyDescent="0.2">
      <c r="A28" s="298"/>
      <c r="B28" s="289"/>
      <c r="C28" s="289"/>
      <c r="D28" s="289"/>
      <c r="E28" s="289"/>
      <c r="F28" s="289"/>
      <c r="G28" s="289"/>
      <c r="H28" s="323"/>
      <c r="I28" s="318"/>
      <c r="J28" s="315" t="s">
        <v>182</v>
      </c>
      <c r="K28" s="289"/>
      <c r="L28" s="289"/>
      <c r="M28" s="289"/>
      <c r="N28" s="324">
        <v>1.2258</v>
      </c>
      <c r="O28" s="320"/>
      <c r="P28" s="321"/>
      <c r="Q28" s="321"/>
      <c r="R28" s="321"/>
      <c r="V28" s="2"/>
      <c r="X28" s="325"/>
    </row>
    <row r="29" spans="1:45" x14ac:dyDescent="0.2">
      <c r="A29" s="298"/>
      <c r="B29" s="289"/>
      <c r="C29" s="89" t="s">
        <v>183</v>
      </c>
      <c r="D29" s="289"/>
      <c r="E29" s="289"/>
      <c r="F29" s="289"/>
      <c r="G29" s="289"/>
      <c r="H29" s="463">
        <f>SUM(H13:H28)</f>
        <v>858460.24</v>
      </c>
      <c r="I29" s="326"/>
      <c r="J29" s="327"/>
      <c r="K29" s="289"/>
      <c r="L29" s="289"/>
      <c r="M29" s="289"/>
      <c r="N29" s="328"/>
      <c r="O29" s="329"/>
      <c r="P29" s="330"/>
      <c r="Q29" s="330"/>
      <c r="R29" s="330"/>
      <c r="V29" s="2"/>
    </row>
    <row r="30" spans="1:45" ht="13.5" thickBot="1" x14ac:dyDescent="0.25">
      <c r="A30" s="302"/>
      <c r="B30" s="303"/>
      <c r="C30" s="266"/>
      <c r="D30" s="303"/>
      <c r="E30" s="303"/>
      <c r="F30" s="303"/>
      <c r="G30" s="303"/>
      <c r="H30" s="331"/>
      <c r="I30" s="332"/>
      <c r="J30" s="315" t="s">
        <v>184</v>
      </c>
      <c r="K30" s="289"/>
      <c r="L30" s="289"/>
      <c r="M30" s="289"/>
      <c r="N30" s="338">
        <v>112148.22</v>
      </c>
      <c r="O30" s="329"/>
      <c r="P30" s="330"/>
      <c r="Q30" s="330"/>
      <c r="R30" s="330"/>
      <c r="V30" s="2"/>
    </row>
    <row r="31" spans="1:45" x14ac:dyDescent="0.2">
      <c r="A31" s="333" t="s">
        <v>185</v>
      </c>
      <c r="B31" s="334"/>
      <c r="C31" s="335"/>
      <c r="D31" s="334"/>
      <c r="E31" s="334"/>
      <c r="F31" s="334"/>
      <c r="G31" s="334"/>
      <c r="H31" s="336"/>
      <c r="I31" s="337"/>
      <c r="J31" s="315" t="s">
        <v>186</v>
      </c>
      <c r="K31" s="289"/>
      <c r="L31" s="289"/>
      <c r="M31" s="289"/>
      <c r="N31" s="338">
        <v>0</v>
      </c>
      <c r="O31" s="329"/>
      <c r="P31" s="330"/>
      <c r="Q31" s="330"/>
      <c r="R31" s="330"/>
      <c r="V31" s="2"/>
    </row>
    <row r="32" spans="1:45" ht="14.25" x14ac:dyDescent="0.2">
      <c r="A32" s="339"/>
      <c r="B32" s="267"/>
      <c r="C32" s="267"/>
      <c r="D32" s="267"/>
      <c r="E32" s="267"/>
      <c r="F32" s="267"/>
      <c r="G32" s="267"/>
      <c r="H32" s="340"/>
      <c r="I32" s="332"/>
      <c r="J32" s="26" t="s">
        <v>187</v>
      </c>
      <c r="K32" s="289"/>
      <c r="L32" s="289"/>
      <c r="M32" s="289"/>
      <c r="N32" s="464">
        <v>62053952.969999999</v>
      </c>
      <c r="O32" s="320"/>
      <c r="P32" s="341"/>
      <c r="Q32" s="465"/>
      <c r="R32" s="466"/>
      <c r="V32" s="2"/>
    </row>
    <row r="33" spans="1:25" ht="15" thickBot="1" x14ac:dyDescent="0.25">
      <c r="A33" s="65"/>
      <c r="B33" s="342"/>
      <c r="C33" s="342"/>
      <c r="D33" s="342"/>
      <c r="E33" s="342"/>
      <c r="F33" s="342"/>
      <c r="G33" s="343"/>
      <c r="H33" s="344"/>
      <c r="I33" s="318"/>
      <c r="J33" s="26" t="s">
        <v>188</v>
      </c>
      <c r="K33" s="16"/>
      <c r="L33" s="16"/>
      <c r="M33" s="16"/>
      <c r="N33" s="345">
        <v>0.91949999999999998</v>
      </c>
      <c r="O33" s="320"/>
      <c r="P33" s="321"/>
      <c r="Q33" s="467"/>
      <c r="R33" s="468"/>
      <c r="V33" s="2"/>
    </row>
    <row r="34" spans="1:25" s="268" customFormat="1" x14ac:dyDescent="0.2">
      <c r="A34" s="62"/>
      <c r="B34" s="267"/>
      <c r="C34" s="267"/>
      <c r="D34" s="267"/>
      <c r="E34" s="267"/>
      <c r="F34" s="267"/>
      <c r="G34" s="267"/>
      <c r="H34" s="267"/>
      <c r="I34" s="318"/>
      <c r="J34" s="26" t="s">
        <v>189</v>
      </c>
      <c r="K34" s="16"/>
      <c r="L34" s="16"/>
      <c r="M34" s="16"/>
      <c r="N34" s="346">
        <v>2.6700000000000002E-2</v>
      </c>
      <c r="O34" s="320"/>
      <c r="P34" s="321"/>
      <c r="Q34" s="467"/>
      <c r="R34" s="469"/>
      <c r="V34" s="2"/>
    </row>
    <row r="35" spans="1:25" s="268" customFormat="1" ht="13.5" thickBot="1" x14ac:dyDescent="0.25">
      <c r="G35" s="347"/>
      <c r="I35" s="348"/>
      <c r="J35" s="349" t="s">
        <v>190</v>
      </c>
      <c r="K35" s="350"/>
      <c r="L35" s="350"/>
      <c r="M35" s="350"/>
      <c r="N35" s="351">
        <v>0</v>
      </c>
      <c r="O35" s="320"/>
      <c r="P35" s="321"/>
      <c r="Q35" s="467"/>
      <c r="R35" s="470"/>
      <c r="V35" s="352"/>
    </row>
    <row r="36" spans="1:25" s="268" customFormat="1" x14ac:dyDescent="0.2">
      <c r="H36" s="353"/>
      <c r="J36" s="354" t="s">
        <v>191</v>
      </c>
      <c r="K36" s="355"/>
      <c r="L36" s="355"/>
      <c r="M36" s="355"/>
      <c r="N36" s="356"/>
      <c r="O36" s="357"/>
      <c r="P36" s="357"/>
      <c r="Q36" s="467"/>
      <c r="R36" s="471"/>
      <c r="X36" s="358"/>
    </row>
    <row r="37" spans="1:25" s="268" customFormat="1" ht="13.5" thickBot="1" x14ac:dyDescent="0.25">
      <c r="H37" s="347"/>
      <c r="J37" s="507" t="s">
        <v>192</v>
      </c>
      <c r="K37" s="508"/>
      <c r="L37" s="508"/>
      <c r="M37" s="508"/>
      <c r="N37" s="509"/>
      <c r="O37" s="359"/>
      <c r="P37" s="359"/>
      <c r="Q37" s="472"/>
      <c r="R37" s="359"/>
      <c r="S37" s="359"/>
      <c r="T37" s="359"/>
      <c r="U37" s="359"/>
      <c r="V37" s="146"/>
      <c r="X37" s="358"/>
    </row>
    <row r="38" spans="1:25" s="268" customFormat="1" x14ac:dyDescent="0.2">
      <c r="J38" s="62"/>
      <c r="K38" s="89"/>
      <c r="L38" s="289"/>
      <c r="M38" s="289"/>
      <c r="N38" s="289"/>
      <c r="O38" s="320"/>
      <c r="P38" s="146"/>
      <c r="Q38" s="299"/>
      <c r="R38" s="289"/>
      <c r="S38" s="289"/>
      <c r="T38" s="289"/>
      <c r="U38" s="289"/>
      <c r="V38" s="17"/>
      <c r="X38" s="347"/>
      <c r="Y38" s="358"/>
    </row>
    <row r="39" spans="1:25" ht="13.5" thickBot="1" x14ac:dyDescent="0.25">
      <c r="P39" s="2"/>
      <c r="Q39" s="360"/>
      <c r="V39" s="17"/>
    </row>
    <row r="40" spans="1:25" ht="15.75" thickBot="1" x14ac:dyDescent="0.3">
      <c r="A40" s="293" t="s">
        <v>193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5"/>
      <c r="O40" s="289"/>
      <c r="P40" s="2"/>
      <c r="Q40" s="360"/>
      <c r="R40" s="361"/>
      <c r="S40" s="289"/>
      <c r="T40" s="289"/>
      <c r="U40" s="289"/>
      <c r="V40" s="362"/>
      <c r="X40" s="363"/>
    </row>
    <row r="41" spans="1:25" ht="15.75" thickBot="1" x14ac:dyDescent="0.3">
      <c r="A41" s="364"/>
      <c r="B41" s="289"/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323"/>
      <c r="O41" s="289"/>
      <c r="Q41" s="363"/>
      <c r="R41" s="361"/>
      <c r="S41" s="289"/>
      <c r="T41" s="289"/>
      <c r="U41" s="289"/>
      <c r="V41" s="17"/>
      <c r="W41" s="268"/>
      <c r="X41" s="360"/>
    </row>
    <row r="42" spans="1:25" x14ac:dyDescent="0.2">
      <c r="A42" s="365"/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92"/>
      <c r="O42" s="289"/>
      <c r="P42" s="366"/>
      <c r="Q42" s="363"/>
      <c r="R42" s="289"/>
      <c r="S42" s="289"/>
      <c r="T42" s="289"/>
      <c r="U42" s="289"/>
      <c r="Y42" s="363"/>
    </row>
    <row r="43" spans="1:25" x14ac:dyDescent="0.2">
      <c r="A43" s="110" t="s">
        <v>194</v>
      </c>
      <c r="B43" s="289"/>
      <c r="C43" s="289"/>
      <c r="D43" s="289"/>
      <c r="E43" s="289"/>
      <c r="F43" s="289"/>
      <c r="G43" s="289"/>
      <c r="H43" s="289"/>
      <c r="I43" s="289"/>
      <c r="J43" s="289"/>
      <c r="K43" s="289"/>
      <c r="L43" s="367" t="s">
        <v>195</v>
      </c>
      <c r="M43" s="368"/>
      <c r="N43" s="369" t="s">
        <v>196</v>
      </c>
      <c r="O43" s="370"/>
      <c r="P43" s="366"/>
      <c r="Q43" s="363"/>
      <c r="R43" s="370"/>
      <c r="S43" s="370"/>
      <c r="T43" s="370"/>
      <c r="U43" s="370"/>
      <c r="X43" s="363"/>
    </row>
    <row r="44" spans="1:25" x14ac:dyDescent="0.2">
      <c r="A44" s="298"/>
      <c r="B44" s="289"/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323"/>
      <c r="O44" s="289"/>
      <c r="P44" s="366"/>
      <c r="Q44" s="363"/>
      <c r="R44" s="289"/>
      <c r="S44" s="289"/>
      <c r="T44" s="289"/>
      <c r="U44" s="289"/>
    </row>
    <row r="45" spans="1:25" x14ac:dyDescent="0.2">
      <c r="A45" s="298"/>
      <c r="B45" s="89" t="s">
        <v>183</v>
      </c>
      <c r="C45" s="289"/>
      <c r="D45" s="289"/>
      <c r="E45" s="289"/>
      <c r="F45" s="289"/>
      <c r="G45" s="289"/>
      <c r="H45" s="289"/>
      <c r="I45" s="289"/>
      <c r="J45" s="289"/>
      <c r="K45" s="289"/>
      <c r="L45" s="371"/>
      <c r="M45" s="371"/>
      <c r="N45" s="301">
        <v>858460.24</v>
      </c>
      <c r="O45" s="299"/>
      <c r="P45" s="146"/>
      <c r="Q45" s="363"/>
      <c r="R45" s="299"/>
      <c r="S45" s="289"/>
      <c r="T45" s="289"/>
      <c r="U45" s="289"/>
      <c r="W45" s="363"/>
    </row>
    <row r="46" spans="1:25" x14ac:dyDescent="0.2">
      <c r="A46" s="298"/>
      <c r="B46" s="289"/>
      <c r="C46" s="289"/>
      <c r="D46" s="289"/>
      <c r="E46" s="289"/>
      <c r="F46" s="289"/>
      <c r="G46" s="289"/>
      <c r="H46" s="289"/>
      <c r="I46" s="289"/>
      <c r="J46" s="289"/>
      <c r="K46" s="289"/>
      <c r="L46" s="371"/>
      <c r="M46" s="371"/>
      <c r="N46" s="301"/>
      <c r="O46" s="299"/>
      <c r="P46" s="146"/>
      <c r="Q46" s="299"/>
      <c r="R46" s="299"/>
      <c r="S46" s="299"/>
      <c r="T46" s="299"/>
      <c r="U46" s="299"/>
    </row>
    <row r="47" spans="1:25" x14ac:dyDescent="0.2">
      <c r="A47" s="298"/>
      <c r="B47" s="89" t="s">
        <v>197</v>
      </c>
      <c r="C47" s="289"/>
      <c r="D47" s="289"/>
      <c r="E47" s="289"/>
      <c r="F47" s="289"/>
      <c r="G47" s="289"/>
      <c r="H47" s="289"/>
      <c r="I47" s="289"/>
      <c r="J47" s="289"/>
      <c r="K47" s="289"/>
      <c r="L47" s="146">
        <v>96238.82</v>
      </c>
      <c r="M47" s="371"/>
      <c r="N47" s="301">
        <v>762221.42</v>
      </c>
      <c r="O47" s="299"/>
      <c r="P47" s="299"/>
      <c r="Q47" s="299"/>
      <c r="R47" s="299"/>
      <c r="S47" s="299"/>
      <c r="T47" s="299"/>
      <c r="U47" s="299"/>
    </row>
    <row r="48" spans="1:25" x14ac:dyDescent="0.2">
      <c r="A48" s="298"/>
      <c r="B48" s="289"/>
      <c r="C48" s="289"/>
      <c r="D48" s="289"/>
      <c r="E48" s="289"/>
      <c r="F48" s="289"/>
      <c r="G48" s="289"/>
      <c r="H48" s="289"/>
      <c r="I48" s="289"/>
      <c r="J48" s="289"/>
      <c r="K48" s="289"/>
      <c r="L48" s="146"/>
      <c r="M48" s="371"/>
      <c r="N48" s="301"/>
      <c r="O48" s="299"/>
      <c r="P48" s="299"/>
      <c r="Q48" s="299"/>
      <c r="R48" s="299"/>
      <c r="S48" s="299"/>
      <c r="T48" s="299"/>
      <c r="U48" s="299"/>
    </row>
    <row r="49" spans="1:30" x14ac:dyDescent="0.2">
      <c r="A49" s="298"/>
      <c r="B49" s="89" t="s">
        <v>198</v>
      </c>
      <c r="C49" s="289"/>
      <c r="D49" s="289"/>
      <c r="E49" s="289"/>
      <c r="F49" s="289"/>
      <c r="G49" s="289"/>
      <c r="H49" s="289"/>
      <c r="I49" s="289"/>
      <c r="J49" s="289"/>
      <c r="K49" s="289"/>
      <c r="L49" s="146">
        <v>0</v>
      </c>
      <c r="M49" s="371"/>
      <c r="N49" s="301">
        <v>762221.42</v>
      </c>
      <c r="O49" s="299"/>
      <c r="P49" s="299"/>
      <c r="Q49" s="299"/>
      <c r="R49" s="299"/>
      <c r="S49" s="299"/>
      <c r="T49" s="299"/>
      <c r="U49" s="299"/>
    </row>
    <row r="50" spans="1:30" x14ac:dyDescent="0.2">
      <c r="A50" s="298"/>
      <c r="B50" s="289"/>
      <c r="C50" s="289"/>
      <c r="D50" s="289"/>
      <c r="E50" s="289"/>
      <c r="F50" s="289"/>
      <c r="G50" s="289"/>
      <c r="H50" s="289"/>
      <c r="I50" s="289"/>
      <c r="J50" s="289"/>
      <c r="K50" s="289"/>
      <c r="L50" s="146"/>
      <c r="M50" s="371"/>
      <c r="N50" s="301"/>
      <c r="O50" s="299"/>
      <c r="P50" s="299"/>
      <c r="Q50" s="299"/>
      <c r="R50" s="299"/>
      <c r="S50" s="299"/>
      <c r="T50" s="299"/>
      <c r="U50" s="299"/>
    </row>
    <row r="51" spans="1:30" x14ac:dyDescent="0.2">
      <c r="A51" s="298"/>
      <c r="B51" s="89" t="s">
        <v>199</v>
      </c>
      <c r="C51" s="289"/>
      <c r="D51" s="289"/>
      <c r="E51" s="289"/>
      <c r="F51" s="289"/>
      <c r="G51" s="289"/>
      <c r="H51" s="289"/>
      <c r="I51" s="289"/>
      <c r="J51" s="289"/>
      <c r="K51" s="289"/>
      <c r="L51" s="146">
        <v>12039.54</v>
      </c>
      <c r="M51" s="371"/>
      <c r="N51" s="301">
        <v>750181.88</v>
      </c>
      <c r="O51" s="299"/>
      <c r="P51" s="299"/>
      <c r="Q51" s="299"/>
      <c r="R51" s="299"/>
      <c r="S51" s="146"/>
      <c r="T51" s="146"/>
      <c r="U51" s="146"/>
    </row>
    <row r="52" spans="1:30" x14ac:dyDescent="0.2">
      <c r="A52" s="298"/>
      <c r="B52" s="289"/>
      <c r="C52" s="289"/>
      <c r="D52" s="289"/>
      <c r="E52" s="289"/>
      <c r="F52" s="289"/>
      <c r="G52" s="289"/>
      <c r="H52" s="289"/>
      <c r="I52" s="289"/>
      <c r="J52" s="289"/>
      <c r="K52" s="289"/>
      <c r="L52" s="146"/>
      <c r="M52" s="371"/>
      <c r="N52" s="301"/>
      <c r="O52" s="299"/>
      <c r="P52" s="299"/>
      <c r="Q52" s="299"/>
      <c r="R52" s="299"/>
      <c r="S52" s="299"/>
      <c r="T52" s="299"/>
      <c r="U52" s="299"/>
    </row>
    <row r="53" spans="1:30" x14ac:dyDescent="0.2">
      <c r="A53" s="298"/>
      <c r="B53" s="89" t="s">
        <v>200</v>
      </c>
      <c r="C53" s="289"/>
      <c r="D53" s="289"/>
      <c r="E53" s="289"/>
      <c r="F53" s="289"/>
      <c r="G53" s="289"/>
      <c r="H53" s="289"/>
      <c r="I53" s="289"/>
      <c r="J53" s="289"/>
      <c r="K53" s="289"/>
      <c r="L53" s="146">
        <v>17594.03</v>
      </c>
      <c r="M53" s="371"/>
      <c r="N53" s="301">
        <v>732587.85</v>
      </c>
      <c r="O53" s="299"/>
      <c r="P53" s="299"/>
      <c r="Q53" s="299"/>
      <c r="R53" s="299"/>
      <c r="S53" s="299"/>
      <c r="T53" s="299"/>
      <c r="U53" s="299"/>
    </row>
    <row r="54" spans="1:30" x14ac:dyDescent="0.2">
      <c r="A54" s="298"/>
      <c r="B54" s="289"/>
      <c r="C54" s="289"/>
      <c r="D54" s="289"/>
      <c r="E54" s="289"/>
      <c r="F54" s="289"/>
      <c r="G54" s="289"/>
      <c r="H54" s="289"/>
      <c r="I54" s="289"/>
      <c r="J54" s="289"/>
      <c r="K54" s="289"/>
      <c r="L54" s="146"/>
      <c r="M54" s="371"/>
      <c r="N54" s="301"/>
      <c r="O54" s="299"/>
      <c r="P54" s="299"/>
      <c r="Q54" s="299"/>
      <c r="R54" s="299"/>
      <c r="S54" s="299"/>
      <c r="T54" s="299"/>
      <c r="U54" s="299"/>
    </row>
    <row r="55" spans="1:30" x14ac:dyDescent="0.2">
      <c r="A55" s="298"/>
      <c r="B55" s="89" t="s">
        <v>201</v>
      </c>
      <c r="C55" s="289"/>
      <c r="D55" s="289"/>
      <c r="E55" s="289"/>
      <c r="F55" s="289"/>
      <c r="G55" s="289"/>
      <c r="H55" s="289"/>
      <c r="I55" s="289"/>
      <c r="J55" s="289"/>
      <c r="K55" s="289"/>
      <c r="L55" s="146">
        <v>30067.46</v>
      </c>
      <c r="M55" s="371"/>
      <c r="N55" s="301">
        <v>702520.39</v>
      </c>
      <c r="O55" s="299"/>
      <c r="P55" s="299"/>
      <c r="Q55" s="299"/>
      <c r="R55" s="299"/>
      <c r="S55" s="299"/>
      <c r="T55" s="299"/>
      <c r="U55" s="299"/>
    </row>
    <row r="56" spans="1:30" x14ac:dyDescent="0.2">
      <c r="A56" s="298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146"/>
      <c r="M56" s="371"/>
      <c r="N56" s="301"/>
      <c r="O56" s="299"/>
      <c r="P56" s="299"/>
      <c r="Q56" s="299"/>
      <c r="R56" s="299"/>
      <c r="S56" s="299"/>
      <c r="T56" s="299"/>
      <c r="U56" s="299"/>
    </row>
    <row r="57" spans="1:30" x14ac:dyDescent="0.2">
      <c r="A57" s="298"/>
      <c r="B57" s="89" t="s">
        <v>202</v>
      </c>
      <c r="C57" s="289"/>
      <c r="D57" s="289"/>
      <c r="E57" s="289"/>
      <c r="F57" s="289"/>
      <c r="G57" s="289"/>
      <c r="H57" s="289"/>
      <c r="I57" s="289"/>
      <c r="J57" s="289"/>
      <c r="K57" s="289"/>
      <c r="L57" s="146">
        <v>5755.85</v>
      </c>
      <c r="M57" s="371"/>
      <c r="N57" s="301">
        <v>696764.54</v>
      </c>
      <c r="O57" s="299"/>
      <c r="P57" s="299"/>
      <c r="Q57" s="299"/>
      <c r="R57" s="299"/>
      <c r="S57" s="299"/>
      <c r="T57" s="299"/>
      <c r="U57" s="299"/>
      <c r="V57" s="289"/>
      <c r="W57" s="289"/>
      <c r="X57" s="289"/>
      <c r="Y57" s="289"/>
      <c r="Z57" s="289"/>
      <c r="AA57" s="289"/>
      <c r="AB57" s="289"/>
      <c r="AC57" s="289"/>
      <c r="AD57" s="289"/>
    </row>
    <row r="58" spans="1:30" x14ac:dyDescent="0.2">
      <c r="A58" s="298"/>
      <c r="B58" s="289"/>
      <c r="C58" s="289"/>
      <c r="D58" s="289"/>
      <c r="E58" s="289"/>
      <c r="F58" s="289"/>
      <c r="G58" s="289"/>
      <c r="H58" s="289"/>
      <c r="I58" s="289"/>
      <c r="J58" s="289"/>
      <c r="K58" s="289"/>
      <c r="L58" s="146"/>
      <c r="M58" s="371"/>
      <c r="N58" s="301"/>
      <c r="O58" s="299"/>
      <c r="P58" s="299"/>
      <c r="Q58" s="299"/>
      <c r="R58" s="299"/>
      <c r="S58" s="299"/>
      <c r="T58" s="299"/>
      <c r="U58" s="299"/>
      <c r="V58" s="289"/>
      <c r="W58" s="372"/>
      <c r="X58" s="289"/>
      <c r="Y58" s="510"/>
      <c r="Z58" s="510"/>
      <c r="AA58" s="289"/>
      <c r="AB58" s="289"/>
      <c r="AC58" s="289"/>
      <c r="AD58" s="289"/>
    </row>
    <row r="59" spans="1:30" x14ac:dyDescent="0.2">
      <c r="A59" s="298"/>
      <c r="B59" s="89" t="s">
        <v>203</v>
      </c>
      <c r="C59" s="289"/>
      <c r="D59" s="289"/>
      <c r="E59" s="289"/>
      <c r="F59" s="289"/>
      <c r="G59" s="289"/>
      <c r="H59" s="289"/>
      <c r="I59" s="289"/>
      <c r="J59" s="289"/>
      <c r="K59" s="289"/>
      <c r="L59" s="146">
        <v>0</v>
      </c>
      <c r="M59" s="371"/>
      <c r="N59" s="301">
        <v>696764.54</v>
      </c>
      <c r="O59" s="299"/>
      <c r="P59" s="299"/>
      <c r="Q59" s="373"/>
      <c r="R59" s="299"/>
      <c r="S59" s="299"/>
      <c r="T59" s="299"/>
      <c r="U59" s="299"/>
      <c r="V59" s="289"/>
      <c r="W59" s="289"/>
      <c r="X59" s="289"/>
      <c r="Y59" s="16"/>
      <c r="Z59" s="289"/>
      <c r="AA59" s="289"/>
      <c r="AB59" s="289"/>
      <c r="AC59" s="289"/>
      <c r="AD59" s="289"/>
    </row>
    <row r="60" spans="1:30" x14ac:dyDescent="0.2">
      <c r="A60" s="298"/>
      <c r="B60" s="89"/>
      <c r="C60" s="289"/>
      <c r="D60" s="289"/>
      <c r="E60" s="289"/>
      <c r="F60" s="289"/>
      <c r="G60" s="289"/>
      <c r="H60" s="289"/>
      <c r="I60" s="289"/>
      <c r="J60" s="289"/>
      <c r="K60" s="289"/>
      <c r="L60" s="146"/>
      <c r="M60" s="371"/>
      <c r="N60" s="301"/>
      <c r="O60" s="299"/>
      <c r="P60" s="299"/>
      <c r="Q60" s="373"/>
      <c r="R60" s="299"/>
      <c r="S60" s="299"/>
      <c r="T60" s="299"/>
      <c r="U60" s="299"/>
      <c r="V60" s="374"/>
      <c r="W60" s="16"/>
      <c r="X60" s="16"/>
      <c r="Y60" s="375"/>
      <c r="Z60" s="299"/>
      <c r="AA60" s="289"/>
      <c r="AB60" s="299"/>
      <c r="AC60" s="299"/>
      <c r="AD60" s="299"/>
    </row>
    <row r="61" spans="1:30" x14ac:dyDescent="0.2">
      <c r="A61" s="298"/>
      <c r="B61" s="89" t="s">
        <v>204</v>
      </c>
      <c r="C61" s="289"/>
      <c r="D61" s="289"/>
      <c r="E61" s="289"/>
      <c r="F61" s="289"/>
      <c r="G61" s="289"/>
      <c r="H61" s="289"/>
      <c r="I61" s="289"/>
      <c r="J61" s="289"/>
      <c r="K61" s="289"/>
      <c r="L61" s="146">
        <v>583878.30000000005</v>
      </c>
      <c r="M61" s="371"/>
      <c r="N61" s="301">
        <v>112886.24</v>
      </c>
      <c r="O61" s="299"/>
      <c r="P61" s="299"/>
      <c r="Q61" s="376"/>
      <c r="R61" s="299"/>
      <c r="S61" s="299"/>
      <c r="T61" s="299"/>
      <c r="U61" s="299"/>
      <c r="V61" s="374"/>
      <c r="W61" s="16"/>
      <c r="X61" s="16"/>
      <c r="Y61" s="375"/>
      <c r="Z61" s="299"/>
      <c r="AA61" s="289"/>
      <c r="AB61" s="299"/>
      <c r="AC61" s="299"/>
      <c r="AD61" s="299"/>
    </row>
    <row r="62" spans="1:30" x14ac:dyDescent="0.2">
      <c r="A62" s="298"/>
      <c r="B62" s="89"/>
      <c r="C62" s="289"/>
      <c r="D62" s="289"/>
      <c r="E62" s="289"/>
      <c r="F62" s="289"/>
      <c r="G62" s="289"/>
      <c r="H62" s="289"/>
      <c r="I62" s="289"/>
      <c r="J62" s="289"/>
      <c r="K62" s="289"/>
      <c r="L62" s="371"/>
      <c r="M62" s="371"/>
      <c r="N62" s="301"/>
      <c r="O62" s="299"/>
      <c r="P62" s="299"/>
      <c r="Q62" s="373"/>
      <c r="R62" s="299"/>
      <c r="S62" s="299"/>
      <c r="T62" s="299"/>
      <c r="U62" s="299"/>
      <c r="V62" s="374"/>
      <c r="W62" s="16"/>
      <c r="X62" s="16"/>
      <c r="Y62" s="375"/>
      <c r="Z62" s="299"/>
      <c r="AA62" s="289"/>
      <c r="AB62" s="299"/>
      <c r="AC62" s="299"/>
      <c r="AD62" s="299"/>
    </row>
    <row r="63" spans="1:30" x14ac:dyDescent="0.2">
      <c r="A63" s="298"/>
      <c r="B63" s="89" t="s">
        <v>205</v>
      </c>
      <c r="C63" s="289"/>
      <c r="D63" s="289"/>
      <c r="E63" s="289"/>
      <c r="F63" s="289"/>
      <c r="G63" s="289"/>
      <c r="H63" s="289"/>
      <c r="I63" s="289"/>
      <c r="J63" s="289"/>
      <c r="K63" s="289"/>
      <c r="L63" s="371">
        <v>0</v>
      </c>
      <c r="M63" s="371"/>
      <c r="N63" s="301">
        <v>112886.24</v>
      </c>
      <c r="O63" s="299"/>
      <c r="P63" s="299"/>
      <c r="Q63" s="299"/>
      <c r="R63" s="299"/>
      <c r="S63" s="299"/>
      <c r="T63" s="299"/>
      <c r="U63" s="299"/>
      <c r="V63" s="374"/>
      <c r="W63" s="16"/>
      <c r="X63" s="16"/>
      <c r="Y63" s="375"/>
      <c r="Z63" s="299"/>
      <c r="AA63" s="289"/>
      <c r="AB63" s="299"/>
      <c r="AC63" s="299"/>
      <c r="AD63" s="299"/>
    </row>
    <row r="64" spans="1:30" x14ac:dyDescent="0.2">
      <c r="A64" s="298"/>
      <c r="B64" s="89"/>
      <c r="C64" s="289"/>
      <c r="D64" s="289"/>
      <c r="E64" s="289"/>
      <c r="F64" s="289"/>
      <c r="G64" s="289"/>
      <c r="H64" s="289"/>
      <c r="I64" s="289"/>
      <c r="J64" s="289"/>
      <c r="K64" s="289"/>
      <c r="L64" s="371"/>
      <c r="M64" s="371"/>
      <c r="N64" s="301"/>
      <c r="O64" s="299"/>
      <c r="P64" s="299"/>
      <c r="Q64" s="299"/>
      <c r="R64" s="299"/>
      <c r="S64" s="299"/>
      <c r="T64" s="299"/>
      <c r="U64" s="299"/>
      <c r="V64" s="374"/>
      <c r="W64" s="16"/>
      <c r="X64" s="16"/>
      <c r="Y64" s="375"/>
      <c r="Z64" s="299"/>
      <c r="AA64" s="289"/>
      <c r="AB64" s="299"/>
      <c r="AC64" s="299"/>
      <c r="AD64" s="299"/>
    </row>
    <row r="65" spans="1:30" x14ac:dyDescent="0.2">
      <c r="A65" s="298"/>
      <c r="B65" s="89" t="s">
        <v>206</v>
      </c>
      <c r="C65" s="289"/>
      <c r="D65" s="289"/>
      <c r="E65" s="289"/>
      <c r="F65" s="289"/>
      <c r="G65" s="289"/>
      <c r="H65" s="289"/>
      <c r="I65" s="289"/>
      <c r="J65" s="289"/>
      <c r="K65" s="289"/>
      <c r="L65" s="371">
        <v>0</v>
      </c>
      <c r="M65" s="371"/>
      <c r="N65" s="301">
        <v>112886.24</v>
      </c>
      <c r="O65" s="299"/>
      <c r="P65" s="299"/>
      <c r="Q65" s="299"/>
      <c r="R65" s="299"/>
      <c r="S65" s="299"/>
      <c r="T65" s="299"/>
      <c r="U65" s="299"/>
      <c r="V65" s="374"/>
      <c r="W65" s="16"/>
      <c r="X65" s="16"/>
      <c r="Y65" s="375"/>
      <c r="Z65" s="299"/>
      <c r="AA65" s="289"/>
      <c r="AB65" s="299"/>
      <c r="AC65" s="299"/>
      <c r="AD65" s="299"/>
    </row>
    <row r="66" spans="1:30" x14ac:dyDescent="0.2">
      <c r="A66" s="298"/>
      <c r="B66" s="89"/>
      <c r="C66" s="289"/>
      <c r="D66" s="289"/>
      <c r="E66" s="289"/>
      <c r="F66" s="289"/>
      <c r="G66" s="289"/>
      <c r="H66" s="289"/>
      <c r="I66" s="289"/>
      <c r="J66" s="289"/>
      <c r="K66" s="289"/>
      <c r="L66" s="371"/>
      <c r="M66" s="371"/>
      <c r="N66" s="301"/>
      <c r="O66" s="289"/>
      <c r="P66" s="289"/>
      <c r="Q66" s="289"/>
      <c r="R66" s="289"/>
      <c r="S66" s="299"/>
      <c r="T66" s="299"/>
      <c r="U66" s="299"/>
      <c r="V66" s="374"/>
      <c r="W66" s="16"/>
      <c r="X66" s="16"/>
      <c r="Y66" s="375"/>
      <c r="Z66" s="299"/>
      <c r="AA66" s="289"/>
      <c r="AB66" s="299"/>
      <c r="AC66" s="299"/>
      <c r="AD66" s="299"/>
    </row>
    <row r="67" spans="1:30" x14ac:dyDescent="0.2">
      <c r="A67" s="298"/>
      <c r="B67" s="89" t="s">
        <v>207</v>
      </c>
      <c r="C67" s="289"/>
      <c r="D67" s="289"/>
      <c r="E67" s="289"/>
      <c r="F67" s="289"/>
      <c r="G67" s="289"/>
      <c r="H67" s="289"/>
      <c r="I67" s="289"/>
      <c r="J67" s="289"/>
      <c r="K67" s="289"/>
      <c r="L67" s="371">
        <v>0</v>
      </c>
      <c r="M67" s="371"/>
      <c r="N67" s="301">
        <v>112886.24</v>
      </c>
      <c r="O67" s="289"/>
      <c r="P67" s="289"/>
      <c r="Q67" s="289"/>
      <c r="R67" s="289"/>
      <c r="S67" s="299"/>
      <c r="T67" s="299"/>
      <c r="U67" s="299"/>
      <c r="V67" s="374"/>
      <c r="W67" s="16"/>
      <c r="X67" s="16"/>
      <c r="Y67" s="375"/>
      <c r="Z67" s="299"/>
      <c r="AA67" s="289"/>
      <c r="AB67" s="299"/>
      <c r="AC67" s="299"/>
      <c r="AD67" s="299"/>
    </row>
    <row r="68" spans="1:30" x14ac:dyDescent="0.2">
      <c r="A68" s="298"/>
      <c r="B68" s="89"/>
      <c r="C68" s="289"/>
      <c r="D68" s="289"/>
      <c r="E68" s="289"/>
      <c r="F68" s="289"/>
      <c r="G68" s="289"/>
      <c r="H68" s="289"/>
      <c r="I68" s="289"/>
      <c r="J68" s="289"/>
      <c r="K68" s="289"/>
      <c r="L68" s="371"/>
      <c r="M68" s="371"/>
      <c r="N68" s="301"/>
      <c r="O68" s="289"/>
      <c r="P68" s="289"/>
      <c r="Q68" s="289"/>
      <c r="R68" s="289"/>
      <c r="S68" s="299"/>
      <c r="T68" s="299"/>
      <c r="U68" s="299"/>
      <c r="V68" s="374"/>
      <c r="W68" s="16"/>
      <c r="X68" s="16"/>
      <c r="Y68" s="375"/>
      <c r="Z68" s="299"/>
      <c r="AA68" s="289"/>
      <c r="AB68" s="299"/>
      <c r="AC68" s="299"/>
      <c r="AD68" s="299"/>
    </row>
    <row r="69" spans="1:30" x14ac:dyDescent="0.2">
      <c r="A69" s="298"/>
      <c r="B69" s="89" t="s">
        <v>208</v>
      </c>
      <c r="C69" s="289"/>
      <c r="D69" s="289"/>
      <c r="E69" s="289"/>
      <c r="F69" s="289"/>
      <c r="G69" s="289"/>
      <c r="H69" s="289"/>
      <c r="I69" s="289"/>
      <c r="J69" s="289"/>
      <c r="K69" s="289"/>
      <c r="L69" s="146">
        <v>112886.24</v>
      </c>
      <c r="M69" s="371"/>
      <c r="N69" s="301">
        <v>0</v>
      </c>
      <c r="O69" s="289"/>
      <c r="P69" s="289"/>
      <c r="Q69" s="289"/>
      <c r="R69" s="289"/>
      <c r="S69" s="299"/>
      <c r="T69" s="299"/>
      <c r="U69" s="299"/>
      <c r="V69" s="374"/>
      <c r="W69" s="16"/>
      <c r="X69" s="16"/>
      <c r="Y69" s="375"/>
      <c r="Z69" s="299"/>
      <c r="AA69" s="289"/>
      <c r="AB69" s="299"/>
      <c r="AC69" s="299"/>
      <c r="AD69" s="299"/>
    </row>
    <row r="70" spans="1:30" x14ac:dyDescent="0.2">
      <c r="A70" s="298"/>
      <c r="B70" s="267"/>
      <c r="C70" s="377"/>
      <c r="D70" s="267"/>
      <c r="E70" s="267"/>
      <c r="F70" s="267"/>
      <c r="G70" s="267"/>
      <c r="H70" s="267"/>
      <c r="I70" s="267"/>
      <c r="J70" s="267"/>
      <c r="K70" s="267"/>
      <c r="L70" s="267"/>
      <c r="M70" s="267"/>
      <c r="N70" s="323"/>
      <c r="O70" s="289"/>
      <c r="P70" s="289"/>
      <c r="Q70" s="289"/>
      <c r="R70" s="289"/>
      <c r="S70" s="299"/>
      <c r="T70" s="299"/>
      <c r="U70" s="299"/>
      <c r="V70" s="378"/>
      <c r="W70" s="16"/>
      <c r="X70" s="16"/>
      <c r="Y70" s="375"/>
      <c r="Z70" s="299"/>
      <c r="AA70" s="289"/>
      <c r="AB70" s="299"/>
      <c r="AC70" s="289"/>
      <c r="AD70" s="289"/>
    </row>
    <row r="71" spans="1:30" x14ac:dyDescent="0.2">
      <c r="A71" s="60"/>
      <c r="B71" s="267"/>
      <c r="C71" s="267"/>
      <c r="D71" s="267"/>
      <c r="E71" s="267"/>
      <c r="F71" s="267"/>
      <c r="G71" s="267"/>
      <c r="H71" s="267"/>
      <c r="I71" s="267"/>
      <c r="J71" s="267"/>
      <c r="K71" s="267"/>
      <c r="L71" s="267"/>
      <c r="M71" s="267"/>
      <c r="N71" s="323"/>
      <c r="O71" s="289"/>
      <c r="P71" s="289"/>
      <c r="Q71" s="289"/>
      <c r="R71" s="289"/>
      <c r="S71" s="299"/>
      <c r="T71" s="299"/>
      <c r="U71" s="299"/>
      <c r="V71" s="374"/>
      <c r="W71" s="16"/>
      <c r="X71" s="16"/>
      <c r="Y71" s="375"/>
      <c r="Z71" s="299"/>
      <c r="AA71" s="289"/>
      <c r="AB71" s="299"/>
      <c r="AC71" s="289"/>
      <c r="AD71" s="289"/>
    </row>
    <row r="72" spans="1:30" ht="13.5" thickBot="1" x14ac:dyDescent="0.25">
      <c r="A72" s="65"/>
      <c r="B72" s="303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31"/>
      <c r="O72" s="289"/>
      <c r="P72" s="289"/>
      <c r="Q72" s="289"/>
      <c r="R72" s="289"/>
      <c r="S72" s="299"/>
      <c r="T72" s="299"/>
      <c r="U72" s="299"/>
      <c r="V72" s="378"/>
      <c r="W72" s="16"/>
      <c r="X72" s="16"/>
      <c r="Y72" s="379"/>
      <c r="Z72" s="299"/>
      <c r="AA72" s="289"/>
      <c r="AB72" s="299"/>
      <c r="AC72" s="289"/>
      <c r="AD72" s="289"/>
    </row>
    <row r="73" spans="1:30" ht="13.5" thickBot="1" x14ac:dyDescent="0.25">
      <c r="A73" s="298"/>
      <c r="B73" s="89"/>
      <c r="C73" s="289"/>
      <c r="D73" s="289"/>
      <c r="E73" s="289"/>
      <c r="F73" s="289"/>
      <c r="G73" s="289"/>
      <c r="H73" s="289"/>
      <c r="I73" s="289"/>
      <c r="J73" s="289"/>
      <c r="K73" s="289"/>
      <c r="L73" s="289"/>
      <c r="M73" s="289"/>
      <c r="N73" s="289"/>
      <c r="O73" s="289"/>
      <c r="P73" s="289"/>
      <c r="Q73" s="289"/>
      <c r="R73" s="289"/>
      <c r="S73" s="299"/>
      <c r="T73" s="299"/>
      <c r="U73" s="299"/>
      <c r="V73" s="16"/>
      <c r="W73" s="89"/>
      <c r="X73" s="89"/>
      <c r="Y73" s="275"/>
      <c r="Z73" s="275"/>
      <c r="AA73" s="289"/>
      <c r="AB73" s="289"/>
      <c r="AC73" s="289"/>
      <c r="AD73" s="289"/>
    </row>
    <row r="74" spans="1:30" x14ac:dyDescent="0.2">
      <c r="A74" s="291" t="s">
        <v>209</v>
      </c>
      <c r="B74" s="284"/>
      <c r="C74" s="284"/>
      <c r="D74" s="284"/>
      <c r="E74" s="284"/>
      <c r="F74" s="284"/>
      <c r="G74" s="380" t="s">
        <v>210</v>
      </c>
      <c r="H74" s="380" t="s">
        <v>211</v>
      </c>
      <c r="I74" s="381" t="s">
        <v>212</v>
      </c>
      <c r="J74" s="289"/>
      <c r="K74" s="289"/>
      <c r="L74" s="289"/>
      <c r="M74" s="289"/>
      <c r="N74" s="289"/>
      <c r="O74" s="289"/>
      <c r="P74" s="289"/>
      <c r="Q74" s="289"/>
      <c r="R74" s="289"/>
      <c r="S74" s="299"/>
      <c r="T74" s="299"/>
      <c r="U74" s="299"/>
      <c r="V74" s="374"/>
      <c r="W74" s="16"/>
      <c r="X74" s="16"/>
      <c r="Y74" s="379"/>
      <c r="Z74" s="299"/>
      <c r="AA74" s="289"/>
      <c r="AB74" s="289"/>
      <c r="AC74" s="289"/>
      <c r="AD74" s="289"/>
    </row>
    <row r="75" spans="1:30" x14ac:dyDescent="0.2">
      <c r="A75" s="298"/>
      <c r="B75" s="289"/>
      <c r="C75" s="289"/>
      <c r="D75" s="289"/>
      <c r="E75" s="289"/>
      <c r="F75" s="289"/>
      <c r="G75" s="382"/>
      <c r="H75" s="382"/>
      <c r="I75" s="323"/>
      <c r="J75" s="289"/>
      <c r="K75" s="289"/>
      <c r="L75" s="289"/>
      <c r="M75" s="289"/>
      <c r="N75" s="289"/>
      <c r="O75" s="289"/>
      <c r="P75" s="289"/>
      <c r="Q75" s="289"/>
      <c r="R75" s="289"/>
      <c r="S75" s="299"/>
      <c r="T75" s="299"/>
      <c r="U75" s="299"/>
      <c r="V75" s="378"/>
      <c r="W75" s="16"/>
      <c r="X75" s="16"/>
      <c r="Y75" s="379"/>
      <c r="Z75" s="299"/>
      <c r="AA75" s="289"/>
      <c r="AB75" s="289"/>
      <c r="AC75" s="289"/>
      <c r="AD75" s="289"/>
    </row>
    <row r="76" spans="1:30" x14ac:dyDescent="0.2">
      <c r="A76" s="298"/>
      <c r="B76" s="289" t="s">
        <v>213</v>
      </c>
      <c r="C76" s="289"/>
      <c r="D76" s="289"/>
      <c r="E76" s="357"/>
      <c r="F76" s="289"/>
      <c r="G76" s="386">
        <v>30067.46</v>
      </c>
      <c r="H76" s="386">
        <v>5755.85</v>
      </c>
      <c r="I76" s="311">
        <v>35823.31</v>
      </c>
      <c r="J76" s="289"/>
      <c r="K76" s="289"/>
      <c r="L76" s="289"/>
      <c r="M76" s="289"/>
      <c r="N76" s="289"/>
      <c r="O76" s="289"/>
      <c r="P76" s="289"/>
      <c r="Q76" s="289"/>
      <c r="R76" s="289"/>
      <c r="S76" s="299"/>
      <c r="T76" s="299"/>
      <c r="U76" s="299"/>
      <c r="V76" s="378"/>
      <c r="W76" s="16"/>
      <c r="X76" s="16"/>
      <c r="Y76" s="379"/>
      <c r="Z76" s="299"/>
      <c r="AA76" s="289"/>
      <c r="AB76" s="289"/>
      <c r="AC76" s="289"/>
      <c r="AD76" s="289"/>
    </row>
    <row r="77" spans="1:30" x14ac:dyDescent="0.2">
      <c r="A77" s="298"/>
      <c r="B77" s="289" t="s">
        <v>214</v>
      </c>
      <c r="C77" s="289"/>
      <c r="D77" s="289"/>
      <c r="E77" s="357"/>
      <c r="F77" s="289"/>
      <c r="G77" s="383">
        <v>30067.46</v>
      </c>
      <c r="H77" s="383">
        <v>5755.85</v>
      </c>
      <c r="I77" s="384">
        <v>35823.31</v>
      </c>
      <c r="J77" s="289"/>
      <c r="K77" s="289"/>
      <c r="L77" s="289"/>
      <c r="M77" s="289"/>
      <c r="N77" s="289"/>
      <c r="O77" s="289"/>
      <c r="P77" s="289"/>
      <c r="Q77" s="289"/>
      <c r="R77" s="289"/>
      <c r="S77" s="299"/>
      <c r="T77" s="299"/>
      <c r="U77" s="299"/>
      <c r="V77" s="289"/>
      <c r="W77" s="89"/>
      <c r="X77" s="89"/>
      <c r="Y77" s="275"/>
      <c r="Z77" s="385"/>
      <c r="AA77" s="289"/>
      <c r="AB77" s="289"/>
      <c r="AC77" s="289"/>
      <c r="AD77" s="289"/>
    </row>
    <row r="78" spans="1:30" x14ac:dyDescent="0.2">
      <c r="A78" s="298"/>
      <c r="B78" s="289"/>
      <c r="C78" s="16" t="s">
        <v>215</v>
      </c>
      <c r="D78" s="289"/>
      <c r="E78" s="289"/>
      <c r="F78" s="289"/>
      <c r="G78" s="386">
        <v>0</v>
      </c>
      <c r="H78" s="386">
        <v>0</v>
      </c>
      <c r="I78" s="311">
        <v>0</v>
      </c>
      <c r="J78" s="289"/>
      <c r="K78" s="289"/>
      <c r="L78" s="289"/>
      <c r="M78" s="289"/>
      <c r="N78" s="289"/>
      <c r="O78" s="289"/>
      <c r="P78" s="289"/>
      <c r="Q78" s="289"/>
      <c r="R78" s="289"/>
      <c r="S78" s="299"/>
      <c r="T78" s="299"/>
      <c r="U78" s="299"/>
      <c r="V78" s="289"/>
      <c r="W78" s="16"/>
      <c r="X78" s="366"/>
      <c r="Y78" s="299"/>
      <c r="Z78" s="299"/>
      <c r="AA78" s="289"/>
      <c r="AB78" s="289"/>
      <c r="AC78" s="289"/>
      <c r="AD78" s="289"/>
    </row>
    <row r="79" spans="1:30" x14ac:dyDescent="0.2">
      <c r="A79" s="298"/>
      <c r="B79" s="289"/>
      <c r="C79" s="289"/>
      <c r="D79" s="289"/>
      <c r="E79" s="289"/>
      <c r="F79" s="289"/>
      <c r="G79" s="382"/>
      <c r="H79" s="382"/>
      <c r="I79" s="323"/>
      <c r="J79" s="289"/>
      <c r="K79" s="289"/>
      <c r="L79" s="289"/>
      <c r="M79" s="289"/>
      <c r="N79" s="289"/>
      <c r="O79" s="289"/>
      <c r="P79" s="289"/>
      <c r="Q79" s="289"/>
      <c r="R79" s="289"/>
      <c r="S79" s="299"/>
      <c r="T79" s="299"/>
      <c r="U79" s="299"/>
      <c r="V79" s="289"/>
      <c r="W79" s="89"/>
      <c r="X79" s="89"/>
      <c r="Y79" s="385"/>
      <c r="Z79" s="385"/>
      <c r="AA79" s="16"/>
      <c r="AB79" s="289"/>
      <c r="AC79" s="289"/>
      <c r="AD79" s="289"/>
    </row>
    <row r="80" spans="1:30" x14ac:dyDescent="0.2">
      <c r="A80" s="298"/>
      <c r="B80" s="289" t="s">
        <v>216</v>
      </c>
      <c r="C80" s="289"/>
      <c r="D80" s="289"/>
      <c r="E80" s="289"/>
      <c r="F80" s="289"/>
      <c r="G80" s="387">
        <v>0</v>
      </c>
      <c r="H80" s="387">
        <v>0</v>
      </c>
      <c r="I80" s="311">
        <v>0</v>
      </c>
      <c r="J80" s="289"/>
      <c r="K80" s="289"/>
      <c r="L80" s="289"/>
      <c r="M80" s="289"/>
      <c r="N80" s="289"/>
      <c r="O80" s="289"/>
      <c r="P80" s="289"/>
      <c r="Q80" s="289"/>
      <c r="R80" s="289"/>
      <c r="S80" s="299"/>
      <c r="T80" s="299"/>
      <c r="U80" s="299"/>
      <c r="V80" s="289"/>
      <c r="W80" s="289"/>
      <c r="X80" s="289"/>
      <c r="Y80" s="289"/>
      <c r="Z80" s="388"/>
      <c r="AA80" s="289"/>
      <c r="AB80" s="289"/>
      <c r="AC80" s="289"/>
      <c r="AD80" s="289"/>
    </row>
    <row r="81" spans="1:30" x14ac:dyDescent="0.2">
      <c r="A81" s="298"/>
      <c r="B81" s="289" t="s">
        <v>217</v>
      </c>
      <c r="C81" s="289"/>
      <c r="D81" s="289"/>
      <c r="E81" s="289"/>
      <c r="F81" s="289"/>
      <c r="G81" s="389">
        <v>0</v>
      </c>
      <c r="H81" s="389">
        <v>0</v>
      </c>
      <c r="I81" s="384">
        <v>0</v>
      </c>
      <c r="J81" s="289"/>
      <c r="K81" s="289"/>
      <c r="L81" s="289"/>
      <c r="M81" s="289"/>
      <c r="N81" s="289"/>
      <c r="O81" s="289"/>
      <c r="P81" s="289"/>
      <c r="Q81" s="289"/>
      <c r="R81" s="289"/>
      <c r="S81" s="299"/>
      <c r="T81" s="299"/>
      <c r="U81" s="299"/>
      <c r="V81" s="289"/>
      <c r="W81" s="289"/>
      <c r="X81" s="289"/>
      <c r="Y81" s="289"/>
      <c r="Z81" s="388"/>
      <c r="AA81" s="289"/>
      <c r="AB81" s="289"/>
      <c r="AC81" s="289"/>
      <c r="AD81" s="289"/>
    </row>
    <row r="82" spans="1:30" x14ac:dyDescent="0.2">
      <c r="A82" s="298"/>
      <c r="B82" s="289"/>
      <c r="C82" s="289" t="s">
        <v>218</v>
      </c>
      <c r="D82" s="289"/>
      <c r="E82" s="289"/>
      <c r="F82" s="289"/>
      <c r="G82" s="387">
        <v>0</v>
      </c>
      <c r="H82" s="387"/>
      <c r="I82" s="311">
        <v>0</v>
      </c>
      <c r="J82" s="289"/>
      <c r="K82" s="289"/>
      <c r="L82" s="289"/>
      <c r="M82" s="289"/>
      <c r="N82" s="289"/>
      <c r="O82" s="289"/>
      <c r="P82" s="289"/>
      <c r="Q82" s="289"/>
      <c r="R82" s="289"/>
      <c r="S82" s="299"/>
      <c r="T82" s="299"/>
      <c r="U82" s="299"/>
      <c r="V82" s="289"/>
      <c r="W82" s="289"/>
      <c r="X82" s="289"/>
      <c r="Y82" s="289"/>
      <c r="Z82" s="289"/>
      <c r="AA82" s="289"/>
      <c r="AB82" s="289"/>
      <c r="AC82" s="289"/>
      <c r="AD82" s="289"/>
    </row>
    <row r="83" spans="1:30" x14ac:dyDescent="0.2">
      <c r="A83" s="298"/>
      <c r="B83" s="289"/>
      <c r="C83" s="289"/>
      <c r="D83" s="289"/>
      <c r="E83" s="289"/>
      <c r="F83" s="289"/>
      <c r="G83" s="382"/>
      <c r="H83" s="382"/>
      <c r="I83" s="323"/>
      <c r="J83" s="289"/>
      <c r="K83" s="289"/>
      <c r="L83" s="289"/>
      <c r="M83" s="289"/>
      <c r="N83" s="289"/>
      <c r="O83" s="289"/>
      <c r="P83" s="289"/>
      <c r="Q83" s="289"/>
      <c r="R83" s="289"/>
      <c r="S83" s="299"/>
      <c r="T83" s="299"/>
      <c r="U83" s="299"/>
      <c r="V83" s="289"/>
      <c r="W83" s="289"/>
      <c r="X83" s="289"/>
      <c r="Y83" s="289"/>
      <c r="Z83" s="289"/>
      <c r="AA83" s="289"/>
      <c r="AB83" s="289"/>
      <c r="AC83" s="289"/>
      <c r="AD83" s="289"/>
    </row>
    <row r="84" spans="1:30" x14ac:dyDescent="0.2">
      <c r="A84" s="298"/>
      <c r="B84" s="289" t="s">
        <v>219</v>
      </c>
      <c r="C84" s="289"/>
      <c r="D84" s="289"/>
      <c r="E84" s="289"/>
      <c r="F84" s="289"/>
      <c r="G84" s="386">
        <v>583878.30000000005</v>
      </c>
      <c r="H84" s="386">
        <v>0</v>
      </c>
      <c r="I84" s="311">
        <v>583878.30000000005</v>
      </c>
      <c r="J84" s="289"/>
      <c r="K84" s="289"/>
      <c r="L84" s="289"/>
      <c r="M84" s="289"/>
      <c r="N84" s="289"/>
      <c r="O84" s="289"/>
      <c r="P84" s="289"/>
      <c r="Q84" s="289"/>
      <c r="R84" s="289"/>
      <c r="S84" s="299"/>
      <c r="T84" s="299"/>
      <c r="U84" s="299"/>
      <c r="V84" s="289"/>
      <c r="W84" s="289"/>
      <c r="X84" s="289"/>
      <c r="Y84" s="289"/>
      <c r="Z84" s="289"/>
      <c r="AA84" s="289"/>
      <c r="AB84" s="289"/>
      <c r="AC84" s="289"/>
      <c r="AD84" s="289"/>
    </row>
    <row r="85" spans="1:30" x14ac:dyDescent="0.2">
      <c r="A85" s="298"/>
      <c r="B85" s="289" t="s">
        <v>220</v>
      </c>
      <c r="C85" s="289"/>
      <c r="D85" s="289"/>
      <c r="E85" s="289"/>
      <c r="F85" s="289"/>
      <c r="G85" s="383">
        <v>583878.30000000005</v>
      </c>
      <c r="H85" s="389">
        <v>0</v>
      </c>
      <c r="I85" s="384">
        <v>583878.30000000005</v>
      </c>
      <c r="J85" s="289"/>
      <c r="K85" s="289"/>
      <c r="L85" s="289"/>
      <c r="M85" s="289"/>
      <c r="N85" s="289"/>
      <c r="O85" s="289"/>
      <c r="P85" s="289"/>
      <c r="Q85" s="289"/>
      <c r="R85" s="289"/>
      <c r="S85" s="299"/>
      <c r="T85" s="299"/>
      <c r="U85" s="299"/>
      <c r="V85" s="2"/>
    </row>
    <row r="86" spans="1:30" x14ac:dyDescent="0.2">
      <c r="A86" s="298"/>
      <c r="B86" s="289"/>
      <c r="C86" s="16" t="s">
        <v>221</v>
      </c>
      <c r="D86" s="289"/>
      <c r="E86" s="289"/>
      <c r="F86" s="289"/>
      <c r="G86" s="386">
        <v>0</v>
      </c>
      <c r="H86" s="386">
        <v>0</v>
      </c>
      <c r="I86" s="311">
        <v>0</v>
      </c>
      <c r="J86" s="289"/>
      <c r="K86" s="289"/>
      <c r="L86" s="289"/>
      <c r="M86" s="289"/>
      <c r="N86" s="289"/>
      <c r="O86" s="289"/>
      <c r="P86" s="289"/>
      <c r="Q86" s="289"/>
      <c r="R86" s="289"/>
      <c r="S86" s="299"/>
      <c r="T86" s="299"/>
      <c r="U86" s="299"/>
    </row>
    <row r="87" spans="1:30" s="268" customFormat="1" x14ac:dyDescent="0.2">
      <c r="A87" s="298"/>
      <c r="B87" s="289"/>
      <c r="C87" s="289"/>
      <c r="D87" s="289"/>
      <c r="E87" s="289"/>
      <c r="F87" s="289"/>
      <c r="G87" s="382"/>
      <c r="H87" s="382"/>
      <c r="I87" s="323"/>
      <c r="J87" s="267"/>
      <c r="K87" s="289"/>
      <c r="L87" s="267"/>
      <c r="M87" s="267"/>
      <c r="N87" s="267"/>
      <c r="O87" s="267"/>
      <c r="P87" s="267"/>
      <c r="Q87" s="267"/>
      <c r="R87" s="267"/>
      <c r="S87" s="289"/>
      <c r="T87" s="289"/>
      <c r="U87" s="289"/>
      <c r="W87" s="282"/>
      <c r="X87" s="282"/>
      <c r="Y87" s="282"/>
      <c r="Z87" s="282"/>
      <c r="AA87" s="282"/>
    </row>
    <row r="88" spans="1:30" x14ac:dyDescent="0.2">
      <c r="A88" s="298"/>
      <c r="B88" s="289"/>
      <c r="C88" s="89" t="s">
        <v>222</v>
      </c>
      <c r="D88" s="289"/>
      <c r="E88" s="289"/>
      <c r="F88" s="289"/>
      <c r="G88" s="386">
        <v>613945.76</v>
      </c>
      <c r="H88" s="386">
        <v>5755.85</v>
      </c>
      <c r="I88" s="311">
        <v>619701.61</v>
      </c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289"/>
      <c r="U88" s="289"/>
      <c r="V88" s="289"/>
      <c r="W88" s="267"/>
      <c r="X88" s="267"/>
      <c r="Y88" s="267"/>
      <c r="Z88" s="267"/>
      <c r="AA88" s="267"/>
    </row>
    <row r="89" spans="1:30" x14ac:dyDescent="0.2">
      <c r="A89" s="298"/>
      <c r="B89" s="289"/>
      <c r="C89" s="289"/>
      <c r="D89" s="289"/>
      <c r="E89" s="289"/>
      <c r="F89" s="289"/>
      <c r="G89" s="382"/>
      <c r="H89" s="382"/>
      <c r="I89" s="323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289"/>
      <c r="U89" s="289"/>
      <c r="V89" s="289"/>
      <c r="W89" s="289"/>
      <c r="X89" s="289"/>
      <c r="Y89" s="289"/>
      <c r="Z89" s="289"/>
      <c r="AA89" s="289"/>
    </row>
    <row r="90" spans="1:30" ht="13.5" thickBot="1" x14ac:dyDescent="0.25">
      <c r="A90" s="302"/>
      <c r="B90" s="303"/>
      <c r="C90" s="303"/>
      <c r="D90" s="303"/>
      <c r="E90" s="303"/>
      <c r="F90" s="303"/>
      <c r="G90" s="390"/>
      <c r="H90" s="390"/>
      <c r="I90" s="331"/>
      <c r="S90" s="289"/>
      <c r="T90" s="289"/>
      <c r="U90" s="289"/>
      <c r="V90" s="289"/>
      <c r="W90" s="289"/>
      <c r="X90" s="289"/>
      <c r="Y90" s="289"/>
      <c r="Z90" s="289"/>
      <c r="AA90" s="289"/>
    </row>
    <row r="91" spans="1:30" x14ac:dyDescent="0.2">
      <c r="S91" s="289"/>
      <c r="T91" s="289"/>
      <c r="U91" s="289"/>
      <c r="V91" s="289"/>
      <c r="W91" s="136"/>
      <c r="X91" s="289"/>
      <c r="Y91" s="289"/>
      <c r="Z91" s="289"/>
      <c r="AA91" s="289"/>
    </row>
    <row r="92" spans="1:30" x14ac:dyDescent="0.2">
      <c r="S92" s="289"/>
      <c r="T92" s="289"/>
      <c r="U92" s="289"/>
      <c r="V92" s="391"/>
      <c r="W92" s="391"/>
      <c r="X92" s="289"/>
      <c r="Y92" s="289"/>
      <c r="Z92" s="289"/>
      <c r="AA92" s="289"/>
    </row>
    <row r="93" spans="1:30" x14ac:dyDescent="0.2">
      <c r="S93" s="357"/>
      <c r="T93" s="357"/>
      <c r="U93" s="357"/>
      <c r="V93" s="391"/>
      <c r="W93" s="391"/>
      <c r="X93" s="289"/>
      <c r="Y93" s="289"/>
      <c r="Z93" s="289"/>
      <c r="AA93" s="289"/>
    </row>
    <row r="94" spans="1:30" x14ac:dyDescent="0.2">
      <c r="S94" s="357"/>
      <c r="T94" s="357"/>
      <c r="U94" s="357"/>
      <c r="V94" s="391"/>
      <c r="W94" s="391"/>
      <c r="X94" s="289"/>
      <c r="Y94" s="289"/>
      <c r="Z94" s="289"/>
      <c r="AA94" s="289"/>
    </row>
    <row r="95" spans="1:30" x14ac:dyDescent="0.2">
      <c r="S95" s="289"/>
      <c r="T95" s="289"/>
      <c r="U95" s="289"/>
      <c r="V95" s="388"/>
      <c r="W95" s="388"/>
      <c r="X95" s="289"/>
      <c r="Y95" s="289"/>
      <c r="Z95" s="289"/>
      <c r="AA95" s="289"/>
    </row>
    <row r="96" spans="1:30" x14ac:dyDescent="0.2">
      <c r="S96" s="289"/>
      <c r="T96" s="289"/>
      <c r="U96" s="289"/>
      <c r="V96" s="388"/>
      <c r="W96" s="388"/>
      <c r="X96" s="388"/>
      <c r="Y96" s="289"/>
      <c r="Z96" s="289"/>
      <c r="AA96" s="289"/>
    </row>
    <row r="97" spans="19:27" x14ac:dyDescent="0.2">
      <c r="S97" s="289"/>
      <c r="T97" s="289"/>
      <c r="U97" s="289"/>
      <c r="V97" s="289"/>
      <c r="W97" s="289"/>
      <c r="X97" s="289"/>
      <c r="Y97" s="289"/>
      <c r="Z97" s="289"/>
      <c r="AA97" s="289"/>
    </row>
    <row r="98" spans="19:27" x14ac:dyDescent="0.2">
      <c r="S98" s="289"/>
      <c r="T98" s="289"/>
      <c r="U98" s="289"/>
      <c r="V98" s="289"/>
      <c r="W98" s="289"/>
      <c r="X98" s="289"/>
      <c r="Y98" s="289"/>
      <c r="Z98" s="289"/>
      <c r="AA98" s="289"/>
    </row>
    <row r="241" spans="4:5" x14ac:dyDescent="0.2">
      <c r="D241" s="392"/>
      <c r="E241" s="392"/>
    </row>
    <row r="242" spans="4:5" x14ac:dyDescent="0.2">
      <c r="D242" s="392"/>
      <c r="E242" s="392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282" customWidth="1"/>
    <col min="2" max="2" width="18.5703125" style="282" customWidth="1"/>
    <col min="3" max="4" width="8.85546875" style="282"/>
    <col min="5" max="5" width="15" style="282" bestFit="1" customWidth="1"/>
    <col min="6" max="16384" width="8.85546875" style="282"/>
  </cols>
  <sheetData>
    <row r="1" spans="1:5" x14ac:dyDescent="0.2">
      <c r="A1" s="393" t="s">
        <v>223</v>
      </c>
      <c r="B1" s="394"/>
    </row>
    <row r="2" spans="1:5" x14ac:dyDescent="0.2">
      <c r="A2" s="393" t="s">
        <v>224</v>
      </c>
      <c r="B2" s="394"/>
    </row>
    <row r="3" spans="1:5" x14ac:dyDescent="0.2">
      <c r="A3" s="395">
        <f>FFELP!D7</f>
        <v>44377</v>
      </c>
      <c r="B3" s="394"/>
      <c r="E3" s="396"/>
    </row>
    <row r="4" spans="1:5" x14ac:dyDescent="0.2">
      <c r="A4" s="393" t="s">
        <v>225</v>
      </c>
      <c r="B4" s="394"/>
      <c r="E4" s="397"/>
    </row>
    <row r="5" spans="1:5" x14ac:dyDescent="0.2">
      <c r="E5" s="396"/>
    </row>
    <row r="6" spans="1:5" x14ac:dyDescent="0.2">
      <c r="E6" s="357"/>
    </row>
    <row r="7" spans="1:5" x14ac:dyDescent="0.2">
      <c r="A7" s="398" t="s">
        <v>226</v>
      </c>
      <c r="E7" s="399"/>
    </row>
    <row r="8" spans="1:5" x14ac:dyDescent="0.2">
      <c r="E8" s="357"/>
    </row>
    <row r="9" spans="1:5" x14ac:dyDescent="0.2">
      <c r="A9" s="400" t="s">
        <v>227</v>
      </c>
      <c r="B9" s="401">
        <v>1361497</v>
      </c>
      <c r="C9" s="402"/>
      <c r="E9" s="397"/>
    </row>
    <row r="10" spans="1:5" x14ac:dyDescent="0.2">
      <c r="A10" s="400" t="s">
        <v>228</v>
      </c>
      <c r="B10" s="403"/>
      <c r="C10" s="402"/>
      <c r="E10" s="396"/>
    </row>
    <row r="11" spans="1:5" x14ac:dyDescent="0.2">
      <c r="A11" s="400" t="s">
        <v>229</v>
      </c>
      <c r="B11" s="404"/>
      <c r="C11" s="402"/>
      <c r="E11" s="357"/>
    </row>
    <row r="12" spans="1:5" x14ac:dyDescent="0.2">
      <c r="A12" s="400" t="s">
        <v>230</v>
      </c>
      <c r="B12" s="404">
        <v>54564172</v>
      </c>
      <c r="C12" s="402"/>
      <c r="E12" s="399"/>
    </row>
    <row r="13" spans="1:5" x14ac:dyDescent="0.2">
      <c r="A13" s="400" t="s">
        <v>231</v>
      </c>
      <c r="B13" s="405">
        <v>-2837871</v>
      </c>
      <c r="C13" s="402"/>
      <c r="E13" s="357"/>
    </row>
    <row r="14" spans="1:5" x14ac:dyDescent="0.2">
      <c r="A14" s="400" t="s">
        <v>232</v>
      </c>
      <c r="B14" s="406">
        <f>SUM(B12:B13)</f>
        <v>51726301</v>
      </c>
      <c r="C14" s="402"/>
      <c r="E14" s="396"/>
    </row>
    <row r="15" spans="1:5" x14ac:dyDescent="0.2">
      <c r="A15" s="400"/>
      <c r="B15" s="404"/>
      <c r="C15" s="402"/>
      <c r="E15" s="397"/>
    </row>
    <row r="16" spans="1:5" x14ac:dyDescent="0.2">
      <c r="A16" s="400" t="s">
        <v>233</v>
      </c>
      <c r="B16" s="404">
        <v>1760836</v>
      </c>
      <c r="C16" s="402"/>
      <c r="E16" s="397"/>
    </row>
    <row r="17" spans="1:5" x14ac:dyDescent="0.2">
      <c r="A17" s="400" t="s">
        <v>234</v>
      </c>
      <c r="B17" s="404">
        <v>0</v>
      </c>
      <c r="C17" s="402"/>
      <c r="E17" s="397"/>
    </row>
    <row r="18" spans="1:5" x14ac:dyDescent="0.2">
      <c r="A18" s="400" t="s">
        <v>235</v>
      </c>
      <c r="B18" s="404">
        <v>-7519</v>
      </c>
      <c r="C18" s="402"/>
      <c r="E18" s="397"/>
    </row>
    <row r="19" spans="1:5" x14ac:dyDescent="0.2">
      <c r="A19" s="400" t="s">
        <v>236</v>
      </c>
      <c r="B19" s="404"/>
      <c r="C19" s="402"/>
      <c r="E19" s="396"/>
    </row>
    <row r="20" spans="1:5" x14ac:dyDescent="0.2">
      <c r="A20" s="402"/>
      <c r="B20" s="407"/>
      <c r="C20" s="402"/>
      <c r="E20" s="357"/>
    </row>
    <row r="21" spans="1:5" ht="13.5" thickBot="1" x14ac:dyDescent="0.25">
      <c r="A21" s="408" t="s">
        <v>82</v>
      </c>
      <c r="B21" s="473">
        <f>B9+B14+B16+B19+B17+B18</f>
        <v>54841115</v>
      </c>
      <c r="C21" s="402"/>
      <c r="E21" s="409"/>
    </row>
    <row r="22" spans="1:5" ht="13.5" thickTop="1" x14ac:dyDescent="0.2">
      <c r="A22" s="402"/>
      <c r="B22" s="403"/>
      <c r="C22" s="402"/>
      <c r="E22" s="357"/>
    </row>
    <row r="23" spans="1:5" x14ac:dyDescent="0.2">
      <c r="A23" s="402"/>
      <c r="B23" s="403"/>
      <c r="C23" s="402"/>
      <c r="E23" s="397"/>
    </row>
    <row r="24" spans="1:5" x14ac:dyDescent="0.2">
      <c r="A24" s="408" t="s">
        <v>237</v>
      </c>
      <c r="B24" s="403"/>
      <c r="C24" s="402"/>
      <c r="E24" s="399"/>
    </row>
    <row r="25" spans="1:5" x14ac:dyDescent="0.2">
      <c r="A25" s="402"/>
      <c r="B25" s="403"/>
      <c r="C25" s="402"/>
      <c r="E25" s="397"/>
    </row>
    <row r="26" spans="1:5" x14ac:dyDescent="0.2">
      <c r="A26" s="400" t="s">
        <v>238</v>
      </c>
      <c r="B26" s="410"/>
      <c r="C26" s="402"/>
      <c r="E26" s="397"/>
    </row>
    <row r="27" spans="1:5" x14ac:dyDescent="0.2">
      <c r="A27" s="400" t="s">
        <v>239</v>
      </c>
      <c r="B27" s="401">
        <v>52140883</v>
      </c>
      <c r="C27" s="402"/>
      <c r="E27" s="397"/>
    </row>
    <row r="28" spans="1:5" x14ac:dyDescent="0.2">
      <c r="A28" s="400" t="s">
        <v>240</v>
      </c>
      <c r="B28" s="404">
        <v>281269</v>
      </c>
      <c r="C28" s="402"/>
    </row>
    <row r="29" spans="1:5" x14ac:dyDescent="0.2">
      <c r="A29" s="400" t="s">
        <v>241</v>
      </c>
      <c r="B29" s="404"/>
      <c r="C29" s="402"/>
      <c r="E29" s="396"/>
    </row>
    <row r="30" spans="1:5" x14ac:dyDescent="0.2">
      <c r="A30" s="400" t="s">
        <v>242</v>
      </c>
      <c r="B30" s="404"/>
      <c r="C30" s="402"/>
      <c r="E30" s="357"/>
    </row>
    <row r="31" spans="1:5" x14ac:dyDescent="0.2">
      <c r="A31" s="402"/>
      <c r="B31" s="407"/>
      <c r="C31" s="402"/>
      <c r="E31" s="399"/>
    </row>
    <row r="32" spans="1:5" ht="13.5" thickBot="1" x14ac:dyDescent="0.25">
      <c r="A32" s="400" t="s">
        <v>243</v>
      </c>
      <c r="B32" s="411">
        <f>SUM(B26:B31)</f>
        <v>52422152</v>
      </c>
      <c r="C32" s="402"/>
      <c r="E32" s="357"/>
    </row>
    <row r="33" spans="1:5" ht="13.5" thickTop="1" x14ac:dyDescent="0.2">
      <c r="A33" s="402"/>
      <c r="B33" s="412"/>
      <c r="C33" s="402"/>
      <c r="E33" s="399"/>
    </row>
    <row r="34" spans="1:5" x14ac:dyDescent="0.2">
      <c r="A34" s="408" t="s">
        <v>244</v>
      </c>
      <c r="B34" s="413">
        <v>2418963</v>
      </c>
      <c r="C34" s="402"/>
      <c r="E34" s="397"/>
    </row>
    <row r="35" spans="1:5" x14ac:dyDescent="0.2">
      <c r="A35" s="402"/>
      <c r="B35" s="403"/>
      <c r="C35" s="402"/>
      <c r="E35" s="357"/>
    </row>
    <row r="36" spans="1:5" ht="13.5" thickBot="1" x14ac:dyDescent="0.25">
      <c r="A36" s="408" t="s">
        <v>245</v>
      </c>
      <c r="B36" s="473">
        <f>+B32+B34</f>
        <v>54841115</v>
      </c>
      <c r="C36" s="402"/>
      <c r="E36" s="414"/>
    </row>
    <row r="37" spans="1:5" ht="13.5" thickTop="1" x14ac:dyDescent="0.2">
      <c r="A37" s="402"/>
      <c r="B37" s="403"/>
      <c r="C37" s="402"/>
      <c r="E37" s="396"/>
    </row>
    <row r="38" spans="1:5" x14ac:dyDescent="0.2">
      <c r="A38" s="402"/>
      <c r="B38" s="415">
        <f>B21-B36</f>
        <v>0</v>
      </c>
      <c r="C38" s="402"/>
      <c r="E38" s="357"/>
    </row>
    <row r="39" spans="1:5" x14ac:dyDescent="0.2">
      <c r="B39" s="416"/>
      <c r="E39" s="396"/>
    </row>
    <row r="40" spans="1:5" x14ac:dyDescent="0.2">
      <c r="A40" s="417" t="s">
        <v>246</v>
      </c>
      <c r="B40" s="418"/>
      <c r="C40" s="417"/>
      <c r="E40" s="289"/>
    </row>
    <row r="41" spans="1:5" x14ac:dyDescent="0.2">
      <c r="A41" s="417" t="s">
        <v>247</v>
      </c>
      <c r="B41" s="418"/>
      <c r="C41" s="417"/>
    </row>
    <row r="42" spans="1:5" x14ac:dyDescent="0.2">
      <c r="A42" s="419"/>
      <c r="B42" s="416"/>
      <c r="C42" s="419"/>
    </row>
    <row r="43" spans="1:5" x14ac:dyDescent="0.2">
      <c r="B43" s="416"/>
    </row>
    <row r="44" spans="1:5" x14ac:dyDescent="0.2">
      <c r="B44" s="416"/>
    </row>
    <row r="45" spans="1:5" x14ac:dyDescent="0.2">
      <c r="B45" s="416"/>
    </row>
    <row r="46" spans="1:5" x14ac:dyDescent="0.2">
      <c r="B46" s="416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90" workbookViewId="0"/>
  </sheetViews>
  <sheetFormatPr defaultColWidth="9.140625" defaultRowHeight="12.75" x14ac:dyDescent="0.2"/>
  <cols>
    <col min="1" max="2" width="9.140625" style="282"/>
    <col min="3" max="3" width="99.85546875" style="282" customWidth="1"/>
    <col min="4" max="4" width="9.140625" style="282"/>
    <col min="5" max="5" width="17.42578125" style="282" customWidth="1"/>
    <col min="6" max="6" width="11.42578125" style="282" bestFit="1" customWidth="1"/>
    <col min="7" max="7" width="12.28515625" style="282" bestFit="1" customWidth="1"/>
    <col min="8" max="16384" width="9.140625" style="282"/>
  </cols>
  <sheetData>
    <row r="1" spans="1:14" x14ac:dyDescent="0.2">
      <c r="A1" s="75" t="s">
        <v>223</v>
      </c>
      <c r="D1" s="420"/>
      <c r="E1" s="421"/>
    </row>
    <row r="2" spans="1:14" x14ac:dyDescent="0.2">
      <c r="A2" s="75" t="s">
        <v>248</v>
      </c>
      <c r="E2" s="422"/>
      <c r="F2" s="423"/>
    </row>
    <row r="3" spans="1:14" x14ac:dyDescent="0.2">
      <c r="E3" s="392"/>
      <c r="F3" s="423"/>
    </row>
    <row r="4" spans="1:14" x14ac:dyDescent="0.2">
      <c r="B4" s="75" t="s">
        <v>249</v>
      </c>
      <c r="E4" s="422"/>
      <c r="F4" s="423"/>
    </row>
    <row r="5" spans="1:14" x14ac:dyDescent="0.2">
      <c r="C5" s="282" t="s">
        <v>250</v>
      </c>
      <c r="E5" s="474" t="s">
        <v>278</v>
      </c>
    </row>
    <row r="6" spans="1:14" x14ac:dyDescent="0.2">
      <c r="C6" s="282" t="s">
        <v>6</v>
      </c>
      <c r="E6" s="474">
        <v>44403</v>
      </c>
    </row>
    <row r="7" spans="1:14" x14ac:dyDescent="0.2">
      <c r="C7" s="282" t="s">
        <v>251</v>
      </c>
      <c r="E7" s="475">
        <v>31</v>
      </c>
    </row>
    <row r="8" spans="1:14" x14ac:dyDescent="0.2">
      <c r="C8" s="282" t="s">
        <v>252</v>
      </c>
      <c r="E8" s="476">
        <v>360</v>
      </c>
    </row>
    <row r="9" spans="1:14" ht="15" x14ac:dyDescent="0.25">
      <c r="C9" s="282" t="s">
        <v>253</v>
      </c>
      <c r="E9" s="477">
        <v>4200000</v>
      </c>
    </row>
    <row r="10" spans="1:14" ht="15" x14ac:dyDescent="0.25">
      <c r="C10" s="282" t="s">
        <v>254</v>
      </c>
      <c r="E10" s="478">
        <v>1.5914999999999999E-2</v>
      </c>
    </row>
    <row r="11" spans="1:14" ht="15" x14ac:dyDescent="0.25">
      <c r="C11" s="282" t="s">
        <v>255</v>
      </c>
      <c r="E11" s="478">
        <v>9.1500000000000001E-4</v>
      </c>
      <c r="N11" s="282">
        <f>F6</f>
        <v>0</v>
      </c>
    </row>
    <row r="12" spans="1:14" x14ac:dyDescent="0.2">
      <c r="C12" s="282" t="s">
        <v>256</v>
      </c>
      <c r="E12" s="474">
        <v>44399</v>
      </c>
    </row>
    <row r="13" spans="1:14" x14ac:dyDescent="0.2">
      <c r="E13" s="424"/>
    </row>
    <row r="14" spans="1:14" x14ac:dyDescent="0.2">
      <c r="B14" s="75" t="s">
        <v>257</v>
      </c>
      <c r="E14" s="427">
        <f>E9*(E10)*(ROUND((E7)/E8,5))</f>
        <v>5755.85</v>
      </c>
    </row>
    <row r="16" spans="1:14" x14ac:dyDescent="0.2">
      <c r="B16" s="75" t="s">
        <v>258</v>
      </c>
      <c r="E16" s="425"/>
    </row>
    <row r="17" spans="2:14" x14ac:dyDescent="0.2">
      <c r="C17" s="282" t="s">
        <v>259</v>
      </c>
      <c r="E17" s="425">
        <v>224218.85</v>
      </c>
    </row>
    <row r="18" spans="2:14" x14ac:dyDescent="0.2">
      <c r="C18" s="282" t="s">
        <v>260</v>
      </c>
      <c r="E18" s="425">
        <v>106768.67</v>
      </c>
    </row>
    <row r="19" spans="2:14" x14ac:dyDescent="0.2">
      <c r="C19" s="282" t="s">
        <v>261</v>
      </c>
      <c r="E19" s="425">
        <v>29633.57</v>
      </c>
    </row>
    <row r="20" spans="2:14" x14ac:dyDescent="0.2">
      <c r="C20" s="282" t="s">
        <v>262</v>
      </c>
      <c r="E20" s="425">
        <v>30067.46</v>
      </c>
    </row>
    <row r="21" spans="2:14" x14ac:dyDescent="0.2">
      <c r="C21" s="368" t="s">
        <v>263</v>
      </c>
      <c r="E21" s="479">
        <v>833.33</v>
      </c>
    </row>
    <row r="22" spans="2:14" x14ac:dyDescent="0.2">
      <c r="E22" s="426"/>
    </row>
    <row r="23" spans="2:14" x14ac:dyDescent="0.2">
      <c r="B23" s="75" t="s">
        <v>264</v>
      </c>
      <c r="E23" s="427">
        <f>E17-E18-E19-E20-E21</f>
        <v>56915.82</v>
      </c>
      <c r="G23" s="307"/>
      <c r="N23" s="282">
        <f>F6</f>
        <v>0</v>
      </c>
    </row>
    <row r="24" spans="2:14" x14ac:dyDescent="0.2">
      <c r="E24" s="422"/>
      <c r="G24" s="307"/>
    </row>
    <row r="25" spans="2:14" ht="15" x14ac:dyDescent="0.25">
      <c r="B25" s="75" t="s">
        <v>265</v>
      </c>
      <c r="E25" s="428"/>
    </row>
    <row r="26" spans="2:14" x14ac:dyDescent="0.2">
      <c r="C26" s="282" t="s">
        <v>266</v>
      </c>
      <c r="E26" s="429">
        <v>0</v>
      </c>
    </row>
    <row r="27" spans="2:14" ht="15" x14ac:dyDescent="0.25">
      <c r="C27" s="282" t="s">
        <v>267</v>
      </c>
      <c r="E27" s="428">
        <v>0</v>
      </c>
    </row>
    <row r="28" spans="2:14" ht="15" x14ac:dyDescent="0.25">
      <c r="C28" s="282" t="s">
        <v>268</v>
      </c>
      <c r="E28" s="430">
        <v>0</v>
      </c>
    </row>
    <row r="29" spans="2:14" x14ac:dyDescent="0.2">
      <c r="B29" s="75" t="s">
        <v>269</v>
      </c>
      <c r="E29" s="427">
        <v>0</v>
      </c>
    </row>
    <row r="30" spans="2:14" x14ac:dyDescent="0.2">
      <c r="E30" s="422"/>
    </row>
    <row r="31" spans="2:14" ht="15" x14ac:dyDescent="0.25">
      <c r="B31" s="75" t="s">
        <v>270</v>
      </c>
      <c r="E31" s="428"/>
    </row>
    <row r="32" spans="2:14" ht="15" x14ac:dyDescent="0.25">
      <c r="C32" s="282" t="s">
        <v>271</v>
      </c>
      <c r="E32" s="428">
        <f>+E14</f>
        <v>5755.85</v>
      </c>
    </row>
    <row r="33" spans="2:5" x14ac:dyDescent="0.2">
      <c r="E33" s="424"/>
    </row>
    <row r="34" spans="2:5" x14ac:dyDescent="0.2">
      <c r="B34" s="75" t="s">
        <v>272</v>
      </c>
      <c r="E34" s="427">
        <f>E32</f>
        <v>5755.85</v>
      </c>
    </row>
    <row r="35" spans="2:5" x14ac:dyDescent="0.2">
      <c r="E35" s="392"/>
    </row>
    <row r="36" spans="2:5" x14ac:dyDescent="0.2">
      <c r="B36" s="75" t="s">
        <v>273</v>
      </c>
      <c r="E36" s="422"/>
    </row>
    <row r="37" spans="2:5" ht="15" x14ac:dyDescent="0.25">
      <c r="C37" s="282" t="s">
        <v>274</v>
      </c>
      <c r="E37" s="431">
        <v>0</v>
      </c>
    </row>
    <row r="38" spans="2:5" x14ac:dyDescent="0.2">
      <c r="C38" s="282" t="s">
        <v>275</v>
      </c>
      <c r="E38" s="432">
        <v>0</v>
      </c>
    </row>
    <row r="39" spans="2:5" x14ac:dyDescent="0.2">
      <c r="C39" s="282" t="s">
        <v>276</v>
      </c>
      <c r="E39" s="433">
        <v>0</v>
      </c>
    </row>
    <row r="40" spans="2:5" x14ac:dyDescent="0.2">
      <c r="B40" s="75" t="s">
        <v>277</v>
      </c>
      <c r="E40" s="427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2021-07-22T14:29:44Z</dcterms:created>
  <dcterms:modified xsi:type="dcterms:W3CDTF">2021-07-23T13:10:03Z</dcterms:modified>
</cp:coreProperties>
</file>