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6.2021\"/>
    </mc:Choice>
  </mc:AlternateContent>
  <bookViews>
    <workbookView xWindow="0" yWindow="0" windowWidth="21600" windowHeight="9300"/>
  </bookViews>
  <sheets>
    <sheet name="FFELP" sheetId="1" r:id="rId1"/>
    <sheet name="Collection and Waterfall" sheetId="2" r:id="rId2"/>
    <sheet name="ESA Balance Sheet" sheetId="3" r:id="rId3"/>
  </sheets>
  <definedNames>
    <definedName name="_xlnm.Print_Area" localSheetId="1">'Collection and Waterfall'!$A$1:$R$90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3" l="1"/>
  <c r="B14" i="3"/>
  <c r="B22" i="3" s="1"/>
  <c r="A3" i="2"/>
  <c r="A84" i="1"/>
  <c r="H73" i="1"/>
  <c r="G67" i="1"/>
  <c r="H65" i="1"/>
  <c r="G65" i="1"/>
  <c r="G51" i="1"/>
  <c r="G50" i="1"/>
  <c r="G49" i="1"/>
  <c r="G48" i="1"/>
  <c r="G46" i="1"/>
  <c r="L34" i="1"/>
  <c r="K21" i="1"/>
  <c r="H21" i="1"/>
  <c r="L18" i="1"/>
  <c r="E18" i="1"/>
  <c r="G72" i="1"/>
  <c r="J21" i="1"/>
  <c r="L17" i="1"/>
  <c r="E17" i="1"/>
  <c r="D6" i="1"/>
  <c r="G64" i="1" l="1"/>
  <c r="B39" i="3"/>
  <c r="B35" i="3"/>
  <c r="H72" i="1"/>
  <c r="L21" i="1"/>
  <c r="M17" i="1" s="1"/>
  <c r="I21" i="1"/>
  <c r="H53" i="1"/>
  <c r="G47" i="1"/>
  <c r="G73" i="1"/>
  <c r="B37" i="3"/>
  <c r="A3" i="3"/>
  <c r="D7" i="1"/>
  <c r="H66" i="1" l="1"/>
  <c r="G53" i="1"/>
  <c r="H74" i="1"/>
  <c r="G74" i="1"/>
  <c r="M18" i="1"/>
  <c r="M21" i="1" s="1"/>
  <c r="G66" i="1" l="1"/>
  <c r="G68" i="1" s="1"/>
  <c r="H68" i="1"/>
  <c r="H78" i="1" l="1"/>
  <c r="H79" i="1"/>
</calcChain>
</file>

<file path=xl/sharedStrings.xml><?xml version="1.0" encoding="utf-8"?>
<sst xmlns="http://schemas.openxmlformats.org/spreadsheetml/2006/main" count="342" uniqueCount="249">
  <si>
    <t>Student Loan Backed Reporting - FFELP</t>
  </si>
  <si>
    <t>Monthly Distribution Report</t>
  </si>
  <si>
    <t>Issuer</t>
  </si>
  <si>
    <t>ELFI, Inc.</t>
  </si>
  <si>
    <t>Deal Name</t>
  </si>
  <si>
    <t>Indenture No. 5,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</si>
  <si>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</si>
  <si>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</si>
  <si>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</si>
  <si>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</si>
  <si>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</si>
  <si>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</si>
  <si>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</si>
  <si>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</si>
  <si>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</si>
  <si>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</si>
  <si>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</si>
  <si>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</si>
  <si>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</si>
  <si>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</si>
  <si>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</si>
  <si>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</si>
  <si>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</si>
  <si>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</si>
  <si>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</si>
  <si>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</si>
  <si>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</si>
  <si>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</si>
  <si>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</si>
  <si>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</si>
  <si>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</si>
  <si>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2014-1 A</t>
  </si>
  <si>
    <t>28137RAA5</t>
  </si>
  <si>
    <t>monthly</t>
  </si>
  <si>
    <t>2014-1 B</t>
  </si>
  <si>
    <t>28137RAB3</t>
  </si>
  <si>
    <t>Total</t>
  </si>
  <si>
    <t>(a) Should include Principal Pmts in the current distribution month</t>
  </si>
  <si>
    <t>Portfolio Summary</t>
  </si>
  <si>
    <t>Weighted Average Payments Made</t>
  </si>
  <si>
    <t>Beg Balance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</si>
  <si>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</si>
  <si>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</si>
  <si>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</si>
  <si>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</si>
  <si>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</si>
  <si>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</si>
  <si>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</si>
  <si>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</si>
  <si>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</si>
  <si>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</si>
  <si>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</si>
  <si>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</si>
  <si>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</si>
  <si>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</si>
  <si>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</si>
  <si>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</si>
  <si>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</si>
  <si>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</si>
  <si>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</si>
  <si>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</si>
  <si>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</si>
  <si>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</si>
  <si>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</si>
  <si>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</si>
  <si>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</si>
  <si>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</si>
  <si>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</si>
  <si>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</si>
  <si>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</si>
  <si>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</si>
  <si>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</si>
  <si>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</si>
  <si>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</si>
  <si>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</si>
  <si>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</si>
  <si>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</si>
  <si>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</si>
  <si>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</si>
  <si>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</si>
  <si>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</si>
  <si>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</si>
  <si>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</si>
  <si>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</si>
  <si>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</si>
  <si>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</si>
  <si>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</si>
  <si>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</si>
  <si>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</si>
  <si>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</si>
  <si>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</si>
  <si>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</si>
  <si>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</si>
  <si>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</si>
  <si>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</si>
  <si>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 ᵇ</t>
  </si>
  <si>
    <t>Total Parity %, Including Class B ᵇ</t>
  </si>
  <si>
    <t>(a)  Pool Balance for parity includes all accrued interest, including any interest to be capitalized.</t>
  </si>
  <si>
    <t>(b) Increase in Parity due to Jan release to issuer reversal.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</si>
  <si>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</si>
  <si>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</si>
  <si>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</si>
  <si>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</si>
  <si>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</si>
  <si>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</si>
  <si>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</si>
  <si>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</si>
  <si>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</si>
  <si>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</si>
  <si>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</si>
  <si>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</si>
  <si>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</si>
  <si>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</si>
  <si>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</si>
  <si>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</si>
  <si>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</si>
  <si>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</si>
  <si>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</si>
  <si>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</si>
  <si>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</si>
  <si>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</si>
  <si>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</si>
  <si>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</si>
  <si>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</si>
  <si>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</si>
  <si>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</si>
  <si>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</si>
  <si>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</si>
  <si>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</si>
  <si>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</si>
  <si>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</si>
  <si>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</si>
  <si>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</si>
  <si>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</si>
  <si>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</si>
  <si>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</si>
  <si>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</si>
  <si>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</si>
  <si>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</si>
  <si>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</si>
  <si>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</si>
  <si>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</si>
  <si>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</si>
  <si>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</si>
  <si>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</si>
  <si>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</si>
  <si>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</si>
  <si>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</si>
  <si>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</si>
  <si>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</si>
  <si>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</si>
  <si>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</si>
  <si>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</si>
  <si>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</si>
  <si>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</si>
  <si>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</si>
  <si>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</si>
  <si>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</si>
  <si>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</si>
  <si>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</si>
  <si>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</si>
  <si>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</si>
  <si>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</si>
  <si>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</si>
  <si>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Subordinate Administration Fee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</si>
  <si>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</si>
  <si>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</si>
  <si>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</si>
  <si>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</si>
  <si>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</si>
  <si>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</si>
  <si>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</si>
  <si>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</si>
  <si>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</si>
  <si>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</si>
  <si>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Make sure formula points to correct # of days in month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</si>
  <si>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</si>
  <si>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</si>
  <si>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</si>
  <si>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</si>
  <si>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</si>
  <si>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</si>
  <si>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</si>
  <si>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</si>
  <si>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</si>
  <si>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</si>
  <si>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</si>
  <si>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</si>
  <si>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</si>
  <si>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</si>
  <si>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</si>
  <si>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</si>
  <si>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</si>
  <si>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</si>
  <si>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</si>
  <si>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</si>
  <si>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</si>
  <si>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</si>
  <si>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</si>
  <si>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</si>
  <si>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</si>
  <si>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</si>
  <si>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</si>
  <si>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</si>
  <si>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</si>
  <si>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</si>
  <si>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 xml:space="preserve"> </t>
  </si>
  <si>
    <t>Tenth: Excess available funds to Noteholders</t>
  </si>
  <si>
    <t>Eleventh: Release to Issuer</t>
  </si>
  <si>
    <t>Twelfth: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</si>
  <si>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</si>
  <si>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</si>
  <si>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</si>
  <si>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</si>
  <si>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</si>
  <si>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</si>
  <si>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</si>
  <si>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</si>
  <si>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</si>
  <si>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</si>
  <si>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</si>
  <si>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</si>
  <si>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</si>
  <si>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</si>
  <si>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5</t>
  </si>
  <si>
    <t>Balance Sheet</t>
  </si>
  <si>
    <t>unaudited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</si>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</sst>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.0_);_(* \(#,##0.0\);_(* &quot;-&quot;??_);_(@_)"/>
    <numFmt numFmtId="166" formatCode="_(* #,##0_);_(* \(#,##0\);_(* &quot;-&quot;??_);_(@_)"/>
    <numFmt numFmtId="167" formatCode="0.000000"/>
    <numFmt numFmtId="168" formatCode="_(* #,##0.00_);_(* \(#,##0.00\);_(* &quot;-&quot;_);_(@_)"/>
    <numFmt numFmtId="169" formatCode="_(* #,##0.0000_);_(* \(#,##0.0000\);_(* &quot;-&quot;??_);_(@_)"/>
    <numFmt numFmtId="170" formatCode="_(* #,##0.0000_);_(* \(#,##0.0000\);_(* &quot;-&quot;????_);_(@_)"/>
    <numFmt numFmtId="171" formatCode="#,##0.00;[Red]#,##0.00"/>
    <numFmt numFmtId="172" formatCode="mmmm\ d\,\ yyyy"/>
    <numFmt numFmtId="173" formatCode="#,###,##0.00;\(#,###,##0.00\)"/>
    <numFmt numFmtId="174" formatCode="_(&quot;$&quot;* #,##0_);_(&quot;$&quot;* \(#,##0\);_(&quot;$&quot;* &quot;-&quot;??_);_(@_)"/>
    <numFmt numFmtId="175" formatCode="&quot;$&quot;#,###,##0.00;\(&quot;$&quot;#,###,##0.00\)"/>
    <numFmt numFmtId="176" formatCode="#,###,##0;\(#,###,##0\)"/>
    <numFmt numFmtId="177" formatCode="&quot;$&quot;#,###,##0;\(&quot;$&quot;#,###,##0\)"/>
  </numFmts>
  <fonts count="28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0"/>
      <color rgb="FFC0000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i/>
      <sz val="10"/>
      <color rgb="FF002060"/>
      <name val="Arial"/>
      <family val="2"/>
    </font>
    <font>
      <i/>
      <sz val="10"/>
      <color rgb="FFFF0000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10"/>
      <color indexed="0"/>
      <name val="Arial"/>
      <family val="2"/>
    </font>
    <font>
      <sz val="12"/>
      <color indexed="0"/>
      <name val="Arial"/>
      <family val="2"/>
    </font>
    <font>
      <sz val="9"/>
      <name val="Arial"/>
      <family val="2"/>
    </font>
    <font>
      <b/>
      <i/>
      <sz val="9"/>
      <color indexed="0"/>
      <name val="Arial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24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1" applyFill="1"/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2" fillId="0" borderId="2" xfId="0" applyFont="1" applyFill="1" applyBorder="1" applyAlignment="1"/>
    <xf numFmtId="0" fontId="2" fillId="0" borderId="3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5" xfId="0" applyFont="1" applyFill="1" applyBorder="1" applyAlignment="1"/>
    <xf numFmtId="0" fontId="6" fillId="0" borderId="0" xfId="0" applyFont="1" applyFill="1" applyAlignment="1">
      <alignment horizontal="center" vertical="center"/>
    </xf>
    <xf numFmtId="14" fontId="2" fillId="0" borderId="0" xfId="0" applyNumberFormat="1" applyFont="1" applyFill="1" applyBorder="1" applyAlignment="1"/>
    <xf numFmtId="14" fontId="2" fillId="0" borderId="5" xfId="0" applyNumberFormat="1" applyFont="1" applyFill="1" applyBorder="1" applyAlignment="1"/>
    <xf numFmtId="164" fontId="2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0" xfId="0" applyFont="1" applyFill="1" applyBorder="1"/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7" fillId="0" borderId="7" xfId="2" applyFill="1" applyBorder="1" applyAlignment="1" applyProtection="1">
      <alignment horizontal="left"/>
    </xf>
    <xf numFmtId="0" fontId="2" fillId="0" borderId="7" xfId="0" applyFont="1" applyFill="1" applyBorder="1" applyAlignment="1"/>
    <xf numFmtId="0" fontId="2" fillId="0" borderId="8" xfId="0" applyFont="1" applyFill="1" applyBorder="1" applyAlignment="1"/>
    <xf numFmtId="0" fontId="1" fillId="0" borderId="1" xfId="0" applyFont="1" applyFill="1" applyBorder="1"/>
    <xf numFmtId="0" fontId="4" fillId="0" borderId="2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0" fontId="2" fillId="0" borderId="12" xfId="0" applyNumberFormat="1" applyFont="1" applyFill="1" applyBorder="1" applyAlignment="1">
      <alignment horizontal="center"/>
    </xf>
    <xf numFmtId="14" fontId="2" fillId="0" borderId="14" xfId="0" applyNumberFormat="1" applyFont="1" applyFill="1" applyBorder="1" applyAlignment="1">
      <alignment horizontal="center"/>
    </xf>
    <xf numFmtId="14" fontId="2" fillId="0" borderId="0" xfId="0" applyNumberFormat="1" applyFont="1" applyFill="1"/>
    <xf numFmtId="0" fontId="2" fillId="0" borderId="13" xfId="0" applyFont="1" applyFill="1" applyBorder="1" applyAlignment="1">
      <alignment horizontal="center"/>
    </xf>
    <xf numFmtId="43" fontId="2" fillId="0" borderId="15" xfId="0" applyNumberFormat="1" applyFont="1" applyFill="1" applyBorder="1"/>
    <xf numFmtId="10" fontId="2" fillId="0" borderId="13" xfId="0" applyNumberFormat="1" applyFont="1" applyFill="1" applyBorder="1" applyAlignment="1">
      <alignment horizontal="center"/>
    </xf>
    <xf numFmtId="14" fontId="2" fillId="0" borderId="5" xfId="0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43" fontId="2" fillId="0" borderId="13" xfId="0" applyNumberFormat="1" applyFont="1" applyFill="1" applyBorder="1" applyAlignment="1">
      <alignment horizontal="center"/>
    </xf>
    <xf numFmtId="43" fontId="2" fillId="0" borderId="13" xfId="0" applyNumberFormat="1" applyFont="1" applyFill="1" applyBorder="1"/>
    <xf numFmtId="0" fontId="2" fillId="0" borderId="16" xfId="0" applyFont="1" applyFill="1" applyBorder="1"/>
    <xf numFmtId="0" fontId="2" fillId="0" borderId="17" xfId="0" applyFont="1" applyFill="1" applyBorder="1" applyAlignment="1">
      <alignment horizontal="center"/>
    </xf>
    <xf numFmtId="10" fontId="2" fillId="0" borderId="17" xfId="0" applyNumberFormat="1" applyFont="1" applyFill="1" applyBorder="1" applyAlignment="1">
      <alignment horizontal="center"/>
    </xf>
    <xf numFmtId="43" fontId="2" fillId="0" borderId="17" xfId="0" applyNumberFormat="1" applyFont="1" applyFill="1" applyBorder="1"/>
    <xf numFmtId="43" fontId="2" fillId="0" borderId="18" xfId="0" applyNumberFormat="1" applyFont="1" applyFill="1" applyBorder="1"/>
    <xf numFmtId="10" fontId="8" fillId="0" borderId="17" xfId="0" applyNumberFormat="1" applyFont="1" applyFill="1" applyBorder="1" applyAlignment="1">
      <alignment horizontal="center"/>
    </xf>
    <xf numFmtId="10" fontId="2" fillId="0" borderId="19" xfId="0" applyNumberFormat="1" applyFont="1" applyFill="1" applyBorder="1" applyAlignment="1"/>
    <xf numFmtId="0" fontId="4" fillId="0" borderId="20" xfId="0" applyFont="1" applyFill="1" applyBorder="1"/>
    <xf numFmtId="0" fontId="2" fillId="0" borderId="17" xfId="0" applyFont="1" applyFill="1" applyBorder="1"/>
    <xf numFmtId="10" fontId="2" fillId="0" borderId="17" xfId="0" applyNumberFormat="1" applyFont="1" applyFill="1" applyBorder="1"/>
    <xf numFmtId="43" fontId="4" fillId="0" borderId="17" xfId="0" applyNumberFormat="1" applyFont="1" applyFill="1" applyBorder="1"/>
    <xf numFmtId="9" fontId="4" fillId="0" borderId="17" xfId="0" applyNumberFormat="1" applyFont="1" applyFill="1" applyBorder="1" applyAlignment="1">
      <alignment horizontal="center"/>
    </xf>
    <xf numFmtId="10" fontId="4" fillId="0" borderId="17" xfId="0" applyNumberFormat="1" applyFont="1" applyFill="1" applyBorder="1" applyAlignment="1">
      <alignment horizontal="center"/>
    </xf>
    <xf numFmtId="10" fontId="4" fillId="0" borderId="19" xfId="0" applyNumberFormat="1" applyFont="1" applyFill="1" applyBorder="1" applyAlignment="1">
      <alignment horizontal="center"/>
    </xf>
    <xf numFmtId="0" fontId="9" fillId="0" borderId="4" xfId="0" applyFont="1" applyFill="1" applyBorder="1"/>
    <xf numFmtId="0" fontId="9" fillId="0" borderId="21" xfId="0" applyFont="1" applyFill="1" applyBorder="1"/>
    <xf numFmtId="0" fontId="9" fillId="0" borderId="0" xfId="0" applyFont="1" applyFill="1" applyBorder="1"/>
    <xf numFmtId="0" fontId="9" fillId="0" borderId="14" xfId="0" applyFont="1" applyFill="1" applyBorder="1"/>
    <xf numFmtId="0" fontId="9" fillId="0" borderId="0" xfId="0" applyFont="1" applyFill="1"/>
    <xf numFmtId="0" fontId="9" fillId="0" borderId="6" xfId="0" applyFont="1" applyFill="1" applyBorder="1"/>
    <xf numFmtId="0" fontId="9" fillId="0" borderId="7" xfId="0" applyFont="1" applyFill="1" applyBorder="1"/>
    <xf numFmtId="0" fontId="2" fillId="0" borderId="7" xfId="0" applyFont="1" applyFill="1" applyBorder="1"/>
    <xf numFmtId="0" fontId="9" fillId="0" borderId="8" xfId="0" applyFont="1" applyFill="1" applyBorder="1"/>
    <xf numFmtId="0" fontId="4" fillId="0" borderId="9" xfId="0" applyFont="1" applyFill="1" applyBorder="1"/>
    <xf numFmtId="0" fontId="4" fillId="0" borderId="22" xfId="0" applyFont="1" applyFill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23" xfId="0" applyFont="1" applyFill="1" applyBorder="1"/>
    <xf numFmtId="0" fontId="2" fillId="0" borderId="24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0" xfId="0" applyFont="1" applyFill="1"/>
    <xf numFmtId="0" fontId="2" fillId="0" borderId="21" xfId="0" applyFont="1" applyFill="1" applyBorder="1"/>
    <xf numFmtId="43" fontId="2" fillId="0" borderId="24" xfId="3" applyNumberFormat="1" applyFont="1" applyFill="1" applyBorder="1" applyAlignment="1">
      <alignment horizontal="right"/>
    </xf>
    <xf numFmtId="43" fontId="2" fillId="0" borderId="25" xfId="3" applyNumberFormat="1" applyFont="1" applyFill="1" applyBorder="1" applyAlignment="1">
      <alignment horizontal="right"/>
    </xf>
    <xf numFmtId="43" fontId="2" fillId="0" borderId="0" xfId="0" applyNumberFormat="1" applyFont="1" applyFill="1"/>
    <xf numFmtId="0" fontId="2" fillId="0" borderId="18" xfId="0" applyFont="1" applyFill="1" applyBorder="1"/>
    <xf numFmtId="0" fontId="4" fillId="0" borderId="17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43" fontId="2" fillId="0" borderId="15" xfId="3" applyNumberFormat="1" applyFont="1" applyFill="1" applyBorder="1" applyAlignment="1">
      <alignment horizontal="right"/>
    </xf>
    <xf numFmtId="43" fontId="2" fillId="0" borderId="26" xfId="3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left" indent="3"/>
    </xf>
    <xf numFmtId="0" fontId="2" fillId="0" borderId="15" xfId="0" applyFont="1" applyFill="1" applyBorder="1"/>
    <xf numFmtId="2" fontId="2" fillId="0" borderId="28" xfId="5" applyNumberFormat="1" applyFont="1" applyFill="1" applyBorder="1" applyAlignment="1"/>
    <xf numFmtId="2" fontId="2" fillId="0" borderId="21" xfId="5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/>
    <xf numFmtId="0" fontId="4" fillId="0" borderId="0" xfId="0" applyFont="1" applyFill="1" applyBorder="1"/>
    <xf numFmtId="43" fontId="4" fillId="0" borderId="15" xfId="3" applyNumberFormat="1" applyFont="1" applyFill="1" applyBorder="1" applyAlignment="1">
      <alignment horizontal="right"/>
    </xf>
    <xf numFmtId="43" fontId="4" fillId="0" borderId="26" xfId="3" applyNumberFormat="1" applyFont="1" applyFill="1" applyBorder="1" applyAlignment="1">
      <alignment horizontal="right"/>
    </xf>
    <xf numFmtId="2" fontId="2" fillId="0" borderId="27" xfId="5" applyNumberFormat="1" applyFont="1" applyFill="1" applyBorder="1" applyAlignment="1"/>
    <xf numFmtId="2" fontId="2" fillId="0" borderId="0" xfId="5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/>
    <xf numFmtId="43" fontId="2" fillId="0" borderId="13" xfId="0" applyNumberFormat="1" applyFont="1" applyFill="1" applyBorder="1" applyAlignment="1">
      <alignment horizontal="right"/>
    </xf>
    <xf numFmtId="43" fontId="2" fillId="0" borderId="0" xfId="6" applyFont="1" applyFill="1" applyBorder="1" applyAlignment="1">
      <alignment horizontal="right"/>
    </xf>
    <xf numFmtId="43" fontId="2" fillId="0" borderId="26" xfId="0" applyNumberFormat="1" applyFont="1" applyFill="1" applyBorder="1" applyAlignment="1">
      <alignment horizontal="right"/>
    </xf>
    <xf numFmtId="2" fontId="2" fillId="0" borderId="29" xfId="5" applyNumberFormat="1" applyFont="1" applyFill="1" applyBorder="1" applyAlignment="1"/>
    <xf numFmtId="2" fontId="2" fillId="0" borderId="20" xfId="5" applyNumberFormat="1" applyFont="1" applyFill="1" applyBorder="1" applyAlignment="1">
      <alignment horizontal="center"/>
    </xf>
    <xf numFmtId="2" fontId="2" fillId="0" borderId="19" xfId="0" applyNumberFormat="1" applyFont="1" applyFill="1" applyBorder="1" applyAlignment="1"/>
    <xf numFmtId="0" fontId="2" fillId="0" borderId="13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26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left" indent="3"/>
    </xf>
    <xf numFmtId="0" fontId="2" fillId="0" borderId="30" xfId="0" applyFont="1" applyFill="1" applyBorder="1"/>
    <xf numFmtId="43" fontId="2" fillId="0" borderId="10" xfId="6" applyFont="1" applyFill="1" applyBorder="1" applyAlignment="1">
      <alignment horizontal="center"/>
    </xf>
    <xf numFmtId="10" fontId="4" fillId="0" borderId="31" xfId="7" applyNumberFormat="1" applyFont="1" applyFill="1" applyBorder="1" applyAlignment="1"/>
    <xf numFmtId="10" fontId="4" fillId="0" borderId="22" xfId="7" applyNumberFormat="1" applyFont="1" applyFill="1" applyBorder="1" applyAlignment="1">
      <alignment horizontal="center"/>
    </xf>
    <xf numFmtId="10" fontId="4" fillId="0" borderId="32" xfId="0" applyNumberFormat="1" applyFont="1" applyFill="1" applyBorder="1" applyAlignment="1"/>
    <xf numFmtId="43" fontId="2" fillId="0" borderId="15" xfId="0" applyNumberFormat="1" applyFont="1" applyFill="1" applyBorder="1" applyAlignment="1">
      <alignment horizontal="right"/>
    </xf>
    <xf numFmtId="43" fontId="2" fillId="0" borderId="5" xfId="0" applyNumberFormat="1" applyFont="1" applyFill="1" applyBorder="1" applyAlignment="1">
      <alignment horizontal="right"/>
    </xf>
    <xf numFmtId="37" fontId="2" fillId="0" borderId="15" xfId="0" applyNumberFormat="1" applyFont="1" applyFill="1" applyBorder="1" applyAlignment="1">
      <alignment horizontal="right"/>
    </xf>
    <xf numFmtId="37" fontId="2" fillId="0" borderId="5" xfId="0" applyNumberFormat="1" applyFont="1" applyFill="1" applyBorder="1" applyAlignment="1">
      <alignment horizontal="right"/>
    </xf>
    <xf numFmtId="0" fontId="4" fillId="0" borderId="4" xfId="0" applyFont="1" applyFill="1" applyBorder="1"/>
    <xf numFmtId="10" fontId="4" fillId="0" borderId="27" xfId="4" applyNumberFormat="1" applyFont="1" applyFill="1" applyBorder="1"/>
    <xf numFmtId="2" fontId="4" fillId="0" borderId="33" xfId="5" applyNumberFormat="1" applyFont="1" applyFill="1" applyBorder="1" applyAlignment="1">
      <alignment horizontal="center"/>
    </xf>
    <xf numFmtId="2" fontId="4" fillId="0" borderId="7" xfId="5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/>
    <xf numFmtId="2" fontId="2" fillId="0" borderId="0" xfId="0" applyNumberFormat="1" applyFont="1" applyFill="1"/>
    <xf numFmtId="43" fontId="2" fillId="0" borderId="13" xfId="4" applyFont="1" applyFill="1" applyBorder="1" applyAlignment="1">
      <alignment horizontal="right"/>
    </xf>
    <xf numFmtId="43" fontId="2" fillId="0" borderId="5" xfId="4" applyFont="1" applyFill="1" applyBorder="1" applyAlignment="1">
      <alignment horizontal="right"/>
    </xf>
    <xf numFmtId="0" fontId="4" fillId="0" borderId="34" xfId="0" applyFont="1" applyFill="1" applyBorder="1"/>
    <xf numFmtId="0" fontId="2" fillId="0" borderId="35" xfId="0" applyFont="1" applyFill="1" applyBorder="1"/>
    <xf numFmtId="10" fontId="4" fillId="0" borderId="36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2" fillId="0" borderId="20" xfId="0" applyFont="1" applyFill="1" applyBorder="1"/>
    <xf numFmtId="43" fontId="2" fillId="0" borderId="17" xfId="4" applyFont="1" applyFill="1" applyBorder="1" applyAlignment="1">
      <alignment horizontal="right"/>
    </xf>
    <xf numFmtId="43" fontId="2" fillId="0" borderId="37" xfId="4" applyFont="1" applyFill="1" applyBorder="1" applyAlignment="1">
      <alignment horizontal="right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165" fontId="9" fillId="0" borderId="8" xfId="0" applyNumberFormat="1" applyFont="1" applyFill="1" applyBorder="1"/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10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44" fontId="2" fillId="0" borderId="0" xfId="0" applyNumberFormat="1" applyFont="1" applyFill="1" applyBorder="1"/>
    <xf numFmtId="43" fontId="2" fillId="0" borderId="5" xfId="0" applyNumberFormat="1" applyFont="1" applyFill="1" applyBorder="1"/>
    <xf numFmtId="43" fontId="2" fillId="0" borderId="0" xfId="0" applyNumberFormat="1" applyFont="1" applyFill="1" applyBorder="1"/>
    <xf numFmtId="166" fontId="2" fillId="0" borderId="0" xfId="0" applyNumberFormat="1" applyFont="1" applyFill="1" applyBorder="1"/>
    <xf numFmtId="44" fontId="2" fillId="0" borderId="0" xfId="0" applyNumberFormat="1" applyFont="1" applyFill="1"/>
    <xf numFmtId="167" fontId="2" fillId="0" borderId="0" xfId="0" applyNumberFormat="1" applyFont="1" applyFill="1"/>
    <xf numFmtId="43" fontId="4" fillId="0" borderId="15" xfId="0" applyNumberFormat="1" applyFont="1" applyFill="1" applyBorder="1" applyAlignment="1">
      <alignment horizontal="right"/>
    </xf>
    <xf numFmtId="166" fontId="2" fillId="0" borderId="0" xfId="0" applyNumberFormat="1" applyFont="1" applyFill="1"/>
    <xf numFmtId="0" fontId="2" fillId="0" borderId="13" xfId="0" applyFont="1" applyFill="1" applyBorder="1"/>
    <xf numFmtId="0" fontId="9" fillId="0" borderId="13" xfId="0" applyFont="1" applyFill="1" applyBorder="1"/>
    <xf numFmtId="0" fontId="9" fillId="0" borderId="15" xfId="0" applyFont="1" applyFill="1" applyBorder="1"/>
    <xf numFmtId="0" fontId="9" fillId="0" borderId="5" xfId="0" applyFont="1" applyFill="1" applyBorder="1"/>
    <xf numFmtId="0" fontId="2" fillId="0" borderId="6" xfId="0" applyFont="1" applyFill="1" applyBorder="1"/>
    <xf numFmtId="0" fontId="2" fillId="0" borderId="38" xfId="0" applyFont="1" applyFill="1" applyBorder="1"/>
    <xf numFmtId="0" fontId="2" fillId="0" borderId="39" xfId="0" applyFont="1" applyFill="1" applyBorder="1"/>
    <xf numFmtId="0" fontId="2" fillId="0" borderId="8" xfId="0" applyFont="1" applyFill="1" applyBorder="1"/>
    <xf numFmtId="43" fontId="2" fillId="0" borderId="3" xfId="0" applyNumberFormat="1" applyFont="1" applyFill="1" applyBorder="1"/>
    <xf numFmtId="0" fontId="1" fillId="0" borderId="34" xfId="0" applyFont="1" applyFill="1" applyBorder="1"/>
    <xf numFmtId="0" fontId="2" fillId="0" borderId="40" xfId="0" applyFont="1" applyFill="1" applyBorder="1"/>
    <xf numFmtId="0" fontId="4" fillId="0" borderId="1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1" xfId="0" applyFont="1" applyFill="1" applyBorder="1"/>
    <xf numFmtId="0" fontId="2" fillId="0" borderId="12" xfId="0" applyFont="1" applyFill="1" applyBorder="1"/>
    <xf numFmtId="0" fontId="2" fillId="0" borderId="25" xfId="0" applyFont="1" applyFill="1" applyBorder="1"/>
    <xf numFmtId="0" fontId="11" fillId="0" borderId="0" xfId="0" applyFont="1" applyFill="1"/>
    <xf numFmtId="43" fontId="2" fillId="0" borderId="19" xfId="0" applyNumberFormat="1" applyFont="1" applyFill="1" applyBorder="1"/>
    <xf numFmtId="43" fontId="4" fillId="0" borderId="15" xfId="0" applyNumberFormat="1" applyFont="1" applyFill="1" applyBorder="1"/>
    <xf numFmtId="43" fontId="4" fillId="0" borderId="5" xfId="0" applyNumberFormat="1" applyFont="1" applyFill="1" applyBorder="1"/>
    <xf numFmtId="0" fontId="2" fillId="0" borderId="22" xfId="0" applyFont="1" applyFill="1" applyBorder="1"/>
    <xf numFmtId="0" fontId="4" fillId="0" borderId="32" xfId="0" applyFont="1" applyFill="1" applyBorder="1" applyAlignment="1">
      <alignment horizontal="center"/>
    </xf>
    <xf numFmtId="43" fontId="2" fillId="0" borderId="13" xfId="4" quotePrefix="1" applyFont="1" applyFill="1" applyBorder="1" applyAlignment="1">
      <alignment horizontal="right"/>
    </xf>
    <xf numFmtId="10" fontId="2" fillId="0" borderId="13" xfId="5" applyNumberFormat="1" applyFont="1" applyFill="1" applyBorder="1" applyAlignment="1">
      <alignment horizontal="right"/>
    </xf>
    <xf numFmtId="166" fontId="2" fillId="0" borderId="13" xfId="4" quotePrefix="1" applyNumberFormat="1" applyFont="1" applyFill="1" applyBorder="1" applyAlignment="1">
      <alignment horizontal="right"/>
    </xf>
    <xf numFmtId="43" fontId="2" fillId="0" borderId="26" xfId="4" quotePrefix="1" applyFont="1" applyFill="1" applyBorder="1" applyAlignment="1">
      <alignment horizontal="right"/>
    </xf>
    <xf numFmtId="166" fontId="2" fillId="0" borderId="15" xfId="0" applyNumberFormat="1" applyFont="1" applyFill="1" applyBorder="1"/>
    <xf numFmtId="166" fontId="2" fillId="0" borderId="5" xfId="0" applyNumberFormat="1" applyFont="1" applyFill="1" applyBorder="1"/>
    <xf numFmtId="0" fontId="4" fillId="0" borderId="16" xfId="0" applyFont="1" applyFill="1" applyBorder="1"/>
    <xf numFmtId="10" fontId="2" fillId="0" borderId="17" xfId="5" applyNumberFormat="1" applyFont="1" applyFill="1" applyBorder="1" applyAlignment="1">
      <alignment horizontal="right"/>
    </xf>
    <xf numFmtId="166" fontId="4" fillId="0" borderId="15" xfId="0" applyNumberFormat="1" applyFont="1" applyFill="1" applyBorder="1"/>
    <xf numFmtId="166" fontId="4" fillId="0" borderId="5" xfId="0" applyNumberFormat="1" applyFont="1" applyFill="1" applyBorder="1"/>
    <xf numFmtId="9" fontId="2" fillId="0" borderId="15" xfId="0" applyNumberFormat="1" applyFont="1" applyFill="1" applyBorder="1"/>
    <xf numFmtId="9" fontId="2" fillId="0" borderId="18" xfId="0" applyNumberFormat="1" applyFont="1" applyFill="1" applyBorder="1"/>
    <xf numFmtId="9" fontId="2" fillId="0" borderId="19" xfId="0" applyNumberFormat="1" applyFont="1" applyFill="1" applyBorder="1"/>
    <xf numFmtId="0" fontId="9" fillId="0" borderId="23" xfId="0" applyFont="1" applyFill="1" applyBorder="1"/>
    <xf numFmtId="165" fontId="9" fillId="0" borderId="14" xfId="0" applyNumberFormat="1" applyFont="1" applyFill="1" applyBorder="1"/>
    <xf numFmtId="0" fontId="1" fillId="0" borderId="0" xfId="0" applyFont="1" applyFill="1" applyBorder="1"/>
    <xf numFmtId="14" fontId="2" fillId="0" borderId="0" xfId="0" applyNumberFormat="1" applyFont="1" applyFill="1" applyBorder="1"/>
    <xf numFmtId="0" fontId="4" fillId="0" borderId="30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43" fontId="4" fillId="0" borderId="30" xfId="0" applyNumberFormat="1" applyFont="1" applyFill="1" applyBorder="1" applyAlignment="1">
      <alignment horizontal="center"/>
    </xf>
    <xf numFmtId="0" fontId="13" fillId="0" borderId="4" xfId="0" applyFont="1" applyFill="1" applyBorder="1"/>
    <xf numFmtId="41" fontId="2" fillId="0" borderId="13" xfId="0" applyNumberFormat="1" applyFont="1" applyFill="1" applyBorder="1" applyAlignment="1">
      <alignment horizontal="right"/>
    </xf>
    <xf numFmtId="10" fontId="2" fillId="0" borderId="13" xfId="0" applyNumberFormat="1" applyFont="1" applyFill="1" applyBorder="1" applyAlignment="1">
      <alignment horizontal="right"/>
    </xf>
    <xf numFmtId="168" fontId="2" fillId="0" borderId="12" xfId="0" applyNumberFormat="1" applyFont="1" applyFill="1" applyBorder="1" applyAlignment="1">
      <alignment horizontal="right"/>
    </xf>
    <xf numFmtId="168" fontId="2" fillId="0" borderId="25" xfId="0" applyNumberFormat="1" applyFont="1" applyFill="1" applyBorder="1" applyAlignment="1">
      <alignment horizontal="right"/>
    </xf>
    <xf numFmtId="168" fontId="2" fillId="0" borderId="13" xfId="0" applyNumberFormat="1" applyFont="1" applyFill="1" applyBorder="1" applyAlignment="1">
      <alignment horizontal="right"/>
    </xf>
    <xf numFmtId="168" fontId="2" fillId="0" borderId="26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indent="2"/>
    </xf>
    <xf numFmtId="0" fontId="14" fillId="0" borderId="4" xfId="0" applyFont="1" applyFill="1" applyBorder="1"/>
    <xf numFmtId="0" fontId="8" fillId="0" borderId="0" xfId="0" applyFont="1" applyFill="1" applyBorder="1"/>
    <xf numFmtId="41" fontId="8" fillId="0" borderId="13" xfId="0" applyNumberFormat="1" applyFont="1" applyFill="1" applyBorder="1" applyAlignment="1">
      <alignment horizontal="right"/>
    </xf>
    <xf numFmtId="43" fontId="8" fillId="0" borderId="13" xfId="0" applyNumberFormat="1" applyFont="1" applyFill="1" applyBorder="1" applyAlignment="1">
      <alignment horizontal="right"/>
    </xf>
    <xf numFmtId="10" fontId="8" fillId="0" borderId="13" xfId="0" applyNumberFormat="1" applyFont="1" applyFill="1" applyBorder="1" applyAlignment="1">
      <alignment horizontal="right"/>
    </xf>
    <xf numFmtId="10" fontId="8" fillId="0" borderId="13" xfId="5" applyNumberFormat="1" applyFont="1" applyFill="1" applyBorder="1" applyAlignment="1">
      <alignment horizontal="right"/>
    </xf>
    <xf numFmtId="168" fontId="8" fillId="0" borderId="13" xfId="0" applyNumberFormat="1" applyFont="1" applyFill="1" applyBorder="1" applyAlignment="1">
      <alignment horizontal="right"/>
    </xf>
    <xf numFmtId="168" fontId="8" fillId="0" borderId="26" xfId="0" applyNumberFormat="1" applyFont="1" applyFill="1" applyBorder="1" applyAlignment="1">
      <alignment horizontal="right"/>
    </xf>
    <xf numFmtId="10" fontId="2" fillId="0" borderId="13" xfId="4" applyNumberFormat="1" applyFont="1" applyFill="1" applyBorder="1" applyAlignment="1">
      <alignment horizontal="right"/>
    </xf>
    <xf numFmtId="41" fontId="2" fillId="0" borderId="0" xfId="0" applyNumberFormat="1" applyFont="1" applyFill="1"/>
    <xf numFmtId="10" fontId="2" fillId="0" borderId="0" xfId="8" applyNumberFormat="1" applyFont="1" applyFill="1"/>
    <xf numFmtId="43" fontId="2" fillId="0" borderId="0" xfId="4" applyFont="1" applyFill="1"/>
    <xf numFmtId="41" fontId="4" fillId="0" borderId="18" xfId="4" applyNumberFormat="1" applyFont="1" applyFill="1" applyBorder="1" applyAlignment="1">
      <alignment horizontal="right"/>
    </xf>
    <xf numFmtId="43" fontId="4" fillId="0" borderId="17" xfId="4" applyFont="1" applyFill="1" applyBorder="1" applyAlignment="1">
      <alignment horizontal="right"/>
    </xf>
    <xf numFmtId="10" fontId="4" fillId="0" borderId="17" xfId="5" applyNumberFormat="1" applyFont="1" applyFill="1" applyBorder="1" applyAlignment="1">
      <alignment horizontal="right"/>
    </xf>
    <xf numFmtId="168" fontId="4" fillId="0" borderId="17" xfId="0" applyNumberFormat="1" applyFont="1" applyFill="1" applyBorder="1" applyAlignment="1">
      <alignment horizontal="right"/>
    </xf>
    <xf numFmtId="168" fontId="4" fillId="0" borderId="37" xfId="0" applyNumberFormat="1" applyFont="1" applyFill="1" applyBorder="1" applyAlignment="1">
      <alignment horizontal="right"/>
    </xf>
    <xf numFmtId="10" fontId="9" fillId="0" borderId="21" xfId="5" applyNumberFormat="1" applyFont="1" applyFill="1" applyBorder="1"/>
    <xf numFmtId="165" fontId="9" fillId="0" borderId="14" xfId="4" applyNumberFormat="1" applyFont="1" applyFill="1" applyBorder="1"/>
    <xf numFmtId="10" fontId="9" fillId="0" borderId="7" xfId="5" applyNumberFormat="1" applyFont="1" applyFill="1" applyBorder="1"/>
    <xf numFmtId="165" fontId="9" fillId="0" borderId="8" xfId="4" applyNumberFormat="1" applyFont="1" applyFill="1" applyBorder="1"/>
    <xf numFmtId="0" fontId="0" fillId="0" borderId="0" xfId="0" applyFill="1"/>
    <xf numFmtId="0" fontId="4" fillId="0" borderId="31" xfId="0" applyFont="1" applyFill="1" applyBorder="1" applyAlignment="1">
      <alignment horizontal="centerContinuous"/>
    </xf>
    <xf numFmtId="43" fontId="4" fillId="0" borderId="10" xfId="4" applyFont="1" applyFill="1" applyBorder="1" applyAlignment="1">
      <alignment horizontal="center"/>
    </xf>
    <xf numFmtId="43" fontId="4" fillId="0" borderId="30" xfId="4" applyFont="1" applyFill="1" applyBorder="1" applyAlignment="1">
      <alignment horizontal="center"/>
    </xf>
    <xf numFmtId="41" fontId="2" fillId="0" borderId="13" xfId="4" applyNumberFormat="1" applyFont="1" applyFill="1" applyBorder="1" applyAlignment="1">
      <alignment horizontal="right"/>
    </xf>
    <xf numFmtId="43" fontId="2" fillId="0" borderId="24" xfId="4" applyFont="1" applyFill="1" applyBorder="1" applyAlignment="1">
      <alignment horizontal="right"/>
    </xf>
    <xf numFmtId="43" fontId="2" fillId="0" borderId="13" xfId="5" applyNumberFormat="1" applyFont="1" applyFill="1" applyBorder="1" applyAlignment="1">
      <alignment horizontal="right"/>
    </xf>
    <xf numFmtId="43" fontId="2" fillId="0" borderId="25" xfId="4" applyFont="1" applyFill="1" applyBorder="1" applyAlignment="1">
      <alignment horizontal="right"/>
    </xf>
    <xf numFmtId="43" fontId="2" fillId="0" borderId="15" xfId="4" applyFont="1" applyFill="1" applyBorder="1" applyAlignment="1">
      <alignment horizontal="right"/>
    </xf>
    <xf numFmtId="43" fontId="2" fillId="0" borderId="26" xfId="4" applyFont="1" applyFill="1" applyBorder="1" applyAlignment="1">
      <alignment horizontal="right"/>
    </xf>
    <xf numFmtId="43" fontId="2" fillId="0" borderId="27" xfId="5" applyNumberFormat="1" applyFont="1" applyFill="1" applyBorder="1" applyAlignment="1">
      <alignment horizontal="right"/>
    </xf>
    <xf numFmtId="41" fontId="4" fillId="0" borderId="17" xfId="4" applyNumberFormat="1" applyFont="1" applyFill="1" applyBorder="1" applyAlignment="1">
      <alignment horizontal="right"/>
    </xf>
    <xf numFmtId="43" fontId="4" fillId="0" borderId="17" xfId="5" applyNumberFormat="1" applyFont="1" applyFill="1" applyBorder="1" applyAlignment="1">
      <alignment horizontal="right"/>
    </xf>
    <xf numFmtId="43" fontId="4" fillId="0" borderId="29" xfId="5" applyNumberFormat="1" applyFont="1" applyFill="1" applyBorder="1" applyAlignment="1">
      <alignment horizontal="right"/>
    </xf>
    <xf numFmtId="43" fontId="4" fillId="0" borderId="37" xfId="4" applyFont="1" applyFill="1" applyBorder="1" applyAlignment="1">
      <alignment horizontal="right"/>
    </xf>
    <xf numFmtId="10" fontId="9" fillId="0" borderId="0" xfId="5" applyNumberFormat="1" applyFont="1" applyFill="1" applyBorder="1"/>
    <xf numFmtId="165" fontId="9" fillId="0" borderId="5" xfId="4" applyNumberFormat="1" applyFont="1" applyFill="1" applyBorder="1"/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2" fillId="0" borderId="11" xfId="0" applyFont="1" applyFill="1" applyBorder="1"/>
    <xf numFmtId="10" fontId="2" fillId="0" borderId="12" xfId="4" applyNumberFormat="1" applyFont="1" applyFill="1" applyBorder="1" applyAlignment="1">
      <alignment horizontal="right"/>
    </xf>
    <xf numFmtId="169" fontId="2" fillId="0" borderId="5" xfId="0" applyNumberFormat="1" applyFont="1" applyFill="1" applyBorder="1" applyAlignment="1">
      <alignment horizontal="right"/>
    </xf>
    <xf numFmtId="170" fontId="2" fillId="0" borderId="5" xfId="0" applyNumberFormat="1" applyFont="1" applyFill="1" applyBorder="1" applyAlignment="1">
      <alignment horizontal="right"/>
    </xf>
    <xf numFmtId="0" fontId="4" fillId="0" borderId="7" xfId="0" applyFont="1" applyFill="1" applyBorder="1"/>
    <xf numFmtId="41" fontId="4" fillId="0" borderId="38" xfId="4" applyNumberFormat="1" applyFont="1" applyFill="1" applyBorder="1" applyAlignment="1">
      <alignment horizontal="right"/>
    </xf>
    <xf numFmtId="43" fontId="4" fillId="0" borderId="38" xfId="4" applyFont="1" applyFill="1" applyBorder="1" applyAlignment="1">
      <alignment horizontal="right"/>
    </xf>
    <xf numFmtId="10" fontId="4" fillId="0" borderId="38" xfId="5" applyNumberFormat="1" applyFont="1" applyFill="1" applyBorder="1" applyAlignment="1">
      <alignment horizontal="right"/>
    </xf>
    <xf numFmtId="10" fontId="4" fillId="0" borderId="38" xfId="4" applyNumberFormat="1" applyFont="1" applyFill="1" applyBorder="1" applyAlignment="1">
      <alignment horizontal="right"/>
    </xf>
    <xf numFmtId="169" fontId="4" fillId="0" borderId="8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2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7" xfId="0" applyFont="1" applyFill="1" applyBorder="1" applyAlignment="1">
      <alignment horizontal="center"/>
    </xf>
    <xf numFmtId="43" fontId="2" fillId="0" borderId="8" xfId="0" applyNumberFormat="1" applyFont="1" applyFill="1" applyBorder="1"/>
    <xf numFmtId="43" fontId="4" fillId="0" borderId="0" xfId="0" applyNumberFormat="1" applyFont="1" applyFill="1" applyBorder="1"/>
    <xf numFmtId="43" fontId="2" fillId="0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39" fontId="2" fillId="0" borderId="0" xfId="0" applyNumberFormat="1" applyFont="1" applyFill="1"/>
    <xf numFmtId="171" fontId="2" fillId="0" borderId="0" xfId="0" applyNumberFormat="1" applyFont="1" applyFill="1"/>
    <xf numFmtId="0" fontId="15" fillId="0" borderId="0" xfId="0" applyFont="1" applyFill="1" applyAlignment="1">
      <alignment horizontal="left"/>
    </xf>
    <xf numFmtId="14" fontId="0" fillId="0" borderId="2" xfId="0" applyNumberFormat="1" applyFill="1" applyBorder="1" applyAlignment="1"/>
    <xf numFmtId="14" fontId="0" fillId="0" borderId="3" xfId="0" applyNumberFormat="1" applyFill="1" applyBorder="1" applyAlignment="1"/>
    <xf numFmtId="14" fontId="2" fillId="0" borderId="7" xfId="0" applyNumberFormat="1" applyFont="1" applyFill="1" applyBorder="1" applyAlignment="1"/>
    <xf numFmtId="14" fontId="0" fillId="0" borderId="8" xfId="0" applyNumberFormat="1" applyFill="1" applyBorder="1" applyAlignment="1"/>
    <xf numFmtId="0" fontId="0" fillId="0" borderId="0" xfId="0" applyFill="1" applyBorder="1"/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6" fillId="0" borderId="34" xfId="0" applyFont="1" applyFill="1" applyBorder="1"/>
    <xf numFmtId="0" fontId="0" fillId="0" borderId="41" xfId="0" applyFill="1" applyBorder="1"/>
    <xf numFmtId="0" fontId="0" fillId="0" borderId="40" xfId="0" applyFill="1" applyBorder="1"/>
    <xf numFmtId="14" fontId="4" fillId="0" borderId="19" xfId="0" applyNumberFormat="1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15" fillId="0" borderId="0" xfId="0" applyNumberFormat="1" applyFont="1" applyFill="1" applyBorder="1" applyAlignment="1">
      <alignment horizontal="left"/>
    </xf>
    <xf numFmtId="0" fontId="19" fillId="0" borderId="0" xfId="0" applyFont="1" applyFill="1" applyBorder="1"/>
    <xf numFmtId="43" fontId="0" fillId="0" borderId="5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4" fontId="0" fillId="0" borderId="8" xfId="0" applyNumberFormat="1" applyFont="1" applyFill="1" applyBorder="1"/>
    <xf numFmtId="44" fontId="15" fillId="0" borderId="0" xfId="0" applyNumberFormat="1" applyFont="1" applyFill="1" applyBorder="1" applyAlignment="1">
      <alignment horizontal="left"/>
    </xf>
    <xf numFmtId="44" fontId="0" fillId="0" borderId="0" xfId="0" applyNumberFormat="1" applyFont="1" applyFill="1" applyBorder="1"/>
    <xf numFmtId="43" fontId="0" fillId="0" borderId="0" xfId="0" applyNumberFormat="1" applyFill="1"/>
    <xf numFmtId="14" fontId="4" fillId="0" borderId="42" xfId="0" applyNumberFormat="1" applyFont="1" applyFill="1" applyBorder="1" applyAlignment="1">
      <alignment horizontal="center"/>
    </xf>
    <xf numFmtId="43" fontId="0" fillId="0" borderId="5" xfId="0" applyNumberFormat="1" applyFill="1" applyBorder="1"/>
    <xf numFmtId="43" fontId="13" fillId="0" borderId="0" xfId="0" applyNumberFormat="1" applyFont="1" applyFill="1" applyBorder="1" applyAlignment="1">
      <alignment horizontal="left"/>
    </xf>
    <xf numFmtId="49" fontId="2" fillId="0" borderId="4" xfId="0" applyNumberFormat="1" applyFont="1" applyFill="1" applyBorder="1"/>
    <xf numFmtId="10" fontId="20" fillId="0" borderId="0" xfId="0" applyNumberFormat="1" applyFont="1" applyFill="1" applyBorder="1" applyAlignment="1">
      <alignment horizontal="left"/>
    </xf>
    <xf numFmtId="43" fontId="20" fillId="0" borderId="0" xfId="0" applyNumberFormat="1" applyFont="1" applyFill="1" applyBorder="1" applyAlignment="1">
      <alignment horizontal="left"/>
    </xf>
    <xf numFmtId="10" fontId="0" fillId="0" borderId="5" xfId="0" applyNumberFormat="1" applyFont="1" applyFill="1" applyBorder="1" applyAlignment="1">
      <alignment horizontal="right"/>
    </xf>
    <xf numFmtId="0" fontId="20" fillId="0" borderId="0" xfId="0" applyFont="1" applyFill="1"/>
    <xf numFmtId="0" fontId="0" fillId="0" borderId="5" xfId="0" applyFill="1" applyBorder="1"/>
    <xf numFmtId="10" fontId="2" fillId="0" borderId="5" xfId="0" applyNumberFormat="1" applyFont="1" applyFill="1" applyBorder="1" applyAlignment="1">
      <alignment horizontal="right"/>
    </xf>
    <xf numFmtId="43" fontId="2" fillId="0" borderId="0" xfId="0" applyNumberFormat="1" applyFont="1" applyFill="1" applyBorder="1" applyAlignment="1">
      <alignment horizontal="right"/>
    </xf>
    <xf numFmtId="49" fontId="0" fillId="0" borderId="4" xfId="0" applyNumberFormat="1" applyFont="1" applyFill="1" applyBorder="1"/>
    <xf numFmtId="43" fontId="0" fillId="0" borderId="5" xfId="0" applyNumberFormat="1" applyFill="1" applyBorder="1" applyAlignment="1">
      <alignment horizontal="right"/>
    </xf>
    <xf numFmtId="43" fontId="21" fillId="0" borderId="0" xfId="0" applyNumberFormat="1" applyFont="1" applyFill="1" applyBorder="1" applyAlignment="1">
      <alignment horizontal="left"/>
    </xf>
    <xf numFmtId="43" fontId="0" fillId="0" borderId="0" xfId="0" applyNumberFormat="1" applyFill="1" applyBorder="1" applyAlignment="1">
      <alignment horizontal="right"/>
    </xf>
    <xf numFmtId="0" fontId="9" fillId="0" borderId="1" xfId="0" applyFont="1" applyFill="1" applyBorder="1"/>
    <xf numFmtId="0" fontId="5" fillId="0" borderId="2" xfId="0" applyFont="1" applyFill="1" applyBorder="1"/>
    <xf numFmtId="0" fontId="22" fillId="0" borderId="2" xfId="0" applyFont="1" applyFill="1" applyBorder="1"/>
    <xf numFmtId="0" fontId="5" fillId="0" borderId="3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43" fontId="5" fillId="0" borderId="0" xfId="0" applyNumberFormat="1" applyFont="1" applyFill="1"/>
    <xf numFmtId="10" fontId="2" fillId="0" borderId="6" xfId="0" applyNumberFormat="1" applyFont="1" applyFill="1" applyBorder="1"/>
    <xf numFmtId="10" fontId="2" fillId="0" borderId="7" xfId="0" applyNumberFormat="1" applyFont="1" applyFill="1" applyBorder="1"/>
    <xf numFmtId="10" fontId="2" fillId="0" borderId="8" xfId="0" applyNumberFormat="1" applyFont="1" applyFill="1" applyBorder="1" applyAlignment="1">
      <alignment horizontal="right"/>
    </xf>
    <xf numFmtId="44" fontId="5" fillId="0" borderId="0" xfId="0" applyNumberFormat="1" applyFont="1" applyFill="1"/>
    <xf numFmtId="0" fontId="9" fillId="0" borderId="1" xfId="0" applyFont="1" applyFill="1" applyBorder="1" applyAlignment="1">
      <alignment vertical="top"/>
    </xf>
    <xf numFmtId="0" fontId="0" fillId="0" borderId="3" xfId="0" applyFill="1" applyBorder="1" applyAlignment="1">
      <alignment horizontal="right"/>
    </xf>
    <xf numFmtId="43" fontId="2" fillId="0" borderId="12" xfId="0" applyNumberFormat="1" applyFont="1" applyFill="1" applyBorder="1"/>
    <xf numFmtId="0" fontId="9" fillId="0" borderId="0" xfId="0" applyFont="1" applyFill="1" applyBorder="1" applyAlignment="1">
      <alignment horizontal="left" vertical="top" wrapText="1"/>
    </xf>
    <xf numFmtId="0" fontId="16" fillId="0" borderId="4" xfId="0" applyFont="1" applyFill="1" applyBorder="1"/>
    <xf numFmtId="0" fontId="0" fillId="0" borderId="1" xfId="0" applyFill="1" applyBorder="1"/>
    <xf numFmtId="0" fontId="18" fillId="0" borderId="0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right"/>
    </xf>
    <xf numFmtId="0" fontId="0" fillId="0" borderId="20" xfId="0" applyFill="1" applyBorder="1"/>
    <xf numFmtId="0" fontId="4" fillId="0" borderId="19" xfId="0" applyFont="1" applyFill="1" applyBorder="1" applyAlignment="1">
      <alignment horizontal="right"/>
    </xf>
    <xf numFmtId="43" fontId="0" fillId="0" borderId="0" xfId="0" applyNumberFormat="1" applyFont="1" applyFill="1" applyBorder="1"/>
    <xf numFmtId="9" fontId="2" fillId="0" borderId="0" xfId="0" applyNumberFormat="1" applyFont="1" applyFill="1" applyBorder="1" applyAlignment="1">
      <alignment horizontal="right"/>
    </xf>
    <xf numFmtId="10" fontId="0" fillId="0" borderId="0" xfId="0" applyNumberFormat="1" applyFont="1" applyFill="1" applyBorder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9" fontId="15" fillId="0" borderId="0" xfId="0" applyNumberFormat="1" applyFont="1" applyFill="1" applyBorder="1" applyAlignment="1">
      <alignment horizontal="left"/>
    </xf>
    <xf numFmtId="9" fontId="0" fillId="0" borderId="0" xfId="0" applyNumberFormat="1" applyFont="1" applyFill="1" applyBorder="1"/>
    <xf numFmtId="0" fontId="2" fillId="0" borderId="0" xfId="0" applyFont="1" applyFill="1" applyBorder="1" applyAlignment="1">
      <alignment vertical="center"/>
    </xf>
    <xf numFmtId="2" fontId="0" fillId="0" borderId="5" xfId="0" applyNumberFormat="1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8" xfId="0" applyFill="1" applyBorder="1"/>
    <xf numFmtId="0" fontId="2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/>
    <xf numFmtId="43" fontId="0" fillId="0" borderId="17" xfId="0" applyNumberFormat="1" applyFill="1" applyBorder="1"/>
    <xf numFmtId="43" fontId="0" fillId="0" borderId="19" xfId="0" applyNumberFormat="1" applyFill="1" applyBorder="1"/>
    <xf numFmtId="43" fontId="0" fillId="0" borderId="13" xfId="0" applyNumberFormat="1" applyFill="1" applyBorder="1"/>
    <xf numFmtId="43" fontId="0" fillId="0" borderId="13" xfId="0" applyNumberFormat="1" applyFont="1" applyFill="1" applyBorder="1"/>
    <xf numFmtId="43" fontId="0" fillId="0" borderId="17" xfId="0" applyNumberFormat="1" applyFont="1" applyFill="1" applyBorder="1"/>
    <xf numFmtId="0" fontId="23" fillId="0" borderId="0" xfId="0" applyFont="1" applyFill="1" applyBorder="1" applyAlignment="1">
      <alignment horizontal="left"/>
    </xf>
    <xf numFmtId="0" fontId="0" fillId="0" borderId="38" xfId="0" applyFill="1" applyBorder="1"/>
    <xf numFmtId="43" fontId="15" fillId="0" borderId="0" xfId="0" applyNumberFormat="1" applyFont="1" applyFill="1" applyBorder="1"/>
    <xf numFmtId="43" fontId="0" fillId="0" borderId="0" xfId="0" applyNumberFormat="1" applyFill="1" applyBorder="1"/>
    <xf numFmtId="0" fontId="0" fillId="0" borderId="0" xfId="0" applyFill="1" applyAlignment="1"/>
    <xf numFmtId="0" fontId="0" fillId="0" borderId="0" xfId="0" applyFill="1" applyAlignment="1">
      <alignment horizontal="centerContinuous"/>
    </xf>
    <xf numFmtId="43" fontId="0" fillId="0" borderId="0" xfId="0" applyNumberFormat="1" applyFont="1" applyFill="1"/>
    <xf numFmtId="0" fontId="4" fillId="0" borderId="0" xfId="0" applyNumberFormat="1" applyFont="1" applyFill="1" applyAlignment="1" applyProtection="1">
      <alignment horizontal="left"/>
      <protection locked="0"/>
    </xf>
    <xf numFmtId="173" fontId="24" fillId="0" borderId="0" xfId="0" applyNumberFormat="1" applyFont="1" applyFill="1"/>
    <xf numFmtId="0" fontId="2" fillId="0" borderId="0" xfId="0" applyNumberFormat="1" applyFont="1" applyFill="1" applyBorder="1" applyAlignment="1" applyProtection="1">
      <alignment horizontal="left"/>
      <protection locked="0"/>
    </xf>
    <xf numFmtId="174" fontId="2" fillId="0" borderId="0" xfId="0" applyNumberFormat="1" applyFont="1" applyFill="1" applyBorder="1" applyAlignment="1" applyProtection="1">
      <alignment horizontal="right"/>
    </xf>
    <xf numFmtId="166" fontId="2" fillId="0" borderId="0" xfId="4" applyNumberFormat="1" applyFont="1" applyFill="1" applyBorder="1" applyAlignment="1" applyProtection="1"/>
    <xf numFmtId="49" fontId="24" fillId="0" borderId="0" xfId="0" applyNumberFormat="1" applyFont="1" applyFill="1" applyAlignment="1">
      <alignment horizontal="fill"/>
    </xf>
    <xf numFmtId="166" fontId="2" fillId="0" borderId="0" xfId="0" applyNumberFormat="1" applyFont="1" applyFill="1" applyBorder="1" applyAlignment="1" applyProtection="1">
      <alignment horizontal="right"/>
    </xf>
    <xf numFmtId="175" fontId="24" fillId="0" borderId="0" xfId="0" applyNumberFormat="1" applyFont="1" applyFill="1"/>
    <xf numFmtId="176" fontId="25" fillId="0" borderId="0" xfId="0" applyNumberFormat="1" applyFont="1" applyFill="1"/>
    <xf numFmtId="38" fontId="2" fillId="0" borderId="0" xfId="0" applyNumberFormat="1" applyFont="1" applyFill="1" applyBorder="1" applyAlignment="1" applyProtection="1">
      <alignment horizontal="right"/>
    </xf>
    <xf numFmtId="0" fontId="26" fillId="0" borderId="0" xfId="0" applyFont="1" applyFill="1" applyAlignment="1">
      <alignment horizontal="left"/>
    </xf>
    <xf numFmtId="173" fontId="27" fillId="0" borderId="0" xfId="0" applyNumberFormat="1" applyFont="1" applyFill="1"/>
    <xf numFmtId="166" fontId="2" fillId="0" borderId="21" xfId="0" applyNumberFormat="1" applyFont="1" applyFill="1" applyBorder="1" applyAlignment="1" applyProtection="1">
      <alignment horizontal="right"/>
    </xf>
    <xf numFmtId="0" fontId="26" fillId="0" borderId="0" xfId="0" applyFont="1" applyFill="1"/>
    <xf numFmtId="176" fontId="26" fillId="0" borderId="0" xfId="0" applyNumberFormat="1" applyFont="1" applyFill="1"/>
    <xf numFmtId="0" fontId="25" fillId="0" borderId="0" xfId="0" applyFont="1" applyFill="1"/>
    <xf numFmtId="173" fontId="25" fillId="0" borderId="0" xfId="0" applyNumberFormat="1" applyFont="1" applyFill="1"/>
    <xf numFmtId="0" fontId="27" fillId="0" borderId="0" xfId="0" applyFont="1" applyFill="1" applyAlignment="1">
      <alignment horizontal="left"/>
    </xf>
    <xf numFmtId="0" fontId="2" fillId="0" borderId="0" xfId="0" applyNumberFormat="1" applyFont="1" applyFill="1" applyBorder="1" applyAlignment="1" applyProtection="1"/>
    <xf numFmtId="166" fontId="2" fillId="0" borderId="21" xfId="0" applyNumberFormat="1" applyFont="1" applyFill="1" applyBorder="1" applyAlignment="1" applyProtection="1">
      <alignment horizontal="fill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177" fontId="26" fillId="0" borderId="0" xfId="0" applyNumberFormat="1" applyFont="1" applyFill="1"/>
    <xf numFmtId="166" fontId="2" fillId="0" borderId="0" xfId="0" applyNumberFormat="1" applyFont="1" applyFill="1" applyBorder="1" applyAlignment="1" applyProtection="1"/>
    <xf numFmtId="44" fontId="2" fillId="0" borderId="0" xfId="0" applyNumberFormat="1" applyFont="1" applyFill="1" applyBorder="1" applyAlignment="1" applyProtection="1">
      <alignment horizontal="right"/>
    </xf>
    <xf numFmtId="0" fontId="0" fillId="0" borderId="0" xfId="0" applyFill="1" applyAlignment="1">
      <alignment horizontal="right"/>
    </xf>
    <xf numFmtId="174" fontId="2" fillId="0" borderId="44" xfId="0" applyNumberFormat="1" applyFont="1" applyFill="1" applyBorder="1" applyAlignment="1" applyProtection="1">
      <alignment horizontal="right"/>
    </xf>
    <xf numFmtId="166" fontId="2" fillId="0" borderId="0" xfId="0" applyNumberFormat="1" applyFont="1" applyFill="1" applyBorder="1" applyAlignment="1" applyProtection="1">
      <alignment horizontal="fill"/>
      <protection locked="0"/>
    </xf>
    <xf numFmtId="174" fontId="4" fillId="0" borderId="20" xfId="0" applyNumberFormat="1" applyFont="1" applyFill="1" applyBorder="1" applyAlignment="1" applyProtection="1">
      <alignment horizontal="right"/>
    </xf>
    <xf numFmtId="0" fontId="2" fillId="0" borderId="0" xfId="0" applyFont="1" applyFill="1" applyAlignment="1">
      <alignment horizontal="left"/>
    </xf>
    <xf numFmtId="176" fontId="24" fillId="0" borderId="0" xfId="0" applyNumberFormat="1" applyFont="1" applyFill="1"/>
    <xf numFmtId="166" fontId="26" fillId="0" borderId="0" xfId="4" applyNumberFormat="1" applyFont="1" applyFill="1" applyBorder="1" applyAlignment="1" applyProtection="1">
      <alignment horizontal="left"/>
      <protection locked="0"/>
    </xf>
    <xf numFmtId="14" fontId="2" fillId="0" borderId="0" xfId="0" applyNumberFormat="1" applyFont="1" applyFill="1" applyBorder="1" applyAlignment="1">
      <alignment horizontal="left"/>
    </xf>
    <xf numFmtId="164" fontId="2" fillId="0" borderId="12" xfId="0" applyNumberFormat="1" applyFont="1" applyFill="1" applyBorder="1" applyAlignment="1">
      <alignment horizontal="center"/>
    </xf>
    <xf numFmtId="43" fontId="2" fillId="0" borderId="12" xfId="0" applyNumberFormat="1" applyFont="1" applyFill="1" applyBorder="1" applyAlignment="1">
      <alignment horizontal="center"/>
    </xf>
    <xf numFmtId="43" fontId="2" fillId="0" borderId="12" xfId="3" applyNumberFormat="1" applyFont="1" applyFill="1" applyBorder="1" applyAlignment="1">
      <alignment horizontal="right"/>
    </xf>
    <xf numFmtId="43" fontId="2" fillId="0" borderId="13" xfId="3" applyNumberFormat="1" applyFont="1" applyFill="1" applyBorder="1" applyAlignment="1">
      <alignment horizontal="right"/>
    </xf>
    <xf numFmtId="10" fontId="2" fillId="0" borderId="27" xfId="4" applyNumberFormat="1" applyFont="1" applyFill="1" applyBorder="1" applyAlignment="1">
      <alignment horizontal="center"/>
    </xf>
    <xf numFmtId="43" fontId="4" fillId="0" borderId="13" xfId="3" applyNumberFormat="1" applyFont="1" applyFill="1" applyBorder="1" applyAlignment="1">
      <alignment horizontal="right"/>
    </xf>
    <xf numFmtId="37" fontId="2" fillId="0" borderId="13" xfId="0" applyNumberFormat="1" applyFont="1" applyFill="1" applyBorder="1" applyAlignment="1">
      <alignment horizontal="right"/>
    </xf>
    <xf numFmtId="44" fontId="2" fillId="0" borderId="13" xfId="3" applyFont="1" applyFill="1" applyBorder="1" applyAlignment="1">
      <alignment horizontal="right"/>
    </xf>
    <xf numFmtId="44" fontId="2" fillId="0" borderId="17" xfId="3" applyFont="1" applyFill="1" applyBorder="1" applyAlignment="1">
      <alignment horizontal="right"/>
    </xf>
    <xf numFmtId="43" fontId="4" fillId="0" borderId="13" xfId="0" applyNumberFormat="1" applyFont="1" applyFill="1" applyBorder="1"/>
    <xf numFmtId="10" fontId="2" fillId="0" borderId="5" xfId="0" applyNumberFormat="1" applyFont="1" applyFill="1" applyBorder="1" applyAlignment="1">
      <alignment horizontal="center"/>
    </xf>
    <xf numFmtId="166" fontId="4" fillId="0" borderId="17" xfId="4" applyNumberFormat="1" applyFont="1" applyFill="1" applyBorder="1" applyAlignment="1">
      <alignment horizontal="right"/>
    </xf>
    <xf numFmtId="10" fontId="2" fillId="0" borderId="26" xfId="0" applyNumberFormat="1" applyFont="1" applyFill="1" applyBorder="1" applyAlignment="1">
      <alignment horizontal="center"/>
    </xf>
    <xf numFmtId="10" fontId="2" fillId="0" borderId="12" xfId="5" applyNumberFormat="1" applyFont="1" applyFill="1" applyBorder="1" applyAlignment="1">
      <alignment horizontal="right"/>
    </xf>
    <xf numFmtId="14" fontId="2" fillId="0" borderId="2" xfId="0" applyNumberFormat="1" applyFont="1" applyFill="1" applyBorder="1" applyAlignment="1"/>
    <xf numFmtId="14" fontId="0" fillId="0" borderId="7" xfId="0" applyNumberFormat="1" applyFill="1" applyBorder="1" applyAlignment="1"/>
    <xf numFmtId="43" fontId="20" fillId="0" borderId="0" xfId="0" applyNumberFormat="1" applyFont="1" applyFill="1" applyBorder="1" applyAlignment="1">
      <alignment horizontal="right"/>
    </xf>
    <xf numFmtId="44" fontId="0" fillId="0" borderId="5" xfId="0" applyNumberFormat="1" applyFont="1" applyFill="1" applyBorder="1"/>
    <xf numFmtId="0" fontId="15" fillId="0" borderId="0" xfId="0" applyFont="1" applyFill="1" applyBorder="1"/>
    <xf numFmtId="0" fontId="0" fillId="0" borderId="0" xfId="0" applyFill="1" applyBorder="1" applyAlignment="1">
      <alignment horizontal="right"/>
    </xf>
    <xf numFmtId="43" fontId="2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 applyProtection="1">
      <alignment horizontal="centerContinuous"/>
    </xf>
    <xf numFmtId="172" fontId="4" fillId="0" borderId="0" xfId="0" applyNumberFormat="1" applyFont="1" applyFill="1" applyBorder="1" applyAlignment="1" applyProtection="1">
      <alignment horizontal="centerContinuous"/>
    </xf>
    <xf numFmtId="174" fontId="4" fillId="0" borderId="44" xfId="0" applyNumberFormat="1" applyFont="1" applyFill="1" applyBorder="1" applyAlignment="1" applyProtection="1">
      <alignment horizontal="right"/>
    </xf>
  </cellXfs>
  <cellStyles count="9">
    <cellStyle name="Comma 10" xfId="4"/>
    <cellStyle name="Comma 4" xfId="6"/>
    <cellStyle name="Currency 10" xfId="3"/>
    <cellStyle name="Hyperlink" xfId="1" builtinId="8"/>
    <cellStyle name="Hyperlink 4 3 2" xfId="2"/>
    <cellStyle name="Normal" xfId="0" builtinId="0"/>
    <cellStyle name="Percent 10 2" xfId="5"/>
    <cellStyle name="Percent 12" xfId="8"/>
    <cellStyle name="Percent 2" xfId="7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94397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83343</xdr:rowOff>
    </xdr:from>
    <xdr:to>
      <xdr:col>8</xdr:col>
      <xdr:colOff>419100</xdr:colOff>
      <xdr:row>28</xdr:row>
      <xdr:rowOff>83343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943975" y="4531518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94397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04925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04925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35467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70" zoomScaleNormal="70" zoomScalePageLayoutView="55" workbookViewId="0"/>
  </sheetViews>
  <sheetFormatPr defaultColWidth="9.140625" defaultRowHeight="12.75" x14ac:dyDescent="0.2"/>
  <cols>
    <col min="1" max="1" width="3" style="2" customWidth="1"/>
    <col min="2" max="2" width="15" style="2" customWidth="1"/>
    <col min="3" max="5" width="16" style="2" customWidth="1"/>
    <col min="6" max="6" width="23.42578125" style="2" customWidth="1"/>
    <col min="7" max="7" width="19.42578125" style="2" customWidth="1"/>
    <col min="8" max="8" width="21.85546875" style="2" customWidth="1"/>
    <col min="9" max="9" width="28.42578125" style="2" bestFit="1" customWidth="1"/>
    <col min="10" max="10" width="16" style="2" customWidth="1"/>
    <col min="11" max="11" width="17.140625" style="2" bestFit="1" customWidth="1"/>
    <col min="12" max="12" width="21.85546875" style="2" bestFit="1" customWidth="1"/>
    <col min="13" max="13" width="18.42578125" style="2" customWidth="1"/>
    <col min="14" max="14" width="20.8554687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 x14ac:dyDescent="0.25">
      <c r="A1" s="1" t="s">
        <v>0</v>
      </c>
    </row>
    <row r="2" spans="1:15" ht="15.75" x14ac:dyDescent="0.25">
      <c r="A2" s="1" t="s">
        <v>1</v>
      </c>
    </row>
    <row r="3" spans="1:15" ht="13.5" thickBot="1" x14ac:dyDescent="0.25">
      <c r="K3" s="3"/>
    </row>
    <row r="4" spans="1:15" x14ac:dyDescent="0.2">
      <c r="B4" s="4" t="s">
        <v>2</v>
      </c>
      <c r="C4" s="5"/>
      <c r="D4" s="6" t="s">
        <v>3</v>
      </c>
      <c r="E4" s="6"/>
      <c r="F4" s="6"/>
      <c r="G4" s="7"/>
      <c r="I4" s="8"/>
      <c r="J4" s="8"/>
    </row>
    <row r="5" spans="1:15" x14ac:dyDescent="0.2">
      <c r="B5" s="9" t="s">
        <v>4</v>
      </c>
      <c r="C5" s="10"/>
      <c r="D5" s="11" t="s">
        <v>5</v>
      </c>
      <c r="E5" s="11"/>
      <c r="F5" s="11"/>
      <c r="G5" s="12"/>
      <c r="I5" s="8"/>
      <c r="J5" s="8"/>
      <c r="L5" s="13"/>
      <c r="M5" s="13"/>
    </row>
    <row r="6" spans="1:15" x14ac:dyDescent="0.2">
      <c r="B6" s="9" t="s">
        <v>6</v>
      </c>
      <c r="C6" s="10"/>
      <c r="D6" s="399">
        <f>'Collection and Waterfall'!E5</f>
        <v>44403</v>
      </c>
      <c r="E6" s="11"/>
      <c r="F6" s="11"/>
      <c r="G6" s="12"/>
      <c r="I6" s="8"/>
      <c r="J6" s="8"/>
      <c r="L6" s="13"/>
      <c r="M6" s="13"/>
    </row>
    <row r="7" spans="1:15" x14ac:dyDescent="0.2">
      <c r="B7" s="9" t="s">
        <v>7</v>
      </c>
      <c r="C7" s="10"/>
      <c r="D7" s="399">
        <f>'Collection and Waterfall'!E6</f>
        <v>44377</v>
      </c>
      <c r="E7" s="14"/>
      <c r="F7" s="14"/>
      <c r="G7" s="15"/>
      <c r="H7" s="16"/>
      <c r="I7" s="16"/>
      <c r="J7" s="16"/>
      <c r="L7" s="13"/>
      <c r="M7" s="13"/>
    </row>
    <row r="8" spans="1:15" x14ac:dyDescent="0.2">
      <c r="B8" s="9" t="s">
        <v>8</v>
      </c>
      <c r="C8" s="10"/>
      <c r="D8" s="11" t="s">
        <v>9</v>
      </c>
      <c r="E8" s="11"/>
      <c r="F8" s="11"/>
      <c r="G8" s="12"/>
      <c r="H8" s="16"/>
      <c r="I8" s="16"/>
      <c r="J8" s="16"/>
    </row>
    <row r="9" spans="1:15" x14ac:dyDescent="0.2">
      <c r="B9" s="9" t="s">
        <v>10</v>
      </c>
      <c r="C9" s="10"/>
      <c r="D9" s="11" t="s">
        <v>11</v>
      </c>
      <c r="E9" s="11"/>
      <c r="F9" s="11"/>
      <c r="G9" s="12"/>
      <c r="H9" s="16"/>
      <c r="I9" s="16"/>
      <c r="J9" s="16"/>
    </row>
    <row r="10" spans="1:15" x14ac:dyDescent="0.2">
      <c r="B10" s="17" t="s">
        <v>12</v>
      </c>
      <c r="C10" s="18"/>
      <c r="D10" s="19" t="s">
        <v>13</v>
      </c>
      <c r="E10" s="20"/>
      <c r="F10" s="20"/>
      <c r="G10" s="21"/>
      <c r="H10" s="22"/>
      <c r="I10" s="22"/>
      <c r="J10" s="22"/>
    </row>
    <row r="11" spans="1:15" ht="13.5" thickBot="1" x14ac:dyDescent="0.25">
      <c r="B11" s="23" t="s">
        <v>14</v>
      </c>
      <c r="C11" s="24"/>
      <c r="D11" s="25" t="s">
        <v>15</v>
      </c>
      <c r="E11" s="26"/>
      <c r="F11" s="26"/>
      <c r="G11" s="27"/>
    </row>
    <row r="12" spans="1:15" x14ac:dyDescent="0.2">
      <c r="B12" s="22"/>
      <c r="C12" s="22"/>
    </row>
    <row r="13" spans="1:15" ht="13.5" thickBot="1" x14ac:dyDescent="0.25"/>
    <row r="14" spans="1:15" ht="15.75" x14ac:dyDescent="0.25">
      <c r="A14" s="28" t="s">
        <v>16</v>
      </c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1"/>
    </row>
    <row r="15" spans="1:15" ht="6.75" customHeight="1" x14ac:dyDescent="0.2">
      <c r="A15" s="3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33"/>
    </row>
    <row r="16" spans="1:15" x14ac:dyDescent="0.2">
      <c r="A16" s="34"/>
      <c r="B16" s="35" t="s">
        <v>17</v>
      </c>
      <c r="C16" s="35" t="s">
        <v>18</v>
      </c>
      <c r="D16" s="36" t="s">
        <v>19</v>
      </c>
      <c r="E16" s="35" t="s">
        <v>20</v>
      </c>
      <c r="F16" s="35" t="s">
        <v>21</v>
      </c>
      <c r="G16" s="35" t="s">
        <v>22</v>
      </c>
      <c r="H16" s="35" t="s">
        <v>23</v>
      </c>
      <c r="I16" s="35" t="s">
        <v>24</v>
      </c>
      <c r="J16" s="35" t="s">
        <v>25</v>
      </c>
      <c r="K16" s="35" t="s">
        <v>26</v>
      </c>
      <c r="L16" s="35" t="s">
        <v>27</v>
      </c>
      <c r="M16" s="35" t="s">
        <v>28</v>
      </c>
      <c r="N16" s="35" t="s">
        <v>29</v>
      </c>
      <c r="O16" s="37" t="s">
        <v>30</v>
      </c>
    </row>
    <row r="17" spans="1:17" x14ac:dyDescent="0.2">
      <c r="A17" s="32"/>
      <c r="B17" s="38" t="s">
        <v>31</v>
      </c>
      <c r="C17" s="42" t="s">
        <v>32</v>
      </c>
      <c r="D17" s="400">
        <v>7.9150000000000002E-3</v>
      </c>
      <c r="E17" s="400">
        <f>+D17-F17</f>
        <v>9.1500000000000001E-4</v>
      </c>
      <c r="F17" s="400">
        <v>7.0000000000000001E-3</v>
      </c>
      <c r="G17" s="38"/>
      <c r="H17" s="401">
        <v>197000000</v>
      </c>
      <c r="I17" s="401">
        <v>36183436.600000001</v>
      </c>
      <c r="J17" s="333">
        <v>24661.21</v>
      </c>
      <c r="K17" s="333">
        <v>647766.03</v>
      </c>
      <c r="L17" s="333">
        <f>I17-K17</f>
        <v>35535670.57</v>
      </c>
      <c r="M17" s="39">
        <f>L17/L21</f>
        <v>0.8988255430518679</v>
      </c>
      <c r="N17" s="39" t="s">
        <v>33</v>
      </c>
      <c r="O17" s="40">
        <v>50826</v>
      </c>
      <c r="Q17" s="41"/>
    </row>
    <row r="18" spans="1:17" x14ac:dyDescent="0.2">
      <c r="A18" s="32"/>
      <c r="B18" s="42" t="s">
        <v>34</v>
      </c>
      <c r="C18" s="42" t="s">
        <v>35</v>
      </c>
      <c r="D18" s="46">
        <v>1.0914999999999999E-2</v>
      </c>
      <c r="E18" s="46">
        <f>+D18-F18</f>
        <v>9.1499999999999915E-4</v>
      </c>
      <c r="F18" s="46">
        <v>0.01</v>
      </c>
      <c r="G18" s="42"/>
      <c r="H18" s="47">
        <v>4000000</v>
      </c>
      <c r="I18" s="47">
        <v>4000000</v>
      </c>
      <c r="J18" s="48">
        <v>3759.56</v>
      </c>
      <c r="K18" s="43"/>
      <c r="L18" s="48">
        <f>I18-K18</f>
        <v>4000000</v>
      </c>
      <c r="M18" s="44">
        <f>L18/L21</f>
        <v>0.10117445694813214</v>
      </c>
      <c r="N18" s="44" t="s">
        <v>33</v>
      </c>
      <c r="O18" s="45">
        <v>51769</v>
      </c>
      <c r="Q18" s="41"/>
    </row>
    <row r="19" spans="1:17" x14ac:dyDescent="0.2">
      <c r="A19" s="32"/>
      <c r="B19" s="42"/>
      <c r="C19" s="42"/>
      <c r="D19" s="46"/>
      <c r="E19" s="46"/>
      <c r="F19" s="46"/>
      <c r="G19" s="42"/>
      <c r="H19" s="47"/>
      <c r="I19" s="47"/>
      <c r="J19" s="48"/>
      <c r="K19" s="43"/>
      <c r="L19" s="48"/>
      <c r="M19" s="44"/>
      <c r="N19" s="44"/>
      <c r="O19" s="45"/>
      <c r="Q19" s="41"/>
    </row>
    <row r="20" spans="1:17" x14ac:dyDescent="0.2">
      <c r="A20" s="49"/>
      <c r="B20" s="50"/>
      <c r="C20" s="50"/>
      <c r="D20" s="51"/>
      <c r="E20" s="50"/>
      <c r="F20" s="50"/>
      <c r="G20" s="50"/>
      <c r="H20" s="52"/>
      <c r="I20" s="52"/>
      <c r="J20" s="52"/>
      <c r="K20" s="53"/>
      <c r="L20" s="52"/>
      <c r="M20" s="54"/>
      <c r="N20" s="54"/>
      <c r="O20" s="55"/>
    </row>
    <row r="21" spans="1:17" x14ac:dyDescent="0.2">
      <c r="A21" s="49"/>
      <c r="B21" s="56" t="s">
        <v>36</v>
      </c>
      <c r="C21" s="57"/>
      <c r="D21" s="58"/>
      <c r="E21" s="50"/>
      <c r="F21" s="50"/>
      <c r="G21" s="50"/>
      <c r="H21" s="59">
        <f>SUM(H17:H20)</f>
        <v>201000000</v>
      </c>
      <c r="I21" s="59">
        <f>SUM(I17:I20)</f>
        <v>40183436.600000001</v>
      </c>
      <c r="J21" s="59">
        <f>SUM(J17:J19)</f>
        <v>28420.77</v>
      </c>
      <c r="K21" s="59">
        <f>SUM(K17:K19)</f>
        <v>647766.03</v>
      </c>
      <c r="L21" s="59">
        <f>SUM(L17:L19)</f>
        <v>39535670.57</v>
      </c>
      <c r="M21" s="60">
        <f>SUM(M17:M19)</f>
        <v>1</v>
      </c>
      <c r="N21" s="61"/>
      <c r="O21" s="62"/>
    </row>
    <row r="22" spans="1:17" s="67" customFormat="1" ht="11.25" x14ac:dyDescent="0.2">
      <c r="A22" s="63" t="s">
        <v>37</v>
      </c>
      <c r="B22" s="64"/>
      <c r="C22" s="64"/>
      <c r="D22" s="64"/>
      <c r="E22" s="64"/>
      <c r="F22" s="64"/>
      <c r="G22" s="64"/>
      <c r="H22" s="64"/>
      <c r="I22" s="64"/>
      <c r="J22" s="64"/>
      <c r="K22" s="65"/>
      <c r="L22" s="65"/>
      <c r="M22" s="65"/>
      <c r="N22" s="65"/>
      <c r="O22" s="66"/>
    </row>
    <row r="23" spans="1:17" s="67" customFormat="1" ht="13.5" thickBot="1" x14ac:dyDescent="0.25">
      <c r="A23" s="68"/>
      <c r="B23" s="69"/>
      <c r="C23" s="69"/>
      <c r="D23" s="69"/>
      <c r="E23" s="69"/>
      <c r="F23" s="69"/>
      <c r="G23" s="69"/>
      <c r="H23" s="69"/>
      <c r="I23" s="69"/>
      <c r="J23" s="69"/>
      <c r="K23" s="70"/>
      <c r="L23" s="70"/>
      <c r="M23" s="70"/>
      <c r="N23" s="70"/>
      <c r="O23" s="71"/>
    </row>
    <row r="24" spans="1:17" ht="13.5" thickBot="1" x14ac:dyDescent="0.25"/>
    <row r="25" spans="1:17" ht="15.75" x14ac:dyDescent="0.25">
      <c r="A25" s="28" t="s">
        <v>38</v>
      </c>
      <c r="B25" s="29"/>
      <c r="C25" s="30"/>
      <c r="D25" s="30"/>
      <c r="E25" s="30"/>
      <c r="F25" s="30"/>
      <c r="G25" s="30"/>
      <c r="H25" s="31"/>
      <c r="J25" s="28" t="s">
        <v>39</v>
      </c>
      <c r="K25" s="30"/>
      <c r="L25" s="30"/>
      <c r="M25" s="30"/>
      <c r="N25" s="30"/>
      <c r="O25" s="31"/>
    </row>
    <row r="26" spans="1:17" x14ac:dyDescent="0.2">
      <c r="A26" s="32"/>
      <c r="B26" s="22"/>
      <c r="C26" s="22"/>
      <c r="D26" s="22"/>
      <c r="E26" s="22"/>
      <c r="F26" s="22"/>
      <c r="G26" s="22"/>
      <c r="H26" s="33"/>
      <c r="J26" s="32"/>
      <c r="K26" s="22"/>
      <c r="L26" s="22"/>
      <c r="M26" s="22"/>
      <c r="N26" s="22"/>
      <c r="O26" s="33"/>
    </row>
    <row r="27" spans="1:17" s="81" customFormat="1" x14ac:dyDescent="0.2">
      <c r="A27" s="72"/>
      <c r="B27" s="73"/>
      <c r="C27" s="73"/>
      <c r="D27" s="73"/>
      <c r="E27" s="73"/>
      <c r="F27" s="35" t="s">
        <v>40</v>
      </c>
      <c r="G27" s="74" t="s">
        <v>41</v>
      </c>
      <c r="H27" s="37" t="s">
        <v>42</v>
      </c>
      <c r="I27" s="75"/>
      <c r="J27" s="76"/>
      <c r="K27" s="77"/>
      <c r="L27" s="78" t="s">
        <v>43</v>
      </c>
      <c r="M27" s="79" t="s">
        <v>44</v>
      </c>
      <c r="N27" s="79"/>
      <c r="O27" s="80"/>
    </row>
    <row r="28" spans="1:17" x14ac:dyDescent="0.2">
      <c r="A28" s="76"/>
      <c r="B28" s="82" t="s">
        <v>45</v>
      </c>
      <c r="C28" s="82"/>
      <c r="D28" s="82"/>
      <c r="E28" s="82"/>
      <c r="F28" s="402">
        <v>43181129.210000001</v>
      </c>
      <c r="G28" s="83">
        <v>-628111.80000000005</v>
      </c>
      <c r="H28" s="84">
        <v>42553017.409999996</v>
      </c>
      <c r="I28" s="85"/>
      <c r="J28" s="49"/>
      <c r="K28" s="86"/>
      <c r="L28" s="87"/>
      <c r="M28" s="88" t="s">
        <v>46</v>
      </c>
      <c r="N28" s="88"/>
      <c r="O28" s="89"/>
    </row>
    <row r="29" spans="1:17" x14ac:dyDescent="0.2">
      <c r="A29" s="32"/>
      <c r="B29" s="22" t="s">
        <v>47</v>
      </c>
      <c r="C29" s="22"/>
      <c r="D29" s="22"/>
      <c r="E29" s="22"/>
      <c r="F29" s="403">
        <v>301307.39</v>
      </c>
      <c r="G29" s="90">
        <v>-19654.23</v>
      </c>
      <c r="H29" s="91">
        <v>281653.15999999997</v>
      </c>
      <c r="I29" s="85"/>
      <c r="J29" s="92" t="s">
        <v>48</v>
      </c>
      <c r="K29" s="93"/>
      <c r="L29" s="404">
        <v>0</v>
      </c>
      <c r="M29" s="94"/>
      <c r="N29" s="95">
        <v>0</v>
      </c>
      <c r="O29" s="96"/>
    </row>
    <row r="30" spans="1:17" x14ac:dyDescent="0.2">
      <c r="A30" s="32"/>
      <c r="B30" s="97" t="s">
        <v>49</v>
      </c>
      <c r="C30" s="97"/>
      <c r="D30" s="97"/>
      <c r="E30" s="97"/>
      <c r="F30" s="405">
        <v>43482436.600000001</v>
      </c>
      <c r="G30" s="98">
        <v>-647766.03</v>
      </c>
      <c r="H30" s="99">
        <v>42834670.57</v>
      </c>
      <c r="I30" s="85"/>
      <c r="J30" s="92" t="s">
        <v>50</v>
      </c>
      <c r="K30" s="93"/>
      <c r="L30" s="404">
        <v>0</v>
      </c>
      <c r="M30" s="100"/>
      <c r="N30" s="101">
        <v>0</v>
      </c>
      <c r="O30" s="102"/>
    </row>
    <row r="31" spans="1:17" x14ac:dyDescent="0.2">
      <c r="A31" s="32"/>
      <c r="B31" s="22"/>
      <c r="C31" s="22"/>
      <c r="D31" s="22"/>
      <c r="E31" s="22"/>
      <c r="F31" s="103"/>
      <c r="G31" s="104"/>
      <c r="H31" s="105"/>
      <c r="I31" s="85"/>
      <c r="J31" s="92" t="s">
        <v>51</v>
      </c>
      <c r="K31" s="93"/>
      <c r="L31" s="404">
        <v>6.0699999999999997E-2</v>
      </c>
      <c r="M31" s="100"/>
      <c r="N31" s="101">
        <v>-18.170000000000002</v>
      </c>
      <c r="O31" s="102"/>
    </row>
    <row r="32" spans="1:17" x14ac:dyDescent="0.2">
      <c r="A32" s="32"/>
      <c r="B32" s="22"/>
      <c r="C32" s="22"/>
      <c r="D32" s="22"/>
      <c r="E32" s="22"/>
      <c r="F32" s="103"/>
      <c r="G32" s="104"/>
      <c r="H32" s="105"/>
      <c r="I32" s="85"/>
      <c r="J32" s="92" t="s">
        <v>52</v>
      </c>
      <c r="K32" s="93"/>
      <c r="L32" s="404">
        <v>0.13389999999999999</v>
      </c>
      <c r="M32" s="106"/>
      <c r="N32" s="107">
        <v>-2.34</v>
      </c>
      <c r="O32" s="108"/>
    </row>
    <row r="33" spans="1:16" ht="15.75" customHeight="1" x14ac:dyDescent="0.2">
      <c r="A33" s="32"/>
      <c r="B33" s="22"/>
      <c r="C33" s="22"/>
      <c r="D33" s="22"/>
      <c r="E33" s="22"/>
      <c r="F33" s="109"/>
      <c r="G33" s="110"/>
      <c r="H33" s="111"/>
      <c r="I33" s="85"/>
      <c r="J33" s="112"/>
      <c r="K33" s="113"/>
      <c r="L33" s="114"/>
      <c r="M33" s="115"/>
      <c r="N33" s="116" t="s">
        <v>53</v>
      </c>
      <c r="O33" s="117"/>
    </row>
    <row r="34" spans="1:16" x14ac:dyDescent="0.2">
      <c r="A34" s="32"/>
      <c r="B34" s="22" t="s">
        <v>54</v>
      </c>
      <c r="C34" s="22"/>
      <c r="D34" s="22"/>
      <c r="E34" s="22"/>
      <c r="F34" s="103">
        <v>4.71</v>
      </c>
      <c r="G34" s="118">
        <v>0</v>
      </c>
      <c r="H34" s="119">
        <v>4.71</v>
      </c>
      <c r="I34" s="85"/>
      <c r="J34" s="92" t="s">
        <v>55</v>
      </c>
      <c r="K34" s="93"/>
      <c r="L34" s="404">
        <f>79.3%+0.01%</f>
        <v>0.79309999999999992</v>
      </c>
      <c r="M34" s="94"/>
      <c r="N34" s="95">
        <v>188.99</v>
      </c>
      <c r="O34" s="96"/>
    </row>
    <row r="35" spans="1:16" x14ac:dyDescent="0.2">
      <c r="A35" s="32"/>
      <c r="B35" s="22" t="s">
        <v>56</v>
      </c>
      <c r="C35" s="22"/>
      <c r="D35" s="22"/>
      <c r="E35" s="22"/>
      <c r="F35" s="103">
        <v>157.08000000000001</v>
      </c>
      <c r="G35" s="118">
        <v>-0.24000000000000002</v>
      </c>
      <c r="H35" s="119">
        <v>156.84</v>
      </c>
      <c r="I35" s="85"/>
      <c r="J35" s="92" t="s">
        <v>57</v>
      </c>
      <c r="K35" s="93"/>
      <c r="L35" s="404">
        <v>1.23E-2</v>
      </c>
      <c r="M35" s="100"/>
      <c r="N35" s="101">
        <v>170.58</v>
      </c>
      <c r="O35" s="102"/>
    </row>
    <row r="36" spans="1:16" ht="12.75" customHeight="1" x14ac:dyDescent="0.2">
      <c r="A36" s="32"/>
      <c r="B36" s="22" t="s">
        <v>58</v>
      </c>
      <c r="C36" s="22"/>
      <c r="D36" s="22"/>
      <c r="E36" s="22"/>
      <c r="F36" s="406">
        <v>10382</v>
      </c>
      <c r="G36" s="120">
        <v>-155</v>
      </c>
      <c r="H36" s="121">
        <v>10227</v>
      </c>
      <c r="I36" s="85"/>
      <c r="J36" s="92" t="s">
        <v>59</v>
      </c>
      <c r="K36" s="93"/>
      <c r="L36" s="404">
        <v>0</v>
      </c>
      <c r="M36" s="100"/>
      <c r="N36" s="101">
        <v>0</v>
      </c>
      <c r="O36" s="102"/>
    </row>
    <row r="37" spans="1:16" ht="13.5" thickBot="1" x14ac:dyDescent="0.25">
      <c r="A37" s="32"/>
      <c r="B37" s="22" t="s">
        <v>60</v>
      </c>
      <c r="C37" s="22"/>
      <c r="D37" s="22"/>
      <c r="E37" s="22"/>
      <c r="F37" s="406">
        <v>3411</v>
      </c>
      <c r="G37" s="120">
        <v>-52</v>
      </c>
      <c r="H37" s="121">
        <v>3359</v>
      </c>
      <c r="I37" s="85"/>
      <c r="J37" s="122" t="s">
        <v>61</v>
      </c>
      <c r="K37" s="93"/>
      <c r="L37" s="123"/>
      <c r="M37" s="124"/>
      <c r="N37" s="125">
        <v>150.56</v>
      </c>
      <c r="O37" s="126"/>
      <c r="P37" s="127"/>
    </row>
    <row r="38" spans="1:16" ht="13.5" thickBot="1" x14ac:dyDescent="0.25">
      <c r="A38" s="32"/>
      <c r="B38" s="22" t="s">
        <v>62</v>
      </c>
      <c r="C38" s="22"/>
      <c r="D38" s="22"/>
      <c r="E38" s="22"/>
      <c r="F38" s="407">
        <v>4188.25</v>
      </c>
      <c r="G38" s="128">
        <v>0.14000000000000001</v>
      </c>
      <c r="H38" s="129">
        <v>4188.3900000000003</v>
      </c>
      <c r="I38" s="85"/>
      <c r="J38" s="130"/>
      <c r="K38" s="131"/>
      <c r="L38" s="132"/>
      <c r="M38" s="133"/>
      <c r="N38" s="133"/>
      <c r="O38" s="134"/>
    </row>
    <row r="39" spans="1:16" x14ac:dyDescent="0.2">
      <c r="A39" s="49"/>
      <c r="B39" s="135" t="s">
        <v>63</v>
      </c>
      <c r="C39" s="135"/>
      <c r="D39" s="135"/>
      <c r="E39" s="135"/>
      <c r="F39" s="408">
        <v>12747.71</v>
      </c>
      <c r="G39" s="136">
        <v>4.5</v>
      </c>
      <c r="H39" s="137">
        <v>12752.21</v>
      </c>
      <c r="I39" s="85"/>
      <c r="J39" s="138" t="s">
        <v>64</v>
      </c>
      <c r="K39" s="139"/>
      <c r="L39" s="139"/>
      <c r="M39" s="139"/>
      <c r="N39" s="139"/>
      <c r="O39" s="140"/>
    </row>
    <row r="40" spans="1:16" s="67" customFormat="1" x14ac:dyDescent="0.2">
      <c r="A40" s="63"/>
      <c r="B40" s="64"/>
      <c r="C40" s="64"/>
      <c r="D40" s="64"/>
      <c r="E40" s="64"/>
      <c r="F40" s="64"/>
      <c r="G40" s="64"/>
      <c r="H40" s="102"/>
      <c r="I40" s="85"/>
      <c r="J40" s="141"/>
      <c r="K40" s="142"/>
      <c r="L40" s="142"/>
      <c r="M40" s="142"/>
      <c r="N40" s="142"/>
      <c r="O40" s="143"/>
    </row>
    <row r="41" spans="1:16" s="67" customFormat="1" ht="13.5" thickBot="1" x14ac:dyDescent="0.25">
      <c r="A41" s="68"/>
      <c r="B41" s="69"/>
      <c r="C41" s="69"/>
      <c r="D41" s="69"/>
      <c r="E41" s="69"/>
      <c r="F41" s="69"/>
      <c r="G41" s="69"/>
      <c r="H41" s="144"/>
      <c r="I41" s="85"/>
      <c r="J41" s="145"/>
      <c r="K41" s="146"/>
      <c r="L41" s="146"/>
      <c r="M41" s="146"/>
      <c r="N41" s="146"/>
      <c r="O41" s="147"/>
    </row>
    <row r="42" spans="1:16" ht="13.5" thickBot="1" x14ac:dyDescent="0.25">
      <c r="I42" s="85"/>
    </row>
    <row r="43" spans="1:16" ht="15.75" x14ac:dyDescent="0.25">
      <c r="A43" s="28" t="s">
        <v>65</v>
      </c>
      <c r="B43" s="30"/>
      <c r="C43" s="30"/>
      <c r="D43" s="30"/>
      <c r="E43" s="30"/>
      <c r="F43" s="30"/>
      <c r="G43" s="30"/>
      <c r="H43" s="31"/>
      <c r="I43" s="85"/>
      <c r="J43" s="22"/>
      <c r="L43" s="22"/>
    </row>
    <row r="44" spans="1:16" x14ac:dyDescent="0.2">
      <c r="A44" s="32"/>
      <c r="B44" s="22"/>
      <c r="C44" s="22"/>
      <c r="D44" s="22"/>
      <c r="E44" s="22"/>
      <c r="F44" s="22"/>
      <c r="G44" s="22"/>
      <c r="H44" s="33"/>
      <c r="I44" s="85"/>
      <c r="J44" s="22"/>
      <c r="L44" s="148"/>
    </row>
    <row r="45" spans="1:16" x14ac:dyDescent="0.2">
      <c r="A45" s="72"/>
      <c r="B45" s="73"/>
      <c r="C45" s="73"/>
      <c r="D45" s="73"/>
      <c r="E45" s="73"/>
      <c r="F45" s="35" t="s">
        <v>40</v>
      </c>
      <c r="G45" s="35" t="s">
        <v>41</v>
      </c>
      <c r="H45" s="37" t="s">
        <v>42</v>
      </c>
      <c r="I45" s="85"/>
      <c r="J45" s="149"/>
      <c r="L45" s="150"/>
    </row>
    <row r="46" spans="1:16" x14ac:dyDescent="0.2">
      <c r="A46" s="32"/>
      <c r="B46" s="22" t="s">
        <v>66</v>
      </c>
      <c r="C46" s="22"/>
      <c r="D46" s="22"/>
      <c r="E46" s="82"/>
      <c r="F46" s="48">
        <v>201000</v>
      </c>
      <c r="G46" s="118">
        <f>ROUND(+H46-F46,2)</f>
        <v>0</v>
      </c>
      <c r="H46" s="152">
        <v>201000</v>
      </c>
      <c r="I46" s="85"/>
      <c r="J46" s="151"/>
      <c r="L46" s="150"/>
    </row>
    <row r="47" spans="1:16" x14ac:dyDescent="0.2">
      <c r="A47" s="32"/>
      <c r="B47" s="22" t="s">
        <v>67</v>
      </c>
      <c r="C47" s="22"/>
      <c r="D47" s="22"/>
      <c r="E47" s="22"/>
      <c r="F47" s="48">
        <v>201000</v>
      </c>
      <c r="G47" s="118">
        <f>ROUND(+H47-F47,2)</f>
        <v>0</v>
      </c>
      <c r="H47" s="152">
        <v>201000</v>
      </c>
      <c r="I47" s="85"/>
      <c r="J47" s="153"/>
    </row>
    <row r="48" spans="1:16" x14ac:dyDescent="0.2">
      <c r="A48" s="32"/>
      <c r="B48" s="22" t="s">
        <v>68</v>
      </c>
      <c r="C48" s="22"/>
      <c r="D48" s="22"/>
      <c r="E48" s="22"/>
      <c r="F48" s="48">
        <v>0</v>
      </c>
      <c r="G48" s="118">
        <f>+H48-F48</f>
        <v>0</v>
      </c>
      <c r="H48" s="152">
        <v>0</v>
      </c>
      <c r="I48" s="85"/>
      <c r="J48" s="154"/>
      <c r="L48" s="155"/>
    </row>
    <row r="49" spans="1:14" x14ac:dyDescent="0.2">
      <c r="A49" s="32"/>
      <c r="B49" s="22" t="s">
        <v>69</v>
      </c>
      <c r="C49" s="22"/>
      <c r="D49" s="22"/>
      <c r="E49" s="22"/>
      <c r="F49" s="48">
        <v>0</v>
      </c>
      <c r="G49" s="118">
        <f>+H49-F49</f>
        <v>0</v>
      </c>
      <c r="H49" s="152">
        <v>0</v>
      </c>
      <c r="I49" s="85"/>
      <c r="J49" s="153"/>
      <c r="L49" s="155"/>
    </row>
    <row r="50" spans="1:14" x14ac:dyDescent="0.2">
      <c r="A50" s="32"/>
      <c r="B50" s="22" t="s">
        <v>70</v>
      </c>
      <c r="C50" s="22"/>
      <c r="D50" s="22"/>
      <c r="E50" s="22"/>
      <c r="F50" s="48">
        <v>797358.57</v>
      </c>
      <c r="G50" s="118">
        <f>ROUND(+H50-F50,2)</f>
        <v>15584.29</v>
      </c>
      <c r="H50" s="152">
        <v>812942.86</v>
      </c>
      <c r="I50" s="85"/>
      <c r="J50" s="151"/>
      <c r="L50" s="22"/>
    </row>
    <row r="51" spans="1:14" x14ac:dyDescent="0.2">
      <c r="A51" s="32"/>
      <c r="B51" s="22" t="s">
        <v>71</v>
      </c>
      <c r="C51" s="22"/>
      <c r="D51" s="22"/>
      <c r="E51" s="22"/>
      <c r="F51" s="47">
        <v>0</v>
      </c>
      <c r="G51" s="118">
        <f>+H51-F51</f>
        <v>0</v>
      </c>
      <c r="H51" s="152">
        <v>0</v>
      </c>
      <c r="I51" s="85"/>
      <c r="J51" s="151"/>
      <c r="K51" s="155"/>
      <c r="L51" s="151"/>
      <c r="M51" s="156"/>
    </row>
    <row r="52" spans="1:14" x14ac:dyDescent="0.2">
      <c r="A52" s="32"/>
      <c r="B52" s="22" t="s">
        <v>72</v>
      </c>
      <c r="C52" s="22"/>
      <c r="D52" s="22"/>
      <c r="E52" s="22"/>
      <c r="F52" s="48"/>
      <c r="G52" s="118"/>
      <c r="H52" s="152"/>
      <c r="I52" s="85"/>
      <c r="J52" s="22"/>
      <c r="L52" s="22"/>
    </row>
    <row r="53" spans="1:14" x14ac:dyDescent="0.2">
      <c r="A53" s="32"/>
      <c r="B53" s="97" t="s">
        <v>73</v>
      </c>
      <c r="C53" s="22"/>
      <c r="D53" s="22"/>
      <c r="E53" s="22"/>
      <c r="F53" s="409">
        <v>998358.57</v>
      </c>
      <c r="G53" s="157">
        <f>ROUND(G47+G48+G51+G50,2)</f>
        <v>15584.29</v>
      </c>
      <c r="H53" s="178">
        <f>ROUND(H47+H48+H50+H51,2)</f>
        <v>1013942.86</v>
      </c>
      <c r="I53" s="85"/>
      <c r="J53" s="151"/>
      <c r="K53" s="158"/>
      <c r="L53" s="151"/>
    </row>
    <row r="54" spans="1:14" x14ac:dyDescent="0.2">
      <c r="A54" s="32"/>
      <c r="B54" s="22"/>
      <c r="C54" s="22"/>
      <c r="D54" s="22"/>
      <c r="E54" s="22"/>
      <c r="F54" s="159"/>
      <c r="G54" s="93"/>
      <c r="H54" s="33"/>
      <c r="I54" s="85"/>
      <c r="J54" s="22"/>
      <c r="L54" s="22"/>
    </row>
    <row r="55" spans="1:14" x14ac:dyDescent="0.2">
      <c r="A55" s="63"/>
      <c r="B55" s="65"/>
      <c r="C55" s="65"/>
      <c r="D55" s="65"/>
      <c r="E55" s="65"/>
      <c r="F55" s="160"/>
      <c r="G55" s="161"/>
      <c r="H55" s="162"/>
      <c r="I55" s="85"/>
      <c r="J55" s="22"/>
    </row>
    <row r="56" spans="1:14" x14ac:dyDescent="0.2">
      <c r="A56" s="63"/>
      <c r="B56" s="65"/>
      <c r="C56" s="65"/>
      <c r="D56" s="65"/>
      <c r="E56" s="65"/>
      <c r="F56" s="160"/>
      <c r="G56" s="161"/>
      <c r="H56" s="162"/>
      <c r="I56" s="85"/>
      <c r="J56" s="22"/>
      <c r="L56" s="85"/>
      <c r="M56" s="85"/>
    </row>
    <row r="57" spans="1:14" ht="13.5" thickBot="1" x14ac:dyDescent="0.25">
      <c r="A57" s="163"/>
      <c r="B57" s="70"/>
      <c r="C57" s="70"/>
      <c r="D57" s="70"/>
      <c r="E57" s="70"/>
      <c r="F57" s="164"/>
      <c r="G57" s="165"/>
      <c r="H57" s="166"/>
      <c r="I57" s="85"/>
    </row>
    <row r="58" spans="1:14" x14ac:dyDescent="0.2">
      <c r="F58" s="48"/>
      <c r="G58" s="118"/>
      <c r="H58" s="152"/>
      <c r="I58" s="85"/>
    </row>
    <row r="59" spans="1:14" ht="13.5" thickBot="1" x14ac:dyDescent="0.25">
      <c r="F59" s="164"/>
      <c r="G59" s="165"/>
      <c r="H59" s="166"/>
      <c r="I59" s="85"/>
    </row>
    <row r="60" spans="1:14" ht="16.5" thickBot="1" x14ac:dyDescent="0.3">
      <c r="A60" s="28" t="s">
        <v>74</v>
      </c>
      <c r="B60" s="30"/>
      <c r="C60" s="30"/>
      <c r="D60" s="30"/>
      <c r="E60" s="30"/>
      <c r="F60" s="30"/>
      <c r="G60" s="30"/>
      <c r="H60" s="167"/>
      <c r="I60" s="85"/>
      <c r="J60" s="168" t="s">
        <v>75</v>
      </c>
      <c r="K60" s="169"/>
      <c r="N60" s="156"/>
    </row>
    <row r="61" spans="1:14" ht="6.75" customHeight="1" thickBot="1" x14ac:dyDescent="0.25">
      <c r="A61" s="32"/>
      <c r="B61" s="22"/>
      <c r="C61" s="22"/>
      <c r="D61" s="22"/>
      <c r="E61" s="22"/>
      <c r="F61" s="22"/>
      <c r="G61" s="22"/>
      <c r="H61" s="152"/>
      <c r="I61" s="85"/>
      <c r="J61" s="32"/>
      <c r="K61" s="33"/>
    </row>
    <row r="62" spans="1:14" s="81" customFormat="1" x14ac:dyDescent="0.2">
      <c r="A62" s="72"/>
      <c r="B62" s="73"/>
      <c r="C62" s="73"/>
      <c r="D62" s="73"/>
      <c r="E62" s="73"/>
      <c r="F62" s="35" t="s">
        <v>42</v>
      </c>
      <c r="G62" s="35" t="s">
        <v>41</v>
      </c>
      <c r="H62" s="37" t="s">
        <v>42</v>
      </c>
      <c r="I62" s="85"/>
      <c r="J62" s="170"/>
      <c r="K62" s="171"/>
    </row>
    <row r="63" spans="1:14" x14ac:dyDescent="0.2">
      <c r="A63" s="76"/>
      <c r="B63" s="172" t="s">
        <v>76</v>
      </c>
      <c r="C63" s="82"/>
      <c r="D63" s="82"/>
      <c r="E63" s="82"/>
      <c r="F63" s="173"/>
      <c r="G63" s="77"/>
      <c r="H63" s="174"/>
      <c r="I63" s="85"/>
      <c r="J63" s="32" t="s">
        <v>77</v>
      </c>
      <c r="K63" s="410">
        <v>8.48E-2</v>
      </c>
      <c r="L63" s="175"/>
    </row>
    <row r="64" spans="1:14" ht="15" thickBot="1" x14ac:dyDescent="0.25">
      <c r="A64" s="32"/>
      <c r="B64" s="22" t="s">
        <v>78</v>
      </c>
      <c r="C64" s="22"/>
      <c r="D64" s="22"/>
      <c r="E64" s="93"/>
      <c r="F64" s="43">
        <v>44434674.789999999</v>
      </c>
      <c r="G64" s="43">
        <f>-F64+H64</f>
        <v>-655415.42000000179</v>
      </c>
      <c r="H64" s="152">
        <v>43779259.369999997</v>
      </c>
      <c r="I64" s="85"/>
      <c r="J64" s="163"/>
      <c r="K64" s="166"/>
    </row>
    <row r="65" spans="1:16" x14ac:dyDescent="0.2">
      <c r="A65" s="32"/>
      <c r="B65" s="22" t="s">
        <v>79</v>
      </c>
      <c r="C65" s="22"/>
      <c r="D65" s="22"/>
      <c r="E65" s="93"/>
      <c r="F65" s="43">
        <v>0</v>
      </c>
      <c r="G65" s="43">
        <f>-F65+H65</f>
        <v>0</v>
      </c>
      <c r="H65" s="152">
        <f>H48</f>
        <v>0</v>
      </c>
      <c r="I65" s="85"/>
      <c r="J65" s="65"/>
      <c r="K65" s="22"/>
    </row>
    <row r="66" spans="1:16" x14ac:dyDescent="0.2">
      <c r="A66" s="32"/>
      <c r="B66" s="22" t="s">
        <v>80</v>
      </c>
      <c r="C66" s="22"/>
      <c r="D66" s="22"/>
      <c r="E66" s="93"/>
      <c r="F66" s="43">
        <v>201000</v>
      </c>
      <c r="G66" s="43">
        <f>(-F66+H66)</f>
        <v>0</v>
      </c>
      <c r="H66" s="152">
        <f>H46+G47</f>
        <v>201000</v>
      </c>
      <c r="I66" s="85"/>
      <c r="J66" s="22"/>
      <c r="K66" s="22"/>
    </row>
    <row r="67" spans="1:16" x14ac:dyDescent="0.2">
      <c r="A67" s="32"/>
      <c r="B67" s="22" t="s">
        <v>71</v>
      </c>
      <c r="C67" s="22"/>
      <c r="D67" s="22"/>
      <c r="E67" s="93"/>
      <c r="F67" s="53">
        <v>0</v>
      </c>
      <c r="G67" s="53">
        <f>-F67+H67</f>
        <v>0</v>
      </c>
      <c r="H67" s="176">
        <v>0</v>
      </c>
      <c r="I67" s="85"/>
    </row>
    <row r="68" spans="1:16" ht="13.5" thickBot="1" x14ac:dyDescent="0.25">
      <c r="A68" s="32"/>
      <c r="B68" s="97" t="s">
        <v>81</v>
      </c>
      <c r="C68" s="22"/>
      <c r="D68" s="22"/>
      <c r="E68" s="93"/>
      <c r="F68" s="177">
        <v>44635674.789999999</v>
      </c>
      <c r="G68" s="177">
        <f>SUM(G64:G67)</f>
        <v>-655415.42000000179</v>
      </c>
      <c r="H68" s="178">
        <f>SUM(H64:H67)</f>
        <v>43980259.369999997</v>
      </c>
      <c r="I68" s="85"/>
      <c r="J68" s="85"/>
    </row>
    <row r="69" spans="1:16" ht="15.75" x14ac:dyDescent="0.25">
      <c r="A69" s="32"/>
      <c r="B69" s="22"/>
      <c r="C69" s="22"/>
      <c r="D69" s="22"/>
      <c r="E69" s="93"/>
      <c r="F69" s="177"/>
      <c r="G69" s="43"/>
      <c r="H69" s="178"/>
      <c r="I69" s="85"/>
      <c r="J69" s="28" t="s">
        <v>82</v>
      </c>
      <c r="K69" s="30"/>
      <c r="L69" s="30"/>
      <c r="M69" s="30"/>
      <c r="N69" s="30"/>
      <c r="O69" s="31"/>
    </row>
    <row r="70" spans="1:16" ht="6.75" customHeight="1" x14ac:dyDescent="0.2">
      <c r="A70" s="32"/>
      <c r="B70" s="97"/>
      <c r="C70" s="22"/>
      <c r="D70" s="22"/>
      <c r="E70" s="93"/>
      <c r="F70" s="43"/>
      <c r="G70" s="43"/>
      <c r="H70" s="152"/>
      <c r="I70" s="85"/>
      <c r="J70" s="32"/>
      <c r="K70" s="22"/>
      <c r="L70" s="22"/>
      <c r="M70" s="22"/>
      <c r="N70" s="22"/>
      <c r="O70" s="33"/>
    </row>
    <row r="71" spans="1:16" x14ac:dyDescent="0.2">
      <c r="A71" s="32"/>
      <c r="B71" s="97" t="s">
        <v>83</v>
      </c>
      <c r="C71" s="22"/>
      <c r="D71" s="22"/>
      <c r="E71" s="93"/>
      <c r="F71" s="43"/>
      <c r="G71" s="43"/>
      <c r="H71" s="152"/>
      <c r="I71" s="85"/>
      <c r="J71" s="34"/>
      <c r="K71" s="179"/>
      <c r="L71" s="35" t="s">
        <v>84</v>
      </c>
      <c r="M71" s="35" t="s">
        <v>85</v>
      </c>
      <c r="N71" s="35" t="s">
        <v>86</v>
      </c>
      <c r="O71" s="180" t="s">
        <v>87</v>
      </c>
    </row>
    <row r="72" spans="1:16" x14ac:dyDescent="0.2">
      <c r="A72" s="32"/>
      <c r="B72" s="22" t="s">
        <v>88</v>
      </c>
      <c r="C72" s="22"/>
      <c r="D72" s="22"/>
      <c r="E72" s="93"/>
      <c r="F72" s="43">
        <v>36183436.600000001</v>
      </c>
      <c r="G72" s="43">
        <f>-K17</f>
        <v>-647766.03</v>
      </c>
      <c r="H72" s="152">
        <f>L17</f>
        <v>35535670.57</v>
      </c>
      <c r="I72" s="85"/>
      <c r="J72" s="32" t="s">
        <v>89</v>
      </c>
      <c r="K72" s="22"/>
      <c r="L72" s="181">
        <v>42834670.57</v>
      </c>
      <c r="M72" s="182">
        <v>1</v>
      </c>
      <c r="N72" s="183">
        <v>10227</v>
      </c>
      <c r="O72" s="184">
        <v>528161.69999999995</v>
      </c>
    </row>
    <row r="73" spans="1:16" x14ac:dyDescent="0.2">
      <c r="A73" s="32"/>
      <c r="B73" s="22" t="s">
        <v>90</v>
      </c>
      <c r="C73" s="22"/>
      <c r="D73" s="22"/>
      <c r="E73" s="93"/>
      <c r="F73" s="53">
        <v>4000000</v>
      </c>
      <c r="G73" s="53">
        <f>-F73+H73</f>
        <v>0</v>
      </c>
      <c r="H73" s="176">
        <f>I18</f>
        <v>4000000</v>
      </c>
      <c r="I73" s="85"/>
      <c r="J73" s="32" t="s">
        <v>91</v>
      </c>
      <c r="K73" s="22"/>
      <c r="L73" s="181">
        <v>0</v>
      </c>
      <c r="M73" s="182">
        <v>0</v>
      </c>
      <c r="N73" s="183">
        <v>0</v>
      </c>
      <c r="O73" s="184">
        <v>0</v>
      </c>
    </row>
    <row r="74" spans="1:16" x14ac:dyDescent="0.2">
      <c r="A74" s="32"/>
      <c r="B74" s="97" t="s">
        <v>92</v>
      </c>
      <c r="C74" s="22"/>
      <c r="D74" s="22"/>
      <c r="E74" s="93"/>
      <c r="F74" s="177">
        <v>40183436.600000001</v>
      </c>
      <c r="G74" s="177">
        <f>SUM(G72:G73)</f>
        <v>-647766.03</v>
      </c>
      <c r="H74" s="178">
        <f>SUM(H72:H73)</f>
        <v>39535670.57</v>
      </c>
      <c r="I74" s="85"/>
      <c r="J74" s="32" t="s">
        <v>93</v>
      </c>
      <c r="K74" s="22"/>
      <c r="L74" s="181">
        <v>0</v>
      </c>
      <c r="M74" s="182">
        <v>0</v>
      </c>
      <c r="N74" s="183">
        <v>0</v>
      </c>
      <c r="O74" s="184">
        <v>0</v>
      </c>
    </row>
    <row r="75" spans="1:16" x14ac:dyDescent="0.2">
      <c r="A75" s="32"/>
      <c r="B75" s="22"/>
      <c r="C75" s="22"/>
      <c r="D75" s="22"/>
      <c r="E75" s="93"/>
      <c r="F75" s="185"/>
      <c r="G75" s="93"/>
      <c r="H75" s="186"/>
      <c r="I75" s="85"/>
      <c r="J75" s="187" t="s">
        <v>94</v>
      </c>
      <c r="K75" s="135"/>
      <c r="L75" s="224">
        <v>42834670.57</v>
      </c>
      <c r="M75" s="188"/>
      <c r="N75" s="411">
        <v>10227</v>
      </c>
      <c r="O75" s="246">
        <v>528161.69999999995</v>
      </c>
      <c r="P75" s="85"/>
    </row>
    <row r="76" spans="1:16" ht="13.5" thickBot="1" x14ac:dyDescent="0.25">
      <c r="A76" s="32"/>
      <c r="B76" s="22"/>
      <c r="C76" s="97"/>
      <c r="D76" s="97"/>
      <c r="E76" s="93"/>
      <c r="F76" s="189"/>
      <c r="G76" s="189"/>
      <c r="H76" s="190"/>
      <c r="I76" s="85"/>
      <c r="J76" s="163"/>
      <c r="K76" s="70"/>
      <c r="L76" s="70"/>
      <c r="M76" s="70"/>
      <c r="N76" s="70"/>
      <c r="O76" s="166"/>
    </row>
    <row r="77" spans="1:16" x14ac:dyDescent="0.2">
      <c r="A77" s="32"/>
      <c r="B77" s="22"/>
      <c r="C77" s="22"/>
      <c r="D77" s="22"/>
      <c r="E77" s="93"/>
      <c r="F77" s="185"/>
      <c r="G77" s="93"/>
      <c r="H77" s="186"/>
      <c r="I77" s="85"/>
      <c r="J77" s="65"/>
      <c r="K77" s="22"/>
      <c r="L77" s="22"/>
      <c r="M77" s="22"/>
      <c r="N77" s="22"/>
      <c r="O77" s="22"/>
    </row>
    <row r="78" spans="1:16" x14ac:dyDescent="0.2">
      <c r="A78" s="32"/>
      <c r="B78" s="22" t="s">
        <v>95</v>
      </c>
      <c r="C78" s="22"/>
      <c r="D78" s="22"/>
      <c r="E78" s="22"/>
      <c r="F78" s="44">
        <v>1.2336</v>
      </c>
      <c r="G78" s="191"/>
      <c r="H78" s="412">
        <f>+H68/H72</f>
        <v>1.2376369620875849</v>
      </c>
      <c r="I78" s="85"/>
      <c r="J78" s="22"/>
      <c r="K78" s="22"/>
      <c r="L78" s="22"/>
      <c r="M78" s="22"/>
      <c r="N78" s="22"/>
      <c r="O78" s="22"/>
    </row>
    <row r="79" spans="1:16" x14ac:dyDescent="0.2">
      <c r="A79" s="32"/>
      <c r="B79" s="22" t="s">
        <v>96</v>
      </c>
      <c r="C79" s="22"/>
      <c r="D79" s="22"/>
      <c r="E79" s="22"/>
      <c r="F79" s="44">
        <v>1.1108</v>
      </c>
      <c r="G79" s="191"/>
      <c r="H79" s="412">
        <f>+H68/H74</f>
        <v>1.1124197145494374</v>
      </c>
      <c r="I79" s="85"/>
      <c r="J79" s="22"/>
      <c r="K79" s="22"/>
      <c r="L79" s="22"/>
      <c r="M79" s="22"/>
      <c r="N79" s="22"/>
      <c r="O79" s="22"/>
    </row>
    <row r="80" spans="1:16" x14ac:dyDescent="0.2">
      <c r="A80" s="49"/>
      <c r="B80" s="135"/>
      <c r="C80" s="135"/>
      <c r="D80" s="135"/>
      <c r="E80" s="135"/>
      <c r="F80" s="192"/>
      <c r="G80" s="192"/>
      <c r="H80" s="193"/>
      <c r="I80" s="85"/>
    </row>
    <row r="81" spans="1:15" s="67" customFormat="1" ht="11.25" x14ac:dyDescent="0.2">
      <c r="A81" s="194" t="s">
        <v>97</v>
      </c>
      <c r="B81" s="64"/>
      <c r="C81" s="64"/>
      <c r="D81" s="64"/>
      <c r="E81" s="64"/>
      <c r="F81" s="64"/>
      <c r="G81" s="64"/>
      <c r="H81" s="195"/>
    </row>
    <row r="82" spans="1:15" s="67" customFormat="1" ht="12" thickBot="1" x14ac:dyDescent="0.25">
      <c r="A82" s="68" t="s">
        <v>98</v>
      </c>
      <c r="B82" s="69"/>
      <c r="C82" s="69"/>
      <c r="D82" s="69"/>
      <c r="E82" s="69"/>
      <c r="F82" s="69"/>
      <c r="G82" s="69"/>
      <c r="H82" s="144"/>
    </row>
    <row r="83" spans="1:15" ht="12.75" customHeight="1" x14ac:dyDescent="0.2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</row>
    <row r="84" spans="1:15" ht="15.75" x14ac:dyDescent="0.25">
      <c r="A84" s="196" t="str">
        <f>+D4&amp;" - "&amp;D5</f>
        <v>ELFI, Inc. - Indenture No. 5, LLC</v>
      </c>
      <c r="B84" s="22"/>
      <c r="C84" s="22"/>
      <c r="D84" s="22"/>
      <c r="E84" s="197"/>
      <c r="F84" s="22"/>
      <c r="G84" s="22"/>
      <c r="H84" s="22"/>
      <c r="I84" s="22"/>
      <c r="J84" s="22"/>
      <c r="K84" s="22"/>
      <c r="L84" s="22"/>
      <c r="M84" s="22"/>
    </row>
    <row r="85" spans="1:15" ht="12.75" customHeight="1" thickBot="1" x14ac:dyDescent="0.2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</row>
    <row r="86" spans="1:15" ht="15.75" x14ac:dyDescent="0.25">
      <c r="A86" s="28" t="s">
        <v>99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1"/>
    </row>
    <row r="87" spans="1:15" ht="6.75" customHeight="1" x14ac:dyDescent="0.2">
      <c r="A87" s="3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33"/>
    </row>
    <row r="88" spans="1:15" s="81" customFormat="1" x14ac:dyDescent="0.2">
      <c r="A88" s="72"/>
      <c r="B88" s="73"/>
      <c r="C88" s="73"/>
      <c r="D88" s="73"/>
      <c r="E88" s="198"/>
      <c r="F88" s="199" t="s">
        <v>86</v>
      </c>
      <c r="G88" s="199"/>
      <c r="H88" s="200" t="s">
        <v>100</v>
      </c>
      <c r="I88" s="200"/>
      <c r="J88" s="199" t="s">
        <v>101</v>
      </c>
      <c r="K88" s="199"/>
      <c r="L88" s="199" t="s">
        <v>102</v>
      </c>
      <c r="M88" s="199"/>
      <c r="N88" s="199" t="s">
        <v>103</v>
      </c>
      <c r="O88" s="201"/>
    </row>
    <row r="89" spans="1:15" s="81" customFormat="1" x14ac:dyDescent="0.2">
      <c r="A89" s="72"/>
      <c r="B89" s="73"/>
      <c r="C89" s="73"/>
      <c r="D89" s="73"/>
      <c r="E89" s="198"/>
      <c r="F89" s="35" t="s">
        <v>104</v>
      </c>
      <c r="G89" s="35" t="s">
        <v>105</v>
      </c>
      <c r="H89" s="202" t="s">
        <v>104</v>
      </c>
      <c r="I89" s="202" t="s">
        <v>105</v>
      </c>
      <c r="J89" s="35" t="s">
        <v>104</v>
      </c>
      <c r="K89" s="35" t="s">
        <v>105</v>
      </c>
      <c r="L89" s="35" t="s">
        <v>104</v>
      </c>
      <c r="M89" s="35" t="s">
        <v>105</v>
      </c>
      <c r="N89" s="35" t="s">
        <v>104</v>
      </c>
      <c r="O89" s="37" t="s">
        <v>105</v>
      </c>
    </row>
    <row r="90" spans="1:15" x14ac:dyDescent="0.2">
      <c r="A90" s="203" t="s">
        <v>48</v>
      </c>
      <c r="B90" s="22" t="s">
        <v>48</v>
      </c>
      <c r="C90" s="22"/>
      <c r="D90" s="22"/>
      <c r="E90" s="22"/>
      <c r="F90" s="204">
        <v>0</v>
      </c>
      <c r="G90" s="204">
        <v>0</v>
      </c>
      <c r="H90" s="103">
        <v>0</v>
      </c>
      <c r="I90" s="103">
        <v>0</v>
      </c>
      <c r="J90" s="205">
        <v>0</v>
      </c>
      <c r="K90" s="413">
        <v>0</v>
      </c>
      <c r="L90" s="206">
        <v>0</v>
      </c>
      <c r="M90" s="206">
        <v>0</v>
      </c>
      <c r="N90" s="206">
        <v>0</v>
      </c>
      <c r="O90" s="207">
        <v>0</v>
      </c>
    </row>
    <row r="91" spans="1:15" x14ac:dyDescent="0.2">
      <c r="A91" s="203" t="s">
        <v>50</v>
      </c>
      <c r="B91" s="22" t="s">
        <v>50</v>
      </c>
      <c r="C91" s="22"/>
      <c r="D91" s="22"/>
      <c r="E91" s="22"/>
      <c r="F91" s="204">
        <v>0</v>
      </c>
      <c r="G91" s="204">
        <v>0</v>
      </c>
      <c r="H91" s="103">
        <v>0</v>
      </c>
      <c r="I91" s="103">
        <v>0</v>
      </c>
      <c r="J91" s="205">
        <v>0</v>
      </c>
      <c r="K91" s="182">
        <v>0</v>
      </c>
      <c r="L91" s="208">
        <v>0</v>
      </c>
      <c r="M91" s="208">
        <v>0</v>
      </c>
      <c r="N91" s="208">
        <v>0</v>
      </c>
      <c r="O91" s="209">
        <v>0</v>
      </c>
    </row>
    <row r="92" spans="1:15" x14ac:dyDescent="0.2">
      <c r="A92" s="203" t="s">
        <v>55</v>
      </c>
      <c r="B92" s="22" t="s">
        <v>55</v>
      </c>
      <c r="C92" s="22"/>
      <c r="D92" s="22"/>
      <c r="E92" s="22"/>
      <c r="F92" s="204"/>
      <c r="G92" s="204"/>
      <c r="H92" s="103"/>
      <c r="I92" s="103"/>
      <c r="J92" s="182"/>
      <c r="K92" s="182"/>
      <c r="L92" s="208"/>
      <c r="M92" s="208"/>
      <c r="N92" s="208"/>
      <c r="O92" s="209"/>
    </row>
    <row r="93" spans="1:15" x14ac:dyDescent="0.2">
      <c r="A93" s="203" t="s">
        <v>106</v>
      </c>
      <c r="B93" s="22" t="s">
        <v>107</v>
      </c>
      <c r="C93" s="22"/>
      <c r="D93" s="22"/>
      <c r="E93" s="22"/>
      <c r="F93" s="204">
        <v>7664</v>
      </c>
      <c r="G93" s="204">
        <v>7541</v>
      </c>
      <c r="H93" s="103">
        <v>28807265.690000001</v>
      </c>
      <c r="I93" s="103">
        <v>28511731.539999999</v>
      </c>
      <c r="J93" s="205">
        <v>0.66249999999999998</v>
      </c>
      <c r="K93" s="182">
        <v>0.66559999999999997</v>
      </c>
      <c r="L93" s="208">
        <v>4.67</v>
      </c>
      <c r="M93" s="208">
        <v>4.68</v>
      </c>
      <c r="N93" s="208">
        <v>156.94</v>
      </c>
      <c r="O93" s="209">
        <v>156.91</v>
      </c>
    </row>
    <row r="94" spans="1:15" x14ac:dyDescent="0.2">
      <c r="A94" s="203" t="s">
        <v>108</v>
      </c>
      <c r="B94" s="210" t="s">
        <v>109</v>
      </c>
      <c r="C94" s="22"/>
      <c r="D94" s="22"/>
      <c r="E94" s="22"/>
      <c r="F94" s="204">
        <v>278</v>
      </c>
      <c r="G94" s="204">
        <v>286</v>
      </c>
      <c r="H94" s="103">
        <v>1543466.77</v>
      </c>
      <c r="I94" s="103">
        <v>1223785.2</v>
      </c>
      <c r="J94" s="205">
        <v>3.5499999999999997E-2</v>
      </c>
      <c r="K94" s="182">
        <v>2.86E-2</v>
      </c>
      <c r="L94" s="208">
        <v>5.68</v>
      </c>
      <c r="M94" s="208">
        <v>4.83</v>
      </c>
      <c r="N94" s="208">
        <v>145.08000000000001</v>
      </c>
      <c r="O94" s="209">
        <v>173.17</v>
      </c>
    </row>
    <row r="95" spans="1:15" x14ac:dyDescent="0.2">
      <c r="A95" s="203" t="s">
        <v>110</v>
      </c>
      <c r="B95" s="210" t="s">
        <v>111</v>
      </c>
      <c r="C95" s="22"/>
      <c r="D95" s="22"/>
      <c r="E95" s="22"/>
      <c r="F95" s="204">
        <v>135</v>
      </c>
      <c r="G95" s="204">
        <v>179</v>
      </c>
      <c r="H95" s="103">
        <v>882321.45</v>
      </c>
      <c r="I95" s="103">
        <v>1128882.08</v>
      </c>
      <c r="J95" s="205">
        <v>2.0299999999999999E-2</v>
      </c>
      <c r="K95" s="182">
        <v>2.64E-2</v>
      </c>
      <c r="L95" s="208">
        <v>5.96</v>
      </c>
      <c r="M95" s="208">
        <v>5.72</v>
      </c>
      <c r="N95" s="208">
        <v>168.7</v>
      </c>
      <c r="O95" s="209">
        <v>146.37</v>
      </c>
    </row>
    <row r="96" spans="1:15" x14ac:dyDescent="0.2">
      <c r="A96" s="203" t="s">
        <v>112</v>
      </c>
      <c r="B96" s="210" t="s">
        <v>113</v>
      </c>
      <c r="C96" s="22"/>
      <c r="D96" s="22"/>
      <c r="E96" s="22"/>
      <c r="F96" s="204">
        <v>114</v>
      </c>
      <c r="G96" s="204">
        <v>68</v>
      </c>
      <c r="H96" s="103">
        <v>720896.74</v>
      </c>
      <c r="I96" s="103">
        <v>384201.82</v>
      </c>
      <c r="J96" s="205">
        <v>1.66E-2</v>
      </c>
      <c r="K96" s="182">
        <v>8.9999999999999993E-3</v>
      </c>
      <c r="L96" s="208">
        <v>4.96</v>
      </c>
      <c r="M96" s="208">
        <v>4.8099999999999996</v>
      </c>
      <c r="N96" s="208">
        <v>189.3</v>
      </c>
      <c r="O96" s="209">
        <v>176.61</v>
      </c>
    </row>
    <row r="97" spans="1:25" x14ac:dyDescent="0.2">
      <c r="A97" s="203" t="s">
        <v>114</v>
      </c>
      <c r="B97" s="210" t="s">
        <v>115</v>
      </c>
      <c r="C97" s="22"/>
      <c r="D97" s="22"/>
      <c r="E97" s="22"/>
      <c r="F97" s="204">
        <v>197</v>
      </c>
      <c r="G97" s="204">
        <v>165</v>
      </c>
      <c r="H97" s="103">
        <v>1058168.72</v>
      </c>
      <c r="I97" s="103">
        <v>1000113.63</v>
      </c>
      <c r="J97" s="205">
        <v>2.4299999999999999E-2</v>
      </c>
      <c r="K97" s="182">
        <v>2.3300000000000001E-2</v>
      </c>
      <c r="L97" s="208">
        <v>4.66</v>
      </c>
      <c r="M97" s="208">
        <v>5.21</v>
      </c>
      <c r="N97" s="208">
        <v>126.14</v>
      </c>
      <c r="O97" s="209">
        <v>168.36</v>
      </c>
    </row>
    <row r="98" spans="1:25" x14ac:dyDescent="0.2">
      <c r="A98" s="203" t="s">
        <v>116</v>
      </c>
      <c r="B98" s="210" t="s">
        <v>117</v>
      </c>
      <c r="C98" s="22"/>
      <c r="D98" s="22"/>
      <c r="E98" s="22"/>
      <c r="F98" s="204">
        <v>211</v>
      </c>
      <c r="G98" s="204">
        <v>245</v>
      </c>
      <c r="H98" s="103">
        <v>1196700.78</v>
      </c>
      <c r="I98" s="103">
        <v>1237052.3600000001</v>
      </c>
      <c r="J98" s="205">
        <v>2.75E-2</v>
      </c>
      <c r="K98" s="182">
        <v>2.8899999999999999E-2</v>
      </c>
      <c r="L98" s="208">
        <v>4.67</v>
      </c>
      <c r="M98" s="208">
        <v>4.4800000000000004</v>
      </c>
      <c r="N98" s="208">
        <v>131.46</v>
      </c>
      <c r="O98" s="209">
        <v>118.84</v>
      </c>
    </row>
    <row r="99" spans="1:25" x14ac:dyDescent="0.2">
      <c r="A99" s="203" t="s">
        <v>118</v>
      </c>
      <c r="B99" s="210" t="s">
        <v>119</v>
      </c>
      <c r="C99" s="22"/>
      <c r="D99" s="22"/>
      <c r="E99" s="22"/>
      <c r="F99" s="204">
        <v>134</v>
      </c>
      <c r="G99" s="204">
        <v>93</v>
      </c>
      <c r="H99" s="103">
        <v>587986.82999999996</v>
      </c>
      <c r="I99" s="103">
        <v>482506.58</v>
      </c>
      <c r="J99" s="205">
        <v>1.35E-2</v>
      </c>
      <c r="K99" s="182">
        <v>1.1299999999999999E-2</v>
      </c>
      <c r="L99" s="208">
        <v>4.99</v>
      </c>
      <c r="M99" s="208">
        <v>4.82</v>
      </c>
      <c r="N99" s="208">
        <v>123.19</v>
      </c>
      <c r="O99" s="209">
        <v>135.16</v>
      </c>
    </row>
    <row r="100" spans="1:25" x14ac:dyDescent="0.2">
      <c r="A100" s="211" t="s">
        <v>120</v>
      </c>
      <c r="B100" s="212" t="s">
        <v>120</v>
      </c>
      <c r="C100" s="212"/>
      <c r="D100" s="212"/>
      <c r="E100" s="212"/>
      <c r="F100" s="213">
        <v>8733</v>
      </c>
      <c r="G100" s="213">
        <v>8577</v>
      </c>
      <c r="H100" s="214">
        <v>34796806.979999997</v>
      </c>
      <c r="I100" s="214">
        <v>33968273.210000001</v>
      </c>
      <c r="J100" s="215">
        <v>0.80020000000000002</v>
      </c>
      <c r="K100" s="216">
        <v>0.79300000000000004</v>
      </c>
      <c r="L100" s="217">
        <v>4.76</v>
      </c>
      <c r="M100" s="217">
        <v>4.7300000000000004</v>
      </c>
      <c r="N100" s="217">
        <v>155</v>
      </c>
      <c r="O100" s="218">
        <v>156.01</v>
      </c>
    </row>
    <row r="101" spans="1:25" x14ac:dyDescent="0.2">
      <c r="A101" s="203" t="s">
        <v>52</v>
      </c>
      <c r="B101" s="22" t="s">
        <v>52</v>
      </c>
      <c r="C101" s="22"/>
      <c r="D101" s="22"/>
      <c r="E101" s="22"/>
      <c r="F101" s="204">
        <v>967</v>
      </c>
      <c r="G101" s="204">
        <v>903</v>
      </c>
      <c r="H101" s="103">
        <v>5731947.4699999997</v>
      </c>
      <c r="I101" s="103">
        <v>5736490.5599999996</v>
      </c>
      <c r="J101" s="205">
        <v>0.1318</v>
      </c>
      <c r="K101" s="182">
        <v>0.13389999999999999</v>
      </c>
      <c r="L101" s="208">
        <v>4.51</v>
      </c>
      <c r="M101" s="208">
        <v>4.62</v>
      </c>
      <c r="N101" s="208">
        <v>169.42</v>
      </c>
      <c r="O101" s="209">
        <v>163.41</v>
      </c>
    </row>
    <row r="102" spans="1:25" x14ac:dyDescent="0.2">
      <c r="A102" s="203" t="s">
        <v>51</v>
      </c>
      <c r="B102" s="22" t="s">
        <v>51</v>
      </c>
      <c r="C102" s="22"/>
      <c r="D102" s="22"/>
      <c r="E102" s="22"/>
      <c r="F102" s="204">
        <v>626</v>
      </c>
      <c r="G102" s="204">
        <v>639</v>
      </c>
      <c r="H102" s="103">
        <v>2706504.34</v>
      </c>
      <c r="I102" s="103">
        <v>2601745.1</v>
      </c>
      <c r="J102" s="205">
        <v>6.2199999999999998E-2</v>
      </c>
      <c r="K102" s="182">
        <v>6.0699999999999997E-2</v>
      </c>
      <c r="L102" s="208">
        <v>4.49</v>
      </c>
      <c r="M102" s="208">
        <v>4.5999999999999996</v>
      </c>
      <c r="N102" s="208">
        <v>160.13999999999999</v>
      </c>
      <c r="O102" s="209">
        <v>157.36000000000001</v>
      </c>
    </row>
    <row r="103" spans="1:25" x14ac:dyDescent="0.2">
      <c r="A103" s="203" t="s">
        <v>57</v>
      </c>
      <c r="B103" s="22" t="s">
        <v>57</v>
      </c>
      <c r="C103" s="22"/>
      <c r="D103" s="22"/>
      <c r="E103" s="22"/>
      <c r="F103" s="204">
        <v>56</v>
      </c>
      <c r="G103" s="204">
        <v>108</v>
      </c>
      <c r="H103" s="103">
        <v>247177.81</v>
      </c>
      <c r="I103" s="103">
        <v>528161.69999999995</v>
      </c>
      <c r="J103" s="219">
        <v>5.7000000000000002E-3</v>
      </c>
      <c r="K103" s="182">
        <v>1.23E-2</v>
      </c>
      <c r="L103" s="208">
        <v>4.51</v>
      </c>
      <c r="M103" s="208">
        <v>4.78</v>
      </c>
      <c r="N103" s="208">
        <v>129.52000000000001</v>
      </c>
      <c r="O103" s="209">
        <v>136.75</v>
      </c>
      <c r="Q103" s="220"/>
      <c r="R103" s="220"/>
      <c r="S103" s="220"/>
      <c r="T103" s="221"/>
      <c r="U103" s="221"/>
      <c r="V103" s="222"/>
      <c r="W103" s="222"/>
      <c r="X103" s="222"/>
      <c r="Y103" s="222"/>
    </row>
    <row r="104" spans="1:25" x14ac:dyDescent="0.2">
      <c r="A104" s="203" t="s">
        <v>59</v>
      </c>
      <c r="B104" s="22" t="s">
        <v>59</v>
      </c>
      <c r="C104" s="22"/>
      <c r="D104" s="22"/>
      <c r="E104" s="22"/>
      <c r="F104" s="204">
        <v>0</v>
      </c>
      <c r="G104" s="204">
        <v>0</v>
      </c>
      <c r="H104" s="103">
        <v>0</v>
      </c>
      <c r="I104" s="103">
        <v>0</v>
      </c>
      <c r="J104" s="219">
        <v>0</v>
      </c>
      <c r="K104" s="182">
        <v>0</v>
      </c>
      <c r="L104" s="208">
        <v>0</v>
      </c>
      <c r="M104" s="208">
        <v>0</v>
      </c>
      <c r="N104" s="208">
        <v>0</v>
      </c>
      <c r="O104" s="209">
        <v>0</v>
      </c>
    </row>
    <row r="105" spans="1:25" x14ac:dyDescent="0.2">
      <c r="A105" s="49"/>
      <c r="B105" s="56" t="s">
        <v>94</v>
      </c>
      <c r="C105" s="135"/>
      <c r="D105" s="135"/>
      <c r="E105" s="86"/>
      <c r="F105" s="223">
        <v>10382</v>
      </c>
      <c r="G105" s="223">
        <v>10227</v>
      </c>
      <c r="H105" s="224">
        <v>43482436.600000001</v>
      </c>
      <c r="I105" s="224">
        <v>42834670.57</v>
      </c>
      <c r="J105" s="225"/>
      <c r="K105" s="225"/>
      <c r="L105" s="226">
        <v>4.71</v>
      </c>
      <c r="M105" s="226">
        <v>4.71</v>
      </c>
      <c r="N105" s="226">
        <v>157.08000000000001</v>
      </c>
      <c r="O105" s="227">
        <v>156.84</v>
      </c>
    </row>
    <row r="106" spans="1:25" s="67" customFormat="1" ht="11.25" x14ac:dyDescent="0.2">
      <c r="A106" s="194"/>
      <c r="B106" s="64"/>
      <c r="C106" s="64"/>
      <c r="D106" s="64"/>
      <c r="E106" s="64"/>
      <c r="F106" s="64"/>
      <c r="G106" s="64"/>
      <c r="H106" s="64"/>
      <c r="I106" s="64"/>
      <c r="J106" s="228"/>
      <c r="K106" s="228"/>
      <c r="L106" s="64"/>
      <c r="M106" s="64"/>
      <c r="N106" s="64"/>
      <c r="O106" s="229"/>
    </row>
    <row r="107" spans="1:25" s="67" customFormat="1" ht="12" thickBot="1" x14ac:dyDescent="0.25">
      <c r="A107" s="68"/>
      <c r="B107" s="69"/>
      <c r="C107" s="69"/>
      <c r="D107" s="69"/>
      <c r="E107" s="69"/>
      <c r="F107" s="69"/>
      <c r="G107" s="69"/>
      <c r="H107" s="69"/>
      <c r="I107" s="69"/>
      <c r="J107" s="230"/>
      <c r="K107" s="230"/>
      <c r="L107" s="69"/>
      <c r="M107" s="69"/>
      <c r="N107" s="69"/>
      <c r="O107" s="231"/>
    </row>
    <row r="108" spans="1:25" ht="12.75" customHeight="1" thickBot="1" x14ac:dyDescent="0.25">
      <c r="A108" s="70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P108" s="232"/>
      <c r="Q108" s="232"/>
      <c r="R108" s="232"/>
      <c r="S108" s="232"/>
      <c r="T108" s="232"/>
      <c r="U108" s="232"/>
      <c r="V108" s="232"/>
      <c r="W108" s="232"/>
      <c r="X108" s="232"/>
      <c r="Y108" s="232"/>
    </row>
    <row r="109" spans="1:25" ht="15.75" x14ac:dyDescent="0.25">
      <c r="A109" s="28" t="s">
        <v>121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1"/>
      <c r="P109" s="232"/>
      <c r="Q109" s="232"/>
      <c r="R109" s="232"/>
      <c r="S109" s="232"/>
      <c r="T109" s="232"/>
      <c r="U109" s="232"/>
      <c r="V109" s="232"/>
      <c r="W109" s="232"/>
      <c r="X109" s="232"/>
      <c r="Y109" s="232"/>
    </row>
    <row r="110" spans="1:25" ht="6.75" customHeight="1" x14ac:dyDescent="0.2">
      <c r="A110" s="3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33"/>
      <c r="P110" s="232"/>
      <c r="Q110" s="232"/>
      <c r="R110" s="232"/>
      <c r="S110" s="232"/>
      <c r="T110" s="232"/>
      <c r="U110" s="232"/>
      <c r="V110" s="232"/>
      <c r="W110" s="232"/>
      <c r="X110" s="232"/>
      <c r="Y110" s="232"/>
    </row>
    <row r="111" spans="1:25" s="81" customFormat="1" x14ac:dyDescent="0.2">
      <c r="A111" s="72"/>
      <c r="B111" s="73"/>
      <c r="C111" s="73"/>
      <c r="D111" s="73"/>
      <c r="E111" s="198"/>
      <c r="F111" s="199" t="s">
        <v>86</v>
      </c>
      <c r="G111" s="199"/>
      <c r="H111" s="233" t="s">
        <v>100</v>
      </c>
      <c r="I111" s="200"/>
      <c r="J111" s="199" t="s">
        <v>101</v>
      </c>
      <c r="K111" s="199"/>
      <c r="L111" s="199" t="s">
        <v>102</v>
      </c>
      <c r="M111" s="199"/>
      <c r="N111" s="199" t="s">
        <v>103</v>
      </c>
      <c r="O111" s="201"/>
    </row>
    <row r="112" spans="1:25" s="81" customFormat="1" x14ac:dyDescent="0.2">
      <c r="A112" s="72"/>
      <c r="B112" s="73"/>
      <c r="C112" s="73"/>
      <c r="D112" s="73"/>
      <c r="E112" s="198"/>
      <c r="F112" s="35" t="s">
        <v>104</v>
      </c>
      <c r="G112" s="35" t="s">
        <v>105</v>
      </c>
      <c r="H112" s="234" t="s">
        <v>104</v>
      </c>
      <c r="I112" s="235" t="s">
        <v>105</v>
      </c>
      <c r="J112" s="35" t="s">
        <v>104</v>
      </c>
      <c r="K112" s="35" t="s">
        <v>105</v>
      </c>
      <c r="L112" s="35" t="s">
        <v>104</v>
      </c>
      <c r="M112" s="35" t="s">
        <v>105</v>
      </c>
      <c r="N112" s="35" t="s">
        <v>104</v>
      </c>
      <c r="O112" s="37" t="s">
        <v>105</v>
      </c>
    </row>
    <row r="113" spans="1:15" x14ac:dyDescent="0.2">
      <c r="A113" s="32"/>
      <c r="B113" s="22" t="s">
        <v>122</v>
      </c>
      <c r="C113" s="22"/>
      <c r="D113" s="22"/>
      <c r="E113" s="22"/>
      <c r="F113" s="236">
        <v>7664</v>
      </c>
      <c r="G113" s="236">
        <v>7541</v>
      </c>
      <c r="H113" s="128">
        <v>28807265.690000001</v>
      </c>
      <c r="I113" s="237">
        <v>28511731.539999999</v>
      </c>
      <c r="J113" s="182">
        <v>0.82789999999999997</v>
      </c>
      <c r="K113" s="182">
        <v>0.83940000000000003</v>
      </c>
      <c r="L113" s="238">
        <v>4.67</v>
      </c>
      <c r="M113" s="238">
        <v>4.68</v>
      </c>
      <c r="N113" s="128">
        <v>156.94</v>
      </c>
      <c r="O113" s="239">
        <v>156.91</v>
      </c>
    </row>
    <row r="114" spans="1:15" x14ac:dyDescent="0.2">
      <c r="A114" s="32"/>
      <c r="B114" s="22" t="s">
        <v>123</v>
      </c>
      <c r="C114" s="22"/>
      <c r="D114" s="22"/>
      <c r="E114" s="22"/>
      <c r="F114" s="236">
        <v>278</v>
      </c>
      <c r="G114" s="236">
        <v>286</v>
      </c>
      <c r="H114" s="128">
        <v>1543466.77</v>
      </c>
      <c r="I114" s="240">
        <v>1223785.2</v>
      </c>
      <c r="J114" s="182">
        <v>4.4400000000000002E-2</v>
      </c>
      <c r="K114" s="182">
        <v>3.5999999999999997E-2</v>
      </c>
      <c r="L114" s="238">
        <v>5.68</v>
      </c>
      <c r="M114" s="238">
        <v>4.83</v>
      </c>
      <c r="N114" s="128">
        <v>145.08000000000001</v>
      </c>
      <c r="O114" s="241">
        <v>173.17</v>
      </c>
    </row>
    <row r="115" spans="1:15" x14ac:dyDescent="0.2">
      <c r="A115" s="32"/>
      <c r="B115" s="22" t="s">
        <v>124</v>
      </c>
      <c r="C115" s="22"/>
      <c r="D115" s="22"/>
      <c r="E115" s="22"/>
      <c r="F115" s="236">
        <v>135</v>
      </c>
      <c r="G115" s="236">
        <v>179</v>
      </c>
      <c r="H115" s="128">
        <v>882321.45</v>
      </c>
      <c r="I115" s="240">
        <v>1128882.08</v>
      </c>
      <c r="J115" s="182">
        <v>2.5399999999999999E-2</v>
      </c>
      <c r="K115" s="182">
        <v>3.32E-2</v>
      </c>
      <c r="L115" s="238">
        <v>5.96</v>
      </c>
      <c r="M115" s="238">
        <v>5.72</v>
      </c>
      <c r="N115" s="128">
        <v>168.7</v>
      </c>
      <c r="O115" s="241">
        <v>146.37</v>
      </c>
    </row>
    <row r="116" spans="1:15" x14ac:dyDescent="0.2">
      <c r="A116" s="32"/>
      <c r="B116" s="22" t="s">
        <v>125</v>
      </c>
      <c r="C116" s="22"/>
      <c r="D116" s="22"/>
      <c r="E116" s="22"/>
      <c r="F116" s="236">
        <v>114</v>
      </c>
      <c r="G116" s="236">
        <v>68</v>
      </c>
      <c r="H116" s="128">
        <v>720896.74</v>
      </c>
      <c r="I116" s="240">
        <v>384201.82</v>
      </c>
      <c r="J116" s="182">
        <v>2.07E-2</v>
      </c>
      <c r="K116" s="182">
        <v>1.1299999999999999E-2</v>
      </c>
      <c r="L116" s="238">
        <v>4.96</v>
      </c>
      <c r="M116" s="238">
        <v>4.8099999999999996</v>
      </c>
      <c r="N116" s="128">
        <v>189.3</v>
      </c>
      <c r="O116" s="241">
        <v>176.61</v>
      </c>
    </row>
    <row r="117" spans="1:15" x14ac:dyDescent="0.2">
      <c r="A117" s="32"/>
      <c r="B117" s="22" t="s">
        <v>126</v>
      </c>
      <c r="C117" s="22"/>
      <c r="D117" s="22"/>
      <c r="E117" s="22"/>
      <c r="F117" s="236">
        <v>197</v>
      </c>
      <c r="G117" s="236">
        <v>165</v>
      </c>
      <c r="H117" s="128">
        <v>1058168.72</v>
      </c>
      <c r="I117" s="240">
        <v>1000113.63</v>
      </c>
      <c r="J117" s="182">
        <v>3.04E-2</v>
      </c>
      <c r="K117" s="182">
        <v>2.9399999999999999E-2</v>
      </c>
      <c r="L117" s="238">
        <v>4.66</v>
      </c>
      <c r="M117" s="238">
        <v>5.21</v>
      </c>
      <c r="N117" s="128">
        <v>126.14</v>
      </c>
      <c r="O117" s="241">
        <v>168.36</v>
      </c>
    </row>
    <row r="118" spans="1:15" x14ac:dyDescent="0.2">
      <c r="A118" s="32"/>
      <c r="B118" s="22" t="s">
        <v>127</v>
      </c>
      <c r="C118" s="22"/>
      <c r="D118" s="22"/>
      <c r="E118" s="22"/>
      <c r="F118" s="236">
        <v>211</v>
      </c>
      <c r="G118" s="236">
        <v>245</v>
      </c>
      <c r="H118" s="128">
        <v>1196700.78</v>
      </c>
      <c r="I118" s="240">
        <v>1237052.3600000001</v>
      </c>
      <c r="J118" s="182">
        <v>3.44E-2</v>
      </c>
      <c r="K118" s="182">
        <v>3.6400000000000002E-2</v>
      </c>
      <c r="L118" s="238">
        <v>4.67</v>
      </c>
      <c r="M118" s="242">
        <v>4.4800000000000004</v>
      </c>
      <c r="N118" s="128">
        <v>131.46</v>
      </c>
      <c r="O118" s="241">
        <v>118.84</v>
      </c>
    </row>
    <row r="119" spans="1:15" x14ac:dyDescent="0.2">
      <c r="A119" s="32"/>
      <c r="B119" s="22" t="s">
        <v>128</v>
      </c>
      <c r="C119" s="22"/>
      <c r="D119" s="22"/>
      <c r="E119" s="22"/>
      <c r="F119" s="236">
        <v>134</v>
      </c>
      <c r="G119" s="236">
        <v>93</v>
      </c>
      <c r="H119" s="128">
        <v>587986.82999999996</v>
      </c>
      <c r="I119" s="240">
        <v>482506.58</v>
      </c>
      <c r="J119" s="182">
        <v>1.6899999999999998E-2</v>
      </c>
      <c r="K119" s="182">
        <v>1.4200000000000001E-2</v>
      </c>
      <c r="L119" s="238">
        <v>4.99</v>
      </c>
      <c r="M119" s="238">
        <v>4.82</v>
      </c>
      <c r="N119" s="128">
        <v>123.19</v>
      </c>
      <c r="O119" s="241">
        <v>135.16</v>
      </c>
    </row>
    <row r="120" spans="1:15" x14ac:dyDescent="0.2">
      <c r="A120" s="49"/>
      <c r="B120" s="56" t="s">
        <v>129</v>
      </c>
      <c r="C120" s="135"/>
      <c r="D120" s="135"/>
      <c r="E120" s="86"/>
      <c r="F120" s="243">
        <v>8733</v>
      </c>
      <c r="G120" s="243">
        <v>8577</v>
      </c>
      <c r="H120" s="224">
        <v>34796806.979999997</v>
      </c>
      <c r="I120" s="224">
        <v>33968273.210000001</v>
      </c>
      <c r="J120" s="225"/>
      <c r="K120" s="225"/>
      <c r="L120" s="244">
        <v>4.76</v>
      </c>
      <c r="M120" s="245">
        <v>4.7300000000000004</v>
      </c>
      <c r="N120" s="224">
        <v>155</v>
      </c>
      <c r="O120" s="246">
        <v>156.01</v>
      </c>
    </row>
    <row r="121" spans="1:15" s="67" customFormat="1" ht="11.25" x14ac:dyDescent="0.2">
      <c r="A121" s="63"/>
      <c r="B121" s="65"/>
      <c r="C121" s="65"/>
      <c r="D121" s="65"/>
      <c r="E121" s="65"/>
      <c r="F121" s="65"/>
      <c r="G121" s="65"/>
      <c r="H121" s="65"/>
      <c r="I121" s="65"/>
      <c r="J121" s="247"/>
      <c r="K121" s="247"/>
      <c r="L121" s="65"/>
      <c r="M121" s="65"/>
      <c r="N121" s="65"/>
      <c r="O121" s="248"/>
    </row>
    <row r="122" spans="1:15" s="67" customFormat="1" ht="12" thickBot="1" x14ac:dyDescent="0.25">
      <c r="A122" s="68"/>
      <c r="B122" s="69"/>
      <c r="C122" s="69"/>
      <c r="D122" s="69"/>
      <c r="E122" s="69"/>
      <c r="F122" s="69"/>
      <c r="G122" s="69"/>
      <c r="H122" s="69"/>
      <c r="I122" s="69"/>
      <c r="J122" s="230"/>
      <c r="K122" s="230"/>
      <c r="L122" s="69"/>
      <c r="M122" s="69"/>
      <c r="N122" s="69"/>
      <c r="O122" s="231"/>
    </row>
    <row r="123" spans="1:15" ht="12.75" customHeight="1" thickBot="1" x14ac:dyDescent="0.25">
      <c r="A123" s="70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</row>
    <row r="124" spans="1:15" ht="15.75" x14ac:dyDescent="0.25">
      <c r="A124" s="28" t="s">
        <v>130</v>
      </c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1"/>
    </row>
    <row r="125" spans="1:15" ht="6.75" customHeight="1" x14ac:dyDescent="0.2">
      <c r="A125" s="3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33"/>
    </row>
    <row r="126" spans="1:15" ht="12.75" customHeight="1" x14ac:dyDescent="0.2">
      <c r="A126" s="34"/>
      <c r="B126" s="179"/>
      <c r="C126" s="179"/>
      <c r="D126" s="179"/>
      <c r="E126" s="179"/>
      <c r="F126" s="249" t="s">
        <v>86</v>
      </c>
      <c r="G126" s="250"/>
      <c r="H126" s="233" t="s">
        <v>100</v>
      </c>
      <c r="I126" s="200"/>
      <c r="J126" s="249" t="s">
        <v>101</v>
      </c>
      <c r="K126" s="250"/>
      <c r="L126" s="249" t="s">
        <v>102</v>
      </c>
      <c r="M126" s="250"/>
      <c r="N126" s="249" t="s">
        <v>103</v>
      </c>
      <c r="O126" s="251"/>
    </row>
    <row r="127" spans="1:15" x14ac:dyDescent="0.2">
      <c r="A127" s="34"/>
      <c r="B127" s="179"/>
      <c r="C127" s="179"/>
      <c r="D127" s="179"/>
      <c r="E127" s="179"/>
      <c r="F127" s="35" t="s">
        <v>104</v>
      </c>
      <c r="G127" s="35" t="s">
        <v>105</v>
      </c>
      <c r="H127" s="35" t="s">
        <v>104</v>
      </c>
      <c r="I127" s="252" t="s">
        <v>105</v>
      </c>
      <c r="J127" s="35" t="s">
        <v>104</v>
      </c>
      <c r="K127" s="35" t="s">
        <v>105</v>
      </c>
      <c r="L127" s="35" t="s">
        <v>104</v>
      </c>
      <c r="M127" s="35" t="s">
        <v>105</v>
      </c>
      <c r="N127" s="35" t="s">
        <v>104</v>
      </c>
      <c r="O127" s="37" t="s">
        <v>105</v>
      </c>
    </row>
    <row r="128" spans="1:15" x14ac:dyDescent="0.2">
      <c r="A128" s="32"/>
      <c r="B128" s="22" t="s">
        <v>131</v>
      </c>
      <c r="C128" s="22"/>
      <c r="D128" s="22"/>
      <c r="E128" s="22"/>
      <c r="F128" s="204">
        <v>587</v>
      </c>
      <c r="G128" s="204">
        <v>578</v>
      </c>
      <c r="H128" s="208">
        <v>9993491.6699999999</v>
      </c>
      <c r="I128" s="208">
        <v>9891700.25</v>
      </c>
      <c r="J128" s="182">
        <v>0.2298</v>
      </c>
      <c r="K128" s="182">
        <v>0.23089999999999999</v>
      </c>
      <c r="L128" s="208">
        <v>4.92</v>
      </c>
      <c r="M128" s="208">
        <v>4.92</v>
      </c>
      <c r="N128" s="208">
        <v>193.54</v>
      </c>
      <c r="O128" s="209">
        <v>192.97</v>
      </c>
    </row>
    <row r="129" spans="1:15" x14ac:dyDescent="0.2">
      <c r="A129" s="32"/>
      <c r="B129" s="22" t="s">
        <v>132</v>
      </c>
      <c r="C129" s="22"/>
      <c r="D129" s="22"/>
      <c r="E129" s="22"/>
      <c r="F129" s="204">
        <v>584</v>
      </c>
      <c r="G129" s="204">
        <v>575</v>
      </c>
      <c r="H129" s="208">
        <v>10103158.210000001</v>
      </c>
      <c r="I129" s="208">
        <v>10006125.640000001</v>
      </c>
      <c r="J129" s="182">
        <v>0.2324</v>
      </c>
      <c r="K129" s="182">
        <v>0.2336</v>
      </c>
      <c r="L129" s="208">
        <v>5.15</v>
      </c>
      <c r="M129" s="208">
        <v>5.16</v>
      </c>
      <c r="N129" s="208">
        <v>210.08</v>
      </c>
      <c r="O129" s="209">
        <v>209.63</v>
      </c>
    </row>
    <row r="130" spans="1:15" x14ac:dyDescent="0.2">
      <c r="A130" s="32"/>
      <c r="B130" s="22" t="s">
        <v>133</v>
      </c>
      <c r="C130" s="22"/>
      <c r="D130" s="22"/>
      <c r="E130" s="22"/>
      <c r="F130" s="204">
        <v>5363</v>
      </c>
      <c r="G130" s="204">
        <v>5289</v>
      </c>
      <c r="H130" s="208">
        <v>11615882.800000001</v>
      </c>
      <c r="I130" s="208">
        <v>11388740.84</v>
      </c>
      <c r="J130" s="182">
        <v>0.2671</v>
      </c>
      <c r="K130" s="182">
        <v>0.26590000000000003</v>
      </c>
      <c r="L130" s="208">
        <v>4.21</v>
      </c>
      <c r="M130" s="208">
        <v>4.2</v>
      </c>
      <c r="N130" s="208">
        <v>112.42</v>
      </c>
      <c r="O130" s="209">
        <v>112</v>
      </c>
    </row>
    <row r="131" spans="1:15" x14ac:dyDescent="0.2">
      <c r="A131" s="32"/>
      <c r="B131" s="22" t="s">
        <v>134</v>
      </c>
      <c r="C131" s="22"/>
      <c r="D131" s="22"/>
      <c r="E131" s="22"/>
      <c r="F131" s="204">
        <v>3634</v>
      </c>
      <c r="G131" s="204">
        <v>3581</v>
      </c>
      <c r="H131" s="208">
        <v>10505024.34</v>
      </c>
      <c r="I131" s="208">
        <v>10310323.949999999</v>
      </c>
      <c r="J131" s="182">
        <v>0.24160000000000001</v>
      </c>
      <c r="K131" s="182">
        <v>0.2407</v>
      </c>
      <c r="L131" s="208">
        <v>4.42</v>
      </c>
      <c r="M131" s="208">
        <v>4.43</v>
      </c>
      <c r="N131" s="208">
        <v>126.15</v>
      </c>
      <c r="O131" s="209">
        <v>125.73</v>
      </c>
    </row>
    <row r="132" spans="1:15" x14ac:dyDescent="0.2">
      <c r="A132" s="32"/>
      <c r="B132" s="22" t="s">
        <v>135</v>
      </c>
      <c r="C132" s="22"/>
      <c r="D132" s="22"/>
      <c r="E132" s="22"/>
      <c r="F132" s="204">
        <v>192</v>
      </c>
      <c r="G132" s="204">
        <v>182</v>
      </c>
      <c r="H132" s="208">
        <v>1231795.68</v>
      </c>
      <c r="I132" s="208">
        <v>1205481.67</v>
      </c>
      <c r="J132" s="182">
        <v>2.8299999999999999E-2</v>
      </c>
      <c r="K132" s="182">
        <v>2.81E-2</v>
      </c>
      <c r="L132" s="208">
        <v>6.47</v>
      </c>
      <c r="M132" s="208">
        <v>6.48</v>
      </c>
      <c r="N132" s="208">
        <v>113.68</v>
      </c>
      <c r="O132" s="209">
        <v>114.32</v>
      </c>
    </row>
    <row r="133" spans="1:15" x14ac:dyDescent="0.2">
      <c r="A133" s="32"/>
      <c r="B133" s="22" t="s">
        <v>136</v>
      </c>
      <c r="C133" s="22"/>
      <c r="D133" s="22"/>
      <c r="E133" s="22"/>
      <c r="F133" s="204">
        <v>22</v>
      </c>
      <c r="G133" s="204">
        <v>22</v>
      </c>
      <c r="H133" s="208">
        <v>33083.9</v>
      </c>
      <c r="I133" s="208">
        <v>32298.22</v>
      </c>
      <c r="J133" s="182">
        <v>8.0000000000000004E-4</v>
      </c>
      <c r="K133" s="182">
        <v>8.0000000000000004E-4</v>
      </c>
      <c r="L133" s="208">
        <v>3.28</v>
      </c>
      <c r="M133" s="208">
        <v>3.28</v>
      </c>
      <c r="N133" s="208">
        <v>73.37</v>
      </c>
      <c r="O133" s="209">
        <v>73.55</v>
      </c>
    </row>
    <row r="134" spans="1:15" x14ac:dyDescent="0.2">
      <c r="A134" s="49"/>
      <c r="B134" s="56" t="s">
        <v>137</v>
      </c>
      <c r="C134" s="135"/>
      <c r="D134" s="135"/>
      <c r="E134" s="135"/>
      <c r="F134" s="243">
        <v>10382</v>
      </c>
      <c r="G134" s="243">
        <v>10227</v>
      </c>
      <c r="H134" s="224">
        <v>43482436.600000001</v>
      </c>
      <c r="I134" s="224">
        <v>42834670.57</v>
      </c>
      <c r="J134" s="225"/>
      <c r="K134" s="225"/>
      <c r="L134" s="244">
        <v>4.71</v>
      </c>
      <c r="M134" s="245">
        <v>4.71</v>
      </c>
      <c r="N134" s="224">
        <v>157.08000000000001</v>
      </c>
      <c r="O134" s="246">
        <v>156.84</v>
      </c>
    </row>
    <row r="135" spans="1:15" s="67" customFormat="1" ht="11.25" x14ac:dyDescent="0.2">
      <c r="A135" s="63"/>
      <c r="B135" s="65"/>
      <c r="C135" s="65"/>
      <c r="D135" s="65"/>
      <c r="E135" s="65"/>
      <c r="F135" s="64"/>
      <c r="G135" s="64"/>
      <c r="H135" s="64"/>
      <c r="I135" s="64"/>
      <c r="J135" s="64"/>
      <c r="K135" s="64"/>
      <c r="L135" s="64"/>
      <c r="M135" s="64"/>
      <c r="N135" s="228"/>
      <c r="O135" s="162"/>
    </row>
    <row r="136" spans="1:15" s="67" customFormat="1" ht="12" thickBot="1" x14ac:dyDescent="0.25">
      <c r="A136" s="68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71"/>
    </row>
    <row r="137" spans="1:15" ht="13.5" thickBot="1" x14ac:dyDescent="0.25">
      <c r="A137" s="232"/>
      <c r="B137" s="232"/>
      <c r="C137" s="232"/>
      <c r="D137" s="232"/>
      <c r="E137" s="232"/>
    </row>
    <row r="138" spans="1:15" ht="15.75" x14ac:dyDescent="0.25">
      <c r="A138" s="28" t="s">
        <v>138</v>
      </c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1"/>
    </row>
    <row r="139" spans="1:15" ht="6.75" customHeight="1" x14ac:dyDescent="0.2">
      <c r="A139" s="3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33"/>
    </row>
    <row r="140" spans="1:15" ht="12.75" customHeight="1" x14ac:dyDescent="0.2">
      <c r="A140" s="34"/>
      <c r="B140" s="179"/>
      <c r="C140" s="179"/>
      <c r="D140" s="179"/>
      <c r="E140" s="179"/>
      <c r="F140" s="249" t="s">
        <v>86</v>
      </c>
      <c r="G140" s="250"/>
      <c r="H140" s="233" t="s">
        <v>100</v>
      </c>
      <c r="I140" s="200"/>
      <c r="J140" s="249" t="s">
        <v>139</v>
      </c>
      <c r="K140" s="250"/>
      <c r="L140" s="249" t="s">
        <v>102</v>
      </c>
      <c r="M140" s="250"/>
      <c r="N140" s="249" t="s">
        <v>103</v>
      </c>
      <c r="O140" s="251"/>
    </row>
    <row r="141" spans="1:15" x14ac:dyDescent="0.2">
      <c r="A141" s="34"/>
      <c r="B141" s="179"/>
      <c r="C141" s="179"/>
      <c r="D141" s="179"/>
      <c r="E141" s="179"/>
      <c r="F141" s="35" t="s">
        <v>104</v>
      </c>
      <c r="G141" s="35" t="s">
        <v>105</v>
      </c>
      <c r="H141" s="35" t="s">
        <v>104</v>
      </c>
      <c r="I141" s="252" t="s">
        <v>105</v>
      </c>
      <c r="J141" s="35" t="s">
        <v>104</v>
      </c>
      <c r="K141" s="35" t="s">
        <v>105</v>
      </c>
      <c r="L141" s="35" t="s">
        <v>104</v>
      </c>
      <c r="M141" s="35" t="s">
        <v>105</v>
      </c>
      <c r="N141" s="35" t="s">
        <v>104</v>
      </c>
      <c r="O141" s="37" t="s">
        <v>105</v>
      </c>
    </row>
    <row r="142" spans="1:15" x14ac:dyDescent="0.2">
      <c r="A142" s="32"/>
      <c r="B142" s="22" t="s">
        <v>140</v>
      </c>
      <c r="C142" s="22"/>
      <c r="D142" s="22"/>
      <c r="E142" s="22"/>
      <c r="F142" s="204">
        <v>5536</v>
      </c>
      <c r="G142" s="204">
        <v>5443</v>
      </c>
      <c r="H142" s="208">
        <v>16880973.75</v>
      </c>
      <c r="I142" s="208">
        <v>16574418.26</v>
      </c>
      <c r="J142" s="182">
        <v>0.38819999999999999</v>
      </c>
      <c r="K142" s="182">
        <v>0.38690000000000002</v>
      </c>
      <c r="L142" s="208">
        <v>4.58</v>
      </c>
      <c r="M142" s="208">
        <v>4.58</v>
      </c>
      <c r="N142" s="128">
        <v>129.69999999999999</v>
      </c>
      <c r="O142" s="239">
        <v>129.59</v>
      </c>
    </row>
    <row r="143" spans="1:15" x14ac:dyDescent="0.2">
      <c r="A143" s="32"/>
      <c r="B143" s="22" t="s">
        <v>141</v>
      </c>
      <c r="C143" s="22"/>
      <c r="D143" s="22"/>
      <c r="E143" s="22"/>
      <c r="F143" s="204">
        <v>1926</v>
      </c>
      <c r="G143" s="204">
        <v>1899</v>
      </c>
      <c r="H143" s="208">
        <v>4020741.79</v>
      </c>
      <c r="I143" s="208">
        <v>3959835.97</v>
      </c>
      <c r="J143" s="182">
        <v>9.2499999999999999E-2</v>
      </c>
      <c r="K143" s="182">
        <v>9.2399999999999996E-2</v>
      </c>
      <c r="L143" s="208">
        <v>4.54</v>
      </c>
      <c r="M143" s="208">
        <v>4.54</v>
      </c>
      <c r="N143" s="128">
        <v>112.63</v>
      </c>
      <c r="O143" s="241">
        <v>113.01</v>
      </c>
    </row>
    <row r="144" spans="1:15" x14ac:dyDescent="0.2">
      <c r="A144" s="32"/>
      <c r="B144" s="22" t="s">
        <v>142</v>
      </c>
      <c r="C144" s="22"/>
      <c r="D144" s="22"/>
      <c r="E144" s="22"/>
      <c r="F144" s="204">
        <v>1830</v>
      </c>
      <c r="G144" s="204">
        <v>1811</v>
      </c>
      <c r="H144" s="208">
        <v>4144968.98</v>
      </c>
      <c r="I144" s="208">
        <v>4064735.14</v>
      </c>
      <c r="J144" s="182">
        <v>9.5299999999999996E-2</v>
      </c>
      <c r="K144" s="182">
        <v>9.4899999999999998E-2</v>
      </c>
      <c r="L144" s="208">
        <v>4.2699999999999996</v>
      </c>
      <c r="M144" s="208">
        <v>4.28</v>
      </c>
      <c r="N144" s="128">
        <v>117.07</v>
      </c>
      <c r="O144" s="241">
        <v>115.9</v>
      </c>
    </row>
    <row r="145" spans="1:15" x14ac:dyDescent="0.2">
      <c r="A145" s="32"/>
      <c r="B145" s="22" t="s">
        <v>143</v>
      </c>
      <c r="C145" s="22"/>
      <c r="D145" s="22"/>
      <c r="E145" s="22"/>
      <c r="F145" s="204">
        <v>1081</v>
      </c>
      <c r="G145" s="204">
        <v>1065</v>
      </c>
      <c r="H145" s="208">
        <v>18429162.539999999</v>
      </c>
      <c r="I145" s="208">
        <v>18229303.719999999</v>
      </c>
      <c r="J145" s="182">
        <v>0.42380000000000001</v>
      </c>
      <c r="K145" s="182">
        <v>0.42559999999999998</v>
      </c>
      <c r="L145" s="208">
        <v>4.96</v>
      </c>
      <c r="M145" s="208">
        <v>4.96</v>
      </c>
      <c r="N145" s="128">
        <v>200.88</v>
      </c>
      <c r="O145" s="241">
        <v>200.31</v>
      </c>
    </row>
    <row r="146" spans="1:15" x14ac:dyDescent="0.2">
      <c r="A146" s="32"/>
      <c r="B146" s="22" t="s">
        <v>144</v>
      </c>
      <c r="C146" s="22"/>
      <c r="D146" s="22"/>
      <c r="E146" s="22"/>
      <c r="F146" s="204">
        <v>9</v>
      </c>
      <c r="G146" s="204">
        <v>9</v>
      </c>
      <c r="H146" s="208">
        <v>6589.54</v>
      </c>
      <c r="I146" s="208">
        <v>6377.48</v>
      </c>
      <c r="J146" s="182">
        <v>2.0000000000000001E-4</v>
      </c>
      <c r="K146" s="182">
        <v>1E-4</v>
      </c>
      <c r="L146" s="208">
        <v>2.79</v>
      </c>
      <c r="M146" s="208">
        <v>2.77</v>
      </c>
      <c r="N146" s="128">
        <v>86.44</v>
      </c>
      <c r="O146" s="241">
        <v>75.03</v>
      </c>
    </row>
    <row r="147" spans="1:15" x14ac:dyDescent="0.2">
      <c r="A147" s="49"/>
      <c r="B147" s="56" t="s">
        <v>94</v>
      </c>
      <c r="C147" s="135"/>
      <c r="D147" s="135"/>
      <c r="E147" s="135"/>
      <c r="F147" s="243">
        <v>10382</v>
      </c>
      <c r="G147" s="243">
        <v>10227</v>
      </c>
      <c r="H147" s="224">
        <v>43482436.600000001</v>
      </c>
      <c r="I147" s="224">
        <v>42834670.57</v>
      </c>
      <c r="J147" s="225"/>
      <c r="K147" s="225"/>
      <c r="L147" s="244">
        <v>4.71</v>
      </c>
      <c r="M147" s="244">
        <v>4.71</v>
      </c>
      <c r="N147" s="224">
        <v>157.08000000000001</v>
      </c>
      <c r="O147" s="246">
        <v>156.84</v>
      </c>
    </row>
    <row r="148" spans="1:15" s="67" customFormat="1" ht="11.25" x14ac:dyDescent="0.2">
      <c r="A148" s="194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228"/>
      <c r="O148" s="66"/>
    </row>
    <row r="149" spans="1:15" s="67" customFormat="1" ht="12" thickBot="1" x14ac:dyDescent="0.25">
      <c r="A149" s="68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71"/>
    </row>
    <row r="150" spans="1:15" ht="13.5" thickBot="1" x14ac:dyDescent="0.25">
      <c r="A150" s="232"/>
      <c r="B150" s="232"/>
      <c r="C150" s="232"/>
      <c r="D150" s="232"/>
      <c r="E150" s="232"/>
    </row>
    <row r="151" spans="1:15" ht="15.75" x14ac:dyDescent="0.25">
      <c r="A151" s="28" t="s">
        <v>145</v>
      </c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1"/>
    </row>
    <row r="152" spans="1:15" ht="6.75" customHeight="1" x14ac:dyDescent="0.2">
      <c r="A152" s="3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33"/>
    </row>
    <row r="153" spans="1:15" x14ac:dyDescent="0.2">
      <c r="A153" s="34"/>
      <c r="B153" s="179"/>
      <c r="C153" s="179"/>
      <c r="D153" s="179"/>
      <c r="E153" s="113"/>
      <c r="F153" s="249" t="s">
        <v>86</v>
      </c>
      <c r="G153" s="250"/>
      <c r="H153" s="233" t="s">
        <v>100</v>
      </c>
      <c r="I153" s="200"/>
      <c r="J153" s="199" t="s">
        <v>146</v>
      </c>
      <c r="K153" s="199"/>
      <c r="L153" s="37" t="s">
        <v>21</v>
      </c>
    </row>
    <row r="154" spans="1:15" x14ac:dyDescent="0.2">
      <c r="A154" s="34"/>
      <c r="B154" s="179"/>
      <c r="C154" s="179"/>
      <c r="D154" s="179"/>
      <c r="E154" s="113"/>
      <c r="F154" s="252" t="s">
        <v>104</v>
      </c>
      <c r="G154" s="252" t="s">
        <v>105</v>
      </c>
      <c r="H154" s="35" t="s">
        <v>104</v>
      </c>
      <c r="I154" s="35" t="s">
        <v>105</v>
      </c>
      <c r="J154" s="35" t="s">
        <v>104</v>
      </c>
      <c r="K154" s="35" t="s">
        <v>105</v>
      </c>
      <c r="L154" s="253"/>
    </row>
    <row r="155" spans="1:15" x14ac:dyDescent="0.2">
      <c r="A155" s="76"/>
      <c r="B155" s="82" t="s">
        <v>147</v>
      </c>
      <c r="C155" s="82"/>
      <c r="D155" s="82"/>
      <c r="E155" s="82"/>
      <c r="F155" s="204">
        <v>1466</v>
      </c>
      <c r="G155" s="204">
        <v>1448</v>
      </c>
      <c r="H155" s="208">
        <v>4027728.12</v>
      </c>
      <c r="I155" s="128">
        <v>3980205.13</v>
      </c>
      <c r="J155" s="182">
        <v>9.2600000000000002E-2</v>
      </c>
      <c r="K155" s="254">
        <v>9.2899999999999996E-2</v>
      </c>
      <c r="L155" s="255">
        <v>3.0447000000000002</v>
      </c>
    </row>
    <row r="156" spans="1:15" x14ac:dyDescent="0.2">
      <c r="A156" s="32"/>
      <c r="B156" s="22" t="s">
        <v>148</v>
      </c>
      <c r="C156" s="22"/>
      <c r="D156" s="22"/>
      <c r="E156" s="22"/>
      <c r="F156" s="204">
        <v>8916</v>
      </c>
      <c r="G156" s="204">
        <v>8779</v>
      </c>
      <c r="H156" s="208">
        <v>39454708.479999997</v>
      </c>
      <c r="I156" s="128">
        <v>38854465.439999998</v>
      </c>
      <c r="J156" s="182">
        <v>0.90739999999999998</v>
      </c>
      <c r="K156" s="219">
        <v>0.90710000000000002</v>
      </c>
      <c r="L156" s="256">
        <v>2.4243999999999999</v>
      </c>
    </row>
    <row r="157" spans="1:15" x14ac:dyDescent="0.2">
      <c r="A157" s="32"/>
      <c r="B157" s="22" t="s">
        <v>149</v>
      </c>
      <c r="C157" s="22"/>
      <c r="D157" s="22"/>
      <c r="E157" s="22"/>
      <c r="F157" s="204">
        <v>0</v>
      </c>
      <c r="G157" s="204">
        <v>0</v>
      </c>
      <c r="H157" s="208">
        <v>0</v>
      </c>
      <c r="I157" s="208">
        <v>0</v>
      </c>
      <c r="J157" s="182">
        <v>0</v>
      </c>
      <c r="K157" s="219">
        <v>0</v>
      </c>
      <c r="L157" s="256">
        <v>0</v>
      </c>
    </row>
    <row r="158" spans="1:15" ht="13.5" thickBot="1" x14ac:dyDescent="0.25">
      <c r="A158" s="163"/>
      <c r="B158" s="257" t="s">
        <v>49</v>
      </c>
      <c r="C158" s="70"/>
      <c r="D158" s="70"/>
      <c r="E158" s="70"/>
      <c r="F158" s="258">
        <v>10382</v>
      </c>
      <c r="G158" s="258">
        <v>10227</v>
      </c>
      <c r="H158" s="259">
        <v>43482436.600000001</v>
      </c>
      <c r="I158" s="259">
        <v>42834670.57</v>
      </c>
      <c r="J158" s="260"/>
      <c r="K158" s="261"/>
      <c r="L158" s="262">
        <v>2.4820000000000002</v>
      </c>
    </row>
    <row r="159" spans="1:15" s="264" customFormat="1" ht="11.25" x14ac:dyDescent="0.2">
      <c r="A159" s="65"/>
      <c r="B159" s="263"/>
      <c r="C159" s="263"/>
      <c r="D159" s="263"/>
      <c r="E159" s="263"/>
      <c r="F159" s="263"/>
      <c r="G159" s="263"/>
      <c r="H159" s="263"/>
      <c r="I159" s="263"/>
      <c r="J159" s="263"/>
    </row>
    <row r="160" spans="1:15" s="264" customFormat="1" ht="11.25" x14ac:dyDescent="0.2">
      <c r="A160" s="65"/>
      <c r="B160" s="263"/>
      <c r="C160" s="263"/>
      <c r="D160" s="263"/>
      <c r="E160" s="263"/>
      <c r="F160" s="263"/>
      <c r="G160" s="263"/>
      <c r="H160" s="263"/>
      <c r="I160" s="263"/>
      <c r="J160" s="263"/>
    </row>
    <row r="161" spans="1:15" ht="13.5" thickBot="1" x14ac:dyDescent="0.25"/>
    <row r="162" spans="1:15" s="22" customFormat="1" ht="15.75" x14ac:dyDescent="0.25">
      <c r="A162" s="28" t="s">
        <v>150</v>
      </c>
      <c r="B162" s="265"/>
      <c r="C162" s="266"/>
      <c r="D162" s="267"/>
      <c r="E162" s="267"/>
      <c r="F162" s="171" t="s">
        <v>151</v>
      </c>
    </row>
    <row r="163" spans="1:15" s="22" customFormat="1" ht="13.5" thickBot="1" x14ac:dyDescent="0.25">
      <c r="A163" s="163" t="s">
        <v>152</v>
      </c>
      <c r="B163" s="163"/>
      <c r="C163" s="268"/>
      <c r="D163" s="268"/>
      <c r="E163" s="268"/>
      <c r="F163" s="269">
        <v>199561886.91999999</v>
      </c>
    </row>
    <row r="164" spans="1:15" s="22" customFormat="1" x14ac:dyDescent="0.2">
      <c r="C164" s="75"/>
      <c r="D164" s="75"/>
      <c r="E164" s="75"/>
      <c r="F164" s="270"/>
    </row>
    <row r="165" spans="1:15" s="22" customFormat="1" x14ac:dyDescent="0.2">
      <c r="C165" s="271"/>
      <c r="D165" s="272"/>
      <c r="E165" s="272"/>
      <c r="F165" s="270"/>
    </row>
    <row r="166" spans="1:15" s="22" customFormat="1" ht="12.75" customHeight="1" x14ac:dyDescent="0.2">
      <c r="A166" s="273"/>
      <c r="B166" s="273"/>
      <c r="C166" s="273"/>
      <c r="D166" s="273"/>
      <c r="E166" s="273"/>
      <c r="F166" s="273"/>
    </row>
    <row r="167" spans="1:15" s="22" customFormat="1" x14ac:dyDescent="0.2">
      <c r="A167" s="273"/>
      <c r="B167" s="273"/>
      <c r="C167" s="273"/>
      <c r="D167" s="273"/>
      <c r="E167" s="273"/>
      <c r="F167" s="273"/>
    </row>
    <row r="168" spans="1:15" s="22" customFormat="1" x14ac:dyDescent="0.2">
      <c r="A168" s="273"/>
      <c r="B168" s="273"/>
      <c r="C168" s="273"/>
      <c r="D168" s="273"/>
      <c r="E168" s="273"/>
      <c r="F168" s="273"/>
    </row>
    <row r="169" spans="1:15" x14ac:dyDescent="0.2">
      <c r="A169" s="22"/>
      <c r="B169" s="22"/>
      <c r="C169" s="271"/>
      <c r="D169" s="272"/>
      <c r="E169" s="272"/>
      <c r="F169" s="270"/>
      <c r="G169" s="22"/>
    </row>
    <row r="170" spans="1:15" x14ac:dyDescent="0.2">
      <c r="A170" s="273"/>
      <c r="B170" s="273"/>
      <c r="C170" s="273"/>
      <c r="D170" s="273"/>
      <c r="E170" s="273"/>
      <c r="F170" s="273"/>
      <c r="H170" s="85"/>
      <c r="I170" s="85"/>
    </row>
    <row r="171" spans="1:15" x14ac:dyDescent="0.2">
      <c r="A171" s="273"/>
      <c r="B171" s="273"/>
      <c r="C171" s="273"/>
      <c r="D171" s="273"/>
      <c r="E171" s="273"/>
      <c r="F171" s="273"/>
    </row>
    <row r="172" spans="1:15" x14ac:dyDescent="0.2">
      <c r="A172" s="273"/>
      <c r="B172" s="273"/>
      <c r="C172" s="273"/>
      <c r="D172" s="273"/>
      <c r="E172" s="273"/>
      <c r="F172" s="273"/>
    </row>
    <row r="173" spans="1:15" x14ac:dyDescent="0.2">
      <c r="F173" s="158"/>
      <c r="G173" s="158"/>
      <c r="H173" s="274"/>
      <c r="I173" s="274"/>
      <c r="J173" s="158"/>
      <c r="K173" s="158"/>
      <c r="L173" s="85"/>
      <c r="M173" s="85"/>
      <c r="N173" s="85"/>
      <c r="O173" s="85"/>
    </row>
    <row r="174" spans="1:15" x14ac:dyDescent="0.2">
      <c r="F174" s="158"/>
      <c r="G174" s="158"/>
      <c r="H174" s="275"/>
      <c r="I174" s="275"/>
      <c r="J174" s="158"/>
      <c r="K174" s="158"/>
      <c r="L174" s="85"/>
      <c r="M174" s="85"/>
      <c r="N174" s="85"/>
      <c r="O174" s="85"/>
    </row>
    <row r="175" spans="1:15" x14ac:dyDescent="0.2">
      <c r="F175" s="85"/>
      <c r="G175" s="85"/>
      <c r="H175" s="85"/>
      <c r="I175" s="85"/>
      <c r="J175" s="85"/>
      <c r="K175" s="85"/>
      <c r="L175" s="85"/>
      <c r="M175" s="85"/>
      <c r="N175" s="85"/>
      <c r="O175" s="85"/>
    </row>
    <row r="176" spans="1:15" x14ac:dyDescent="0.2">
      <c r="F176" s="85"/>
      <c r="G176" s="85"/>
      <c r="H176" s="85"/>
      <c r="I176" s="85"/>
      <c r="J176" s="85"/>
      <c r="K176" s="85"/>
      <c r="L176" s="85"/>
      <c r="M176" s="85"/>
      <c r="N176" s="85"/>
      <c r="O176" s="85"/>
    </row>
    <row r="178" spans="6:6" x14ac:dyDescent="0.2">
      <c r="F178" s="85"/>
    </row>
    <row r="180" spans="6:6" x14ac:dyDescent="0.2">
      <c r="F180" s="85"/>
    </row>
  </sheetData>
  <mergeCells count="32">
    <mergeCell ref="F153:G153"/>
    <mergeCell ref="J153:K153"/>
    <mergeCell ref="A166:F168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5:O175">
    <cfRule type="cellIs" dxfId="0" priority="1" operator="equal">
      <formula>TRUE</formula>
    </cfRule>
  </conditionalFormatting>
  <hyperlinks>
    <hyperlink ref="D10" r:id="rId1"/>
    <hyperlink ref="D11" r:id="rId2"/>
  </hyperlinks>
  <pageMargins left="0.25" right="0.25" top="0.25" bottom="0.75" header="0.3" footer="0.3"/>
  <pageSetup scale="25" orientation="landscape" r:id="rId3"/>
  <headerFooter alignWithMargins="0"/>
  <rowBreaks count="1" manualBreakCount="1">
    <brk id="83" max="16383" man="1"/>
  </rowBreaks>
  <ignoredErrors>
    <ignoredError sqref="G50 G66" 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42"/>
  <sheetViews>
    <sheetView zoomScale="80" zoomScaleNormal="80" zoomScalePageLayoutView="55" workbookViewId="0"/>
  </sheetViews>
  <sheetFormatPr defaultColWidth="9.140625" defaultRowHeight="12.75" x14ac:dyDescent="0.2"/>
  <cols>
    <col min="1" max="2" width="3.140625" style="232" customWidth="1"/>
    <col min="3" max="3" width="14.42578125" style="232" customWidth="1"/>
    <col min="4" max="4" width="13.140625" style="232" customWidth="1"/>
    <col min="5" max="5" width="12.85546875" style="232" customWidth="1"/>
    <col min="6" max="6" width="11.5703125" style="232" customWidth="1"/>
    <col min="7" max="7" width="15.85546875" style="232" bestFit="1" customWidth="1"/>
    <col min="8" max="8" width="19.42578125" style="232" customWidth="1"/>
    <col min="9" max="9" width="15.140625" style="232" customWidth="1"/>
    <col min="10" max="11" width="14.42578125" style="232" customWidth="1"/>
    <col min="12" max="12" width="15.5703125" style="232" bestFit="1" customWidth="1"/>
    <col min="13" max="13" width="14.42578125" style="232" customWidth="1"/>
    <col min="14" max="14" width="17.140625" style="232" customWidth="1"/>
    <col min="15" max="16" width="15.5703125" style="276" customWidth="1"/>
    <col min="17" max="17" width="17.5703125" style="232" customWidth="1"/>
    <col min="18" max="18" width="46.5703125" style="232" customWidth="1"/>
    <col min="19" max="19" width="13.5703125" style="232" bestFit="1" customWidth="1"/>
    <col min="20" max="20" width="14.140625" style="232" bestFit="1" customWidth="1"/>
    <col min="21" max="21" width="13.140625" style="232" bestFit="1" customWidth="1"/>
    <col min="22" max="35" width="10.85546875" style="232" customWidth="1"/>
    <col min="36" max="36" width="2.5703125" style="232" customWidth="1"/>
    <col min="37" max="16384" width="9.140625" style="232"/>
  </cols>
  <sheetData>
    <row r="1" spans="1:36" ht="15.75" x14ac:dyDescent="0.25">
      <c r="A1" s="1" t="s">
        <v>0</v>
      </c>
    </row>
    <row r="2" spans="1:36" ht="15.75" customHeight="1" x14ac:dyDescent="0.25">
      <c r="A2" s="1" t="s">
        <v>153</v>
      </c>
    </row>
    <row r="3" spans="1:36" ht="15.75" x14ac:dyDescent="0.25">
      <c r="A3" s="1" t="str">
        <f>+FFELP!D5</f>
        <v>Indenture No. 5, LLC</v>
      </c>
    </row>
    <row r="4" spans="1:36" ht="13.5" thickBot="1" x14ac:dyDescent="0.25"/>
    <row r="5" spans="1:36" x14ac:dyDescent="0.2">
      <c r="B5" s="4" t="s">
        <v>6</v>
      </c>
      <c r="C5" s="5"/>
      <c r="D5" s="5"/>
      <c r="E5" s="414">
        <v>44403</v>
      </c>
      <c r="F5" s="277"/>
      <c r="G5" s="278"/>
    </row>
    <row r="6" spans="1:36" ht="13.5" thickBot="1" x14ac:dyDescent="0.25">
      <c r="B6" s="23" t="s">
        <v>154</v>
      </c>
      <c r="C6" s="24"/>
      <c r="D6" s="24"/>
      <c r="E6" s="415">
        <v>44377</v>
      </c>
      <c r="F6" s="279"/>
      <c r="G6" s="280"/>
    </row>
    <row r="8" spans="1:36" x14ac:dyDescent="0.2">
      <c r="A8" s="281"/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2"/>
      <c r="P8" s="282"/>
      <c r="Q8" s="281"/>
    </row>
    <row r="9" spans="1:36" ht="15.75" thickBot="1" x14ac:dyDescent="0.3">
      <c r="A9" s="283"/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2"/>
      <c r="P9" s="282"/>
      <c r="Q9" s="281"/>
      <c r="R9" s="281"/>
      <c r="S9" s="281"/>
      <c r="T9" s="281"/>
      <c r="U9" s="281"/>
      <c r="V9" s="281"/>
      <c r="W9" s="281"/>
      <c r="X9" s="281"/>
      <c r="Y9" s="281"/>
      <c r="Z9" s="281"/>
      <c r="AA9" s="281"/>
      <c r="AB9" s="281"/>
      <c r="AC9" s="281"/>
      <c r="AD9" s="281"/>
      <c r="AE9" s="281"/>
      <c r="AF9" s="281"/>
      <c r="AG9" s="281"/>
      <c r="AH9" s="281"/>
      <c r="AI9" s="281"/>
      <c r="AJ9" s="281"/>
    </row>
    <row r="10" spans="1:36" ht="13.5" thickBot="1" x14ac:dyDescent="0.25">
      <c r="A10" s="281"/>
      <c r="B10" s="281"/>
      <c r="C10" s="281"/>
      <c r="D10" s="281"/>
      <c r="E10" s="281"/>
      <c r="F10" s="281"/>
      <c r="G10" s="281"/>
      <c r="H10" s="281"/>
      <c r="J10" s="170"/>
      <c r="K10" s="284"/>
      <c r="L10" s="284"/>
      <c r="M10" s="284"/>
      <c r="N10" s="285"/>
      <c r="O10" s="282"/>
      <c r="P10" s="282"/>
      <c r="Q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1"/>
      <c r="AD10" s="281"/>
      <c r="AE10" s="281"/>
      <c r="AF10" s="281"/>
      <c r="AG10" s="281"/>
      <c r="AH10" s="281"/>
      <c r="AI10" s="281"/>
      <c r="AJ10" s="281"/>
    </row>
    <row r="11" spans="1:36" ht="18" thickBot="1" x14ac:dyDescent="0.3">
      <c r="A11" s="286" t="s">
        <v>155</v>
      </c>
      <c r="B11" s="287"/>
      <c r="C11" s="287"/>
      <c r="D11" s="287"/>
      <c r="E11" s="287"/>
      <c r="F11" s="287"/>
      <c r="G11" s="287"/>
      <c r="H11" s="288"/>
      <c r="J11" s="122" t="s">
        <v>156</v>
      </c>
      <c r="K11" s="281"/>
      <c r="L11" s="281"/>
      <c r="M11" s="281"/>
      <c r="N11" s="289">
        <v>44377</v>
      </c>
      <c r="O11" s="290"/>
      <c r="P11" s="290"/>
      <c r="Q11" s="291"/>
      <c r="S11" s="281"/>
      <c r="T11" s="281"/>
      <c r="U11" s="281"/>
      <c r="V11" s="281"/>
      <c r="W11" s="281"/>
      <c r="X11" s="281"/>
      <c r="Y11" s="281"/>
      <c r="Z11" s="281"/>
      <c r="AA11" s="281"/>
      <c r="AB11" s="281"/>
      <c r="AC11" s="281"/>
      <c r="AD11" s="281"/>
      <c r="AE11" s="281"/>
      <c r="AF11" s="281"/>
      <c r="AG11" s="281"/>
      <c r="AH11" s="281"/>
      <c r="AI11" s="281"/>
      <c r="AJ11" s="281"/>
    </row>
    <row r="12" spans="1:36" x14ac:dyDescent="0.2">
      <c r="A12" s="122"/>
      <c r="B12" s="281"/>
      <c r="C12" s="281"/>
      <c r="D12" s="281"/>
      <c r="E12" s="281"/>
      <c r="F12" s="281"/>
      <c r="G12" s="281"/>
      <c r="H12" s="292"/>
      <c r="J12" s="293" t="s">
        <v>157</v>
      </c>
      <c r="L12" s="281"/>
      <c r="M12" s="281"/>
      <c r="N12" s="152">
        <v>0</v>
      </c>
      <c r="O12" s="294"/>
      <c r="P12" s="294"/>
      <c r="Q12" s="153"/>
      <c r="S12" s="281"/>
      <c r="T12" s="281"/>
      <c r="U12" s="281"/>
      <c r="V12" s="281"/>
      <c r="W12" s="281"/>
      <c r="X12" s="281"/>
      <c r="Y12" s="281"/>
      <c r="Z12" s="281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</row>
    <row r="13" spans="1:36" x14ac:dyDescent="0.2">
      <c r="A13" s="293"/>
      <c r="B13" s="281" t="s">
        <v>158</v>
      </c>
      <c r="C13" s="281"/>
      <c r="D13" s="281"/>
      <c r="E13" s="281"/>
      <c r="F13" s="281"/>
      <c r="G13" s="281"/>
      <c r="H13" s="152">
        <v>710603.65</v>
      </c>
      <c r="J13" s="32" t="s">
        <v>159</v>
      </c>
      <c r="L13" s="281"/>
      <c r="M13" s="281"/>
      <c r="N13" s="152">
        <v>11541.95</v>
      </c>
      <c r="O13" s="294"/>
      <c r="P13" s="294"/>
      <c r="Q13" s="153"/>
      <c r="S13" s="281"/>
      <c r="T13" s="281"/>
      <c r="U13" s="281"/>
      <c r="V13" s="281"/>
      <c r="W13" s="281"/>
      <c r="X13" s="281"/>
      <c r="Y13" s="281"/>
      <c r="Z13" s="281"/>
      <c r="AA13" s="281"/>
      <c r="AB13" s="281"/>
      <c r="AC13" s="281"/>
      <c r="AD13" s="281"/>
      <c r="AE13" s="281"/>
      <c r="AF13" s="281"/>
      <c r="AG13" s="281"/>
      <c r="AH13" s="281"/>
      <c r="AI13" s="281"/>
      <c r="AJ13" s="281"/>
    </row>
    <row r="14" spans="1:36" x14ac:dyDescent="0.2">
      <c r="A14" s="293"/>
      <c r="B14" s="281" t="s">
        <v>160</v>
      </c>
      <c r="C14" s="281"/>
      <c r="D14" s="281"/>
      <c r="E14" s="281"/>
      <c r="F14" s="295"/>
      <c r="G14" s="281"/>
      <c r="H14" s="296">
        <v>0</v>
      </c>
      <c r="J14" s="32" t="s">
        <v>161</v>
      </c>
      <c r="L14" s="281"/>
      <c r="M14" s="281"/>
      <c r="N14" s="152">
        <v>1773.04</v>
      </c>
      <c r="O14" s="294"/>
      <c r="P14" s="294"/>
      <c r="Q14" s="153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</row>
    <row r="15" spans="1:36" x14ac:dyDescent="0.2">
      <c r="A15" s="293"/>
      <c r="B15" s="281" t="s">
        <v>66</v>
      </c>
      <c r="C15" s="281"/>
      <c r="D15" s="281"/>
      <c r="E15" s="281"/>
      <c r="F15" s="281"/>
      <c r="G15" s="281"/>
      <c r="H15" s="296"/>
      <c r="J15" s="32" t="s">
        <v>162</v>
      </c>
      <c r="L15" s="281"/>
      <c r="M15" s="281"/>
      <c r="N15" s="152">
        <v>17511.830000000002</v>
      </c>
      <c r="O15" s="294"/>
      <c r="P15" s="294"/>
      <c r="Q15" s="153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  <c r="AE15" s="281"/>
      <c r="AF15" s="281"/>
      <c r="AG15" s="281"/>
      <c r="AH15" s="281"/>
      <c r="AI15" s="281"/>
      <c r="AJ15" s="281"/>
    </row>
    <row r="16" spans="1:36" x14ac:dyDescent="0.2">
      <c r="A16" s="293"/>
      <c r="B16" s="281"/>
      <c r="C16" s="281" t="s">
        <v>163</v>
      </c>
      <c r="D16" s="281"/>
      <c r="E16" s="281"/>
      <c r="F16" s="281"/>
      <c r="G16" s="281"/>
      <c r="H16" s="152">
        <v>0</v>
      </c>
      <c r="J16" s="32" t="s">
        <v>164</v>
      </c>
      <c r="L16" s="281"/>
      <c r="M16" s="281"/>
      <c r="N16" s="176">
        <v>5319.13</v>
      </c>
      <c r="O16" s="294"/>
      <c r="P16" s="294"/>
      <c r="Q16" s="153"/>
      <c r="S16" s="281"/>
      <c r="T16" s="281"/>
      <c r="U16" s="281"/>
      <c r="V16" s="281"/>
      <c r="W16" s="281"/>
      <c r="X16" s="281"/>
      <c r="Y16" s="281"/>
      <c r="Z16" s="281"/>
      <c r="AA16" s="281"/>
      <c r="AB16" s="281"/>
      <c r="AC16" s="281"/>
      <c r="AD16" s="281"/>
      <c r="AE16" s="281"/>
      <c r="AF16" s="281"/>
      <c r="AG16" s="281"/>
      <c r="AH16" s="281"/>
      <c r="AI16" s="281"/>
      <c r="AJ16" s="281"/>
    </row>
    <row r="17" spans="1:36" ht="13.5" thickBot="1" x14ac:dyDescent="0.25">
      <c r="A17" s="293"/>
      <c r="B17" s="281" t="s">
        <v>165</v>
      </c>
      <c r="C17" s="281"/>
      <c r="D17" s="281"/>
      <c r="E17" s="281"/>
      <c r="F17" s="281"/>
      <c r="G17" s="281"/>
      <c r="H17" s="296">
        <v>25.96</v>
      </c>
      <c r="J17" s="297"/>
      <c r="K17" s="257" t="s">
        <v>166</v>
      </c>
      <c r="L17" s="298"/>
      <c r="M17" s="298"/>
      <c r="N17" s="299">
        <v>36145.950000000004</v>
      </c>
      <c r="O17" s="300"/>
      <c r="P17" s="300"/>
      <c r="Q17" s="301"/>
      <c r="S17" s="281"/>
      <c r="T17" s="281"/>
      <c r="U17" s="281"/>
      <c r="V17" s="281"/>
      <c r="W17" s="281"/>
      <c r="X17" s="281"/>
      <c r="Y17" s="281"/>
      <c r="Z17" s="281"/>
      <c r="AA17" s="281"/>
      <c r="AB17" s="281"/>
      <c r="AC17" s="281"/>
      <c r="AD17" s="281"/>
      <c r="AE17" s="281"/>
      <c r="AF17" s="281"/>
      <c r="AG17" s="281"/>
      <c r="AH17" s="281"/>
      <c r="AI17" s="281"/>
      <c r="AJ17" s="281"/>
    </row>
    <row r="18" spans="1:36" x14ac:dyDescent="0.2">
      <c r="A18" s="293"/>
      <c r="B18" s="281" t="s">
        <v>167</v>
      </c>
      <c r="C18" s="281"/>
      <c r="D18" s="281"/>
      <c r="E18" s="281"/>
      <c r="F18" s="281"/>
      <c r="G18" s="281"/>
      <c r="H18" s="296"/>
      <c r="S18" s="281"/>
      <c r="T18" s="281"/>
      <c r="U18" s="281"/>
      <c r="V18" s="281"/>
      <c r="W18" s="281"/>
      <c r="X18" s="281"/>
      <c r="Y18" s="281"/>
      <c r="Z18" s="281"/>
      <c r="AA18" s="281"/>
      <c r="AB18" s="281"/>
      <c r="AC18" s="281"/>
      <c r="AD18" s="281"/>
      <c r="AE18" s="281"/>
      <c r="AF18" s="281"/>
      <c r="AG18" s="281"/>
      <c r="AH18" s="281"/>
      <c r="AI18" s="281"/>
      <c r="AJ18" s="281"/>
    </row>
    <row r="19" spans="1:36" x14ac:dyDescent="0.2">
      <c r="A19" s="293"/>
      <c r="B19" s="22" t="s">
        <v>168</v>
      </c>
      <c r="C19" s="281"/>
      <c r="D19" s="281"/>
      <c r="E19" s="281"/>
      <c r="F19" s="281"/>
      <c r="G19" s="281"/>
      <c r="H19" s="296">
        <v>0</v>
      </c>
      <c r="S19" s="281"/>
      <c r="T19" s="281"/>
      <c r="U19" s="281"/>
      <c r="V19" s="281"/>
      <c r="W19" s="281"/>
      <c r="X19" s="281"/>
      <c r="Y19" s="281"/>
      <c r="Z19" s="281"/>
      <c r="AA19" s="281"/>
      <c r="AB19" s="281"/>
      <c r="AC19" s="281"/>
      <c r="AD19" s="281"/>
      <c r="AE19" s="281"/>
      <c r="AF19" s="281"/>
      <c r="AG19" s="281"/>
      <c r="AH19" s="281"/>
      <c r="AI19" s="281"/>
      <c r="AJ19" s="281"/>
    </row>
    <row r="20" spans="1:36" x14ac:dyDescent="0.2">
      <c r="A20" s="293"/>
      <c r="B20" s="281" t="s">
        <v>169</v>
      </c>
      <c r="C20" s="281"/>
      <c r="D20" s="281"/>
      <c r="E20" s="281"/>
      <c r="F20" s="281"/>
      <c r="G20" s="281"/>
      <c r="H20" s="152">
        <v>102313.25</v>
      </c>
      <c r="S20" s="281"/>
      <c r="T20" s="281"/>
      <c r="U20" s="281"/>
      <c r="V20" s="281"/>
      <c r="W20" s="281"/>
      <c r="X20" s="281"/>
      <c r="Y20" s="281"/>
      <c r="Z20" s="281"/>
      <c r="AA20" s="281"/>
      <c r="AB20" s="281"/>
      <c r="AC20" s="281"/>
      <c r="AD20" s="281"/>
      <c r="AE20" s="281"/>
      <c r="AF20" s="281"/>
      <c r="AG20" s="281"/>
      <c r="AH20" s="281"/>
      <c r="AI20" s="281"/>
      <c r="AJ20" s="281"/>
    </row>
    <row r="21" spans="1:36" x14ac:dyDescent="0.2">
      <c r="A21" s="293"/>
      <c r="B21" s="22" t="s">
        <v>170</v>
      </c>
      <c r="C21" s="281"/>
      <c r="D21" s="281"/>
      <c r="E21" s="281"/>
      <c r="F21" s="281"/>
      <c r="G21" s="281"/>
      <c r="H21" s="296"/>
      <c r="S21" s="281"/>
      <c r="T21" s="281"/>
      <c r="U21" s="281"/>
      <c r="V21" s="281"/>
      <c r="W21" s="281"/>
      <c r="X21" s="281"/>
      <c r="Y21" s="281"/>
      <c r="Z21" s="281"/>
      <c r="AA21" s="281"/>
      <c r="AB21" s="281"/>
      <c r="AC21" s="281"/>
      <c r="AD21" s="281"/>
      <c r="AE21" s="281"/>
      <c r="AF21" s="281"/>
      <c r="AG21" s="281"/>
      <c r="AH21" s="281"/>
      <c r="AI21" s="281"/>
      <c r="AJ21" s="281"/>
    </row>
    <row r="22" spans="1:36" ht="13.5" thickBot="1" x14ac:dyDescent="0.25">
      <c r="A22" s="293"/>
      <c r="B22" s="281" t="s">
        <v>171</v>
      </c>
      <c r="C22" s="281"/>
      <c r="D22" s="281"/>
      <c r="E22" s="281"/>
      <c r="F22" s="281"/>
      <c r="G22" s="281"/>
      <c r="H22" s="296">
        <v>0</v>
      </c>
      <c r="N22" s="302"/>
      <c r="S22" s="281"/>
      <c r="T22" s="281"/>
      <c r="U22" s="281"/>
      <c r="V22" s="281"/>
      <c r="W22" s="281"/>
      <c r="X22" s="281"/>
      <c r="Y22" s="281"/>
      <c r="Z22" s="281"/>
      <c r="AA22" s="281"/>
      <c r="AB22" s="281"/>
      <c r="AC22" s="281"/>
      <c r="AD22" s="281"/>
      <c r="AE22" s="281"/>
      <c r="AF22" s="281"/>
      <c r="AG22" s="281"/>
      <c r="AH22" s="281"/>
      <c r="AI22" s="281"/>
      <c r="AJ22" s="281"/>
    </row>
    <row r="23" spans="1:36" x14ac:dyDescent="0.2">
      <c r="A23" s="293"/>
      <c r="B23" s="281" t="s">
        <v>172</v>
      </c>
      <c r="C23" s="281"/>
      <c r="D23" s="281"/>
      <c r="E23" s="281"/>
      <c r="F23" s="281"/>
      <c r="G23" s="281"/>
      <c r="H23" s="296"/>
      <c r="J23" s="170" t="s">
        <v>173</v>
      </c>
      <c r="K23" s="284"/>
      <c r="L23" s="284"/>
      <c r="M23" s="284"/>
      <c r="N23" s="303">
        <v>44377</v>
      </c>
      <c r="O23" s="290"/>
      <c r="Q23" s="29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81"/>
      <c r="AG23" s="281"/>
      <c r="AH23" s="281"/>
      <c r="AI23" s="281"/>
      <c r="AJ23" s="281"/>
    </row>
    <row r="24" spans="1:36" x14ac:dyDescent="0.2">
      <c r="A24" s="293"/>
      <c r="B24" s="281" t="s">
        <v>174</v>
      </c>
      <c r="C24" s="281"/>
      <c r="D24" s="281"/>
      <c r="E24" s="281"/>
      <c r="F24" s="281"/>
      <c r="G24" s="281"/>
      <c r="H24" s="296"/>
      <c r="J24" s="293"/>
      <c r="K24" s="281"/>
      <c r="L24" s="281"/>
      <c r="M24" s="281"/>
      <c r="N24" s="304"/>
      <c r="Q24" s="305" t="s">
        <v>175</v>
      </c>
      <c r="S24" s="281"/>
      <c r="T24" s="281"/>
      <c r="U24" s="281"/>
      <c r="V24" s="281"/>
      <c r="W24" s="281"/>
      <c r="X24" s="281"/>
      <c r="Y24" s="281"/>
      <c r="Z24" s="281"/>
      <c r="AA24" s="281"/>
      <c r="AB24" s="281"/>
      <c r="AC24" s="281"/>
      <c r="AD24" s="281"/>
      <c r="AE24" s="281"/>
      <c r="AF24" s="281"/>
      <c r="AG24" s="281"/>
      <c r="AH24" s="281"/>
      <c r="AI24" s="281"/>
      <c r="AJ24" s="281"/>
    </row>
    <row r="25" spans="1:36" x14ac:dyDescent="0.2">
      <c r="A25" s="293"/>
      <c r="B25" s="281" t="s">
        <v>176</v>
      </c>
      <c r="C25" s="281"/>
      <c r="D25" s="281"/>
      <c r="E25" s="281"/>
      <c r="F25" s="281"/>
      <c r="G25" s="281"/>
      <c r="H25" s="152"/>
      <c r="J25" s="306" t="s">
        <v>177</v>
      </c>
      <c r="K25" s="281"/>
      <c r="L25" s="281"/>
      <c r="M25" s="281"/>
      <c r="N25" s="152">
        <v>266100.84000000003</v>
      </c>
      <c r="O25" s="307"/>
      <c r="P25" s="308"/>
      <c r="Q25" s="294"/>
      <c r="S25" s="281"/>
      <c r="T25" s="281"/>
      <c r="U25" s="281"/>
      <c r="V25" s="281"/>
      <c r="W25" s="281"/>
      <c r="X25" s="281"/>
      <c r="Y25" s="281"/>
      <c r="Z25" s="281"/>
      <c r="AA25" s="281"/>
      <c r="AB25" s="281"/>
      <c r="AC25" s="281"/>
      <c r="AD25" s="281"/>
      <c r="AE25" s="281"/>
      <c r="AF25" s="281"/>
      <c r="AG25" s="281"/>
      <c r="AH25" s="281"/>
      <c r="AI25" s="281"/>
      <c r="AJ25" s="281"/>
    </row>
    <row r="26" spans="1:36" x14ac:dyDescent="0.2">
      <c r="A26" s="293"/>
      <c r="B26" s="281" t="s">
        <v>178</v>
      </c>
      <c r="C26" s="281"/>
      <c r="D26" s="281"/>
      <c r="E26" s="281"/>
      <c r="F26" s="281"/>
      <c r="G26" s="281"/>
      <c r="H26" s="152">
        <v>0</v>
      </c>
      <c r="J26" s="306" t="s">
        <v>179</v>
      </c>
      <c r="K26" s="281"/>
      <c r="L26" s="281"/>
      <c r="M26" s="281"/>
      <c r="N26" s="315">
        <v>67909782.079999998</v>
      </c>
      <c r="O26" s="307"/>
      <c r="P26" s="416"/>
      <c r="Q26" s="294"/>
      <c r="S26" s="281"/>
      <c r="T26" s="281"/>
      <c r="U26" s="281"/>
      <c r="V26" s="281"/>
      <c r="W26" s="281"/>
      <c r="X26" s="281"/>
      <c r="Y26" s="281"/>
      <c r="Z26" s="281"/>
      <c r="AA26" s="281"/>
      <c r="AB26" s="281"/>
      <c r="AC26" s="281"/>
      <c r="AD26" s="281"/>
      <c r="AE26" s="281"/>
      <c r="AF26" s="281"/>
      <c r="AG26" s="281"/>
      <c r="AH26" s="281"/>
      <c r="AI26" s="281"/>
      <c r="AJ26" s="281"/>
    </row>
    <row r="27" spans="1:36" x14ac:dyDescent="0.2">
      <c r="A27" s="293"/>
      <c r="B27" s="281" t="s">
        <v>180</v>
      </c>
      <c r="C27" s="281"/>
      <c r="D27" s="281"/>
      <c r="E27" s="281"/>
      <c r="F27" s="281"/>
      <c r="G27" s="281"/>
      <c r="H27" s="296">
        <v>0</v>
      </c>
      <c r="J27" s="306" t="s">
        <v>181</v>
      </c>
      <c r="K27" s="281"/>
      <c r="L27" s="281"/>
      <c r="M27" s="281"/>
      <c r="N27" s="309">
        <v>0.34029434742328102</v>
      </c>
      <c r="O27" s="307"/>
      <c r="P27" s="307"/>
      <c r="R27" s="310"/>
      <c r="S27" s="281"/>
      <c r="T27" s="281"/>
      <c r="U27" s="281"/>
      <c r="V27" s="281"/>
      <c r="W27" s="281"/>
      <c r="X27" s="281"/>
      <c r="Y27" s="281"/>
      <c r="Z27" s="281"/>
      <c r="AA27" s="281"/>
      <c r="AB27" s="281"/>
      <c r="AC27" s="281"/>
      <c r="AD27" s="281"/>
      <c r="AE27" s="281"/>
      <c r="AF27" s="281"/>
      <c r="AG27" s="281"/>
      <c r="AH27" s="281"/>
      <c r="AI27" s="281"/>
      <c r="AJ27" s="281"/>
    </row>
    <row r="28" spans="1:36" x14ac:dyDescent="0.2">
      <c r="A28" s="293"/>
      <c r="B28" s="281"/>
      <c r="C28" s="281"/>
      <c r="D28" s="281"/>
      <c r="E28" s="281"/>
      <c r="F28" s="281"/>
      <c r="G28" s="281"/>
      <c r="H28" s="311"/>
      <c r="J28" s="306" t="s">
        <v>182</v>
      </c>
      <c r="K28" s="281"/>
      <c r="L28" s="281"/>
      <c r="M28" s="281"/>
      <c r="N28" s="312">
        <v>1.5853928879649601</v>
      </c>
      <c r="O28" s="307"/>
      <c r="P28" s="307"/>
      <c r="Q28" s="313"/>
    </row>
    <row r="29" spans="1:36" x14ac:dyDescent="0.2">
      <c r="A29" s="293"/>
      <c r="B29" s="281"/>
      <c r="C29" s="97" t="s">
        <v>183</v>
      </c>
      <c r="D29" s="281"/>
      <c r="E29" s="281"/>
      <c r="F29" s="281"/>
      <c r="G29" s="281"/>
      <c r="H29" s="417">
        <v>812942.86</v>
      </c>
      <c r="I29" s="302"/>
      <c r="J29" s="314"/>
      <c r="K29" s="281"/>
      <c r="L29" s="281"/>
      <c r="M29" s="281"/>
      <c r="N29" s="315"/>
      <c r="O29" s="316"/>
      <c r="P29" s="316"/>
      <c r="Q29" s="317"/>
      <c r="R29" s="22"/>
      <c r="S29" s="281"/>
      <c r="T29" s="281"/>
      <c r="U29" s="281"/>
      <c r="V29" s="281"/>
      <c r="W29" s="281"/>
      <c r="X29" s="281"/>
      <c r="Y29" s="281"/>
      <c r="Z29" s="281"/>
    </row>
    <row r="30" spans="1:36" ht="13.5" thickBot="1" x14ac:dyDescent="0.25">
      <c r="A30" s="293"/>
      <c r="B30" s="281"/>
      <c r="C30" s="97"/>
      <c r="D30" s="281"/>
      <c r="E30" s="281"/>
      <c r="F30" s="281"/>
      <c r="G30" s="281"/>
      <c r="H30" s="311"/>
      <c r="J30" s="306" t="s">
        <v>184</v>
      </c>
      <c r="K30" s="281"/>
      <c r="L30" s="281"/>
      <c r="M30" s="281"/>
      <c r="N30" s="119">
        <v>102313.25</v>
      </c>
      <c r="O30" s="316"/>
      <c r="P30" s="316"/>
      <c r="Q30" s="313"/>
      <c r="R30" s="22"/>
      <c r="S30" s="281"/>
      <c r="T30" s="281"/>
      <c r="U30" s="281"/>
      <c r="V30" s="281"/>
      <c r="W30" s="281"/>
      <c r="X30" s="281"/>
      <c r="Y30" s="281"/>
      <c r="Z30" s="281"/>
    </row>
    <row r="31" spans="1:36" x14ac:dyDescent="0.2">
      <c r="A31" s="318" t="s">
        <v>185</v>
      </c>
      <c r="B31" s="319"/>
      <c r="C31" s="320"/>
      <c r="D31" s="319"/>
      <c r="E31" s="319"/>
      <c r="F31" s="319"/>
      <c r="G31" s="319"/>
      <c r="H31" s="321"/>
      <c r="J31" s="306" t="s">
        <v>186</v>
      </c>
      <c r="K31" s="281"/>
      <c r="L31" s="281"/>
      <c r="M31" s="281"/>
      <c r="N31" s="315">
        <v>0</v>
      </c>
      <c r="O31" s="316"/>
      <c r="P31" s="316"/>
      <c r="Q31" s="317"/>
      <c r="R31" s="22"/>
      <c r="S31" s="281"/>
      <c r="T31" s="281"/>
      <c r="U31" s="281"/>
      <c r="V31" s="281"/>
      <c r="W31" s="281"/>
      <c r="X31" s="281"/>
      <c r="Y31" s="281"/>
      <c r="Z31" s="281"/>
    </row>
    <row r="32" spans="1:36" ht="14.25" x14ac:dyDescent="0.2">
      <c r="A32" s="63"/>
      <c r="B32" s="263"/>
      <c r="C32" s="263"/>
      <c r="D32" s="263"/>
      <c r="E32" s="263"/>
      <c r="F32" s="263"/>
      <c r="G32" s="263"/>
      <c r="H32" s="322"/>
      <c r="J32" s="32" t="s">
        <v>187</v>
      </c>
      <c r="K32" s="281"/>
      <c r="L32" s="281"/>
      <c r="M32" s="281"/>
      <c r="N32" s="315">
        <v>59492460.653300002</v>
      </c>
      <c r="O32" s="307"/>
      <c r="P32" s="308"/>
      <c r="Q32" s="317"/>
      <c r="R32" s="418"/>
      <c r="S32" s="281"/>
      <c r="T32" s="281"/>
      <c r="U32" s="281"/>
      <c r="V32" s="281"/>
      <c r="W32" s="281"/>
      <c r="X32" s="281"/>
      <c r="Y32" s="281"/>
      <c r="Z32" s="281"/>
    </row>
    <row r="33" spans="1:26" ht="15" thickBot="1" x14ac:dyDescent="0.25">
      <c r="A33" s="68"/>
      <c r="B33" s="323"/>
      <c r="C33" s="323"/>
      <c r="D33" s="323"/>
      <c r="E33" s="323"/>
      <c r="F33" s="323"/>
      <c r="G33" s="324"/>
      <c r="H33" s="325"/>
      <c r="J33" s="32" t="s">
        <v>188</v>
      </c>
      <c r="K33" s="22"/>
      <c r="L33" s="22"/>
      <c r="M33" s="22"/>
      <c r="N33" s="312">
        <v>0.87605141455491475</v>
      </c>
      <c r="O33" s="307"/>
      <c r="P33" s="307"/>
      <c r="Q33" s="153"/>
      <c r="R33" s="418"/>
      <c r="S33" s="281"/>
      <c r="T33" s="281"/>
      <c r="U33" s="281"/>
      <c r="V33" s="281"/>
      <c r="W33" s="281"/>
      <c r="X33" s="281"/>
      <c r="Y33" s="281"/>
      <c r="Z33" s="281"/>
    </row>
    <row r="34" spans="1:26" s="264" customFormat="1" x14ac:dyDescent="0.2">
      <c r="A34" s="65"/>
      <c r="B34" s="263"/>
      <c r="C34" s="263"/>
      <c r="D34" s="263"/>
      <c r="E34" s="263"/>
      <c r="F34" s="263"/>
      <c r="G34" s="263"/>
      <c r="H34" s="263"/>
      <c r="J34" s="32" t="s">
        <v>189</v>
      </c>
      <c r="K34" s="22"/>
      <c r="L34" s="22"/>
      <c r="M34" s="22"/>
      <c r="N34" s="312">
        <v>4.2179002998074061E-2</v>
      </c>
      <c r="O34" s="307"/>
      <c r="P34" s="307"/>
      <c r="Q34" s="153"/>
      <c r="R34" s="363"/>
      <c r="S34" s="263"/>
      <c r="T34" s="263"/>
      <c r="U34" s="263"/>
      <c r="V34" s="263"/>
      <c r="W34" s="263"/>
      <c r="X34" s="263"/>
      <c r="Y34" s="263"/>
      <c r="Z34" s="263"/>
    </row>
    <row r="35" spans="1:26" s="264" customFormat="1" ht="13.5" thickBot="1" x14ac:dyDescent="0.25">
      <c r="G35" s="326"/>
      <c r="J35" s="327" t="s">
        <v>190</v>
      </c>
      <c r="K35" s="328"/>
      <c r="L35" s="328"/>
      <c r="M35" s="328"/>
      <c r="N35" s="329">
        <v>0</v>
      </c>
      <c r="O35" s="307"/>
      <c r="P35" s="307"/>
      <c r="Q35" s="153"/>
      <c r="R35" s="418"/>
      <c r="S35" s="263"/>
      <c r="T35" s="263"/>
      <c r="U35" s="263"/>
      <c r="V35" s="263"/>
      <c r="W35" s="263"/>
      <c r="X35" s="263"/>
      <c r="Y35" s="263"/>
      <c r="Z35" s="263"/>
    </row>
    <row r="36" spans="1:26" s="264" customFormat="1" x14ac:dyDescent="0.2">
      <c r="H36" s="330"/>
      <c r="J36" s="331" t="s">
        <v>191</v>
      </c>
      <c r="K36" s="284"/>
      <c r="L36" s="284"/>
      <c r="M36" s="284"/>
      <c r="N36" s="332"/>
      <c r="O36" s="419"/>
      <c r="P36" s="419"/>
      <c r="Q36" s="153"/>
      <c r="R36" s="22"/>
      <c r="S36" s="263"/>
      <c r="T36" s="263"/>
      <c r="U36" s="263"/>
      <c r="V36" s="263"/>
      <c r="W36" s="263"/>
      <c r="X36" s="263"/>
      <c r="Y36" s="263"/>
      <c r="Z36" s="263"/>
    </row>
    <row r="37" spans="1:26" s="264" customFormat="1" ht="13.5" thickBot="1" x14ac:dyDescent="0.25">
      <c r="H37" s="326"/>
      <c r="J37" s="145" t="s">
        <v>192</v>
      </c>
      <c r="K37" s="146"/>
      <c r="L37" s="146"/>
      <c r="M37" s="146"/>
      <c r="N37" s="147"/>
      <c r="O37" s="334"/>
      <c r="P37" s="334"/>
      <c r="Q37" s="153"/>
      <c r="R37" s="334"/>
      <c r="S37" s="263"/>
      <c r="T37" s="263"/>
      <c r="U37" s="263"/>
      <c r="V37" s="263"/>
      <c r="W37" s="263"/>
      <c r="X37" s="263"/>
      <c r="Y37" s="263"/>
      <c r="Z37" s="263"/>
    </row>
    <row r="38" spans="1:26" s="264" customFormat="1" x14ac:dyDescent="0.2">
      <c r="J38" s="65"/>
      <c r="K38" s="97"/>
      <c r="L38" s="281"/>
      <c r="M38" s="281"/>
      <c r="N38" s="281"/>
      <c r="O38" s="276"/>
      <c r="P38" s="282"/>
      <c r="Q38" s="281"/>
      <c r="R38" s="420"/>
      <c r="S38" s="263"/>
      <c r="T38" s="263"/>
      <c r="U38" s="263"/>
      <c r="V38" s="263"/>
      <c r="W38" s="263"/>
      <c r="X38" s="263"/>
      <c r="Y38" s="263"/>
      <c r="Z38" s="263"/>
    </row>
    <row r="39" spans="1:26" ht="13.5" thickBot="1" x14ac:dyDescent="0.25">
      <c r="O39" s="282"/>
      <c r="P39" s="282"/>
      <c r="Q39" s="281"/>
      <c r="R39" s="420"/>
      <c r="S39" s="281"/>
      <c r="T39" s="281"/>
      <c r="U39" s="281"/>
      <c r="V39" s="281"/>
      <c r="W39" s="281"/>
      <c r="X39" s="281"/>
      <c r="Y39" s="281"/>
      <c r="Z39" s="281"/>
    </row>
    <row r="40" spans="1:26" ht="15.75" thickBot="1" x14ac:dyDescent="0.3">
      <c r="A40" s="286" t="s">
        <v>193</v>
      </c>
      <c r="B40" s="287"/>
      <c r="C40" s="287"/>
      <c r="D40" s="287"/>
      <c r="E40" s="287"/>
      <c r="F40" s="287"/>
      <c r="G40" s="287"/>
      <c r="H40" s="287"/>
      <c r="I40" s="287"/>
      <c r="J40" s="287"/>
      <c r="K40" s="287"/>
      <c r="L40" s="287"/>
      <c r="M40" s="287"/>
      <c r="N40" s="288"/>
      <c r="O40" s="282"/>
      <c r="P40" s="282"/>
      <c r="Q40" s="281"/>
      <c r="R40" s="420"/>
      <c r="S40" s="281"/>
      <c r="T40" s="281"/>
      <c r="U40" s="281"/>
      <c r="V40" s="281"/>
      <c r="W40" s="281"/>
      <c r="X40" s="281"/>
      <c r="Y40" s="281"/>
      <c r="Z40" s="281"/>
    </row>
    <row r="41" spans="1:26" ht="15.75" thickBot="1" x14ac:dyDescent="0.3">
      <c r="A41" s="335"/>
      <c r="B41" s="281"/>
      <c r="C41" s="281"/>
      <c r="D41" s="281"/>
      <c r="E41" s="281"/>
      <c r="F41" s="281"/>
      <c r="G41" s="281"/>
      <c r="H41" s="281"/>
      <c r="I41" s="281"/>
      <c r="J41" s="281"/>
      <c r="K41" s="281"/>
      <c r="L41" s="281"/>
      <c r="M41" s="281"/>
      <c r="N41" s="311"/>
      <c r="O41" s="282"/>
      <c r="P41" s="282"/>
      <c r="Q41" s="281"/>
      <c r="R41" s="420"/>
      <c r="S41" s="281"/>
      <c r="T41" s="281"/>
      <c r="U41" s="281"/>
      <c r="V41" s="281"/>
      <c r="W41" s="281"/>
      <c r="X41" s="281"/>
      <c r="Y41" s="281"/>
      <c r="Z41" s="281"/>
    </row>
    <row r="42" spans="1:26" x14ac:dyDescent="0.2">
      <c r="A42" s="336"/>
      <c r="B42" s="284"/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5"/>
      <c r="O42" s="337"/>
      <c r="P42" s="282"/>
      <c r="Q42" s="281"/>
      <c r="R42" s="420"/>
      <c r="S42" s="281"/>
      <c r="T42" s="281"/>
      <c r="U42" s="281"/>
      <c r="V42" s="281"/>
      <c r="W42" s="281"/>
      <c r="X42" s="281"/>
      <c r="Y42" s="281"/>
      <c r="Z42" s="281"/>
    </row>
    <row r="43" spans="1:26" x14ac:dyDescent="0.2">
      <c r="A43" s="122" t="s">
        <v>194</v>
      </c>
      <c r="B43" s="281"/>
      <c r="C43" s="281"/>
      <c r="D43" s="281"/>
      <c r="E43" s="281"/>
      <c r="F43" s="281"/>
      <c r="G43" s="281"/>
      <c r="H43" s="281"/>
      <c r="I43" s="281"/>
      <c r="J43" s="281"/>
      <c r="K43" s="281"/>
      <c r="L43" s="338" t="s">
        <v>195</v>
      </c>
      <c r="M43" s="339"/>
      <c r="N43" s="340" t="s">
        <v>196</v>
      </c>
      <c r="O43" s="282"/>
      <c r="P43" s="282"/>
      <c r="Q43" s="281"/>
      <c r="R43" s="420"/>
      <c r="S43" s="281"/>
      <c r="T43" s="281"/>
      <c r="U43" s="281"/>
      <c r="V43" s="281"/>
      <c r="W43" s="281"/>
      <c r="X43" s="281"/>
      <c r="Y43" s="281"/>
      <c r="Z43" s="281"/>
    </row>
    <row r="44" spans="1:26" x14ac:dyDescent="0.2">
      <c r="A44" s="293"/>
      <c r="B44" s="281"/>
      <c r="C44" s="281"/>
      <c r="D44" s="281"/>
      <c r="E44" s="281"/>
      <c r="F44" s="281"/>
      <c r="G44" s="281"/>
      <c r="H44" s="281"/>
      <c r="I44" s="281"/>
      <c r="J44" s="281"/>
      <c r="K44" s="281"/>
      <c r="L44" s="281"/>
      <c r="M44" s="281"/>
      <c r="N44" s="311"/>
      <c r="O44" s="294"/>
      <c r="P44" s="282"/>
      <c r="Q44" s="281"/>
      <c r="R44" s="420"/>
      <c r="S44" s="281"/>
      <c r="T44" s="281"/>
      <c r="U44" s="281"/>
      <c r="V44" s="281"/>
      <c r="W44" s="281"/>
      <c r="X44" s="281"/>
      <c r="Y44" s="281"/>
      <c r="Z44" s="281"/>
    </row>
    <row r="45" spans="1:26" x14ac:dyDescent="0.2">
      <c r="A45" s="293"/>
      <c r="B45" s="97" t="s">
        <v>183</v>
      </c>
      <c r="C45" s="281"/>
      <c r="D45" s="281"/>
      <c r="E45" s="281"/>
      <c r="F45" s="281"/>
      <c r="G45" s="281"/>
      <c r="H45" s="281"/>
      <c r="I45" s="281"/>
      <c r="J45" s="281"/>
      <c r="K45" s="281"/>
      <c r="L45" s="341"/>
      <c r="M45" s="341"/>
      <c r="N45" s="296">
        <v>812942.86</v>
      </c>
      <c r="O45" s="294"/>
      <c r="P45" s="282"/>
      <c r="Q45" s="281"/>
      <c r="R45" s="420"/>
      <c r="S45" s="281"/>
      <c r="T45" s="281"/>
      <c r="U45" s="281"/>
      <c r="V45" s="281"/>
      <c r="W45" s="281"/>
      <c r="X45" s="281"/>
      <c r="Y45" s="281"/>
      <c r="Z45" s="281"/>
    </row>
    <row r="46" spans="1:26" x14ac:dyDescent="0.2">
      <c r="A46" s="293"/>
      <c r="B46" s="281"/>
      <c r="C46" s="281"/>
      <c r="D46" s="281"/>
      <c r="E46" s="281"/>
      <c r="F46" s="281"/>
      <c r="G46" s="281"/>
      <c r="H46" s="281"/>
      <c r="I46" s="281"/>
      <c r="J46" s="281"/>
      <c r="K46" s="281"/>
      <c r="L46" s="341"/>
      <c r="M46" s="341"/>
      <c r="N46" s="296"/>
      <c r="O46" s="294"/>
      <c r="P46" s="282"/>
      <c r="Q46" s="281"/>
      <c r="R46" s="420"/>
      <c r="S46" s="281"/>
      <c r="T46" s="281"/>
      <c r="U46" s="281"/>
      <c r="V46" s="281"/>
      <c r="W46" s="281"/>
      <c r="X46" s="281"/>
      <c r="Y46" s="281"/>
      <c r="Z46" s="281"/>
    </row>
    <row r="47" spans="1:26" x14ac:dyDescent="0.2">
      <c r="A47" s="293"/>
      <c r="B47" s="97" t="s">
        <v>197</v>
      </c>
      <c r="C47" s="281"/>
      <c r="D47" s="281"/>
      <c r="E47" s="281"/>
      <c r="F47" s="281"/>
      <c r="G47" s="281"/>
      <c r="H47" s="281"/>
      <c r="I47" s="281"/>
      <c r="J47" s="281"/>
      <c r="K47" s="281"/>
      <c r="L47" s="153">
        <v>63605.99</v>
      </c>
      <c r="M47" s="341"/>
      <c r="N47" s="296">
        <v>749336.87</v>
      </c>
      <c r="O47" s="294"/>
      <c r="P47" s="282"/>
      <c r="Q47" s="281"/>
      <c r="R47" s="420"/>
      <c r="S47" s="281"/>
      <c r="T47" s="281"/>
      <c r="U47" s="281"/>
      <c r="V47" s="281"/>
      <c r="W47" s="281"/>
      <c r="X47" s="281"/>
      <c r="Y47" s="281"/>
      <c r="Z47" s="281"/>
    </row>
    <row r="48" spans="1:26" x14ac:dyDescent="0.2">
      <c r="A48" s="293"/>
      <c r="B48" s="281"/>
      <c r="C48" s="281"/>
      <c r="D48" s="281"/>
      <c r="E48" s="281"/>
      <c r="F48" s="281"/>
      <c r="G48" s="281"/>
      <c r="H48" s="281"/>
      <c r="I48" s="281"/>
      <c r="J48" s="281"/>
      <c r="K48" s="281"/>
      <c r="L48" s="153"/>
      <c r="M48" s="341"/>
      <c r="N48" s="296"/>
      <c r="O48" s="294"/>
      <c r="P48" s="282"/>
      <c r="Q48" s="281"/>
      <c r="R48" s="420"/>
      <c r="S48" s="281"/>
      <c r="T48" s="281"/>
      <c r="U48" s="281"/>
      <c r="V48" s="281"/>
      <c r="W48" s="281"/>
      <c r="X48" s="281"/>
      <c r="Y48" s="281"/>
      <c r="Z48" s="281"/>
    </row>
    <row r="49" spans="1:26" x14ac:dyDescent="0.2">
      <c r="A49" s="293"/>
      <c r="B49" s="97" t="s">
        <v>198</v>
      </c>
      <c r="C49" s="281"/>
      <c r="D49" s="281"/>
      <c r="E49" s="281"/>
      <c r="F49" s="281"/>
      <c r="G49" s="281"/>
      <c r="H49" s="281"/>
      <c r="I49" s="281"/>
      <c r="J49" s="281"/>
      <c r="K49" s="281"/>
      <c r="L49" s="153">
        <v>0</v>
      </c>
      <c r="M49" s="341"/>
      <c r="N49" s="296">
        <v>749336.87</v>
      </c>
      <c r="O49" s="294"/>
      <c r="P49" s="282"/>
      <c r="Q49" s="281"/>
      <c r="R49" s="420"/>
      <c r="S49" s="281"/>
      <c r="T49" s="281"/>
      <c r="U49" s="281"/>
      <c r="V49" s="281"/>
      <c r="W49" s="281"/>
      <c r="X49" s="281"/>
      <c r="Y49" s="281"/>
      <c r="Z49" s="281"/>
    </row>
    <row r="50" spans="1:26" x14ac:dyDescent="0.2">
      <c r="A50" s="293"/>
      <c r="B50" s="281"/>
      <c r="C50" s="281"/>
      <c r="D50" s="281"/>
      <c r="E50" s="281"/>
      <c r="F50" s="281"/>
      <c r="G50" s="281"/>
      <c r="H50" s="281"/>
      <c r="I50" s="281"/>
      <c r="J50" s="281"/>
      <c r="K50" s="281"/>
      <c r="L50" s="153"/>
      <c r="M50" s="341"/>
      <c r="N50" s="296"/>
      <c r="O50" s="294"/>
      <c r="P50" s="282"/>
      <c r="Q50" s="281"/>
      <c r="R50" s="420"/>
      <c r="S50" s="281"/>
      <c r="T50" s="281"/>
      <c r="U50" s="281"/>
      <c r="V50" s="281"/>
      <c r="W50" s="281"/>
      <c r="X50" s="281"/>
      <c r="Y50" s="281"/>
      <c r="Z50" s="281"/>
    </row>
    <row r="51" spans="1:26" x14ac:dyDescent="0.2">
      <c r="A51" s="293"/>
      <c r="B51" s="97" t="s">
        <v>199</v>
      </c>
      <c r="C51" s="281"/>
      <c r="D51" s="281"/>
      <c r="E51" s="281"/>
      <c r="F51" s="281"/>
      <c r="G51" s="281"/>
      <c r="H51" s="281"/>
      <c r="I51" s="281"/>
      <c r="J51" s="281"/>
      <c r="K51" s="281"/>
      <c r="L51" s="153">
        <v>11541.95</v>
      </c>
      <c r="M51" s="341"/>
      <c r="N51" s="296">
        <v>737794.92</v>
      </c>
      <c r="O51" s="294"/>
      <c r="P51" s="282"/>
      <c r="Q51" s="281"/>
      <c r="R51" s="420"/>
      <c r="S51" s="281"/>
      <c r="T51" s="281"/>
      <c r="U51" s="281"/>
      <c r="V51" s="281"/>
      <c r="W51" s="281"/>
      <c r="X51" s="281"/>
      <c r="Y51" s="281"/>
      <c r="Z51" s="281"/>
    </row>
    <row r="52" spans="1:26" x14ac:dyDescent="0.2">
      <c r="A52" s="293"/>
      <c r="B52" s="281"/>
      <c r="C52" s="281"/>
      <c r="D52" s="281"/>
      <c r="E52" s="281"/>
      <c r="F52" s="281"/>
      <c r="G52" s="281"/>
      <c r="H52" s="281"/>
      <c r="I52" s="281"/>
      <c r="J52" s="281"/>
      <c r="K52" s="281"/>
      <c r="L52" s="153"/>
      <c r="M52" s="341"/>
      <c r="N52" s="296"/>
      <c r="O52" s="294"/>
      <c r="P52" s="282"/>
      <c r="Q52" s="281"/>
      <c r="R52" s="420"/>
      <c r="S52" s="281"/>
      <c r="T52" s="281"/>
      <c r="U52" s="281"/>
      <c r="V52" s="281"/>
      <c r="W52" s="281"/>
      <c r="X52" s="281"/>
      <c r="Y52" s="281"/>
      <c r="Z52" s="281"/>
    </row>
    <row r="53" spans="1:26" x14ac:dyDescent="0.2">
      <c r="A53" s="293"/>
      <c r="B53" s="97" t="s">
        <v>200</v>
      </c>
      <c r="C53" s="281"/>
      <c r="D53" s="281"/>
      <c r="E53" s="281"/>
      <c r="F53" s="281"/>
      <c r="G53" s="281"/>
      <c r="H53" s="281"/>
      <c r="I53" s="281"/>
      <c r="J53" s="281"/>
      <c r="K53" s="281"/>
      <c r="L53" s="153">
        <v>1773.04</v>
      </c>
      <c r="M53" s="341"/>
      <c r="N53" s="296">
        <v>736021.88</v>
      </c>
      <c r="O53" s="294"/>
      <c r="P53" s="282"/>
      <c r="Q53" s="281"/>
      <c r="R53" s="420"/>
      <c r="S53" s="281"/>
      <c r="T53" s="281"/>
      <c r="U53" s="281"/>
      <c r="V53" s="281"/>
      <c r="W53" s="281"/>
      <c r="X53" s="281"/>
      <c r="Y53" s="281"/>
      <c r="Z53" s="281"/>
    </row>
    <row r="54" spans="1:26" x14ac:dyDescent="0.2">
      <c r="A54" s="293"/>
      <c r="B54" s="281"/>
      <c r="C54" s="281"/>
      <c r="D54" s="281"/>
      <c r="E54" s="281"/>
      <c r="F54" s="281"/>
      <c r="G54" s="281"/>
      <c r="H54" s="281"/>
      <c r="I54" s="281"/>
      <c r="J54" s="281"/>
      <c r="K54" s="281"/>
      <c r="L54" s="153"/>
      <c r="M54" s="341"/>
      <c r="N54" s="296"/>
      <c r="O54" s="294"/>
      <c r="P54" s="282"/>
      <c r="Q54" s="281"/>
      <c r="R54" s="420"/>
      <c r="S54" s="281"/>
      <c r="T54" s="281"/>
      <c r="U54" s="281"/>
      <c r="V54" s="281"/>
      <c r="W54" s="281"/>
      <c r="X54" s="281"/>
      <c r="Y54" s="281"/>
      <c r="Z54" s="281"/>
    </row>
    <row r="55" spans="1:26" x14ac:dyDescent="0.2">
      <c r="A55" s="293"/>
      <c r="B55" s="97" t="s">
        <v>201</v>
      </c>
      <c r="C55" s="281"/>
      <c r="D55" s="281"/>
      <c r="E55" s="281"/>
      <c r="F55" s="281"/>
      <c r="G55" s="281"/>
      <c r="H55" s="281"/>
      <c r="I55" s="281"/>
      <c r="J55" s="281"/>
      <c r="K55" s="281"/>
      <c r="L55" s="153">
        <v>24661.21</v>
      </c>
      <c r="M55" s="341"/>
      <c r="N55" s="296">
        <v>711360.67</v>
      </c>
      <c r="O55" s="294"/>
      <c r="P55" s="342"/>
      <c r="Q55" s="343"/>
      <c r="R55" s="345"/>
      <c r="S55" s="281"/>
      <c r="T55" s="281"/>
      <c r="U55" s="281"/>
      <c r="V55" s="281"/>
      <c r="W55" s="281"/>
      <c r="X55" s="281"/>
      <c r="Y55" s="281"/>
      <c r="Z55" s="281"/>
    </row>
    <row r="56" spans="1:26" x14ac:dyDescent="0.2">
      <c r="A56" s="293"/>
      <c r="B56" s="281"/>
      <c r="C56" s="281"/>
      <c r="D56" s="281"/>
      <c r="E56" s="281"/>
      <c r="F56" s="281"/>
      <c r="G56" s="281"/>
      <c r="H56" s="281"/>
      <c r="I56" s="281"/>
      <c r="J56" s="281"/>
      <c r="K56" s="281"/>
      <c r="L56" s="153"/>
      <c r="M56" s="341"/>
      <c r="N56" s="296"/>
      <c r="O56" s="294"/>
      <c r="P56" s="342"/>
      <c r="Q56" s="343"/>
      <c r="R56" s="345"/>
      <c r="S56" s="281"/>
      <c r="T56" s="281"/>
      <c r="U56" s="281"/>
      <c r="V56" s="281"/>
      <c r="W56" s="281"/>
      <c r="X56" s="281"/>
      <c r="Y56" s="281"/>
      <c r="Z56" s="281"/>
    </row>
    <row r="57" spans="1:26" x14ac:dyDescent="0.2">
      <c r="A57" s="293"/>
      <c r="B57" s="97" t="s">
        <v>202</v>
      </c>
      <c r="C57" s="281"/>
      <c r="D57" s="281"/>
      <c r="E57" s="281"/>
      <c r="F57" s="281"/>
      <c r="G57" s="281"/>
      <c r="H57" s="281"/>
      <c r="I57" s="281"/>
      <c r="J57" s="281"/>
      <c r="K57" s="281"/>
      <c r="L57" s="341">
        <v>3759.56</v>
      </c>
      <c r="M57" s="341"/>
      <c r="N57" s="296">
        <v>707601.11</v>
      </c>
      <c r="O57" s="294"/>
      <c r="P57" s="342"/>
      <c r="Q57" s="343"/>
      <c r="R57" s="345"/>
      <c r="S57" s="281"/>
      <c r="T57" s="281"/>
      <c r="U57" s="281"/>
      <c r="V57" s="281"/>
      <c r="W57" s="281"/>
      <c r="X57" s="281"/>
      <c r="Y57" s="281"/>
      <c r="Z57" s="281"/>
    </row>
    <row r="58" spans="1:26" x14ac:dyDescent="0.2">
      <c r="A58" s="293"/>
      <c r="B58" s="281"/>
      <c r="C58" s="281"/>
      <c r="D58" s="281"/>
      <c r="E58" s="281"/>
      <c r="F58" s="281"/>
      <c r="G58" s="281"/>
      <c r="H58" s="281"/>
      <c r="I58" s="281"/>
      <c r="J58" s="281"/>
      <c r="K58" s="281"/>
      <c r="L58" s="341"/>
      <c r="M58" s="341"/>
      <c r="N58" s="296"/>
      <c r="O58" s="294"/>
      <c r="P58" s="342"/>
      <c r="Q58" s="343"/>
      <c r="R58" s="345"/>
      <c r="S58" s="281"/>
      <c r="T58" s="281"/>
      <c r="U58" s="281"/>
      <c r="V58" s="281"/>
      <c r="W58" s="281"/>
      <c r="X58" s="281"/>
      <c r="Y58" s="281"/>
      <c r="Z58" s="281"/>
    </row>
    <row r="59" spans="1:26" x14ac:dyDescent="0.2">
      <c r="A59" s="293"/>
      <c r="B59" s="97" t="s">
        <v>203</v>
      </c>
      <c r="C59" s="281"/>
      <c r="D59" s="281"/>
      <c r="E59" s="281"/>
      <c r="F59" s="281"/>
      <c r="G59" s="281"/>
      <c r="H59" s="281"/>
      <c r="I59" s="281"/>
      <c r="J59" s="281"/>
      <c r="K59" s="281"/>
      <c r="L59" s="341">
        <v>0</v>
      </c>
      <c r="M59" s="341"/>
      <c r="N59" s="296">
        <v>707601.11</v>
      </c>
      <c r="O59" s="294"/>
      <c r="P59" s="346"/>
      <c r="Q59" s="347"/>
      <c r="R59" s="281"/>
      <c r="S59" s="281"/>
      <c r="T59" s="281"/>
      <c r="U59" s="281"/>
      <c r="V59" s="281"/>
      <c r="W59" s="281"/>
      <c r="X59" s="281"/>
      <c r="Y59" s="281"/>
      <c r="Z59" s="281"/>
    </row>
    <row r="60" spans="1:26" x14ac:dyDescent="0.2">
      <c r="A60" s="293"/>
      <c r="B60" s="97"/>
      <c r="C60" s="281"/>
      <c r="D60" s="281"/>
      <c r="E60" s="281"/>
      <c r="F60" s="281"/>
      <c r="G60" s="281"/>
      <c r="H60" s="281"/>
      <c r="I60" s="281"/>
      <c r="J60" s="281"/>
      <c r="K60" s="281"/>
      <c r="L60" s="341"/>
      <c r="M60" s="341"/>
      <c r="N60" s="296"/>
      <c r="O60" s="294"/>
      <c r="P60" s="346"/>
      <c r="Q60" s="347"/>
      <c r="R60" s="348"/>
      <c r="S60" s="341"/>
      <c r="T60" s="341"/>
      <c r="U60" s="341"/>
      <c r="V60" s="281"/>
      <c r="W60" s="281"/>
      <c r="X60" s="281"/>
      <c r="Y60" s="281"/>
      <c r="Z60" s="281"/>
    </row>
    <row r="61" spans="1:26" x14ac:dyDescent="0.2">
      <c r="A61" s="293"/>
      <c r="B61" s="97" t="s">
        <v>204</v>
      </c>
      <c r="C61" s="281"/>
      <c r="D61" s="281"/>
      <c r="E61" s="281"/>
      <c r="F61" s="281"/>
      <c r="G61" s="281"/>
      <c r="H61" s="281"/>
      <c r="I61" s="281"/>
      <c r="J61" s="281"/>
      <c r="K61" s="281"/>
      <c r="L61" s="341">
        <v>647766.03</v>
      </c>
      <c r="M61" s="341"/>
      <c r="N61" s="296">
        <v>59835.079999999958</v>
      </c>
      <c r="O61" s="294"/>
      <c r="P61" s="346"/>
      <c r="Q61" s="347"/>
      <c r="R61" s="348"/>
      <c r="S61" s="341"/>
      <c r="T61" s="341"/>
      <c r="U61" s="341"/>
      <c r="V61" s="281"/>
      <c r="W61" s="281"/>
      <c r="X61" s="281"/>
      <c r="Y61" s="281"/>
      <c r="Z61" s="281"/>
    </row>
    <row r="62" spans="1:26" x14ac:dyDescent="0.2">
      <c r="A62" s="293"/>
      <c r="B62" s="97"/>
      <c r="C62" s="281"/>
      <c r="D62" s="281"/>
      <c r="E62" s="281"/>
      <c r="F62" s="281"/>
      <c r="G62" s="281"/>
      <c r="H62" s="281"/>
      <c r="I62" s="281"/>
      <c r="J62" s="281"/>
      <c r="K62" s="281"/>
      <c r="L62" s="341"/>
      <c r="M62" s="341"/>
      <c r="N62" s="296"/>
      <c r="O62" s="294"/>
      <c r="P62" s="346"/>
      <c r="Q62" s="347"/>
      <c r="R62" s="348"/>
      <c r="S62" s="341"/>
      <c r="T62" s="341"/>
      <c r="U62" s="341"/>
      <c r="V62" s="281"/>
      <c r="W62" s="281"/>
      <c r="X62" s="281"/>
      <c r="Y62" s="281"/>
      <c r="Z62" s="281"/>
    </row>
    <row r="63" spans="1:26" x14ac:dyDescent="0.2">
      <c r="A63" s="293"/>
      <c r="B63" s="97" t="s">
        <v>205</v>
      </c>
      <c r="C63" s="281"/>
      <c r="D63" s="281"/>
      <c r="E63" s="281"/>
      <c r="F63" s="281"/>
      <c r="G63" s="281"/>
      <c r="H63" s="281"/>
      <c r="I63" s="281"/>
      <c r="J63" s="281"/>
      <c r="K63" s="281"/>
      <c r="L63" s="341">
        <v>5319.13</v>
      </c>
      <c r="M63" s="341"/>
      <c r="N63" s="296">
        <v>54515.949999999961</v>
      </c>
      <c r="O63" s="294"/>
      <c r="P63" s="346"/>
      <c r="Q63" s="347"/>
      <c r="R63" s="348"/>
      <c r="S63" s="341"/>
      <c r="T63" s="341"/>
      <c r="U63" s="341"/>
      <c r="V63" s="281"/>
      <c r="W63" s="281"/>
      <c r="X63" s="281"/>
      <c r="Y63" s="281"/>
      <c r="Z63" s="281"/>
    </row>
    <row r="64" spans="1:26" x14ac:dyDescent="0.2">
      <c r="A64" s="293"/>
      <c r="B64" s="97"/>
      <c r="C64" s="281"/>
      <c r="D64" s="281"/>
      <c r="E64" s="281"/>
      <c r="F64" s="281"/>
      <c r="G64" s="281" t="s">
        <v>206</v>
      </c>
      <c r="H64" s="281"/>
      <c r="I64" s="281"/>
      <c r="J64" s="281"/>
      <c r="K64" s="281"/>
      <c r="L64" s="341"/>
      <c r="M64" s="341"/>
      <c r="N64" s="296"/>
      <c r="O64" s="294"/>
      <c r="P64" s="346"/>
      <c r="Q64" s="347"/>
      <c r="R64" s="348"/>
      <c r="S64" s="341"/>
      <c r="T64" s="341"/>
      <c r="U64" s="341"/>
      <c r="V64" s="281"/>
      <c r="W64" s="281"/>
      <c r="X64" s="281"/>
      <c r="Y64" s="281"/>
      <c r="Z64" s="281"/>
    </row>
    <row r="65" spans="1:26" x14ac:dyDescent="0.2">
      <c r="A65" s="293"/>
      <c r="B65" s="97" t="s">
        <v>207</v>
      </c>
      <c r="C65" s="281"/>
      <c r="D65" s="281"/>
      <c r="E65" s="281"/>
      <c r="F65" s="281"/>
      <c r="G65" s="281"/>
      <c r="H65" s="281"/>
      <c r="I65" s="281"/>
      <c r="J65" s="281"/>
      <c r="K65" s="281"/>
      <c r="L65" s="341">
        <v>0</v>
      </c>
      <c r="M65" s="341"/>
      <c r="N65" s="296">
        <v>54515.949999999961</v>
      </c>
      <c r="O65" s="282"/>
      <c r="P65" s="282"/>
      <c r="Q65" s="341"/>
      <c r="R65" s="348"/>
      <c r="S65" s="341"/>
      <c r="T65" s="341"/>
      <c r="U65" s="341"/>
      <c r="V65" s="281"/>
      <c r="W65" s="281"/>
      <c r="X65" s="281"/>
      <c r="Y65" s="281"/>
      <c r="Z65" s="281"/>
    </row>
    <row r="66" spans="1:26" x14ac:dyDescent="0.2">
      <c r="A66" s="293"/>
      <c r="B66" s="97"/>
      <c r="C66" s="281"/>
      <c r="D66" s="281"/>
      <c r="E66" s="281"/>
      <c r="F66" s="281"/>
      <c r="G66" s="281"/>
      <c r="H66" s="281"/>
      <c r="I66" s="281"/>
      <c r="J66" s="281"/>
      <c r="K66" s="281"/>
      <c r="L66" s="281"/>
      <c r="M66" s="281"/>
      <c r="N66" s="311"/>
      <c r="O66" s="282"/>
      <c r="P66" s="282"/>
      <c r="Q66" s="281"/>
      <c r="R66" s="348"/>
      <c r="S66" s="341"/>
      <c r="T66" s="341"/>
      <c r="U66" s="341"/>
      <c r="V66" s="281"/>
      <c r="W66" s="281"/>
      <c r="X66" s="281"/>
      <c r="Y66" s="281"/>
      <c r="Z66" s="281"/>
    </row>
    <row r="67" spans="1:26" x14ac:dyDescent="0.2">
      <c r="A67" s="293"/>
      <c r="B67" s="97" t="s">
        <v>208</v>
      </c>
      <c r="C67" s="281"/>
      <c r="D67" s="281"/>
      <c r="E67" s="281"/>
      <c r="F67" s="281"/>
      <c r="G67" s="281"/>
      <c r="H67" s="281"/>
      <c r="I67" s="281"/>
      <c r="J67" s="281"/>
      <c r="K67" s="281"/>
      <c r="L67" s="341">
        <v>54515.95</v>
      </c>
      <c r="M67" s="341"/>
      <c r="N67" s="349">
        <v>0</v>
      </c>
      <c r="O67" s="282"/>
      <c r="P67" s="282"/>
      <c r="Q67" s="281"/>
      <c r="R67" s="348"/>
      <c r="S67" s="341"/>
      <c r="T67" s="341"/>
      <c r="U67" s="341"/>
      <c r="V67" s="281"/>
      <c r="W67" s="281"/>
      <c r="X67" s="281"/>
      <c r="Y67" s="281"/>
      <c r="Z67" s="281"/>
    </row>
    <row r="68" spans="1:26" x14ac:dyDescent="0.2">
      <c r="A68" s="293"/>
      <c r="B68" s="97"/>
      <c r="C68" s="281"/>
      <c r="D68" s="281"/>
      <c r="E68" s="281"/>
      <c r="F68" s="281"/>
      <c r="G68" s="281"/>
      <c r="H68" s="281"/>
      <c r="I68" s="281"/>
      <c r="J68" s="281"/>
      <c r="K68" s="281"/>
      <c r="L68" s="281"/>
      <c r="M68" s="281"/>
      <c r="N68" s="311"/>
      <c r="O68" s="282"/>
      <c r="P68" s="282"/>
      <c r="Q68" s="281"/>
      <c r="R68" s="348"/>
      <c r="S68" s="341"/>
      <c r="T68" s="341"/>
      <c r="U68" s="341"/>
      <c r="V68" s="281"/>
      <c r="W68" s="281"/>
      <c r="X68" s="281"/>
      <c r="Y68" s="281"/>
      <c r="Z68" s="281"/>
    </row>
    <row r="69" spans="1:26" x14ac:dyDescent="0.2">
      <c r="A69" s="293"/>
      <c r="B69" s="97" t="s">
        <v>209</v>
      </c>
      <c r="C69" s="281"/>
      <c r="D69" s="281"/>
      <c r="E69" s="281"/>
      <c r="F69" s="281"/>
      <c r="G69" s="281"/>
      <c r="H69" s="281"/>
      <c r="I69" s="281"/>
      <c r="J69" s="281"/>
      <c r="K69" s="281"/>
      <c r="L69" s="281"/>
      <c r="M69" s="281"/>
      <c r="N69" s="311"/>
      <c r="O69" s="282"/>
      <c r="P69" s="282"/>
      <c r="Q69" s="281"/>
      <c r="R69" s="348"/>
      <c r="S69" s="341"/>
      <c r="T69" s="341"/>
      <c r="U69" s="341"/>
      <c r="V69" s="281"/>
      <c r="W69" s="281"/>
      <c r="X69" s="281"/>
      <c r="Y69" s="281"/>
      <c r="Z69" s="281"/>
    </row>
    <row r="70" spans="1:26" x14ac:dyDescent="0.2">
      <c r="A70" s="293"/>
      <c r="B70" s="263"/>
      <c r="C70" s="350"/>
      <c r="D70" s="263"/>
      <c r="E70" s="263"/>
      <c r="F70" s="263"/>
      <c r="G70" s="263"/>
      <c r="H70" s="263"/>
      <c r="I70" s="263"/>
      <c r="J70" s="263"/>
      <c r="K70" s="263"/>
      <c r="L70" s="263"/>
      <c r="M70" s="263"/>
      <c r="N70" s="311"/>
      <c r="O70" s="282"/>
      <c r="P70" s="282"/>
      <c r="Q70" s="281"/>
      <c r="R70" s="351"/>
      <c r="S70" s="341"/>
      <c r="T70" s="281"/>
      <c r="U70" s="281"/>
      <c r="V70" s="281"/>
      <c r="W70" s="281"/>
      <c r="X70" s="281"/>
      <c r="Y70" s="281"/>
      <c r="Z70" s="281"/>
    </row>
    <row r="71" spans="1:26" x14ac:dyDescent="0.2">
      <c r="A71" s="63"/>
      <c r="B71" s="263"/>
      <c r="C71" s="263"/>
      <c r="D71" s="263"/>
      <c r="E71" s="263"/>
      <c r="F71" s="263"/>
      <c r="G71" s="263"/>
      <c r="H71" s="263"/>
      <c r="I71" s="263"/>
      <c r="J71" s="263"/>
      <c r="K71" s="263"/>
      <c r="L71" s="263"/>
      <c r="M71" s="263"/>
      <c r="N71" s="311"/>
      <c r="O71" s="282"/>
      <c r="P71" s="282"/>
      <c r="Q71" s="281"/>
      <c r="R71" s="348"/>
      <c r="S71" s="341"/>
      <c r="T71" s="281"/>
      <c r="U71" s="281"/>
      <c r="V71" s="281"/>
      <c r="W71" s="281"/>
      <c r="X71" s="281"/>
      <c r="Y71" s="281"/>
      <c r="Z71" s="281"/>
    </row>
    <row r="72" spans="1:26" ht="13.5" thickBot="1" x14ac:dyDescent="0.25">
      <c r="A72" s="68"/>
      <c r="B72" s="298"/>
      <c r="C72" s="298"/>
      <c r="D72" s="298"/>
      <c r="E72" s="298"/>
      <c r="F72" s="298"/>
      <c r="G72" s="298"/>
      <c r="H72" s="298"/>
      <c r="I72" s="298"/>
      <c r="J72" s="298"/>
      <c r="K72" s="298"/>
      <c r="L72" s="298"/>
      <c r="M72" s="298"/>
      <c r="N72" s="352"/>
      <c r="O72" s="282"/>
      <c r="P72" s="282"/>
      <c r="Q72" s="281"/>
      <c r="R72" s="351"/>
      <c r="S72" s="341"/>
      <c r="T72" s="281"/>
      <c r="U72" s="281"/>
      <c r="V72" s="281"/>
      <c r="W72" s="281"/>
      <c r="X72" s="281"/>
      <c r="Y72" s="281"/>
      <c r="Z72" s="281"/>
    </row>
    <row r="73" spans="1:26" ht="13.5" thickBot="1" x14ac:dyDescent="0.25">
      <c r="A73" s="293"/>
      <c r="B73" s="97"/>
      <c r="C73" s="281"/>
      <c r="D73" s="281"/>
      <c r="E73" s="281"/>
      <c r="F73" s="281"/>
      <c r="G73" s="281"/>
      <c r="H73" s="281"/>
      <c r="I73" s="281"/>
      <c r="J73" s="281"/>
      <c r="K73" s="281"/>
      <c r="L73" s="281"/>
      <c r="M73" s="281"/>
      <c r="N73" s="281"/>
      <c r="O73" s="282"/>
      <c r="P73" s="282"/>
      <c r="Q73" s="281"/>
      <c r="R73" s="22"/>
      <c r="S73" s="281"/>
      <c r="T73" s="281"/>
      <c r="U73" s="281"/>
      <c r="V73" s="281"/>
      <c r="W73" s="281"/>
      <c r="X73" s="281"/>
      <c r="Y73" s="281"/>
      <c r="Z73" s="281"/>
    </row>
    <row r="74" spans="1:26" x14ac:dyDescent="0.2">
      <c r="A74" s="170" t="s">
        <v>210</v>
      </c>
      <c r="B74" s="284"/>
      <c r="C74" s="284"/>
      <c r="D74" s="284"/>
      <c r="E74" s="284"/>
      <c r="F74" s="284"/>
      <c r="G74" s="353" t="s">
        <v>211</v>
      </c>
      <c r="H74" s="353" t="s">
        <v>212</v>
      </c>
      <c r="I74" s="354" t="s">
        <v>213</v>
      </c>
      <c r="J74" s="281"/>
      <c r="K74" s="281"/>
      <c r="L74" s="281"/>
      <c r="M74" s="281"/>
      <c r="N74" s="281"/>
      <c r="O74" s="282"/>
      <c r="P74" s="282"/>
      <c r="Q74" s="281"/>
      <c r="R74" s="348"/>
      <c r="S74" s="281"/>
      <c r="T74" s="281"/>
      <c r="U74" s="281"/>
      <c r="V74" s="281"/>
      <c r="W74" s="281"/>
      <c r="X74" s="281"/>
      <c r="Y74" s="281"/>
      <c r="Z74" s="281"/>
    </row>
    <row r="75" spans="1:26" x14ac:dyDescent="0.2">
      <c r="A75" s="293"/>
      <c r="B75" s="281"/>
      <c r="C75" s="281"/>
      <c r="D75" s="281"/>
      <c r="E75" s="281"/>
      <c r="F75" s="281"/>
      <c r="G75" s="355"/>
      <c r="H75" s="355"/>
      <c r="I75" s="311"/>
      <c r="J75" s="281"/>
      <c r="K75" s="281"/>
      <c r="L75" s="281"/>
      <c r="M75" s="281"/>
      <c r="N75" s="281"/>
      <c r="O75" s="282"/>
      <c r="P75" s="282"/>
      <c r="Q75" s="281"/>
      <c r="R75" s="351"/>
      <c r="S75" s="281"/>
      <c r="T75" s="281"/>
      <c r="U75" s="281"/>
      <c r="V75" s="281"/>
      <c r="W75" s="281"/>
      <c r="X75" s="281"/>
      <c r="Y75" s="281"/>
      <c r="Z75" s="281"/>
    </row>
    <row r="76" spans="1:26" x14ac:dyDescent="0.2">
      <c r="A76" s="293"/>
      <c r="B76" s="281" t="s">
        <v>214</v>
      </c>
      <c r="C76" s="281"/>
      <c r="D76" s="281"/>
      <c r="E76" s="281"/>
      <c r="F76" s="281"/>
      <c r="G76" s="358">
        <v>24661.21</v>
      </c>
      <c r="H76" s="358">
        <v>3759.56</v>
      </c>
      <c r="I76" s="304">
        <v>28420.77</v>
      </c>
      <c r="J76" s="281"/>
      <c r="K76" s="281"/>
      <c r="L76" s="281"/>
      <c r="M76" s="281"/>
      <c r="N76" s="281"/>
      <c r="O76" s="282"/>
      <c r="P76" s="282"/>
      <c r="Q76" s="281"/>
      <c r="R76" s="351"/>
      <c r="S76" s="281"/>
      <c r="T76" s="281"/>
      <c r="U76" s="281"/>
      <c r="V76" s="281"/>
      <c r="W76" s="281"/>
      <c r="X76" s="281"/>
      <c r="Y76" s="281"/>
      <c r="Z76" s="281"/>
    </row>
    <row r="77" spans="1:26" x14ac:dyDescent="0.2">
      <c r="A77" s="293"/>
      <c r="B77" s="281" t="s">
        <v>215</v>
      </c>
      <c r="C77" s="281"/>
      <c r="D77" s="281"/>
      <c r="E77" s="281"/>
      <c r="F77" s="281"/>
      <c r="G77" s="356">
        <v>24661.21</v>
      </c>
      <c r="H77" s="356">
        <v>3759.56</v>
      </c>
      <c r="I77" s="357">
        <v>28420.77</v>
      </c>
      <c r="J77" s="281"/>
      <c r="K77" s="281"/>
      <c r="L77" s="281"/>
      <c r="M77" s="281"/>
      <c r="N77" s="281"/>
      <c r="O77" s="282"/>
      <c r="P77" s="282"/>
      <c r="Q77" s="281"/>
      <c r="R77" s="281"/>
      <c r="S77" s="281"/>
      <c r="T77" s="281"/>
      <c r="U77" s="281"/>
      <c r="V77" s="281"/>
      <c r="W77" s="281"/>
      <c r="X77" s="281"/>
      <c r="Y77" s="281"/>
      <c r="Z77" s="281"/>
    </row>
    <row r="78" spans="1:26" x14ac:dyDescent="0.2">
      <c r="A78" s="293"/>
      <c r="B78" s="281"/>
      <c r="C78" s="22" t="s">
        <v>216</v>
      </c>
      <c r="D78" s="281"/>
      <c r="E78" s="281"/>
      <c r="F78" s="281"/>
      <c r="G78" s="358">
        <v>0</v>
      </c>
      <c r="H78" s="358">
        <v>0</v>
      </c>
      <c r="I78" s="304">
        <v>0</v>
      </c>
      <c r="J78" s="281"/>
      <c r="K78" s="281"/>
      <c r="L78" s="281"/>
      <c r="M78" s="281"/>
      <c r="N78" s="281"/>
      <c r="O78" s="282"/>
      <c r="P78" s="282"/>
      <c r="Q78" s="281"/>
      <c r="R78" s="281"/>
      <c r="S78" s="281"/>
      <c r="T78" s="281"/>
      <c r="U78" s="281"/>
      <c r="V78" s="281"/>
      <c r="W78" s="281"/>
      <c r="X78" s="281"/>
      <c r="Y78" s="281"/>
      <c r="Z78" s="281"/>
    </row>
    <row r="79" spans="1:26" x14ac:dyDescent="0.2">
      <c r="A79" s="293"/>
      <c r="B79" s="281"/>
      <c r="C79" s="281"/>
      <c r="D79" s="281"/>
      <c r="E79" s="281"/>
      <c r="F79" s="281"/>
      <c r="G79" s="355"/>
      <c r="H79" s="355"/>
      <c r="I79" s="311"/>
      <c r="J79" s="281"/>
      <c r="K79" s="281"/>
      <c r="L79" s="281"/>
      <c r="M79" s="281"/>
      <c r="N79" s="281"/>
      <c r="O79" s="282"/>
      <c r="P79" s="282"/>
      <c r="Q79" s="281"/>
      <c r="R79" s="281"/>
      <c r="S79" s="281"/>
      <c r="T79" s="281"/>
      <c r="U79" s="281"/>
      <c r="V79" s="281"/>
      <c r="W79" s="281"/>
      <c r="X79" s="281"/>
      <c r="Y79" s="281"/>
      <c r="Z79" s="281"/>
    </row>
    <row r="80" spans="1:26" x14ac:dyDescent="0.2">
      <c r="A80" s="293"/>
      <c r="B80" s="281" t="s">
        <v>217</v>
      </c>
      <c r="C80" s="281"/>
      <c r="D80" s="281"/>
      <c r="E80" s="281"/>
      <c r="F80" s="281"/>
      <c r="G80" s="359">
        <v>0</v>
      </c>
      <c r="H80" s="359">
        <v>0</v>
      </c>
      <c r="I80" s="304">
        <v>0</v>
      </c>
      <c r="J80" s="281"/>
      <c r="K80" s="281"/>
      <c r="L80" s="281"/>
      <c r="M80" s="281"/>
      <c r="N80" s="281"/>
      <c r="O80" s="282"/>
      <c r="P80" s="282"/>
      <c r="Q80" s="281"/>
      <c r="R80" s="281"/>
      <c r="S80" s="281"/>
      <c r="T80" s="281"/>
      <c r="U80" s="281"/>
      <c r="V80" s="281"/>
      <c r="W80" s="281"/>
      <c r="X80" s="281"/>
      <c r="Y80" s="281"/>
      <c r="Z80" s="281"/>
    </row>
    <row r="81" spans="1:26" x14ac:dyDescent="0.2">
      <c r="A81" s="293"/>
      <c r="B81" s="281" t="s">
        <v>218</v>
      </c>
      <c r="C81" s="281"/>
      <c r="D81" s="281"/>
      <c r="E81" s="281"/>
      <c r="F81" s="281"/>
      <c r="G81" s="360">
        <v>0</v>
      </c>
      <c r="H81" s="360">
        <v>0</v>
      </c>
      <c r="I81" s="357">
        <v>0</v>
      </c>
      <c r="J81" s="281"/>
      <c r="K81" s="281"/>
      <c r="L81" s="281"/>
      <c r="M81" s="281"/>
      <c r="N81" s="281"/>
      <c r="O81" s="282"/>
      <c r="P81" s="282"/>
      <c r="Q81" s="281"/>
      <c r="R81" s="281"/>
      <c r="S81" s="281"/>
      <c r="T81" s="281"/>
      <c r="U81" s="281"/>
      <c r="V81" s="281"/>
      <c r="W81" s="281"/>
      <c r="X81" s="281"/>
      <c r="Y81" s="281"/>
      <c r="Z81" s="281"/>
    </row>
    <row r="82" spans="1:26" x14ac:dyDescent="0.2">
      <c r="A82" s="293"/>
      <c r="B82" s="281"/>
      <c r="C82" s="281" t="s">
        <v>219</v>
      </c>
      <c r="D82" s="281"/>
      <c r="E82" s="281"/>
      <c r="F82" s="281"/>
      <c r="G82" s="359">
        <v>0</v>
      </c>
      <c r="H82" s="359"/>
      <c r="I82" s="304">
        <v>0</v>
      </c>
      <c r="J82" s="281"/>
      <c r="K82" s="281"/>
      <c r="L82" s="281"/>
      <c r="M82" s="281"/>
      <c r="N82" s="281"/>
      <c r="O82" s="282"/>
      <c r="P82" s="282"/>
      <c r="Q82" s="281"/>
      <c r="R82" s="281"/>
      <c r="S82" s="281"/>
      <c r="T82" s="281"/>
      <c r="U82" s="281"/>
      <c r="V82" s="281"/>
      <c r="W82" s="281"/>
      <c r="X82" s="281"/>
      <c r="Y82" s="281"/>
      <c r="Z82" s="281"/>
    </row>
    <row r="83" spans="1:26" x14ac:dyDescent="0.2">
      <c r="A83" s="293"/>
      <c r="B83" s="281"/>
      <c r="C83" s="281"/>
      <c r="D83" s="281"/>
      <c r="E83" s="281"/>
      <c r="F83" s="281"/>
      <c r="G83" s="355"/>
      <c r="H83" s="355"/>
      <c r="I83" s="311"/>
      <c r="J83" s="281"/>
      <c r="K83" s="281"/>
      <c r="L83" s="281"/>
      <c r="M83" s="281"/>
      <c r="N83" s="281"/>
      <c r="O83" s="282"/>
      <c r="P83" s="282"/>
      <c r="Q83" s="281"/>
      <c r="R83" s="281"/>
      <c r="S83" s="281"/>
      <c r="T83" s="281"/>
      <c r="U83" s="281"/>
      <c r="V83" s="281"/>
      <c r="W83" s="281"/>
      <c r="X83" s="281"/>
      <c r="Y83" s="281"/>
      <c r="Z83" s="281"/>
    </row>
    <row r="84" spans="1:26" x14ac:dyDescent="0.2">
      <c r="A84" s="293"/>
      <c r="B84" s="281" t="s">
        <v>220</v>
      </c>
      <c r="C84" s="281"/>
      <c r="D84" s="281"/>
      <c r="E84" s="281"/>
      <c r="F84" s="281"/>
      <c r="G84" s="358">
        <v>647766.03</v>
      </c>
      <c r="H84" s="358">
        <v>0</v>
      </c>
      <c r="I84" s="304">
        <v>647766.03</v>
      </c>
      <c r="J84" s="281"/>
      <c r="K84" s="281"/>
      <c r="L84" s="281"/>
      <c r="M84" s="281"/>
      <c r="N84" s="281"/>
      <c r="O84" s="282"/>
      <c r="P84" s="282"/>
      <c r="Q84" s="281"/>
      <c r="R84" s="281"/>
      <c r="S84" s="281"/>
      <c r="T84" s="281"/>
      <c r="U84" s="281"/>
      <c r="V84" s="281"/>
      <c r="W84" s="281"/>
      <c r="X84" s="281"/>
      <c r="Y84" s="281"/>
      <c r="Z84" s="281"/>
    </row>
    <row r="85" spans="1:26" x14ac:dyDescent="0.2">
      <c r="A85" s="293"/>
      <c r="B85" s="281" t="s">
        <v>221</v>
      </c>
      <c r="C85" s="281"/>
      <c r="D85" s="281"/>
      <c r="E85" s="281"/>
      <c r="F85" s="281"/>
      <c r="G85" s="356">
        <v>647766.03</v>
      </c>
      <c r="H85" s="360">
        <v>0</v>
      </c>
      <c r="I85" s="357">
        <v>647766.03</v>
      </c>
      <c r="J85" s="281"/>
      <c r="K85" s="281"/>
      <c r="L85" s="281"/>
      <c r="M85" s="281"/>
      <c r="N85" s="281"/>
      <c r="O85" s="282"/>
      <c r="P85" s="282"/>
      <c r="Q85" s="281"/>
      <c r="R85" s="22"/>
      <c r="S85" s="281"/>
      <c r="T85" s="281"/>
      <c r="U85" s="281"/>
      <c r="V85" s="281"/>
      <c r="W85" s="281"/>
      <c r="X85" s="281"/>
      <c r="Y85" s="281"/>
      <c r="Z85" s="281"/>
    </row>
    <row r="86" spans="1:26" x14ac:dyDescent="0.2">
      <c r="A86" s="293"/>
      <c r="B86" s="281"/>
      <c r="C86" s="22" t="s">
        <v>222</v>
      </c>
      <c r="D86" s="281"/>
      <c r="E86" s="281"/>
      <c r="F86" s="281"/>
      <c r="G86" s="358">
        <v>0</v>
      </c>
      <c r="H86" s="358">
        <v>0</v>
      </c>
      <c r="I86" s="304">
        <v>0</v>
      </c>
      <c r="J86" s="281"/>
      <c r="K86" s="281"/>
      <c r="L86" s="281"/>
      <c r="M86" s="281"/>
      <c r="N86" s="281"/>
      <c r="O86" s="361"/>
      <c r="P86" s="361"/>
      <c r="Q86" s="281"/>
      <c r="R86" s="281"/>
      <c r="S86" s="281"/>
      <c r="T86" s="281"/>
      <c r="U86" s="281"/>
      <c r="V86" s="281"/>
      <c r="W86" s="281"/>
      <c r="X86" s="281"/>
      <c r="Y86" s="281"/>
      <c r="Z86" s="281"/>
    </row>
    <row r="87" spans="1:26" s="264" customFormat="1" x14ac:dyDescent="0.2">
      <c r="A87" s="293"/>
      <c r="B87" s="281"/>
      <c r="C87" s="281"/>
      <c r="D87" s="281"/>
      <c r="E87" s="281"/>
      <c r="F87" s="281"/>
      <c r="G87" s="355"/>
      <c r="H87" s="355"/>
      <c r="I87" s="311"/>
      <c r="J87" s="263"/>
      <c r="K87" s="263"/>
      <c r="L87" s="263"/>
      <c r="M87" s="263"/>
      <c r="N87" s="263"/>
      <c r="O87" s="282"/>
      <c r="P87" s="282"/>
      <c r="Q87" s="263"/>
      <c r="R87" s="263"/>
      <c r="S87" s="263"/>
      <c r="T87" s="263"/>
      <c r="U87" s="263"/>
      <c r="V87" s="263"/>
      <c r="W87" s="263"/>
      <c r="X87" s="263"/>
      <c r="Y87" s="263"/>
      <c r="Z87" s="263"/>
    </row>
    <row r="88" spans="1:26" x14ac:dyDescent="0.2">
      <c r="A88" s="293"/>
      <c r="B88" s="281"/>
      <c r="C88" s="97" t="s">
        <v>223</v>
      </c>
      <c r="D88" s="281"/>
      <c r="E88" s="281"/>
      <c r="F88" s="281"/>
      <c r="G88" s="358">
        <v>672427.24</v>
      </c>
      <c r="H88" s="358">
        <v>3759.56</v>
      </c>
      <c r="I88" s="304">
        <v>676186.8</v>
      </c>
      <c r="J88" s="281"/>
      <c r="K88" s="281"/>
      <c r="L88" s="281"/>
      <c r="M88" s="281"/>
      <c r="N88" s="281"/>
      <c r="O88" s="282"/>
      <c r="P88" s="282"/>
      <c r="Q88" s="281"/>
      <c r="R88" s="281"/>
      <c r="S88" s="281"/>
      <c r="T88" s="281"/>
      <c r="U88" s="281"/>
      <c r="V88" s="281"/>
      <c r="W88" s="281"/>
      <c r="X88" s="281"/>
      <c r="Y88" s="281"/>
      <c r="Z88" s="281"/>
    </row>
    <row r="89" spans="1:26" x14ac:dyDescent="0.2">
      <c r="A89" s="293"/>
      <c r="B89" s="281"/>
      <c r="C89" s="281"/>
      <c r="D89" s="281"/>
      <c r="E89" s="281"/>
      <c r="F89" s="281"/>
      <c r="G89" s="355"/>
      <c r="H89" s="355"/>
      <c r="I89" s="311"/>
      <c r="J89" s="281"/>
      <c r="K89" s="281"/>
      <c r="L89" s="281"/>
      <c r="M89" s="281"/>
      <c r="N89" s="281"/>
      <c r="P89" s="282"/>
      <c r="Q89" s="281"/>
      <c r="R89" s="281"/>
      <c r="S89" s="281"/>
      <c r="T89" s="281"/>
      <c r="U89" s="281"/>
      <c r="V89" s="281"/>
      <c r="W89" s="281"/>
      <c r="X89" s="281"/>
      <c r="Y89" s="281"/>
      <c r="Z89" s="281"/>
    </row>
    <row r="90" spans="1:26" ht="13.5" thickBot="1" x14ac:dyDescent="0.25">
      <c r="A90" s="297"/>
      <c r="B90" s="298"/>
      <c r="C90" s="298"/>
      <c r="D90" s="298"/>
      <c r="E90" s="298"/>
      <c r="F90" s="298"/>
      <c r="G90" s="362"/>
      <c r="H90" s="362"/>
      <c r="I90" s="352"/>
      <c r="P90" s="282"/>
      <c r="Q90" s="281"/>
      <c r="R90" s="281"/>
      <c r="S90" s="281"/>
      <c r="T90" s="281"/>
      <c r="U90" s="281"/>
      <c r="V90" s="281"/>
      <c r="W90" s="281"/>
      <c r="X90" s="281"/>
      <c r="Y90" s="281"/>
      <c r="Z90" s="281"/>
    </row>
    <row r="91" spans="1:26" x14ac:dyDescent="0.2">
      <c r="P91" s="282"/>
      <c r="Q91" s="281"/>
      <c r="R91" s="281"/>
      <c r="S91" s="281"/>
      <c r="T91" s="281"/>
      <c r="U91" s="281"/>
      <c r="V91" s="281"/>
      <c r="W91" s="281"/>
      <c r="X91" s="281"/>
      <c r="Y91" s="281"/>
      <c r="Z91" s="281"/>
    </row>
    <row r="92" spans="1:26" x14ac:dyDescent="0.2">
      <c r="P92" s="282"/>
      <c r="Q92" s="281"/>
      <c r="R92" s="363"/>
      <c r="S92" s="281"/>
      <c r="T92" s="281"/>
      <c r="U92" s="281"/>
      <c r="V92" s="281"/>
      <c r="W92" s="281"/>
      <c r="X92" s="281"/>
      <c r="Y92" s="281"/>
      <c r="Z92" s="281"/>
    </row>
    <row r="93" spans="1:26" x14ac:dyDescent="0.2">
      <c r="P93" s="282"/>
      <c r="Q93" s="281"/>
      <c r="R93" s="363"/>
      <c r="S93" s="281"/>
      <c r="T93" s="281"/>
      <c r="U93" s="281"/>
      <c r="V93" s="281"/>
      <c r="W93" s="281"/>
      <c r="X93" s="281"/>
      <c r="Y93" s="281"/>
      <c r="Z93" s="281"/>
    </row>
    <row r="94" spans="1:26" x14ac:dyDescent="0.2">
      <c r="P94" s="282"/>
      <c r="Q94" s="281"/>
      <c r="R94" s="363"/>
      <c r="S94" s="281"/>
      <c r="T94" s="281"/>
      <c r="U94" s="281"/>
      <c r="V94" s="281"/>
      <c r="W94" s="281"/>
      <c r="X94" s="281"/>
      <c r="Y94" s="281"/>
      <c r="Z94" s="281"/>
    </row>
    <row r="95" spans="1:26" x14ac:dyDescent="0.2">
      <c r="P95" s="282"/>
      <c r="Q95" s="281"/>
      <c r="R95" s="364"/>
      <c r="S95" s="281"/>
      <c r="T95" s="281"/>
      <c r="U95" s="281"/>
      <c r="V95" s="281"/>
      <c r="W95" s="281"/>
      <c r="X95" s="281"/>
      <c r="Y95" s="281"/>
      <c r="Z95" s="281"/>
    </row>
    <row r="96" spans="1:26" x14ac:dyDescent="0.2">
      <c r="P96" s="282"/>
      <c r="Q96" s="281"/>
      <c r="R96" s="364"/>
      <c r="S96" s="281"/>
      <c r="T96" s="281"/>
      <c r="U96" s="281"/>
      <c r="V96" s="281"/>
      <c r="W96" s="281"/>
      <c r="X96" s="281"/>
      <c r="Y96" s="281"/>
      <c r="Z96" s="281"/>
    </row>
    <row r="97" spans="15:26" x14ac:dyDescent="0.2">
      <c r="O97" s="232"/>
      <c r="P97" s="281"/>
      <c r="Q97" s="281"/>
      <c r="R97" s="281"/>
      <c r="S97" s="281"/>
      <c r="T97" s="281"/>
      <c r="U97" s="281"/>
      <c r="V97" s="281"/>
      <c r="W97" s="281"/>
      <c r="X97" s="281"/>
      <c r="Y97" s="281"/>
      <c r="Z97" s="281"/>
    </row>
    <row r="98" spans="15:26" x14ac:dyDescent="0.2">
      <c r="O98" s="232"/>
      <c r="P98" s="281"/>
      <c r="Q98" s="281"/>
      <c r="R98" s="281"/>
      <c r="S98" s="281"/>
      <c r="T98" s="281"/>
      <c r="U98" s="281"/>
      <c r="V98" s="281"/>
      <c r="W98" s="281"/>
      <c r="X98" s="281"/>
      <c r="Y98" s="281"/>
      <c r="Z98" s="281"/>
    </row>
    <row r="99" spans="15:26" x14ac:dyDescent="0.2">
      <c r="P99" s="282"/>
      <c r="Q99" s="281"/>
      <c r="R99" s="281"/>
      <c r="S99" s="281"/>
      <c r="T99" s="281"/>
      <c r="U99" s="281"/>
      <c r="V99" s="281"/>
      <c r="W99" s="281"/>
      <c r="X99" s="281"/>
      <c r="Y99" s="281"/>
      <c r="Z99" s="281"/>
    </row>
    <row r="100" spans="15:26" x14ac:dyDescent="0.2">
      <c r="P100" s="282"/>
      <c r="Q100" s="281"/>
      <c r="R100" s="281"/>
      <c r="S100" s="281"/>
      <c r="T100" s="281"/>
      <c r="U100" s="281"/>
      <c r="V100" s="281"/>
      <c r="W100" s="281"/>
      <c r="X100" s="281"/>
      <c r="Y100" s="281"/>
      <c r="Z100" s="281"/>
    </row>
    <row r="101" spans="15:26" x14ac:dyDescent="0.2">
      <c r="P101" s="282"/>
      <c r="Q101" s="281"/>
      <c r="R101" s="281"/>
      <c r="S101" s="281"/>
      <c r="T101" s="281"/>
      <c r="U101" s="281"/>
      <c r="V101" s="281"/>
      <c r="W101" s="281"/>
      <c r="X101" s="281"/>
      <c r="Y101" s="281"/>
      <c r="Z101" s="281"/>
    </row>
    <row r="102" spans="15:26" x14ac:dyDescent="0.2">
      <c r="P102" s="282"/>
      <c r="Q102" s="281"/>
      <c r="R102" s="281"/>
      <c r="S102" s="281"/>
      <c r="T102" s="281"/>
      <c r="U102" s="281"/>
      <c r="V102" s="281"/>
      <c r="W102" s="281"/>
      <c r="X102" s="281"/>
      <c r="Y102" s="281"/>
      <c r="Z102" s="281"/>
    </row>
    <row r="103" spans="15:26" x14ac:dyDescent="0.2">
      <c r="P103" s="282"/>
      <c r="Q103" s="281"/>
      <c r="R103" s="281"/>
      <c r="S103" s="281"/>
      <c r="T103" s="281"/>
      <c r="U103" s="281"/>
      <c r="V103" s="281"/>
      <c r="W103" s="281"/>
      <c r="X103" s="281"/>
      <c r="Y103" s="281"/>
      <c r="Z103" s="281"/>
    </row>
    <row r="104" spans="15:26" x14ac:dyDescent="0.2">
      <c r="P104" s="282"/>
      <c r="Q104" s="281"/>
      <c r="R104" s="281"/>
      <c r="S104" s="281"/>
      <c r="T104" s="281"/>
      <c r="U104" s="281"/>
      <c r="V104" s="281"/>
      <c r="W104" s="281"/>
      <c r="X104" s="281"/>
      <c r="Y104" s="281"/>
      <c r="Z104" s="281"/>
    </row>
    <row r="105" spans="15:26" x14ac:dyDescent="0.2">
      <c r="P105" s="282"/>
      <c r="Q105" s="281"/>
      <c r="R105" s="281"/>
      <c r="S105" s="281"/>
      <c r="T105" s="281"/>
      <c r="U105" s="281"/>
      <c r="V105" s="281"/>
      <c r="W105" s="281"/>
      <c r="X105" s="281"/>
      <c r="Y105" s="281"/>
      <c r="Z105" s="281"/>
    </row>
    <row r="106" spans="15:26" x14ac:dyDescent="0.2">
      <c r="P106" s="282"/>
      <c r="Q106" s="281"/>
      <c r="R106" s="281"/>
      <c r="S106" s="281"/>
      <c r="T106" s="281"/>
      <c r="U106" s="281"/>
      <c r="V106" s="281"/>
      <c r="W106" s="281"/>
      <c r="X106" s="281"/>
      <c r="Y106" s="281"/>
      <c r="Z106" s="281"/>
    </row>
    <row r="107" spans="15:26" x14ac:dyDescent="0.2">
      <c r="P107" s="282"/>
      <c r="Q107" s="281"/>
      <c r="R107" s="281"/>
      <c r="S107" s="281"/>
      <c r="T107" s="281"/>
      <c r="U107" s="281"/>
      <c r="V107" s="281"/>
      <c r="W107" s="281"/>
      <c r="X107" s="281"/>
      <c r="Y107" s="281"/>
      <c r="Z107" s="281"/>
    </row>
    <row r="108" spans="15:26" x14ac:dyDescent="0.2">
      <c r="P108" s="282"/>
      <c r="Q108" s="281"/>
      <c r="R108" s="281"/>
      <c r="S108" s="281"/>
      <c r="T108" s="281"/>
      <c r="U108" s="281"/>
      <c r="V108" s="281"/>
      <c r="W108" s="281"/>
      <c r="X108" s="281"/>
      <c r="Y108" s="281"/>
      <c r="Z108" s="281"/>
    </row>
    <row r="109" spans="15:26" x14ac:dyDescent="0.2">
      <c r="P109" s="282"/>
      <c r="Q109" s="281"/>
      <c r="R109" s="281"/>
      <c r="S109" s="281"/>
      <c r="T109" s="281"/>
      <c r="U109" s="281"/>
      <c r="V109" s="281"/>
      <c r="W109" s="281"/>
      <c r="X109" s="281"/>
      <c r="Y109" s="281"/>
      <c r="Z109" s="281"/>
    </row>
    <row r="110" spans="15:26" x14ac:dyDescent="0.2">
      <c r="P110" s="282"/>
      <c r="Q110" s="281"/>
      <c r="R110" s="281"/>
      <c r="S110" s="281"/>
      <c r="T110" s="281"/>
      <c r="U110" s="281"/>
      <c r="V110" s="281"/>
      <c r="W110" s="281"/>
      <c r="X110" s="281"/>
      <c r="Y110" s="281"/>
      <c r="Z110" s="281"/>
    </row>
    <row r="111" spans="15:26" x14ac:dyDescent="0.2">
      <c r="P111" s="282"/>
      <c r="Q111" s="281"/>
      <c r="R111" s="281"/>
      <c r="S111" s="281"/>
      <c r="T111" s="281"/>
      <c r="U111" s="281"/>
      <c r="V111" s="281"/>
      <c r="W111" s="281"/>
      <c r="X111" s="281"/>
      <c r="Y111" s="281"/>
      <c r="Z111" s="281"/>
    </row>
    <row r="112" spans="15:26" x14ac:dyDescent="0.2">
      <c r="P112" s="282"/>
      <c r="Q112" s="281"/>
      <c r="R112" s="281"/>
      <c r="S112" s="281"/>
      <c r="T112" s="281"/>
      <c r="U112" s="281"/>
      <c r="V112" s="281"/>
      <c r="W112" s="281"/>
      <c r="X112" s="281"/>
      <c r="Y112" s="281"/>
      <c r="Z112" s="281"/>
    </row>
    <row r="113" spans="16:26" x14ac:dyDescent="0.2">
      <c r="P113" s="282"/>
      <c r="Q113" s="281"/>
      <c r="R113" s="281"/>
      <c r="S113" s="281"/>
      <c r="T113" s="281"/>
      <c r="U113" s="281"/>
      <c r="V113" s="281"/>
      <c r="W113" s="281"/>
      <c r="X113" s="281"/>
      <c r="Y113" s="281"/>
      <c r="Z113" s="281"/>
    </row>
    <row r="114" spans="16:26" x14ac:dyDescent="0.2">
      <c r="P114" s="282"/>
      <c r="Q114" s="281"/>
      <c r="R114" s="281"/>
      <c r="S114" s="281"/>
      <c r="T114" s="281"/>
      <c r="U114" s="281"/>
      <c r="V114" s="281"/>
      <c r="W114" s="281"/>
      <c r="X114" s="281"/>
      <c r="Y114" s="281"/>
      <c r="Z114" s="281"/>
    </row>
    <row r="115" spans="16:26" x14ac:dyDescent="0.2">
      <c r="P115" s="282"/>
      <c r="Q115" s="281"/>
      <c r="R115" s="281"/>
      <c r="S115" s="281"/>
      <c r="T115" s="281"/>
      <c r="U115" s="281"/>
      <c r="V115" s="281"/>
      <c r="W115" s="281"/>
      <c r="X115" s="281"/>
      <c r="Y115" s="281"/>
      <c r="Z115" s="281"/>
    </row>
    <row r="116" spans="16:26" x14ac:dyDescent="0.2">
      <c r="P116" s="282"/>
      <c r="Q116" s="281"/>
      <c r="R116" s="281"/>
      <c r="S116" s="281"/>
      <c r="T116" s="281"/>
      <c r="U116" s="281"/>
      <c r="V116" s="281"/>
      <c r="W116" s="281"/>
      <c r="X116" s="281"/>
      <c r="Y116" s="281"/>
      <c r="Z116" s="281"/>
    </row>
    <row r="117" spans="16:26" x14ac:dyDescent="0.2">
      <c r="P117" s="282"/>
      <c r="Q117" s="281"/>
      <c r="R117" s="281"/>
      <c r="S117" s="281"/>
      <c r="T117" s="281"/>
      <c r="U117" s="281"/>
      <c r="V117" s="281"/>
      <c r="W117" s="281"/>
      <c r="X117" s="281"/>
      <c r="Y117" s="281"/>
      <c r="Z117" s="281"/>
    </row>
    <row r="118" spans="16:26" x14ac:dyDescent="0.2">
      <c r="P118" s="282"/>
      <c r="Q118" s="281"/>
      <c r="R118" s="281"/>
      <c r="S118" s="281"/>
      <c r="T118" s="281"/>
      <c r="U118" s="281"/>
      <c r="V118" s="281"/>
      <c r="W118" s="281"/>
      <c r="X118" s="281"/>
      <c r="Y118" s="281"/>
      <c r="Z118" s="281"/>
    </row>
    <row r="119" spans="16:26" x14ac:dyDescent="0.2">
      <c r="P119" s="282"/>
      <c r="Q119" s="281"/>
      <c r="R119" s="281"/>
      <c r="S119" s="281"/>
      <c r="T119" s="281"/>
      <c r="U119" s="281"/>
      <c r="V119" s="281"/>
      <c r="W119" s="281"/>
      <c r="X119" s="281"/>
      <c r="Y119" s="281"/>
      <c r="Z119" s="281"/>
    </row>
    <row r="120" spans="16:26" x14ac:dyDescent="0.2">
      <c r="P120" s="282"/>
      <c r="Q120" s="281"/>
      <c r="R120" s="281"/>
      <c r="S120" s="281"/>
      <c r="T120" s="281"/>
      <c r="U120" s="281"/>
      <c r="V120" s="281"/>
      <c r="W120" s="281"/>
      <c r="X120" s="281"/>
      <c r="Y120" s="281"/>
      <c r="Z120" s="281"/>
    </row>
    <row r="121" spans="16:26" x14ac:dyDescent="0.2">
      <c r="P121" s="282"/>
      <c r="Q121" s="281"/>
      <c r="R121" s="281"/>
      <c r="S121" s="281"/>
      <c r="T121" s="281"/>
      <c r="U121" s="281"/>
      <c r="V121" s="281"/>
      <c r="W121" s="281"/>
      <c r="X121" s="281"/>
      <c r="Y121" s="281"/>
      <c r="Z121" s="281"/>
    </row>
    <row r="122" spans="16:26" x14ac:dyDescent="0.2">
      <c r="P122" s="282"/>
      <c r="Q122" s="281"/>
      <c r="R122" s="281"/>
      <c r="S122" s="281"/>
      <c r="T122" s="281"/>
      <c r="U122" s="281"/>
      <c r="V122" s="281"/>
      <c r="W122" s="281"/>
      <c r="X122" s="281"/>
      <c r="Y122" s="281"/>
      <c r="Z122" s="281"/>
    </row>
    <row r="123" spans="16:26" x14ac:dyDescent="0.2">
      <c r="P123" s="282"/>
      <c r="Q123" s="281"/>
      <c r="R123" s="281"/>
      <c r="S123" s="281"/>
      <c r="T123" s="281"/>
      <c r="U123" s="281"/>
      <c r="V123" s="281"/>
      <c r="W123" s="281"/>
      <c r="X123" s="281"/>
      <c r="Y123" s="281"/>
      <c r="Z123" s="281"/>
    </row>
    <row r="124" spans="16:26" x14ac:dyDescent="0.2">
      <c r="P124" s="282"/>
      <c r="Q124" s="281"/>
      <c r="R124" s="281"/>
      <c r="S124" s="281"/>
      <c r="T124" s="281"/>
      <c r="U124" s="281"/>
      <c r="V124" s="281"/>
      <c r="W124" s="281"/>
      <c r="X124" s="281"/>
      <c r="Y124" s="281"/>
      <c r="Z124" s="281"/>
    </row>
    <row r="125" spans="16:26" x14ac:dyDescent="0.2">
      <c r="P125" s="282"/>
      <c r="Q125" s="281"/>
      <c r="R125" s="281"/>
      <c r="S125" s="281"/>
      <c r="T125" s="281"/>
      <c r="U125" s="281"/>
      <c r="V125" s="281"/>
      <c r="W125" s="281"/>
      <c r="X125" s="281"/>
      <c r="Y125" s="281"/>
      <c r="Z125" s="281"/>
    </row>
    <row r="126" spans="16:26" x14ac:dyDescent="0.2">
      <c r="P126" s="282"/>
      <c r="Q126" s="281"/>
      <c r="R126" s="281"/>
      <c r="S126" s="281"/>
      <c r="T126" s="281"/>
      <c r="U126" s="281"/>
      <c r="V126" s="281"/>
      <c r="W126" s="281"/>
      <c r="X126" s="281"/>
      <c r="Y126" s="281"/>
      <c r="Z126" s="281"/>
    </row>
    <row r="127" spans="16:26" x14ac:dyDescent="0.2">
      <c r="P127" s="282"/>
      <c r="Q127" s="281"/>
      <c r="R127" s="281"/>
      <c r="S127" s="281"/>
      <c r="T127" s="281"/>
      <c r="U127" s="281"/>
      <c r="V127" s="281"/>
      <c r="W127" s="281"/>
      <c r="X127" s="281"/>
      <c r="Y127" s="281"/>
      <c r="Z127" s="281"/>
    </row>
    <row r="128" spans="16:26" x14ac:dyDescent="0.2">
      <c r="P128" s="282"/>
      <c r="Q128" s="281"/>
      <c r="R128" s="281"/>
      <c r="S128" s="281"/>
      <c r="T128" s="281"/>
      <c r="U128" s="281"/>
      <c r="V128" s="281"/>
      <c r="W128" s="281"/>
      <c r="X128" s="281"/>
      <c r="Y128" s="281"/>
      <c r="Z128" s="281"/>
    </row>
    <row r="129" spans="16:26" x14ac:dyDescent="0.2">
      <c r="P129" s="282"/>
      <c r="Q129" s="281"/>
      <c r="R129" s="281"/>
      <c r="S129" s="281"/>
      <c r="T129" s="281"/>
      <c r="U129" s="281"/>
      <c r="V129" s="281"/>
      <c r="W129" s="281"/>
      <c r="X129" s="281"/>
      <c r="Y129" s="281"/>
      <c r="Z129" s="281"/>
    </row>
    <row r="130" spans="16:26" x14ac:dyDescent="0.2">
      <c r="P130" s="282"/>
      <c r="Q130" s="281"/>
      <c r="R130" s="281"/>
      <c r="S130" s="281"/>
      <c r="T130" s="281"/>
      <c r="U130" s="281"/>
      <c r="V130" s="281"/>
      <c r="W130" s="281"/>
      <c r="X130" s="281"/>
      <c r="Y130" s="281"/>
      <c r="Z130" s="281"/>
    </row>
    <row r="241" spans="4:16" x14ac:dyDescent="0.2">
      <c r="D241" s="365"/>
      <c r="E241" s="365"/>
      <c r="O241" s="232"/>
      <c r="P241" s="232"/>
    </row>
    <row r="242" spans="4:16" x14ac:dyDescent="0.2">
      <c r="D242" s="365"/>
      <c r="E242" s="365"/>
      <c r="O242" s="232"/>
      <c r="P242" s="232"/>
    </row>
  </sheetData>
  <mergeCells count="3">
    <mergeCell ref="B5:D5"/>
    <mergeCell ref="B6:D6"/>
    <mergeCell ref="J37:N37"/>
  </mergeCells>
  <pageMargins left="0.25" right="0.25" top="0.75" bottom="0.75" header="0.3" footer="0.3"/>
  <pageSetup scale="44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zoomScaleNormal="100" workbookViewId="0"/>
  </sheetViews>
  <sheetFormatPr defaultColWidth="9.140625" defaultRowHeight="12.75" x14ac:dyDescent="0.2"/>
  <cols>
    <col min="1" max="1" width="67.42578125" style="232" customWidth="1"/>
    <col min="2" max="2" width="18.5703125" style="232" customWidth="1"/>
    <col min="3" max="3" width="9.140625" style="232"/>
    <col min="4" max="4" width="39" style="232" bestFit="1" customWidth="1"/>
    <col min="5" max="5" width="13.5703125" style="232" bestFit="1" customWidth="1"/>
    <col min="6" max="16384" width="9.140625" style="232"/>
  </cols>
  <sheetData>
    <row r="1" spans="1:4" x14ac:dyDescent="0.2">
      <c r="A1" s="421" t="s">
        <v>224</v>
      </c>
      <c r="B1" s="366"/>
    </row>
    <row r="2" spans="1:4" x14ac:dyDescent="0.2">
      <c r="A2" s="421" t="s">
        <v>225</v>
      </c>
      <c r="B2" s="366"/>
    </row>
    <row r="3" spans="1:4" x14ac:dyDescent="0.2">
      <c r="A3" s="422">
        <f>'Collection and Waterfall'!E6</f>
        <v>44377</v>
      </c>
      <c r="B3" s="366"/>
    </row>
    <row r="4" spans="1:4" x14ac:dyDescent="0.2">
      <c r="A4" s="421" t="s">
        <v>226</v>
      </c>
      <c r="B4" s="366"/>
    </row>
    <row r="6" spans="1:4" x14ac:dyDescent="0.2">
      <c r="C6" s="344"/>
      <c r="D6" s="367"/>
    </row>
    <row r="7" spans="1:4" x14ac:dyDescent="0.2">
      <c r="A7" s="368"/>
      <c r="C7" s="344"/>
      <c r="D7" s="369"/>
    </row>
    <row r="8" spans="1:4" x14ac:dyDescent="0.2">
      <c r="C8" s="344"/>
      <c r="D8" s="367"/>
    </row>
    <row r="9" spans="1:4" x14ac:dyDescent="0.2">
      <c r="A9" s="370" t="s">
        <v>227</v>
      </c>
      <c r="B9" s="371"/>
      <c r="C9" s="344"/>
      <c r="D9" s="367"/>
    </row>
    <row r="10" spans="1:4" x14ac:dyDescent="0.2">
      <c r="A10" s="370" t="s">
        <v>228</v>
      </c>
      <c r="B10" s="372">
        <v>1151577.71</v>
      </c>
      <c r="D10" s="373"/>
    </row>
    <row r="11" spans="1:4" x14ac:dyDescent="0.2">
      <c r="A11" s="370" t="s">
        <v>229</v>
      </c>
      <c r="B11" s="374"/>
      <c r="C11" s="344"/>
      <c r="D11" s="375"/>
    </row>
    <row r="12" spans="1:4" ht="15" x14ac:dyDescent="0.2">
      <c r="A12" s="370" t="s">
        <v>230</v>
      </c>
      <c r="B12" s="374">
        <v>42553017.409999996</v>
      </c>
      <c r="C12" s="264"/>
      <c r="D12" s="376"/>
    </row>
    <row r="13" spans="1:4" x14ac:dyDescent="0.2">
      <c r="A13" s="370" t="s">
        <v>231</v>
      </c>
      <c r="B13" s="377">
        <v>-2824592.65</v>
      </c>
      <c r="C13" s="378"/>
      <c r="D13" s="379"/>
    </row>
    <row r="14" spans="1:4" x14ac:dyDescent="0.2">
      <c r="A14" s="370" t="s">
        <v>232</v>
      </c>
      <c r="B14" s="380">
        <f>SUM(B12:B13)</f>
        <v>39728424.759999998</v>
      </c>
      <c r="C14" s="381"/>
      <c r="D14" s="382"/>
    </row>
    <row r="15" spans="1:4" x14ac:dyDescent="0.2">
      <c r="A15" s="370"/>
      <c r="B15" s="374"/>
      <c r="C15" s="344"/>
      <c r="D15" s="367"/>
    </row>
    <row r="16" spans="1:4" x14ac:dyDescent="0.2">
      <c r="A16" s="370" t="s">
        <v>233</v>
      </c>
      <c r="B16" s="374">
        <v>1226241.96</v>
      </c>
      <c r="D16" s="373"/>
    </row>
    <row r="17" spans="1:5" x14ac:dyDescent="0.2">
      <c r="A17" s="370" t="s">
        <v>234</v>
      </c>
      <c r="B17" s="374">
        <v>0</v>
      </c>
      <c r="D17" s="373"/>
    </row>
    <row r="18" spans="1:5" x14ac:dyDescent="0.2">
      <c r="A18" s="370" t="s">
        <v>235</v>
      </c>
      <c r="B18" s="374">
        <v>41959.979999999996</v>
      </c>
      <c r="C18" s="344"/>
      <c r="D18" s="367"/>
    </row>
    <row r="19" spans="1:5" ht="15" x14ac:dyDescent="0.2">
      <c r="A19" s="370" t="s">
        <v>236</v>
      </c>
      <c r="B19" s="374">
        <v>0</v>
      </c>
      <c r="C19" s="383"/>
      <c r="D19" s="384"/>
    </row>
    <row r="20" spans="1:5" x14ac:dyDescent="0.2">
      <c r="A20" s="370" t="s">
        <v>237</v>
      </c>
      <c r="B20" s="374">
        <v>0</v>
      </c>
      <c r="C20" s="385"/>
      <c r="D20" s="379"/>
    </row>
    <row r="21" spans="1:5" ht="15" x14ac:dyDescent="0.2">
      <c r="A21" s="386"/>
      <c r="B21" s="387"/>
      <c r="C21" s="383"/>
      <c r="D21" s="384"/>
    </row>
    <row r="22" spans="1:5" ht="13.5" thickBot="1" x14ac:dyDescent="0.25">
      <c r="A22" s="388" t="s">
        <v>81</v>
      </c>
      <c r="B22" s="423">
        <f>B10+B14+B16+B17+B18+B19</f>
        <v>42148204.409999996</v>
      </c>
      <c r="C22" s="381"/>
      <c r="D22" s="389"/>
    </row>
    <row r="23" spans="1:5" ht="13.5" thickTop="1" x14ac:dyDescent="0.2">
      <c r="A23" s="386"/>
      <c r="B23" s="390"/>
      <c r="C23" s="344"/>
      <c r="D23" s="369"/>
    </row>
    <row r="24" spans="1:5" x14ac:dyDescent="0.2">
      <c r="A24" s="386"/>
      <c r="B24" s="390"/>
      <c r="C24" s="344"/>
      <c r="D24" s="369"/>
    </row>
    <row r="25" spans="1:5" x14ac:dyDescent="0.2">
      <c r="A25" s="388" t="s">
        <v>238</v>
      </c>
      <c r="B25" s="390"/>
      <c r="C25" s="344"/>
      <c r="D25" s="369"/>
    </row>
    <row r="26" spans="1:5" x14ac:dyDescent="0.2">
      <c r="A26" s="386"/>
      <c r="B26" s="390"/>
      <c r="D26" s="373"/>
    </row>
    <row r="27" spans="1:5" x14ac:dyDescent="0.2">
      <c r="A27" s="370" t="s">
        <v>239</v>
      </c>
      <c r="B27" s="391"/>
      <c r="C27" s="344"/>
      <c r="D27" s="375"/>
      <c r="E27" s="391"/>
    </row>
    <row r="28" spans="1:5" x14ac:dyDescent="0.2">
      <c r="A28" s="370" t="s">
        <v>240</v>
      </c>
      <c r="B28" s="371">
        <v>37416301.609999999</v>
      </c>
      <c r="C28" s="2"/>
      <c r="D28" s="373"/>
      <c r="E28" s="371"/>
    </row>
    <row r="29" spans="1:5" x14ac:dyDescent="0.2">
      <c r="A29" s="370" t="s">
        <v>241</v>
      </c>
      <c r="B29" s="374">
        <v>197431.51</v>
      </c>
      <c r="D29" s="392"/>
      <c r="E29" s="375"/>
    </row>
    <row r="30" spans="1:5" x14ac:dyDescent="0.2">
      <c r="A30" s="370" t="s">
        <v>242</v>
      </c>
      <c r="B30" s="374"/>
      <c r="C30" s="385"/>
      <c r="D30" s="392"/>
      <c r="E30" s="374"/>
    </row>
    <row r="31" spans="1:5" ht="15" x14ac:dyDescent="0.2">
      <c r="A31" s="370" t="s">
        <v>243</v>
      </c>
      <c r="B31" s="374"/>
      <c r="C31" s="383"/>
      <c r="D31" s="384"/>
      <c r="E31" s="374"/>
    </row>
    <row r="32" spans="1:5" x14ac:dyDescent="0.2">
      <c r="A32" s="386"/>
      <c r="B32" s="387"/>
      <c r="C32" s="344"/>
      <c r="D32" s="367"/>
      <c r="E32" s="374"/>
    </row>
    <row r="33" spans="1:5" ht="13.5" thickBot="1" x14ac:dyDescent="0.25">
      <c r="A33" s="370" t="s">
        <v>244</v>
      </c>
      <c r="B33" s="393">
        <f>SUM(B27:B32)</f>
        <v>37613733.119999997</v>
      </c>
      <c r="C33" s="381"/>
      <c r="D33" s="375"/>
      <c r="E33" s="391"/>
    </row>
    <row r="34" spans="1:5" ht="13.5" thickTop="1" x14ac:dyDescent="0.2">
      <c r="A34" s="386"/>
      <c r="B34" s="394"/>
      <c r="C34" s="344"/>
      <c r="D34" s="369"/>
      <c r="E34" s="374"/>
    </row>
    <row r="35" spans="1:5" x14ac:dyDescent="0.2">
      <c r="A35" s="388" t="s">
        <v>245</v>
      </c>
      <c r="B35" s="395">
        <f>B22-B33</f>
        <v>4534471.2899999991</v>
      </c>
      <c r="C35" s="396"/>
      <c r="D35" s="397"/>
      <c r="E35" s="391"/>
    </row>
    <row r="36" spans="1:5" x14ac:dyDescent="0.2">
      <c r="A36" s="386"/>
      <c r="B36" s="390"/>
      <c r="C36" s="386"/>
      <c r="D36" s="386"/>
      <c r="E36" s="374"/>
    </row>
    <row r="37" spans="1:5" ht="13.5" thickBot="1" x14ac:dyDescent="0.25">
      <c r="A37" s="388" t="s">
        <v>246</v>
      </c>
      <c r="B37" s="423">
        <f>+B33+B35</f>
        <v>42148204.409999996</v>
      </c>
      <c r="C37" s="386"/>
      <c r="D37" s="398"/>
      <c r="E37" s="374"/>
    </row>
    <row r="38" spans="1:5" ht="13.5" thickTop="1" x14ac:dyDescent="0.2">
      <c r="A38" s="386"/>
      <c r="B38" s="390"/>
      <c r="C38" s="386"/>
      <c r="E38" s="374"/>
    </row>
    <row r="39" spans="1:5" x14ac:dyDescent="0.2">
      <c r="A39" s="386"/>
      <c r="B39" s="390">
        <f>B22-B37</f>
        <v>0</v>
      </c>
      <c r="C39" s="386"/>
      <c r="E39" s="374"/>
    </row>
    <row r="40" spans="1:5" x14ac:dyDescent="0.2">
      <c r="B40" s="158"/>
      <c r="E40" s="374"/>
    </row>
    <row r="41" spans="1:5" x14ac:dyDescent="0.2">
      <c r="A41" s="386" t="s">
        <v>247</v>
      </c>
      <c r="B41" s="390"/>
      <c r="C41" s="386"/>
    </row>
    <row r="42" spans="1:5" x14ac:dyDescent="0.2">
      <c r="A42" s="386" t="s">
        <v>248</v>
      </c>
      <c r="B42" s="390"/>
      <c r="C42" s="386"/>
    </row>
    <row r="43" spans="1:5" x14ac:dyDescent="0.2">
      <c r="A43" s="2"/>
      <c r="B43" s="158"/>
      <c r="C43" s="2"/>
    </row>
    <row r="44" spans="1:5" x14ac:dyDescent="0.2">
      <c r="B44" s="158"/>
    </row>
    <row r="45" spans="1:5" x14ac:dyDescent="0.2">
      <c r="B45" s="158"/>
    </row>
    <row r="46" spans="1:5" x14ac:dyDescent="0.2">
      <c r="B46" s="158"/>
    </row>
    <row r="47" spans="1:5" x14ac:dyDescent="0.2">
      <c r="B47" s="158"/>
    </row>
  </sheetData>
  <pageMargins left="0.7" right="0.7" top="0.75" bottom="0.75" header="0.3" footer="0.3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FFELP</vt:lpstr>
      <vt:lpstr>Collection and Waterfall</vt:lpstr>
      <vt:lpstr>ESA Balance Sheet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2021-07-22T13:34:34Z</dcterms:created>
  <dcterms:modified xsi:type="dcterms:W3CDTF">2021-07-22T13:51:01Z</dcterms:modified>
</cp:coreProperties>
</file>