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9.2020\"/>
    </mc:Choice>
  </mc:AlternateContent>
  <bookViews>
    <workbookView xWindow="0" yWindow="0" windowWidth="23040" windowHeight="9195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3" l="1"/>
  <c r="B35" i="3" s="1"/>
  <c r="N23" i="3"/>
  <c r="B14" i="3"/>
  <c r="B20" i="3"/>
  <c r="B37" i="3" s="1"/>
  <c r="A3" i="2"/>
  <c r="A99" i="1"/>
  <c r="A98" i="1"/>
  <c r="A97" i="1"/>
  <c r="A96" i="1"/>
  <c r="A95" i="1"/>
  <c r="A94" i="1"/>
  <c r="A93" i="1"/>
  <c r="A84" i="1"/>
  <c r="H65" i="1"/>
  <c r="H53" i="1"/>
  <c r="G47" i="1"/>
  <c r="H66" i="1"/>
  <c r="G29" i="1"/>
  <c r="H30" i="1"/>
  <c r="G28" i="1"/>
  <c r="G30" i="1" s="1"/>
  <c r="F30" i="1"/>
  <c r="H21" i="1"/>
  <c r="L18" i="1"/>
  <c r="L17" i="1"/>
  <c r="H72" i="1" s="1"/>
  <c r="K21" i="1"/>
  <c r="J21" i="1"/>
  <c r="I21" i="1"/>
  <c r="A3" i="3"/>
  <c r="E5" i="2"/>
  <c r="H73" i="1" l="1"/>
  <c r="G66" i="1"/>
  <c r="G53" i="1"/>
  <c r="H68" i="1"/>
  <c r="G72" i="1"/>
  <c r="E6" i="2"/>
  <c r="L21" i="1"/>
  <c r="M18" i="1" s="1"/>
  <c r="M17" i="1"/>
  <c r="G34" i="1"/>
  <c r="G35" i="1"/>
  <c r="G36" i="1"/>
  <c r="G37" i="1"/>
  <c r="G38" i="1"/>
  <c r="G39" i="1"/>
  <c r="G46" i="1"/>
  <c r="G50" i="1"/>
  <c r="G64" i="1"/>
  <c r="G68" i="1" s="1"/>
  <c r="H78" i="1" l="1"/>
  <c r="G73" i="1"/>
  <c r="M21" i="1"/>
  <c r="G74" i="1"/>
  <c r="H74" i="1"/>
  <c r="H79" i="1" l="1"/>
</calcChain>
</file>

<file path=xl/sharedStrings.xml><?xml version="1.0" encoding="utf-8"?>
<sst xmlns="http://schemas.openxmlformats.org/spreadsheetml/2006/main" count="331" uniqueCount="238">
  <si>
    <t>Student Loan Backed Reporting - FFELP</t>
  </si>
  <si>
    <t>Monthly Distribution Report</t>
  </si>
  <si>
    <t>Issuer</t>
  </si>
  <si>
    <t>Edsouth Services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</si>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</sst>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%"/>
    <numFmt numFmtId="172" formatCode="mmmm\ d\,\ yyyy"/>
    <numFmt numFmtId="173" formatCode="_(&quot;$&quot;* #,##0_);_(&quot;$&quot;* \(#,##0\);_(&quot;$&quot;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2">
    <xf numFmtId="0" fontId="0" fillId="0" borderId="0" xfId="0"/>
    <xf numFmtId="0" fontId="2" fillId="0" borderId="0" xfId="0" applyFont="1" applyFill="1"/>
    <xf numFmtId="0" fontId="3" fillId="0" borderId="0" xfId="2" applyFont="1" applyFill="1"/>
    <xf numFmtId="0" fontId="2" fillId="0" borderId="0" xfId="2" applyFont="1" applyFill="1"/>
    <xf numFmtId="0" fontId="3" fillId="0" borderId="2" xfId="2" applyFont="1" applyFill="1" applyBorder="1" applyAlignment="1"/>
    <xf numFmtId="0" fontId="3" fillId="0" borderId="3" xfId="2" applyFont="1" applyFill="1" applyBorder="1" applyAlignment="1"/>
    <xf numFmtId="0" fontId="3" fillId="0" borderId="0" xfId="2" applyFont="1" applyFill="1" applyBorder="1" applyAlignment="1"/>
    <xf numFmtId="0" fontId="3" fillId="0" borderId="5" xfId="2" applyFont="1" applyFill="1" applyBorder="1" applyAlignment="1"/>
    <xf numFmtId="14" fontId="3" fillId="0" borderId="0" xfId="2" applyNumberFormat="1" applyFont="1" applyFill="1" applyBorder="1" applyAlignment="1">
      <alignment horizontal="left"/>
    </xf>
    <xf numFmtId="14" fontId="3" fillId="0" borderId="0" xfId="2" applyNumberFormat="1" applyFont="1" applyFill="1" applyBorder="1" applyAlignment="1"/>
    <xf numFmtId="14" fontId="3" fillId="0" borderId="5" xfId="2" applyNumberFormat="1" applyFont="1" applyFill="1" applyBorder="1" applyAlignment="1"/>
    <xf numFmtId="164" fontId="3" fillId="0" borderId="0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164" fontId="3" fillId="0" borderId="0" xfId="2" applyNumberFormat="1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5" xfId="2" applyFont="1" applyFill="1" applyBorder="1" applyAlignment="1">
      <alignment horizontal="left"/>
    </xf>
    <xf numFmtId="0" fontId="3" fillId="0" borderId="0" xfId="2" applyFont="1" applyFill="1" applyBorder="1"/>
    <xf numFmtId="0" fontId="7" fillId="0" borderId="7" xfId="3" applyFill="1" applyBorder="1" applyAlignment="1" applyProtection="1"/>
    <xf numFmtId="0" fontId="3" fillId="0" borderId="7" xfId="2" applyFont="1" applyFill="1" applyBorder="1" applyAlignment="1"/>
    <xf numFmtId="0" fontId="3" fillId="0" borderId="8" xfId="2" applyFont="1" applyFill="1" applyBorder="1" applyAlignment="1"/>
    <xf numFmtId="43" fontId="3" fillId="0" borderId="0" xfId="2" applyNumberFormat="1" applyFont="1" applyFill="1"/>
    <xf numFmtId="0" fontId="2" fillId="0" borderId="1" xfId="2" applyFont="1" applyFill="1" applyBorder="1"/>
    <xf numFmtId="0" fontId="4" fillId="0" borderId="2" xfId="2" applyFont="1" applyFill="1" applyBorder="1"/>
    <xf numFmtId="0" fontId="3" fillId="0" borderId="2" xfId="2" applyFont="1" applyFill="1" applyBorder="1"/>
    <xf numFmtId="0" fontId="3" fillId="0" borderId="3" xfId="2" applyFont="1" applyFill="1" applyBorder="1"/>
    <xf numFmtId="0" fontId="3" fillId="0" borderId="4" xfId="2" applyFont="1" applyFill="1" applyBorder="1"/>
    <xf numFmtId="0" fontId="3" fillId="0" borderId="5" xfId="2" applyFont="1" applyFill="1" applyBorder="1"/>
    <xf numFmtId="0" fontId="3" fillId="0" borderId="9" xfId="2" applyFont="1" applyFill="1" applyBorder="1"/>
    <xf numFmtId="0" fontId="4" fillId="0" borderId="10" xfId="2" applyFont="1" applyFill="1" applyBorder="1" applyAlignment="1">
      <alignment horizontal="center"/>
    </xf>
    <xf numFmtId="10" fontId="4" fillId="0" borderId="10" xfId="2" applyNumberFormat="1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3" fillId="0" borderId="12" xfId="2" applyFont="1" applyFill="1" applyBorder="1" applyAlignment="1">
      <alignment horizontal="center"/>
    </xf>
    <xf numFmtId="0" fontId="3" fillId="0" borderId="13" xfId="2" applyFont="1" applyFill="1" applyBorder="1" applyAlignment="1">
      <alignment horizontal="center"/>
    </xf>
    <xf numFmtId="164" fontId="3" fillId="0" borderId="12" xfId="2" applyNumberFormat="1" applyFont="1" applyFill="1" applyBorder="1" applyAlignment="1">
      <alignment horizontal="center"/>
    </xf>
    <xf numFmtId="43" fontId="3" fillId="0" borderId="12" xfId="2" applyNumberFormat="1" applyFont="1" applyFill="1" applyBorder="1" applyAlignment="1">
      <alignment horizontal="center"/>
    </xf>
    <xf numFmtId="43" fontId="3" fillId="0" borderId="12" xfId="2" applyNumberFormat="1" applyFont="1" applyFill="1" applyBorder="1"/>
    <xf numFmtId="43" fontId="3" fillId="0" borderId="14" xfId="2" applyNumberFormat="1" applyFont="1" applyFill="1" applyBorder="1"/>
    <xf numFmtId="10" fontId="3" fillId="0" borderId="12" xfId="2" applyNumberFormat="1" applyFont="1" applyFill="1" applyBorder="1" applyAlignment="1">
      <alignment horizontal="center"/>
    </xf>
    <xf numFmtId="14" fontId="3" fillId="0" borderId="15" xfId="2" applyNumberFormat="1" applyFont="1" applyFill="1" applyBorder="1" applyAlignment="1">
      <alignment horizontal="center"/>
    </xf>
    <xf numFmtId="14" fontId="3" fillId="0" borderId="0" xfId="2" applyNumberFormat="1" applyFont="1" applyFill="1"/>
    <xf numFmtId="164" fontId="3" fillId="0" borderId="13" xfId="2" applyNumberFormat="1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center"/>
    </xf>
    <xf numFmtId="43" fontId="3" fillId="0" borderId="13" xfId="2" applyNumberFormat="1" applyFont="1" applyFill="1" applyBorder="1"/>
    <xf numFmtId="43" fontId="3" fillId="0" borderId="16" xfId="2" applyNumberFormat="1" applyFont="1" applyFill="1" applyBorder="1"/>
    <xf numFmtId="10" fontId="3" fillId="0" borderId="13" xfId="2" applyNumberFormat="1" applyFont="1" applyFill="1" applyBorder="1" applyAlignment="1">
      <alignment horizontal="center"/>
    </xf>
    <xf numFmtId="14" fontId="3" fillId="0" borderId="5" xfId="2" applyNumberFormat="1" applyFont="1" applyFill="1" applyBorder="1" applyAlignment="1">
      <alignment horizontal="center"/>
    </xf>
    <xf numFmtId="0" fontId="3" fillId="0" borderId="17" xfId="2" applyFont="1" applyFill="1" applyBorder="1"/>
    <xf numFmtId="0" fontId="3" fillId="0" borderId="18" xfId="2" applyFont="1" applyFill="1" applyBorder="1" applyAlignment="1">
      <alignment horizontal="center"/>
    </xf>
    <xf numFmtId="10" fontId="3" fillId="0" borderId="18" xfId="2" applyNumberFormat="1" applyFont="1" applyFill="1" applyBorder="1" applyAlignment="1">
      <alignment horizontal="center"/>
    </xf>
    <xf numFmtId="43" fontId="3" fillId="0" borderId="18" xfId="2" applyNumberFormat="1" applyFont="1" applyFill="1" applyBorder="1" applyAlignment="1">
      <alignment horizontal="center"/>
    </xf>
    <xf numFmtId="43" fontId="3" fillId="0" borderId="18" xfId="2" applyNumberFormat="1" applyFont="1" applyFill="1" applyBorder="1"/>
    <xf numFmtId="43" fontId="3" fillId="0" borderId="19" xfId="2" applyNumberFormat="1" applyFont="1" applyFill="1" applyBorder="1"/>
    <xf numFmtId="10" fontId="8" fillId="0" borderId="18" xfId="2" applyNumberFormat="1" applyFont="1" applyFill="1" applyBorder="1" applyAlignment="1">
      <alignment horizontal="center"/>
    </xf>
    <xf numFmtId="10" fontId="3" fillId="0" borderId="20" xfId="2" applyNumberFormat="1" applyFont="1" applyFill="1" applyBorder="1" applyAlignment="1"/>
    <xf numFmtId="0" fontId="4" fillId="0" borderId="21" xfId="2" applyFont="1" applyFill="1" applyBorder="1"/>
    <xf numFmtId="0" fontId="3" fillId="0" borderId="18" xfId="2" applyFont="1" applyFill="1" applyBorder="1"/>
    <xf numFmtId="10" fontId="3" fillId="0" borderId="18" xfId="2" applyNumberFormat="1" applyFont="1" applyFill="1" applyBorder="1"/>
    <xf numFmtId="43" fontId="4" fillId="0" borderId="18" xfId="2" applyNumberFormat="1" applyFont="1" applyFill="1" applyBorder="1"/>
    <xf numFmtId="9" fontId="4" fillId="0" borderId="18" xfId="2" applyNumberFormat="1" applyFont="1" applyFill="1" applyBorder="1" applyAlignment="1">
      <alignment horizontal="center"/>
    </xf>
    <xf numFmtId="10" fontId="4" fillId="0" borderId="18" xfId="2" applyNumberFormat="1" applyFont="1" applyFill="1" applyBorder="1" applyAlignment="1">
      <alignment horizontal="center"/>
    </xf>
    <xf numFmtId="10" fontId="4" fillId="0" borderId="20" xfId="2" applyNumberFormat="1" applyFont="1" applyFill="1" applyBorder="1" applyAlignment="1">
      <alignment horizontal="center"/>
    </xf>
    <xf numFmtId="0" fontId="9" fillId="0" borderId="4" xfId="2" applyFont="1" applyFill="1" applyBorder="1"/>
    <xf numFmtId="0" fontId="9" fillId="0" borderId="22" xfId="2" applyFont="1" applyFill="1" applyBorder="1"/>
    <xf numFmtId="0" fontId="9" fillId="0" borderId="0" xfId="2" applyFont="1" applyFill="1" applyBorder="1"/>
    <xf numFmtId="0" fontId="9" fillId="0" borderId="15" xfId="2" applyFont="1" applyFill="1" applyBorder="1"/>
    <xf numFmtId="0" fontId="9" fillId="0" borderId="0" xfId="2" applyFont="1" applyFill="1"/>
    <xf numFmtId="0" fontId="9" fillId="0" borderId="6" xfId="2" applyFont="1" applyFill="1" applyBorder="1"/>
    <xf numFmtId="0" fontId="9" fillId="0" borderId="7" xfId="2" applyFont="1" applyFill="1" applyBorder="1"/>
    <xf numFmtId="0" fontId="3" fillId="0" borderId="7" xfId="2" applyFont="1" applyFill="1" applyBorder="1"/>
    <xf numFmtId="0" fontId="9" fillId="0" borderId="8" xfId="2" applyFont="1" applyFill="1" applyBorder="1"/>
    <xf numFmtId="0" fontId="4" fillId="0" borderId="9" xfId="2" applyFont="1" applyFill="1" applyBorder="1"/>
    <xf numFmtId="0" fontId="4" fillId="0" borderId="23" xfId="2" applyFont="1" applyFill="1" applyBorder="1"/>
    <xf numFmtId="0" fontId="4" fillId="0" borderId="11" xfId="2" applyFont="1" applyFill="1" applyBorder="1"/>
    <xf numFmtId="0" fontId="3" fillId="0" borderId="24" xfId="2" applyFont="1" applyFill="1" applyBorder="1"/>
    <xf numFmtId="0" fontId="3" fillId="0" borderId="14" xfId="2" applyFont="1" applyFill="1" applyBorder="1"/>
    <xf numFmtId="0" fontId="4" fillId="0" borderId="12" xfId="2" applyFont="1" applyFill="1" applyBorder="1" applyAlignment="1">
      <alignment horizontal="center"/>
    </xf>
    <xf numFmtId="0" fontId="4" fillId="0" borderId="0" xfId="2" applyFont="1" applyFill="1"/>
    <xf numFmtId="0" fontId="3" fillId="0" borderId="22" xfId="2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14" xfId="2" applyNumberFormat="1" applyFont="1" applyFill="1" applyBorder="1" applyAlignment="1">
      <alignment horizontal="right"/>
    </xf>
    <xf numFmtId="43" fontId="3" fillId="0" borderId="25" xfId="2" applyNumberFormat="1" applyFont="1" applyFill="1" applyBorder="1" applyAlignment="1">
      <alignment horizontal="right"/>
    </xf>
    <xf numFmtId="0" fontId="3" fillId="0" borderId="19" xfId="2" applyFont="1" applyFill="1" applyBorder="1"/>
    <xf numFmtId="0" fontId="4" fillId="0" borderId="18" xfId="2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right"/>
    </xf>
    <xf numFmtId="43" fontId="3" fillId="0" borderId="16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0" fontId="3" fillId="0" borderId="4" xfId="2" applyFont="1" applyFill="1" applyBorder="1" applyAlignment="1">
      <alignment horizontal="left" indent="3"/>
    </xf>
    <xf numFmtId="0" fontId="3" fillId="0" borderId="16" xfId="2" applyFont="1" applyFill="1" applyBorder="1"/>
    <xf numFmtId="10" fontId="3" fillId="0" borderId="27" xfId="4" applyNumberFormat="1" applyFont="1" applyFill="1" applyBorder="1" applyAlignment="1">
      <alignment horizontal="center"/>
    </xf>
    <xf numFmtId="2" fontId="3" fillId="0" borderId="28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15" xfId="2" applyNumberFormat="1" applyFont="1" applyFill="1" applyBorder="1" applyAlignment="1"/>
    <xf numFmtId="0" fontId="4" fillId="0" borderId="0" xfId="2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16" xfId="2" applyNumberFormat="1" applyFont="1" applyFill="1" applyBorder="1" applyAlignment="1">
      <alignment horizontal="right"/>
    </xf>
    <xf numFmtId="43" fontId="4" fillId="0" borderId="26" xfId="2" applyNumberFormat="1" applyFont="1" applyFill="1" applyBorder="1" applyAlignment="1">
      <alignment horizontal="right"/>
    </xf>
    <xf numFmtId="2" fontId="3" fillId="0" borderId="2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2" applyNumberFormat="1" applyFont="1" applyFill="1" applyBorder="1" applyAlignment="1"/>
    <xf numFmtId="43" fontId="3" fillId="0" borderId="0" xfId="2" applyNumberFormat="1" applyFont="1" applyFill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1" xfId="5" applyNumberFormat="1" applyFont="1" applyFill="1" applyBorder="1" applyAlignment="1">
      <alignment horizontal="center"/>
    </xf>
    <xf numFmtId="2" fontId="3" fillId="0" borderId="20" xfId="2" applyNumberFormat="1" applyFont="1" applyFill="1" applyBorder="1" applyAlignment="1"/>
    <xf numFmtId="0" fontId="3" fillId="0" borderId="13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0" fontId="3" fillId="0" borderId="26" xfId="2" applyFont="1" applyFill="1" applyBorder="1" applyAlignment="1">
      <alignment horizontal="right"/>
    </xf>
    <xf numFmtId="0" fontId="3" fillId="0" borderId="9" xfId="2" applyFont="1" applyFill="1" applyBorder="1" applyAlignment="1">
      <alignment horizontal="left" indent="3"/>
    </xf>
    <xf numFmtId="0" fontId="3" fillId="0" borderId="30" xfId="2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3" xfId="7" applyNumberFormat="1" applyFont="1" applyFill="1" applyBorder="1" applyAlignment="1">
      <alignment horizontal="center"/>
    </xf>
    <xf numFmtId="10" fontId="4" fillId="0" borderId="32" xfId="2" applyNumberFormat="1" applyFont="1" applyFill="1" applyBorder="1" applyAlignment="1"/>
    <xf numFmtId="41" fontId="3" fillId="0" borderId="13" xfId="2" applyNumberFormat="1" applyFont="1" applyFill="1" applyBorder="1" applyAlignment="1">
      <alignment horizontal="right"/>
    </xf>
    <xf numFmtId="37" fontId="3" fillId="0" borderId="16" xfId="2" applyNumberFormat="1" applyFont="1" applyFill="1" applyBorder="1" applyAlignment="1">
      <alignment horizontal="right"/>
    </xf>
    <xf numFmtId="41" fontId="3" fillId="0" borderId="26" xfId="2" applyNumberFormat="1" applyFont="1" applyFill="1" applyBorder="1" applyAlignment="1">
      <alignment horizontal="right"/>
    </xf>
    <xf numFmtId="0" fontId="4" fillId="0" borderId="4" xfId="2" applyFont="1" applyFill="1" applyBorder="1"/>
    <xf numFmtId="10" fontId="4" fillId="0" borderId="2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/>
    <xf numFmtId="44" fontId="3" fillId="0" borderId="13" xfId="2" applyNumberFormat="1" applyFont="1" applyFill="1" applyBorder="1" applyAlignment="1">
      <alignment horizontal="right"/>
    </xf>
    <xf numFmtId="44" fontId="3" fillId="0" borderId="26" xfId="2" applyNumberFormat="1" applyFont="1" applyFill="1" applyBorder="1" applyAlignment="1">
      <alignment horizontal="right"/>
    </xf>
    <xf numFmtId="0" fontId="4" fillId="0" borderId="34" xfId="2" applyFont="1" applyFill="1" applyBorder="1"/>
    <xf numFmtId="0" fontId="3" fillId="0" borderId="35" xfId="2" applyFont="1" applyFill="1" applyBorder="1"/>
    <xf numFmtId="10" fontId="4" fillId="0" borderId="36" xfId="2" applyNumberFormat="1" applyFont="1" applyFill="1" applyBorder="1"/>
    <xf numFmtId="2" fontId="4" fillId="0" borderId="0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0" fontId="3" fillId="0" borderId="21" xfId="2" applyFont="1" applyFill="1" applyBorder="1"/>
    <xf numFmtId="44" fontId="3" fillId="0" borderId="18" xfId="2" applyNumberFormat="1" applyFont="1" applyFill="1" applyBorder="1" applyAlignment="1">
      <alignment horizontal="right"/>
    </xf>
    <xf numFmtId="44" fontId="3" fillId="0" borderId="37" xfId="2" applyNumberFormat="1" applyFont="1" applyFill="1" applyBorder="1" applyAlignment="1">
      <alignment horizontal="right"/>
    </xf>
    <xf numFmtId="0" fontId="3" fillId="0" borderId="0" xfId="2" applyFont="1" applyFill="1" applyAlignment="1">
      <alignment horizontal="right"/>
    </xf>
    <xf numFmtId="0" fontId="3" fillId="0" borderId="0" xfId="0" applyFont="1" applyFill="1"/>
    <xf numFmtId="0" fontId="0" fillId="0" borderId="0" xfId="0" applyFill="1"/>
    <xf numFmtId="0" fontId="3" fillId="0" borderId="0" xfId="2" quotePrefix="1" applyFont="1" applyFill="1" applyBorder="1"/>
    <xf numFmtId="43" fontId="3" fillId="0" borderId="0" xfId="1" applyFont="1" applyFill="1" applyBorder="1" applyAlignment="1">
      <alignment horizontal="center"/>
    </xf>
    <xf numFmtId="0" fontId="4" fillId="0" borderId="31" xfId="2" applyFont="1" applyFill="1" applyBorder="1" applyAlignment="1">
      <alignment horizontal="center"/>
    </xf>
    <xf numFmtId="0" fontId="4" fillId="0" borderId="3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ill="1" applyBorder="1" applyAlignment="1">
      <alignment horizontal="center"/>
    </xf>
    <xf numFmtId="43" fontId="3" fillId="0" borderId="5" xfId="2" applyNumberFormat="1" applyFont="1" applyFill="1" applyBorder="1"/>
    <xf numFmtId="44" fontId="3" fillId="0" borderId="0" xfId="2" applyNumberFormat="1" applyFont="1" applyFill="1" applyBorder="1"/>
    <xf numFmtId="43" fontId="3" fillId="0" borderId="0" xfId="2" applyNumberFormat="1" applyFont="1" applyFill="1" applyBorder="1"/>
    <xf numFmtId="165" fontId="3" fillId="0" borderId="0" xfId="2" applyNumberFormat="1" applyFont="1" applyFill="1" applyBorder="1"/>
    <xf numFmtId="44" fontId="3" fillId="0" borderId="0" xfId="2" applyNumberFormat="1" applyFont="1" applyFill="1"/>
    <xf numFmtId="43" fontId="3" fillId="0" borderId="27" xfId="2" applyNumberFormat="1" applyFont="1" applyFill="1" applyBorder="1" applyAlignment="1">
      <alignment horizontal="center"/>
    </xf>
    <xf numFmtId="166" fontId="3" fillId="0" borderId="0" xfId="2" applyNumberFormat="1" applyFont="1" applyFill="1"/>
    <xf numFmtId="43" fontId="4" fillId="0" borderId="27" xfId="2" applyNumberFormat="1" applyFont="1" applyFill="1" applyBorder="1" applyAlignment="1">
      <alignment horizontal="center"/>
    </xf>
    <xf numFmtId="43" fontId="4" fillId="0" borderId="5" xfId="2" applyNumberFormat="1" applyFont="1" applyFill="1" applyBorder="1"/>
    <xf numFmtId="165" fontId="3" fillId="0" borderId="0" xfId="2" applyNumberFormat="1" applyFont="1" applyFill="1"/>
    <xf numFmtId="0" fontId="3" fillId="0" borderId="27" xfId="2" applyFont="1" applyFill="1" applyBorder="1"/>
    <xf numFmtId="0" fontId="3" fillId="0" borderId="13" xfId="2" applyFont="1" applyFill="1" applyBorder="1"/>
    <xf numFmtId="0" fontId="9" fillId="0" borderId="27" xfId="2" applyFont="1" applyFill="1" applyBorder="1"/>
    <xf numFmtId="0" fontId="9" fillId="0" borderId="13" xfId="2" applyFont="1" applyFill="1" applyBorder="1"/>
    <xf numFmtId="0" fontId="9" fillId="0" borderId="5" xfId="2" applyFont="1" applyFill="1" applyBorder="1"/>
    <xf numFmtId="0" fontId="3" fillId="0" borderId="6" xfId="2" applyFont="1" applyFill="1" applyBorder="1"/>
    <xf numFmtId="0" fontId="3" fillId="0" borderId="33" xfId="2" applyFont="1" applyFill="1" applyBorder="1"/>
    <xf numFmtId="0" fontId="3" fillId="0" borderId="38" xfId="2" applyFont="1" applyFill="1" applyBorder="1"/>
    <xf numFmtId="0" fontId="3" fillId="0" borderId="8" xfId="2" applyFont="1" applyFill="1" applyBorder="1"/>
    <xf numFmtId="0" fontId="2" fillId="0" borderId="34" xfId="2" applyFont="1" applyFill="1" applyBorder="1"/>
    <xf numFmtId="0" fontId="3" fillId="0" borderId="39" xfId="2" applyFont="1" applyFill="1" applyBorder="1"/>
    <xf numFmtId="0" fontId="4" fillId="0" borderId="1" xfId="2" applyFont="1" applyFill="1" applyBorder="1"/>
    <xf numFmtId="0" fontId="4" fillId="0" borderId="3" xfId="2" applyFont="1" applyFill="1" applyBorder="1" applyAlignment="1">
      <alignment horizontal="center"/>
    </xf>
    <xf numFmtId="0" fontId="4" fillId="0" borderId="22" xfId="2" applyFont="1" applyFill="1" applyBorder="1"/>
    <xf numFmtId="0" fontId="3" fillId="0" borderId="12" xfId="2" applyFont="1" applyFill="1" applyBorder="1"/>
    <xf numFmtId="165" fontId="3" fillId="0" borderId="15" xfId="2" applyNumberFormat="1" applyFont="1" applyFill="1" applyBorder="1"/>
    <xf numFmtId="10" fontId="3" fillId="0" borderId="5" xfId="2" applyNumberFormat="1" applyFont="1" applyFill="1" applyBorder="1" applyAlignment="1">
      <alignment horizontal="center"/>
    </xf>
    <xf numFmtId="43" fontId="3" fillId="0" borderId="20" xfId="2" applyNumberFormat="1" applyFont="1" applyFill="1" applyBorder="1"/>
    <xf numFmtId="43" fontId="4" fillId="0" borderId="13" xfId="2" applyNumberFormat="1" applyFont="1" applyFill="1" applyBorder="1"/>
    <xf numFmtId="43" fontId="4" fillId="0" borderId="16" xfId="2" applyNumberFormat="1" applyFont="1" applyFill="1" applyBorder="1"/>
    <xf numFmtId="0" fontId="3" fillId="0" borderId="23" xfId="2" applyFont="1" applyFill="1" applyBorder="1"/>
    <xf numFmtId="43" fontId="3" fillId="0" borderId="13" xfId="2" quotePrefix="1" applyNumberFormat="1" applyFont="1" applyFill="1" applyBorder="1" applyAlignment="1">
      <alignment horizontal="right"/>
    </xf>
    <xf numFmtId="10" fontId="3" fillId="0" borderId="13" xfId="2" applyNumberFormat="1" applyFont="1" applyFill="1" applyBorder="1" applyAlignment="1">
      <alignment horizontal="right"/>
    </xf>
    <xf numFmtId="165" fontId="3" fillId="0" borderId="13" xfId="2" quotePrefix="1" applyNumberFormat="1" applyFont="1" applyFill="1" applyBorder="1" applyAlignment="1">
      <alignment horizontal="right"/>
    </xf>
    <xf numFmtId="43" fontId="3" fillId="0" borderId="26" xfId="2" quotePrefix="1" applyNumberFormat="1" applyFont="1" applyFill="1" applyBorder="1" applyAlignment="1">
      <alignment horizontal="right"/>
    </xf>
    <xf numFmtId="165" fontId="3" fillId="0" borderId="13" xfId="2" applyNumberFormat="1" applyFont="1" applyFill="1" applyBorder="1"/>
    <xf numFmtId="165" fontId="3" fillId="0" borderId="5" xfId="2" applyNumberFormat="1" applyFont="1" applyFill="1" applyBorder="1"/>
    <xf numFmtId="0" fontId="4" fillId="0" borderId="17" xfId="2" applyFont="1" applyFill="1" applyBorder="1"/>
    <xf numFmtId="43" fontId="4" fillId="0" borderId="18" xfId="2" applyNumberFormat="1" applyFont="1" applyFill="1" applyBorder="1" applyAlignment="1">
      <alignment horizontal="right"/>
    </xf>
    <xf numFmtId="10" fontId="3" fillId="0" borderId="18" xfId="2" applyNumberFormat="1" applyFont="1" applyFill="1" applyBorder="1" applyAlignment="1">
      <alignment horizontal="right"/>
    </xf>
    <xf numFmtId="165" fontId="4" fillId="0" borderId="18" xfId="2" applyNumberFormat="1" applyFont="1" applyFill="1" applyBorder="1" applyAlignment="1">
      <alignment horizontal="right"/>
    </xf>
    <xf numFmtId="43" fontId="4" fillId="0" borderId="37" xfId="2" applyNumberFormat="1" applyFont="1" applyFill="1" applyBorder="1" applyAlignment="1">
      <alignment horizontal="right"/>
    </xf>
    <xf numFmtId="0" fontId="4" fillId="0" borderId="16" xfId="2" applyFont="1" applyFill="1" applyBorder="1"/>
    <xf numFmtId="165" fontId="4" fillId="0" borderId="13" xfId="2" applyNumberFormat="1" applyFont="1" applyFill="1" applyBorder="1"/>
    <xf numFmtId="165" fontId="4" fillId="0" borderId="16" xfId="2" applyNumberFormat="1" applyFont="1" applyFill="1" applyBorder="1"/>
    <xf numFmtId="165" fontId="4" fillId="0" borderId="5" xfId="2" applyNumberFormat="1" applyFont="1" applyFill="1" applyBorder="1"/>
    <xf numFmtId="10" fontId="3" fillId="0" borderId="16" xfId="2" applyNumberFormat="1" applyFont="1" applyFill="1" applyBorder="1"/>
    <xf numFmtId="10" fontId="3" fillId="0" borderId="26" xfId="2" applyNumberFormat="1" applyFont="1" applyFill="1" applyBorder="1" applyAlignment="1">
      <alignment horizontal="center"/>
    </xf>
    <xf numFmtId="10" fontId="3" fillId="0" borderId="19" xfId="2" applyNumberFormat="1" applyFont="1" applyFill="1" applyBorder="1"/>
    <xf numFmtId="10" fontId="3" fillId="0" borderId="20" xfId="2" applyNumberFormat="1" applyFont="1" applyFill="1" applyBorder="1"/>
    <xf numFmtId="0" fontId="9" fillId="0" borderId="24" xfId="2" applyFont="1" applyFill="1" applyBorder="1"/>
    <xf numFmtId="0" fontId="2" fillId="0" borderId="0" xfId="2" applyFont="1" applyFill="1" applyBorder="1"/>
    <xf numFmtId="14" fontId="3" fillId="0" borderId="0" xfId="2" applyNumberFormat="1" applyFont="1" applyFill="1" applyBorder="1"/>
    <xf numFmtId="0" fontId="4" fillId="0" borderId="30" xfId="2" applyFont="1" applyFill="1" applyBorder="1"/>
    <xf numFmtId="0" fontId="4" fillId="0" borderId="31" xfId="2" applyFont="1" applyFill="1" applyBorder="1" applyAlignment="1">
      <alignment horizontal="centerContinuous"/>
    </xf>
    <xf numFmtId="0" fontId="4" fillId="0" borderId="30" xfId="2" applyFont="1" applyFill="1" applyBorder="1" applyAlignment="1">
      <alignment horizontal="centerContinuous"/>
    </xf>
    <xf numFmtId="43" fontId="4" fillId="0" borderId="10" xfId="2" applyNumberFormat="1" applyFont="1" applyFill="1" applyBorder="1" applyAlignment="1">
      <alignment horizontal="center"/>
    </xf>
    <xf numFmtId="43" fontId="4" fillId="0" borderId="30" xfId="2" applyNumberFormat="1" applyFont="1" applyFill="1" applyBorder="1" applyAlignment="1">
      <alignment horizontal="center"/>
    </xf>
    <xf numFmtId="0" fontId="12" fillId="0" borderId="4" xfId="2" applyFont="1" applyFill="1" applyBorder="1"/>
    <xf numFmtId="41" fontId="3" fillId="0" borderId="13" xfId="0" applyNumberFormat="1" applyFont="1" applyFill="1" applyBorder="1" applyAlignment="1">
      <alignment horizontal="right"/>
    </xf>
    <xf numFmtId="43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5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5" xfId="0" applyNumberFormat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left" indent="2"/>
    </xf>
    <xf numFmtId="0" fontId="13" fillId="0" borderId="4" xfId="2" applyFont="1" applyFill="1" applyBorder="1"/>
    <xf numFmtId="0" fontId="8" fillId="0" borderId="0" xfId="2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5" applyNumberFormat="1" applyFont="1" applyFill="1" applyBorder="1" applyAlignment="1">
      <alignment horizontal="right"/>
    </xf>
    <xf numFmtId="167" fontId="8" fillId="0" borderId="13" xfId="0" applyNumberFormat="1" applyFont="1" applyFill="1" applyBorder="1" applyAlignment="1">
      <alignment horizontal="right"/>
    </xf>
    <xf numFmtId="167" fontId="8" fillId="0" borderId="26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2" applyNumberFormat="1" applyFont="1" applyFill="1"/>
    <xf numFmtId="10" fontId="3" fillId="0" borderId="0" xfId="2" applyNumberFormat="1" applyFont="1" applyFill="1"/>
    <xf numFmtId="41" fontId="4" fillId="0" borderId="19" xfId="4" applyNumberFormat="1" applyFont="1" applyFill="1" applyBorder="1" applyAlignment="1">
      <alignment horizontal="right"/>
    </xf>
    <xf numFmtId="43" fontId="4" fillId="0" borderId="18" xfId="4" applyFont="1" applyFill="1" applyBorder="1" applyAlignment="1">
      <alignment horizontal="right"/>
    </xf>
    <xf numFmtId="10" fontId="4" fillId="0" borderId="18" xfId="5" applyNumberFormat="1" applyFont="1" applyFill="1" applyBorder="1" applyAlignment="1">
      <alignment horizontal="right"/>
    </xf>
    <xf numFmtId="167" fontId="4" fillId="0" borderId="18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0" fontId="9" fillId="0" borderId="22" xfId="0" applyFont="1" applyFill="1" applyBorder="1"/>
    <xf numFmtId="10" fontId="9" fillId="0" borderId="22" xfId="5" applyNumberFormat="1" applyFont="1" applyFill="1" applyBorder="1"/>
    <xf numFmtId="168" fontId="9" fillId="0" borderId="15" xfId="4" applyNumberFormat="1" applyFont="1" applyFill="1" applyBorder="1"/>
    <xf numFmtId="0" fontId="9" fillId="0" borderId="7" xfId="0" applyFont="1" applyFill="1" applyBorder="1"/>
    <xf numFmtId="10" fontId="9" fillId="0" borderId="7" xfId="5" applyNumberFormat="1" applyFont="1" applyFill="1" applyBorder="1"/>
    <xf numFmtId="168" fontId="9" fillId="0" borderId="8" xfId="4" applyNumberFormat="1" applyFont="1" applyFill="1" applyBorder="1"/>
    <xf numFmtId="0" fontId="3" fillId="0" borderId="0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5" xfId="0" applyFont="1" applyFill="1" applyBorder="1"/>
    <xf numFmtId="0" fontId="4" fillId="0" borderId="3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5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27" xfId="5" applyNumberFormat="1" applyFont="1" applyFill="1" applyBorder="1" applyAlignment="1">
      <alignment horizontal="right"/>
    </xf>
    <xf numFmtId="41" fontId="4" fillId="0" borderId="18" xfId="4" applyNumberFormat="1" applyFont="1" applyFill="1" applyBorder="1" applyAlignment="1">
      <alignment horizontal="right"/>
    </xf>
    <xf numFmtId="43" fontId="4" fillId="0" borderId="18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0" fontId="9" fillId="0" borderId="0" xfId="0" applyFont="1" applyFill="1" applyBorder="1"/>
    <xf numFmtId="10" fontId="9" fillId="0" borderId="0" xfId="5" applyNumberFormat="1" applyFont="1" applyFill="1" applyBorder="1"/>
    <xf numFmtId="168" fontId="9" fillId="0" borderId="5" xfId="4" applyNumberFormat="1" applyFont="1" applyFill="1" applyBorder="1"/>
    <xf numFmtId="0" fontId="4" fillId="0" borderId="30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8" xfId="0" applyFont="1" applyFill="1" applyBorder="1"/>
    <xf numFmtId="0" fontId="3" fillId="0" borderId="40" xfId="2" applyFont="1" applyFill="1" applyBorder="1"/>
    <xf numFmtId="0" fontId="14" fillId="0" borderId="0" xfId="2" applyFont="1" applyFill="1"/>
    <xf numFmtId="0" fontId="9" fillId="0" borderId="15" xfId="0" applyFont="1" applyFill="1" applyBorder="1"/>
    <xf numFmtId="0" fontId="3" fillId="0" borderId="11" xfId="0" applyFont="1" applyFill="1" applyBorder="1"/>
    <xf numFmtId="10" fontId="3" fillId="0" borderId="12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2" applyFont="1" applyFill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2" applyFont="1" applyFill="1" applyBorder="1"/>
    <xf numFmtId="0" fontId="5" fillId="0" borderId="0" xfId="2" applyFont="1" applyFill="1"/>
    <xf numFmtId="0" fontId="3" fillId="0" borderId="1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/>
    <xf numFmtId="0" fontId="4" fillId="0" borderId="7" xfId="2" applyFont="1" applyFill="1" applyBorder="1" applyAlignment="1">
      <alignment horizontal="center"/>
    </xf>
    <xf numFmtId="43" fontId="3" fillId="0" borderId="8" xfId="2" applyNumberFormat="1" applyFont="1" applyFill="1" applyBorder="1"/>
    <xf numFmtId="0" fontId="4" fillId="0" borderId="0" xfId="2" applyFont="1" applyFill="1" applyBorder="1" applyAlignment="1">
      <alignment horizontal="center"/>
    </xf>
    <xf numFmtId="43" fontId="4" fillId="0" borderId="0" xfId="2" applyNumberFormat="1" applyFont="1" applyFill="1" applyBorder="1"/>
    <xf numFmtId="0" fontId="3" fillId="0" borderId="0" xfId="2" applyFont="1" applyFill="1" applyBorder="1" applyAlignment="1">
      <alignment vertical="top"/>
    </xf>
    <xf numFmtId="41" fontId="3" fillId="0" borderId="0" xfId="2" applyNumberFormat="1" applyFont="1" applyFill="1" applyBorder="1" applyAlignment="1">
      <alignment vertical="top"/>
    </xf>
    <xf numFmtId="3" fontId="3" fillId="0" borderId="0" xfId="2" applyNumberFormat="1" applyFont="1" applyFill="1" applyBorder="1"/>
    <xf numFmtId="4" fontId="3" fillId="0" borderId="0" xfId="2" applyNumberFormat="1" applyFont="1" applyFill="1" applyBorder="1"/>
    <xf numFmtId="37" fontId="3" fillId="0" borderId="0" xfId="2" applyNumberFormat="1" applyFont="1" applyFill="1" applyBorder="1"/>
    <xf numFmtId="43" fontId="3" fillId="0" borderId="0" xfId="2" applyNumberFormat="1" applyFont="1" applyFill="1" applyAlignment="1">
      <alignment horizontal="left"/>
    </xf>
    <xf numFmtId="43" fontId="3" fillId="0" borderId="0" xfId="2" applyNumberFormat="1" applyFont="1" applyFill="1" applyAlignment="1">
      <alignment horizontal="center"/>
    </xf>
    <xf numFmtId="0" fontId="3" fillId="0" borderId="0" xfId="2" applyFill="1"/>
    <xf numFmtId="0" fontId="5" fillId="0" borderId="0" xfId="2" applyFont="1" applyFill="1" applyBorder="1" applyAlignment="1">
      <alignment vertical="center" wrapText="1"/>
    </xf>
    <xf numFmtId="0" fontId="3" fillId="0" borderId="0" xfId="2" applyFill="1" applyBorder="1"/>
    <xf numFmtId="0" fontId="15" fillId="0" borderId="0" xfId="2" applyFont="1" applyFill="1" applyBorder="1"/>
    <xf numFmtId="0" fontId="3" fillId="0" borderId="2" xfId="2" applyFill="1" applyBorder="1"/>
    <xf numFmtId="0" fontId="3" fillId="0" borderId="3" xfId="2" applyFill="1" applyBorder="1"/>
    <xf numFmtId="0" fontId="15" fillId="0" borderId="34" xfId="2" applyFont="1" applyFill="1" applyBorder="1"/>
    <xf numFmtId="0" fontId="3" fillId="0" borderId="40" xfId="2" applyFill="1" applyBorder="1"/>
    <xf numFmtId="0" fontId="3" fillId="0" borderId="39" xfId="2" applyFill="1" applyBorder="1"/>
    <xf numFmtId="14" fontId="4" fillId="0" borderId="20" xfId="2" applyNumberFormat="1" applyFon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3" fillId="0" borderId="4" xfId="2" applyFill="1" applyBorder="1"/>
    <xf numFmtId="0" fontId="17" fillId="0" borderId="0" xfId="2" applyFont="1" applyFill="1" applyBorder="1"/>
    <xf numFmtId="4" fontId="3" fillId="0" borderId="0" xfId="2" applyNumberFormat="1" applyFill="1" applyBorder="1"/>
    <xf numFmtId="8" fontId="3" fillId="0" borderId="0" xfId="2" applyNumberFormat="1" applyFill="1"/>
    <xf numFmtId="0" fontId="3" fillId="0" borderId="6" xfId="2" applyFill="1" applyBorder="1"/>
    <xf numFmtId="0" fontId="3" fillId="0" borderId="7" xfId="2" applyFill="1" applyBorder="1"/>
    <xf numFmtId="44" fontId="3" fillId="0" borderId="8" xfId="2" applyNumberFormat="1" applyFont="1" applyFill="1" applyBorder="1"/>
    <xf numFmtId="43" fontId="3" fillId="0" borderId="0" xfId="2" applyNumberFormat="1" applyFill="1"/>
    <xf numFmtId="14" fontId="4" fillId="0" borderId="41" xfId="2" applyNumberFormat="1" applyFont="1" applyFill="1" applyBorder="1" applyAlignment="1">
      <alignment horizontal="center"/>
    </xf>
    <xf numFmtId="0" fontId="3" fillId="0" borderId="0" xfId="2" applyFill="1" applyBorder="1" applyAlignment="1">
      <alignment horizontal="center"/>
    </xf>
    <xf numFmtId="43" fontId="3" fillId="0" borderId="5" xfId="2" applyNumberFormat="1" applyFill="1" applyBorder="1"/>
    <xf numFmtId="49" fontId="3" fillId="0" borderId="4" xfId="2" applyNumberFormat="1" applyFont="1" applyFill="1" applyBorder="1"/>
    <xf numFmtId="43" fontId="3" fillId="0" borderId="5" xfId="2" applyNumberFormat="1" applyFont="1" applyFill="1" applyBorder="1" applyAlignment="1">
      <alignment horizontal="right"/>
    </xf>
    <xf numFmtId="43" fontId="3" fillId="0" borderId="5" xfId="2" applyNumberFormat="1" applyFill="1" applyBorder="1" applyAlignment="1">
      <alignment horizontal="right"/>
    </xf>
    <xf numFmtId="10" fontId="3" fillId="0" borderId="5" xfId="2" applyNumberFormat="1" applyFont="1" applyFill="1" applyBorder="1" applyAlignment="1">
      <alignment horizontal="right"/>
    </xf>
    <xf numFmtId="171" fontId="3" fillId="0" borderId="0" xfId="2" applyNumberFormat="1" applyFill="1"/>
    <xf numFmtId="10" fontId="3" fillId="0" borderId="0" xfId="2" applyNumberFormat="1" applyFill="1" applyBorder="1" applyAlignment="1">
      <alignment horizontal="center"/>
    </xf>
    <xf numFmtId="0" fontId="3" fillId="0" borderId="5" xfId="2" applyFill="1" applyBorder="1"/>
    <xf numFmtId="44" fontId="3" fillId="0" borderId="5" xfId="2" applyNumberFormat="1" applyFont="1" applyFill="1" applyBorder="1"/>
    <xf numFmtId="0" fontId="9" fillId="0" borderId="1" xfId="2" applyFont="1" applyFill="1" applyBorder="1"/>
    <xf numFmtId="0" fontId="5" fillId="0" borderId="2" xfId="2" applyFont="1" applyFill="1" applyBorder="1"/>
    <xf numFmtId="0" fontId="18" fillId="0" borderId="2" xfId="2" applyFont="1" applyFill="1" applyBorder="1"/>
    <xf numFmtId="0" fontId="5" fillId="0" borderId="3" xfId="2" applyFont="1" applyFill="1" applyBorder="1"/>
    <xf numFmtId="0" fontId="5" fillId="0" borderId="5" xfId="2" applyFont="1" applyFill="1" applyBorder="1"/>
    <xf numFmtId="0" fontId="5" fillId="0" borderId="7" xfId="2" applyFont="1" applyFill="1" applyBorder="1"/>
    <xf numFmtId="43" fontId="5" fillId="0" borderId="7" xfId="2" applyNumberFormat="1" applyFont="1" applyFill="1" applyBorder="1"/>
    <xf numFmtId="0" fontId="5" fillId="0" borderId="8" xfId="2" applyFont="1" applyFill="1" applyBorder="1"/>
    <xf numFmtId="43" fontId="5" fillId="0" borderId="0" xfId="2" applyNumberFormat="1" applyFont="1" applyFill="1"/>
    <xf numFmtId="10" fontId="3" fillId="0" borderId="6" xfId="2" applyNumberFormat="1" applyFont="1" applyFill="1" applyBorder="1"/>
    <xf numFmtId="10" fontId="3" fillId="0" borderId="7" xfId="2" applyNumberFormat="1" applyFont="1" applyFill="1" applyBorder="1"/>
    <xf numFmtId="10" fontId="3" fillId="0" borderId="8" xfId="2" applyNumberFormat="1" applyFont="1" applyFill="1" applyBorder="1" applyAlignment="1">
      <alignment horizontal="right"/>
    </xf>
    <xf numFmtId="44" fontId="5" fillId="0" borderId="0" xfId="2" applyNumberFormat="1" applyFont="1" applyFill="1"/>
    <xf numFmtId="0" fontId="9" fillId="0" borderId="24" xfId="2" applyFont="1" applyFill="1" applyBorder="1" applyAlignment="1">
      <alignment vertical="top"/>
    </xf>
    <xf numFmtId="0" fontId="3" fillId="0" borderId="22" xfId="2" applyFill="1" applyBorder="1"/>
    <xf numFmtId="0" fontId="3" fillId="0" borderId="15" xfId="2" applyFill="1" applyBorder="1" applyAlignment="1">
      <alignment horizontal="right"/>
    </xf>
    <xf numFmtId="43" fontId="3" fillId="0" borderId="0" xfId="2" applyNumberFormat="1" applyFill="1" applyBorder="1" applyAlignment="1">
      <alignment horizontal="right"/>
    </xf>
    <xf numFmtId="0" fontId="9" fillId="0" borderId="0" xfId="2" applyFont="1" applyFill="1" applyBorder="1" applyAlignment="1">
      <alignment horizontal="left" vertical="top" wrapText="1"/>
    </xf>
    <xf numFmtId="43" fontId="5" fillId="0" borderId="0" xfId="2" applyNumberFormat="1" applyFont="1" applyFill="1" applyBorder="1"/>
    <xf numFmtId="43" fontId="3" fillId="0" borderId="0" xfId="2" applyNumberFormat="1" applyFill="1" applyBorder="1"/>
    <xf numFmtId="0" fontId="15" fillId="0" borderId="4" xfId="2" applyFont="1" applyFill="1" applyBorder="1"/>
    <xf numFmtId="0" fontId="3" fillId="0" borderId="1" xfId="2" applyFill="1" applyBorder="1"/>
    <xf numFmtId="0" fontId="4" fillId="0" borderId="21" xfId="2" applyFont="1" applyFill="1" applyBorder="1" applyAlignment="1">
      <alignment horizontal="right"/>
    </xf>
    <xf numFmtId="0" fontId="3" fillId="0" borderId="21" xfId="2" applyFill="1" applyBorder="1"/>
    <xf numFmtId="0" fontId="4" fillId="0" borderId="2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43" fontId="19" fillId="0" borderId="0" xfId="2" applyNumberFormat="1" applyFont="1" applyFill="1" applyBorder="1"/>
    <xf numFmtId="39" fontId="19" fillId="0" borderId="0" xfId="2" applyNumberFormat="1" applyFont="1" applyFill="1" applyBorder="1"/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43" fontId="20" fillId="0" borderId="0" xfId="2" applyNumberFormat="1" applyFont="1" applyFill="1" applyBorder="1"/>
    <xf numFmtId="0" fontId="18" fillId="0" borderId="0" xfId="2" applyFont="1" applyFill="1" applyBorder="1"/>
    <xf numFmtId="0" fontId="3" fillId="0" borderId="0" xfId="2" applyFill="1" applyBorder="1" applyAlignment="1">
      <alignment vertical="center"/>
    </xf>
    <xf numFmtId="0" fontId="3" fillId="0" borderId="8" xfId="2" applyFill="1" applyBorder="1"/>
    <xf numFmtId="43" fontId="21" fillId="0" borderId="0" xfId="2" applyNumberFormat="1" applyFont="1" applyFill="1" applyBorder="1"/>
    <xf numFmtId="0" fontId="3" fillId="0" borderId="42" xfId="2" applyFont="1" applyFill="1" applyBorder="1" applyAlignment="1">
      <alignment horizontal="center"/>
    </xf>
    <xf numFmtId="0" fontId="3" fillId="0" borderId="41" xfId="2" applyFill="1" applyBorder="1" applyAlignment="1">
      <alignment horizontal="center"/>
    </xf>
    <xf numFmtId="0" fontId="3" fillId="0" borderId="13" xfId="2" applyFill="1" applyBorder="1"/>
    <xf numFmtId="43" fontId="3" fillId="0" borderId="13" xfId="2" applyNumberFormat="1" applyFill="1" applyBorder="1"/>
    <xf numFmtId="43" fontId="3" fillId="0" borderId="18" xfId="2" applyNumberFormat="1" applyFill="1" applyBorder="1"/>
    <xf numFmtId="43" fontId="3" fillId="0" borderId="20" xfId="2" applyNumberFormat="1" applyFill="1" applyBorder="1"/>
    <xf numFmtId="43" fontId="3" fillId="0" borderId="26" xfId="2" applyNumberFormat="1" applyFill="1" applyBorder="1"/>
    <xf numFmtId="0" fontId="3" fillId="0" borderId="38" xfId="2" applyFill="1" applyBorder="1"/>
    <xf numFmtId="43" fontId="22" fillId="0" borderId="0" xfId="2" applyNumberFormat="1" applyFont="1" applyFill="1" applyBorder="1"/>
    <xf numFmtId="0" fontId="3" fillId="0" borderId="0" xfId="2" applyFill="1" applyBorder="1" applyAlignment="1">
      <alignment horizontal="right"/>
    </xf>
    <xf numFmtId="3" fontId="3" fillId="0" borderId="0" xfId="2" applyNumberFormat="1" applyFill="1"/>
    <xf numFmtId="4" fontId="3" fillId="0" borderId="0" xfId="2" applyNumberFormat="1" applyFill="1"/>
    <xf numFmtId="10" fontId="3" fillId="0" borderId="0" xfId="2" applyNumberFormat="1" applyFill="1"/>
    <xf numFmtId="0" fontId="3" fillId="0" borderId="0" xfId="2" applyFill="1" applyAlignment="1"/>
    <xf numFmtId="0" fontId="4" fillId="0" borderId="0" xfId="2" applyNumberFormat="1" applyFont="1" applyFill="1" applyBorder="1" applyAlignment="1" applyProtection="1">
      <alignment horizontal="centerContinuous"/>
    </xf>
    <xf numFmtId="0" fontId="3" fillId="0" borderId="0" xfId="2" applyFill="1" applyAlignment="1">
      <alignment horizontal="centerContinuous"/>
    </xf>
    <xf numFmtId="172" fontId="4" fillId="0" borderId="0" xfId="2" applyNumberFormat="1" applyFont="1" applyFill="1" applyBorder="1" applyAlignment="1" applyProtection="1">
      <alignment horizontal="centerContinuous"/>
    </xf>
    <xf numFmtId="0" fontId="4" fillId="0" borderId="0" xfId="2" applyNumberFormat="1" applyFont="1" applyFill="1" applyAlignment="1" applyProtection="1">
      <alignment horizontal="left"/>
      <protection locked="0"/>
    </xf>
    <xf numFmtId="0" fontId="3" fillId="0" borderId="0" xfId="2" applyNumberFormat="1" applyFont="1" applyFill="1" applyBorder="1" applyAlignment="1" applyProtection="1">
      <alignment horizontal="left"/>
      <protection locked="0"/>
    </xf>
    <xf numFmtId="173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>
      <alignment horizontal="right"/>
    </xf>
    <xf numFmtId="165" fontId="3" fillId="0" borderId="0" xfId="1" applyNumberFormat="1" applyFont="1" applyFill="1"/>
    <xf numFmtId="165" fontId="3" fillId="0" borderId="22" xfId="2" applyNumberFormat="1" applyFont="1" applyFill="1" applyBorder="1" applyAlignment="1" applyProtection="1">
      <alignment horizontal="right"/>
    </xf>
    <xf numFmtId="165" fontId="3" fillId="0" borderId="22" xfId="2" applyNumberFormat="1" applyFont="1" applyFill="1" applyBorder="1" applyAlignment="1" applyProtection="1">
      <alignment horizontal="fill"/>
      <protection locked="0"/>
    </xf>
    <xf numFmtId="0" fontId="4" fillId="0" borderId="0" xfId="2" applyNumberFormat="1" applyFont="1" applyFill="1" applyBorder="1" applyAlignment="1" applyProtection="1">
      <alignment horizontal="left"/>
      <protection locked="0"/>
    </xf>
    <xf numFmtId="173" fontId="4" fillId="0" borderId="43" xfId="2" applyNumberFormat="1" applyFont="1" applyFill="1" applyBorder="1" applyAlignment="1" applyProtection="1">
      <alignment horizontal="right"/>
    </xf>
    <xf numFmtId="173" fontId="3" fillId="0" borderId="0" xfId="2" applyNumberFormat="1" applyFill="1"/>
    <xf numFmtId="44" fontId="3" fillId="0" borderId="0" xfId="2" applyNumberFormat="1" applyFont="1" applyFill="1" applyBorder="1" applyAlignment="1" applyProtection="1">
      <alignment horizontal="right"/>
    </xf>
    <xf numFmtId="173" fontId="3" fillId="0" borderId="43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fill"/>
      <protection locked="0"/>
    </xf>
    <xf numFmtId="173" fontId="4" fillId="0" borderId="21" xfId="2" applyNumberFormat="1" applyFont="1" applyFill="1" applyBorder="1" applyAlignment="1" applyProtection="1">
      <alignment horizontal="right"/>
    </xf>
    <xf numFmtId="43" fontId="3" fillId="0" borderId="0" xfId="2" applyNumberFormat="1" applyFont="1" applyFill="1" applyBorder="1" applyAlignment="1" applyProtection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0" xfId="2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22" xfId="2" applyFont="1" applyFill="1" applyBorder="1" applyAlignment="1">
      <alignment horizontal="center" wrapText="1"/>
    </xf>
    <xf numFmtId="0" fontId="4" fillId="0" borderId="15" xfId="2" applyFont="1" applyFill="1" applyBorder="1" applyAlignment="1">
      <alignment horizontal="center" wrapText="1"/>
    </xf>
    <xf numFmtId="0" fontId="8" fillId="0" borderId="21" xfId="2" applyFont="1" applyFill="1" applyBorder="1" applyAlignment="1">
      <alignment horizontal="center"/>
    </xf>
    <xf numFmtId="0" fontId="8" fillId="0" borderId="20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left" vertical="top" wrapText="1"/>
    </xf>
    <xf numFmtId="0" fontId="9" fillId="0" borderId="2" xfId="2" applyFont="1" applyFill="1" applyBorder="1" applyAlignment="1">
      <alignment horizontal="left" vertical="top" wrapText="1"/>
    </xf>
    <xf numFmtId="0" fontId="9" fillId="0" borderId="3" xfId="2" applyFont="1" applyFill="1" applyBorder="1" applyAlignment="1">
      <alignment horizontal="left" vertical="top" wrapText="1"/>
    </xf>
    <xf numFmtId="0" fontId="9" fillId="0" borderId="4" xfId="2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left" vertical="top" wrapText="1"/>
    </xf>
    <xf numFmtId="0" fontId="9" fillId="0" borderId="5" xfId="2" applyFont="1" applyFill="1" applyBorder="1" applyAlignment="1">
      <alignment horizontal="left" vertical="top" wrapText="1"/>
    </xf>
    <xf numFmtId="0" fontId="9" fillId="0" borderId="6" xfId="2" applyFont="1" applyFill="1" applyBorder="1" applyAlignment="1">
      <alignment horizontal="left" vertical="top" wrapText="1"/>
    </xf>
    <xf numFmtId="0" fontId="9" fillId="0" borderId="7" xfId="2" applyFont="1" applyFill="1" applyBorder="1" applyAlignment="1">
      <alignment horizontal="left" vertical="top" wrapText="1"/>
    </xf>
    <xf numFmtId="0" fontId="9" fillId="0" borderId="8" xfId="2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 vertical="center" wrapText="1"/>
    </xf>
    <xf numFmtId="0" fontId="6" fillId="0" borderId="0" xfId="2" applyFont="1" applyFill="1" applyAlignment="1">
      <alignment horizontal="center" vertical="center"/>
    </xf>
    <xf numFmtId="14" fontId="3" fillId="0" borderId="2" xfId="2" applyNumberFormat="1" applyFill="1" applyBorder="1" applyAlignment="1">
      <alignment horizontal="center"/>
    </xf>
    <xf numFmtId="14" fontId="3" fillId="0" borderId="3" xfId="2" applyNumberFormat="1" applyFill="1" applyBorder="1" applyAlignment="1">
      <alignment horizontal="center"/>
    </xf>
    <xf numFmtId="14" fontId="3" fillId="0" borderId="7" xfId="2" applyNumberFormat="1" applyFill="1" applyBorder="1" applyAlignment="1">
      <alignment horizontal="center"/>
    </xf>
    <xf numFmtId="14" fontId="3" fillId="0" borderId="8" xfId="2" applyNumberForma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8">
    <cellStyle name="Comma" xfId="1" builtinId="3"/>
    <cellStyle name="Comma 10" xfId="4"/>
    <cellStyle name="Comma 4" xfId="6"/>
    <cellStyle name="Hyperlink" xfId="3" builtinId="8"/>
    <cellStyle name="Normal" xfId="0" builtinId="0"/>
    <cellStyle name="Normal 10" xfId="2"/>
    <cellStyle name="Percent 10 2" xfId="5"/>
    <cellStyle name="Percent 2 2 2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97632</xdr:colOff>
      <xdr:row>28</xdr:row>
      <xdr:rowOff>130969</xdr:rowOff>
    </xdr:from>
    <xdr:to>
      <xdr:col>8</xdr:col>
      <xdr:colOff>478632</xdr:colOff>
      <xdr:row>28</xdr:row>
      <xdr:rowOff>130969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19712" y="467248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46454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46454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9204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70" zoomScaleNormal="7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85546875" style="2" bestFit="1" customWidth="1"/>
    <col min="9" max="9" width="28.42578125" style="2" bestFit="1" customWidth="1"/>
    <col min="10" max="10" width="18.7109375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H1" s="12"/>
    </row>
    <row r="2" spans="1:15" ht="15.75" x14ac:dyDescent="0.25">
      <c r="A2" s="3" t="s">
        <v>1</v>
      </c>
    </row>
    <row r="3" spans="1:15" ht="13.5" thickBot="1" x14ac:dyDescent="0.25"/>
    <row r="4" spans="1:15" x14ac:dyDescent="0.2">
      <c r="B4" s="413" t="s">
        <v>2</v>
      </c>
      <c r="C4" s="414"/>
      <c r="D4" s="4" t="s">
        <v>3</v>
      </c>
      <c r="E4" s="4"/>
      <c r="F4" s="4"/>
      <c r="G4" s="5"/>
      <c r="I4" s="415"/>
      <c r="J4" s="415"/>
    </row>
    <row r="5" spans="1:15" x14ac:dyDescent="0.2">
      <c r="B5" s="396" t="s">
        <v>4</v>
      </c>
      <c r="C5" s="397"/>
      <c r="D5" s="6" t="s">
        <v>5</v>
      </c>
      <c r="E5" s="6"/>
      <c r="F5" s="6"/>
      <c r="G5" s="7"/>
      <c r="I5" s="415"/>
      <c r="J5" s="415"/>
      <c r="L5" s="416"/>
      <c r="M5" s="416"/>
    </row>
    <row r="6" spans="1:15" x14ac:dyDescent="0.2">
      <c r="B6" s="396" t="s">
        <v>6</v>
      </c>
      <c r="C6" s="397"/>
      <c r="D6" s="8">
        <v>44130</v>
      </c>
      <c r="E6" s="6"/>
      <c r="F6" s="6"/>
      <c r="G6" s="7"/>
      <c r="I6" s="415"/>
      <c r="J6" s="415"/>
      <c r="L6" s="416"/>
      <c r="M6" s="416"/>
    </row>
    <row r="7" spans="1:15" x14ac:dyDescent="0.2">
      <c r="B7" s="396" t="s">
        <v>7</v>
      </c>
      <c r="C7" s="397"/>
      <c r="D7" s="8">
        <v>44104</v>
      </c>
      <c r="E7" s="9"/>
      <c r="F7" s="9"/>
      <c r="G7" s="10"/>
      <c r="I7" s="11"/>
      <c r="J7" s="11"/>
      <c r="L7" s="416"/>
      <c r="M7" s="416"/>
    </row>
    <row r="8" spans="1:15" x14ac:dyDescent="0.2">
      <c r="B8" s="396" t="s">
        <v>8</v>
      </c>
      <c r="C8" s="397"/>
      <c r="D8" s="6" t="s">
        <v>9</v>
      </c>
      <c r="E8" s="6"/>
      <c r="F8" s="6"/>
      <c r="G8" s="7"/>
      <c r="H8" s="12"/>
      <c r="I8" s="13"/>
      <c r="J8" s="11"/>
    </row>
    <row r="9" spans="1:15" x14ac:dyDescent="0.2">
      <c r="B9" s="396" t="s">
        <v>10</v>
      </c>
      <c r="C9" s="397"/>
      <c r="D9" s="6" t="s">
        <v>11</v>
      </c>
      <c r="E9" s="6"/>
      <c r="F9" s="6"/>
      <c r="G9" s="7"/>
      <c r="I9" s="11"/>
      <c r="J9" s="11"/>
    </row>
    <row r="10" spans="1:15" x14ac:dyDescent="0.2">
      <c r="B10" s="14" t="s">
        <v>12</v>
      </c>
      <c r="C10" s="15"/>
      <c r="D10" s="16" t="s">
        <v>13</v>
      </c>
      <c r="E10" s="17"/>
      <c r="F10" s="17"/>
      <c r="G10" s="18"/>
      <c r="I10" s="19"/>
      <c r="J10" s="19"/>
    </row>
    <row r="11" spans="1:15" ht="13.5" thickBot="1" x14ac:dyDescent="0.25">
      <c r="B11" s="398" t="s">
        <v>14</v>
      </c>
      <c r="C11" s="399"/>
      <c r="D11" s="20" t="s">
        <v>15</v>
      </c>
      <c r="E11" s="21"/>
      <c r="F11" s="21"/>
      <c r="G11" s="22"/>
    </row>
    <row r="12" spans="1:15" x14ac:dyDescent="0.2">
      <c r="B12" s="19"/>
      <c r="C12" s="19"/>
    </row>
    <row r="13" spans="1:15" ht="13.5" thickBot="1" x14ac:dyDescent="0.25">
      <c r="I13" s="23"/>
    </row>
    <row r="14" spans="1:15" ht="15.75" x14ac:dyDescent="0.25">
      <c r="A14" s="24" t="s">
        <v>16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</row>
    <row r="15" spans="1:15" ht="6.75" customHeight="1" x14ac:dyDescent="0.2">
      <c r="A15" s="2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9"/>
    </row>
    <row r="16" spans="1:15" x14ac:dyDescent="0.2">
      <c r="A16" s="30"/>
      <c r="B16" s="31" t="s">
        <v>17</v>
      </c>
      <c r="C16" s="31" t="s">
        <v>18</v>
      </c>
      <c r="D16" s="32" t="s">
        <v>19</v>
      </c>
      <c r="E16" s="31" t="s">
        <v>20</v>
      </c>
      <c r="F16" s="31" t="s">
        <v>21</v>
      </c>
      <c r="G16" s="31" t="s">
        <v>22</v>
      </c>
      <c r="H16" s="31" t="s">
        <v>23</v>
      </c>
      <c r="I16" s="31" t="s">
        <v>24</v>
      </c>
      <c r="J16" s="31" t="s">
        <v>25</v>
      </c>
      <c r="K16" s="31" t="s">
        <v>26</v>
      </c>
      <c r="L16" s="31" t="s">
        <v>27</v>
      </c>
      <c r="M16" s="31" t="s">
        <v>28</v>
      </c>
      <c r="N16" s="31" t="s">
        <v>29</v>
      </c>
      <c r="O16" s="33" t="s">
        <v>30</v>
      </c>
    </row>
    <row r="17" spans="1:17" x14ac:dyDescent="0.2">
      <c r="A17" s="28"/>
      <c r="B17" s="34" t="s">
        <v>31</v>
      </c>
      <c r="C17" s="35" t="s">
        <v>32</v>
      </c>
      <c r="D17" s="36">
        <v>7.1812999999999998E-3</v>
      </c>
      <c r="E17" s="36">
        <v>1.4813000000000001E-3</v>
      </c>
      <c r="F17" s="36">
        <v>5.7000000000000002E-3</v>
      </c>
      <c r="G17" s="34"/>
      <c r="H17" s="37">
        <v>551600000</v>
      </c>
      <c r="I17" s="37">
        <v>92389016.909999996</v>
      </c>
      <c r="J17" s="38">
        <v>57131.68</v>
      </c>
      <c r="K17" s="39">
        <v>1485754.58</v>
      </c>
      <c r="L17" s="38">
        <f>I17-K17</f>
        <v>90903262.329999998</v>
      </c>
      <c r="M17" s="40">
        <f>L17/L21</f>
        <v>0.8463733815710065</v>
      </c>
      <c r="N17" s="40" t="s">
        <v>33</v>
      </c>
      <c r="O17" s="41">
        <v>47175</v>
      </c>
      <c r="Q17" s="42"/>
    </row>
    <row r="18" spans="1:17" x14ac:dyDescent="0.2">
      <c r="A18" s="28"/>
      <c r="B18" s="35" t="s">
        <v>34</v>
      </c>
      <c r="C18" s="35" t="s">
        <v>35</v>
      </c>
      <c r="D18" s="43">
        <v>1.4999999999999999E-2</v>
      </c>
      <c r="E18" s="43"/>
      <c r="F18" s="43"/>
      <c r="G18" s="35"/>
      <c r="H18" s="44">
        <v>16500000</v>
      </c>
      <c r="I18" s="44">
        <v>16500000</v>
      </c>
      <c r="J18" s="45">
        <v>21312.23</v>
      </c>
      <c r="K18" s="46">
        <v>0</v>
      </c>
      <c r="L18" s="45">
        <f>I18-K18</f>
        <v>16500000</v>
      </c>
      <c r="M18" s="47">
        <f>L18/L21</f>
        <v>0.1536266184289935</v>
      </c>
      <c r="N18" s="47" t="s">
        <v>33</v>
      </c>
      <c r="O18" s="48">
        <v>48512</v>
      </c>
      <c r="Q18" s="42"/>
    </row>
    <row r="19" spans="1:17" x14ac:dyDescent="0.2">
      <c r="A19" s="28"/>
      <c r="B19" s="35"/>
      <c r="C19" s="35"/>
      <c r="D19" s="43"/>
      <c r="E19" s="43"/>
      <c r="F19" s="43"/>
      <c r="G19" s="35"/>
      <c r="H19" s="44"/>
      <c r="I19" s="44"/>
      <c r="J19" s="45"/>
      <c r="K19" s="46"/>
      <c r="L19" s="45"/>
      <c r="M19" s="47"/>
      <c r="N19" s="47"/>
      <c r="O19" s="48"/>
      <c r="Q19" s="42"/>
    </row>
    <row r="20" spans="1:17" x14ac:dyDescent="0.2">
      <c r="A20" s="49"/>
      <c r="B20" s="50"/>
      <c r="C20" s="50"/>
      <c r="D20" s="51"/>
      <c r="E20" s="50"/>
      <c r="F20" s="50"/>
      <c r="G20" s="50"/>
      <c r="H20" s="52"/>
      <c r="I20" s="53"/>
      <c r="J20" s="53"/>
      <c r="K20" s="54"/>
      <c r="L20" s="53"/>
      <c r="M20" s="55"/>
      <c r="N20" s="55"/>
      <c r="O20" s="56"/>
    </row>
    <row r="21" spans="1:17" x14ac:dyDescent="0.2">
      <c r="A21" s="49"/>
      <c r="B21" s="57" t="s">
        <v>36</v>
      </c>
      <c r="C21" s="58"/>
      <c r="D21" s="59"/>
      <c r="E21" s="50"/>
      <c r="F21" s="50"/>
      <c r="G21" s="50"/>
      <c r="H21" s="60">
        <f>SUM(H17:H20)</f>
        <v>568100000</v>
      </c>
      <c r="I21" s="60">
        <f>SUM(I17:I20)</f>
        <v>108889016.91</v>
      </c>
      <c r="J21" s="60">
        <f>SUM(J17:J19)</f>
        <v>78443.91</v>
      </c>
      <c r="K21" s="60">
        <f>SUM(K17:K19)</f>
        <v>1485754.58</v>
      </c>
      <c r="L21" s="60">
        <f>SUM(L17:L19)</f>
        <v>107403262.33</v>
      </c>
      <c r="M21" s="61">
        <f>SUM(M17:M19)</f>
        <v>1</v>
      </c>
      <c r="N21" s="62"/>
      <c r="O21" s="63"/>
    </row>
    <row r="22" spans="1:17" s="68" customFormat="1" ht="11.25" x14ac:dyDescent="0.2">
      <c r="A22" s="64" t="s">
        <v>37</v>
      </c>
      <c r="B22" s="65"/>
      <c r="C22" s="65"/>
      <c r="D22" s="65"/>
      <c r="E22" s="65"/>
      <c r="F22" s="65"/>
      <c r="G22" s="65"/>
      <c r="H22" s="65"/>
      <c r="I22" s="65"/>
      <c r="J22" s="65"/>
      <c r="K22" s="66"/>
      <c r="L22" s="66"/>
      <c r="M22" s="66"/>
      <c r="N22" s="66"/>
      <c r="O22" s="67"/>
    </row>
    <row r="23" spans="1:17" s="68" customFormat="1" ht="13.5" thickBot="1" x14ac:dyDescent="0.25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1"/>
      <c r="L23" s="71"/>
      <c r="M23" s="71"/>
      <c r="N23" s="71"/>
      <c r="O23" s="72"/>
    </row>
    <row r="24" spans="1:17" ht="13.5" thickBot="1" x14ac:dyDescent="0.25"/>
    <row r="25" spans="1:17" ht="15.75" x14ac:dyDescent="0.25">
      <c r="A25" s="24" t="s">
        <v>38</v>
      </c>
      <c r="B25" s="25"/>
      <c r="C25" s="26"/>
      <c r="D25" s="26"/>
      <c r="E25" s="26"/>
      <c r="F25" s="26"/>
      <c r="G25" s="26"/>
      <c r="H25" s="27"/>
      <c r="J25" s="24" t="s">
        <v>39</v>
      </c>
      <c r="K25" s="26"/>
      <c r="L25" s="26"/>
      <c r="M25" s="26"/>
      <c r="N25" s="26"/>
      <c r="O25" s="27"/>
    </row>
    <row r="26" spans="1:17" x14ac:dyDescent="0.2">
      <c r="A26" s="28"/>
      <c r="B26" s="19"/>
      <c r="C26" s="19"/>
      <c r="D26" s="19"/>
      <c r="E26" s="19"/>
      <c r="F26" s="19"/>
      <c r="G26" s="19"/>
      <c r="H26" s="29"/>
      <c r="J26" s="28"/>
      <c r="K26" s="19"/>
      <c r="L26" s="19"/>
      <c r="M26" s="19"/>
      <c r="N26" s="19"/>
      <c r="O26" s="29"/>
    </row>
    <row r="27" spans="1:17" s="79" customFormat="1" x14ac:dyDescent="0.2">
      <c r="A27" s="73"/>
      <c r="B27" s="74"/>
      <c r="C27" s="74"/>
      <c r="D27" s="74"/>
      <c r="E27" s="74"/>
      <c r="F27" s="74" t="s">
        <v>40</v>
      </c>
      <c r="G27" s="74" t="s">
        <v>41</v>
      </c>
      <c r="H27" s="75" t="s">
        <v>42</v>
      </c>
      <c r="I27" s="2"/>
      <c r="J27" s="76"/>
      <c r="K27" s="77"/>
      <c r="L27" s="78" t="s">
        <v>43</v>
      </c>
      <c r="M27" s="400" t="s">
        <v>44</v>
      </c>
      <c r="N27" s="400"/>
      <c r="O27" s="401"/>
    </row>
    <row r="28" spans="1:17" x14ac:dyDescent="0.2">
      <c r="A28" s="76"/>
      <c r="B28" s="80" t="s">
        <v>45</v>
      </c>
      <c r="C28" s="80"/>
      <c r="D28" s="80"/>
      <c r="E28" s="80"/>
      <c r="F28" s="81">
        <v>112681745.02</v>
      </c>
      <c r="G28" s="82">
        <f>+H28-F28</f>
        <v>-1570210.599999994</v>
      </c>
      <c r="H28" s="83">
        <v>111111534.42</v>
      </c>
      <c r="I28" s="23"/>
      <c r="J28" s="49"/>
      <c r="K28" s="84"/>
      <c r="L28" s="85"/>
      <c r="M28" s="402" t="s">
        <v>46</v>
      </c>
      <c r="N28" s="402"/>
      <c r="O28" s="403"/>
    </row>
    <row r="29" spans="1:17" x14ac:dyDescent="0.2">
      <c r="A29" s="28"/>
      <c r="B29" s="19" t="s">
        <v>47</v>
      </c>
      <c r="C29" s="19"/>
      <c r="D29" s="19"/>
      <c r="E29" s="19"/>
      <c r="F29" s="86">
        <v>1355958.88</v>
      </c>
      <c r="G29" s="87">
        <f>+H29-F29</f>
        <v>84456.020000000019</v>
      </c>
      <c r="H29" s="88">
        <v>1440414.9</v>
      </c>
      <c r="I29" s="23"/>
      <c r="J29" s="89" t="s">
        <v>48</v>
      </c>
      <c r="K29" s="90"/>
      <c r="L29" s="91">
        <v>2.8999999999999998E-3</v>
      </c>
      <c r="M29" s="92"/>
      <c r="N29" s="93">
        <v>-34.22</v>
      </c>
      <c r="O29" s="94"/>
    </row>
    <row r="30" spans="1:17" x14ac:dyDescent="0.2">
      <c r="A30" s="28"/>
      <c r="B30" s="95" t="s">
        <v>49</v>
      </c>
      <c r="C30" s="95"/>
      <c r="D30" s="95"/>
      <c r="E30" s="95"/>
      <c r="F30" s="96">
        <f>SUM(F28:F29)</f>
        <v>114037703.89999999</v>
      </c>
      <c r="G30" s="97">
        <f>SUM(G28:G29)</f>
        <v>-1485754.579999994</v>
      </c>
      <c r="H30" s="98">
        <f>H28+H29</f>
        <v>112551949.32000001</v>
      </c>
      <c r="I30" s="23"/>
      <c r="J30" s="89" t="s">
        <v>50</v>
      </c>
      <c r="K30" s="90"/>
      <c r="L30" s="91">
        <v>1.9E-3</v>
      </c>
      <c r="M30" s="99"/>
      <c r="N30" s="100">
        <v>-1.17</v>
      </c>
      <c r="O30" s="101"/>
    </row>
    <row r="31" spans="1:17" x14ac:dyDescent="0.2">
      <c r="A31" s="28"/>
      <c r="B31" s="19"/>
      <c r="C31" s="19"/>
      <c r="D31" s="19"/>
      <c r="E31" s="19"/>
      <c r="F31" s="86"/>
      <c r="G31" s="102"/>
      <c r="H31" s="88"/>
      <c r="I31" s="23"/>
      <c r="J31" s="89" t="s">
        <v>51</v>
      </c>
      <c r="K31" s="90"/>
      <c r="L31" s="91">
        <v>8.3599999999999994E-2</v>
      </c>
      <c r="M31" s="99"/>
      <c r="N31" s="100">
        <v>-19.579999999999998</v>
      </c>
      <c r="O31" s="101"/>
    </row>
    <row r="32" spans="1:17" x14ac:dyDescent="0.2">
      <c r="A32" s="28"/>
      <c r="B32" s="19"/>
      <c r="C32" s="19"/>
      <c r="D32" s="19"/>
      <c r="E32" s="19"/>
      <c r="F32" s="86"/>
      <c r="G32" s="102"/>
      <c r="H32" s="88"/>
      <c r="I32" s="23"/>
      <c r="J32" s="89" t="s">
        <v>52</v>
      </c>
      <c r="K32" s="90"/>
      <c r="L32" s="91">
        <v>0.1391</v>
      </c>
      <c r="M32" s="103"/>
      <c r="N32" s="104">
        <v>-1.69</v>
      </c>
      <c r="O32" s="105"/>
    </row>
    <row r="33" spans="1:15" ht="15.75" customHeight="1" x14ac:dyDescent="0.2">
      <c r="A33" s="28"/>
      <c r="B33" s="19"/>
      <c r="C33" s="19"/>
      <c r="D33" s="19"/>
      <c r="E33" s="19"/>
      <c r="F33" s="106"/>
      <c r="G33" s="107"/>
      <c r="H33" s="108"/>
      <c r="I33" s="23"/>
      <c r="J33" s="109"/>
      <c r="K33" s="110"/>
      <c r="L33" s="111"/>
      <c r="M33" s="112"/>
      <c r="N33" s="113" t="s">
        <v>53</v>
      </c>
      <c r="O33" s="114"/>
    </row>
    <row r="34" spans="1:15" x14ac:dyDescent="0.2">
      <c r="A34" s="28"/>
      <c r="B34" s="19" t="s">
        <v>54</v>
      </c>
      <c r="C34" s="19"/>
      <c r="D34" s="19"/>
      <c r="E34" s="19"/>
      <c r="F34" s="86">
        <v>5.3</v>
      </c>
      <c r="G34" s="87">
        <f t="shared" ref="G34:G39" si="0">H34-F34</f>
        <v>0</v>
      </c>
      <c r="H34" s="88">
        <v>5.3</v>
      </c>
      <c r="I34" s="23"/>
      <c r="J34" s="89" t="s">
        <v>55</v>
      </c>
      <c r="K34" s="90"/>
      <c r="L34" s="91">
        <v>0.7661</v>
      </c>
      <c r="M34" s="92"/>
      <c r="N34" s="93">
        <v>146.93</v>
      </c>
      <c r="O34" s="94"/>
    </row>
    <row r="35" spans="1:15" x14ac:dyDescent="0.2">
      <c r="A35" s="28"/>
      <c r="B35" s="19" t="s">
        <v>56</v>
      </c>
      <c r="C35" s="19"/>
      <c r="D35" s="19"/>
      <c r="E35" s="19"/>
      <c r="F35" s="86">
        <v>147.63</v>
      </c>
      <c r="G35" s="87">
        <f t="shared" si="0"/>
        <v>0.24000000000000909</v>
      </c>
      <c r="H35" s="88">
        <v>147.87</v>
      </c>
      <c r="I35" s="23"/>
      <c r="J35" s="89" t="s">
        <v>57</v>
      </c>
      <c r="K35" s="90"/>
      <c r="L35" s="91">
        <v>5.8999999999999999E-3</v>
      </c>
      <c r="M35" s="99"/>
      <c r="N35" s="100">
        <v>164.92</v>
      </c>
      <c r="O35" s="101"/>
    </row>
    <row r="36" spans="1:15" ht="12.75" customHeight="1" x14ac:dyDescent="0.2">
      <c r="A36" s="28"/>
      <c r="B36" s="19" t="s">
        <v>58</v>
      </c>
      <c r="C36" s="19"/>
      <c r="D36" s="19"/>
      <c r="E36" s="19"/>
      <c r="F36" s="115">
        <v>30339</v>
      </c>
      <c r="G36" s="116">
        <f t="shared" si="0"/>
        <v>-543</v>
      </c>
      <c r="H36" s="117">
        <v>29796</v>
      </c>
      <c r="I36" s="23"/>
      <c r="J36" s="89" t="s">
        <v>59</v>
      </c>
      <c r="K36" s="90"/>
      <c r="L36" s="91">
        <v>5.0000000000000001E-4</v>
      </c>
      <c r="M36" s="99"/>
      <c r="N36" s="100">
        <v>98.19</v>
      </c>
      <c r="O36" s="101"/>
    </row>
    <row r="37" spans="1:15" ht="13.5" thickBot="1" x14ac:dyDescent="0.25">
      <c r="A37" s="28"/>
      <c r="B37" s="19" t="s">
        <v>60</v>
      </c>
      <c r="C37" s="19"/>
      <c r="D37" s="19"/>
      <c r="E37" s="19"/>
      <c r="F37" s="115">
        <v>12904</v>
      </c>
      <c r="G37" s="116">
        <f t="shared" si="0"/>
        <v>-222</v>
      </c>
      <c r="H37" s="117">
        <v>12682</v>
      </c>
      <c r="I37" s="23"/>
      <c r="J37" s="118" t="s">
        <v>61</v>
      </c>
      <c r="K37" s="90"/>
      <c r="L37" s="119"/>
      <c r="M37" s="120"/>
      <c r="N37" s="121">
        <v>111.61</v>
      </c>
      <c r="O37" s="122"/>
    </row>
    <row r="38" spans="1:15" ht="13.5" thickBot="1" x14ac:dyDescent="0.25">
      <c r="A38" s="28"/>
      <c r="B38" s="19" t="s">
        <v>62</v>
      </c>
      <c r="C38" s="19"/>
      <c r="D38" s="19"/>
      <c r="E38" s="19"/>
      <c r="F38" s="123">
        <v>3758.78</v>
      </c>
      <c r="G38" s="87">
        <f t="shared" si="0"/>
        <v>18.639999999999873</v>
      </c>
      <c r="H38" s="124">
        <v>3777.42</v>
      </c>
      <c r="I38" s="23"/>
      <c r="J38" s="125"/>
      <c r="K38" s="126"/>
      <c r="L38" s="127"/>
      <c r="M38" s="128"/>
      <c r="N38" s="128"/>
      <c r="O38" s="129"/>
    </row>
    <row r="39" spans="1:15" x14ac:dyDescent="0.2">
      <c r="A39" s="49"/>
      <c r="B39" s="130" t="s">
        <v>63</v>
      </c>
      <c r="C39" s="130"/>
      <c r="D39" s="130"/>
      <c r="E39" s="130"/>
      <c r="F39" s="131">
        <v>8837.39</v>
      </c>
      <c r="G39" s="87">
        <f t="shared" si="0"/>
        <v>37.550000000001091</v>
      </c>
      <c r="H39" s="132">
        <v>8874.94</v>
      </c>
      <c r="I39" s="23"/>
      <c r="J39" s="404" t="s">
        <v>64</v>
      </c>
      <c r="K39" s="405"/>
      <c r="L39" s="405"/>
      <c r="M39" s="405"/>
      <c r="N39" s="405"/>
      <c r="O39" s="406"/>
    </row>
    <row r="40" spans="1:15" s="68" customFormat="1" x14ac:dyDescent="0.2">
      <c r="A40" s="64"/>
      <c r="B40" s="65"/>
      <c r="C40" s="65"/>
      <c r="D40" s="65"/>
      <c r="E40" s="65"/>
      <c r="F40" s="65"/>
      <c r="G40" s="65"/>
      <c r="H40" s="67"/>
      <c r="I40" s="23"/>
      <c r="J40" s="407"/>
      <c r="K40" s="408"/>
      <c r="L40" s="408"/>
      <c r="M40" s="408"/>
      <c r="N40" s="408"/>
      <c r="O40" s="409"/>
    </row>
    <row r="41" spans="1:15" s="68" customFormat="1" ht="13.5" thickBot="1" x14ac:dyDescent="0.25">
      <c r="A41" s="69"/>
      <c r="B41" s="70"/>
      <c r="C41" s="70"/>
      <c r="D41" s="70"/>
      <c r="E41" s="70"/>
      <c r="F41" s="70"/>
      <c r="G41" s="70"/>
      <c r="H41" s="72"/>
      <c r="I41" s="23"/>
      <c r="J41" s="410"/>
      <c r="K41" s="411"/>
      <c r="L41" s="411"/>
      <c r="M41" s="411"/>
      <c r="N41" s="411"/>
      <c r="O41" s="412"/>
    </row>
    <row r="42" spans="1:15" ht="13.5" thickBot="1" x14ac:dyDescent="0.25">
      <c r="I42" s="23"/>
      <c r="L42" s="133"/>
    </row>
    <row r="43" spans="1:15" ht="15.75" x14ac:dyDescent="0.25">
      <c r="A43" s="24" t="s">
        <v>65</v>
      </c>
      <c r="B43" s="26"/>
      <c r="C43" s="26"/>
      <c r="D43" s="26"/>
      <c r="E43" s="26"/>
      <c r="F43" s="26"/>
      <c r="G43" s="26"/>
      <c r="H43" s="27"/>
      <c r="I43" s="23"/>
      <c r="J43" s="134"/>
      <c r="K43" s="135"/>
      <c r="L43" s="136"/>
    </row>
    <row r="44" spans="1:15" x14ac:dyDescent="0.2">
      <c r="A44" s="28"/>
      <c r="B44" s="19"/>
      <c r="C44" s="19"/>
      <c r="D44" s="19"/>
      <c r="E44" s="19"/>
      <c r="F44" s="19"/>
      <c r="G44" s="19"/>
      <c r="H44" s="29"/>
      <c r="I44" s="23"/>
      <c r="J44" s="19"/>
      <c r="L44" s="137"/>
    </row>
    <row r="45" spans="1:15" x14ac:dyDescent="0.2">
      <c r="A45" s="73"/>
      <c r="B45" s="74"/>
      <c r="C45" s="74"/>
      <c r="D45" s="74"/>
      <c r="E45" s="74"/>
      <c r="F45" s="138" t="s">
        <v>66</v>
      </c>
      <c r="G45" s="31" t="s">
        <v>41</v>
      </c>
      <c r="H45" s="139" t="s">
        <v>42</v>
      </c>
      <c r="I45" s="23"/>
      <c r="J45" s="140"/>
      <c r="L45" s="141"/>
    </row>
    <row r="46" spans="1:15" x14ac:dyDescent="0.2">
      <c r="A46" s="28"/>
      <c r="B46" s="19" t="s">
        <v>67</v>
      </c>
      <c r="C46" s="19"/>
      <c r="D46" s="19"/>
      <c r="E46" s="77"/>
      <c r="F46" s="38">
        <v>851313.01</v>
      </c>
      <c r="G46" s="87">
        <f>+H46-F46</f>
        <v>0</v>
      </c>
      <c r="H46" s="142">
        <v>851313.01</v>
      </c>
      <c r="I46" s="23"/>
      <c r="J46" s="143"/>
      <c r="L46" s="141"/>
    </row>
    <row r="47" spans="1:15" x14ac:dyDescent="0.2">
      <c r="A47" s="28"/>
      <c r="B47" s="19" t="s">
        <v>68</v>
      </c>
      <c r="C47" s="19"/>
      <c r="D47" s="19"/>
      <c r="E47" s="90"/>
      <c r="F47" s="45">
        <v>851313.01</v>
      </c>
      <c r="G47" s="87">
        <f>+H47-F47</f>
        <v>0</v>
      </c>
      <c r="H47" s="142">
        <v>851313.01</v>
      </c>
      <c r="I47" s="23"/>
      <c r="J47" s="144"/>
    </row>
    <row r="48" spans="1:15" x14ac:dyDescent="0.2">
      <c r="A48" s="28"/>
      <c r="B48" s="19" t="s">
        <v>69</v>
      </c>
      <c r="C48" s="19"/>
      <c r="D48" s="19"/>
      <c r="E48" s="90"/>
      <c r="F48" s="45">
        <v>0</v>
      </c>
      <c r="G48" s="87"/>
      <c r="H48" s="142">
        <v>0</v>
      </c>
      <c r="I48" s="23"/>
      <c r="J48" s="145"/>
      <c r="L48" s="146"/>
    </row>
    <row r="49" spans="1:14" x14ac:dyDescent="0.2">
      <c r="A49" s="28"/>
      <c r="B49" s="19" t="s">
        <v>70</v>
      </c>
      <c r="C49" s="19"/>
      <c r="D49" s="19"/>
      <c r="E49" s="90"/>
      <c r="F49" s="45">
        <v>0</v>
      </c>
      <c r="G49" s="87"/>
      <c r="H49" s="142">
        <v>0</v>
      </c>
      <c r="I49" s="23"/>
      <c r="J49" s="144"/>
      <c r="L49" s="146"/>
    </row>
    <row r="50" spans="1:14" x14ac:dyDescent="0.2">
      <c r="A50" s="28"/>
      <c r="B50" s="19" t="s">
        <v>71</v>
      </c>
      <c r="C50" s="19"/>
      <c r="D50" s="19"/>
      <c r="E50" s="90"/>
      <c r="F50" s="45">
        <v>2478500.7999999998</v>
      </c>
      <c r="G50" s="87">
        <f>+H50-F50</f>
        <v>-374032.11999999965</v>
      </c>
      <c r="H50" s="142">
        <v>2104468.6800000002</v>
      </c>
      <c r="I50" s="23"/>
      <c r="J50" s="143"/>
      <c r="L50" s="19"/>
    </row>
    <row r="51" spans="1:14" x14ac:dyDescent="0.2">
      <c r="A51" s="28"/>
      <c r="B51" s="19" t="s">
        <v>72</v>
      </c>
      <c r="C51" s="19"/>
      <c r="D51" s="19"/>
      <c r="E51" s="19"/>
      <c r="F51" s="147">
        <v>0</v>
      </c>
      <c r="G51" s="86"/>
      <c r="H51" s="142">
        <v>0</v>
      </c>
      <c r="I51" s="23"/>
      <c r="J51" s="143"/>
      <c r="K51" s="146"/>
      <c r="L51" s="143"/>
      <c r="M51" s="148"/>
    </row>
    <row r="52" spans="1:14" x14ac:dyDescent="0.2">
      <c r="A52" s="28"/>
      <c r="B52" s="19" t="s">
        <v>73</v>
      </c>
      <c r="C52" s="19"/>
      <c r="D52" s="19"/>
      <c r="E52" s="19"/>
      <c r="F52" s="147"/>
      <c r="G52" s="86"/>
      <c r="H52" s="142"/>
      <c r="I52" s="23"/>
      <c r="J52" s="19"/>
      <c r="L52" s="19"/>
    </row>
    <row r="53" spans="1:14" x14ac:dyDescent="0.2">
      <c r="A53" s="28"/>
      <c r="B53" s="95" t="s">
        <v>74</v>
      </c>
      <c r="C53" s="19"/>
      <c r="D53" s="19"/>
      <c r="E53" s="19"/>
      <c r="F53" s="149">
        <v>3329813.81</v>
      </c>
      <c r="G53" s="96">
        <f>+H53-F53</f>
        <v>-374032.11999999965</v>
      </c>
      <c r="H53" s="150">
        <f>H47+H48+H50+H51</f>
        <v>2955781.6900000004</v>
      </c>
      <c r="I53" s="23"/>
      <c r="J53" s="143"/>
      <c r="K53" s="151"/>
      <c r="L53" s="143"/>
    </row>
    <row r="54" spans="1:14" x14ac:dyDescent="0.2">
      <c r="A54" s="28"/>
      <c r="B54" s="19"/>
      <c r="C54" s="19"/>
      <c r="D54" s="19"/>
      <c r="E54" s="19"/>
      <c r="F54" s="152"/>
      <c r="G54" s="153"/>
      <c r="H54" s="29"/>
      <c r="I54" s="23"/>
      <c r="J54" s="19"/>
      <c r="L54" s="19"/>
    </row>
    <row r="55" spans="1:14" x14ac:dyDescent="0.2">
      <c r="A55" s="64"/>
      <c r="B55" s="66"/>
      <c r="C55" s="66"/>
      <c r="D55" s="66"/>
      <c r="E55" s="66"/>
      <c r="F55" s="154"/>
      <c r="G55" s="155"/>
      <c r="H55" s="156"/>
      <c r="I55" s="23"/>
      <c r="J55" s="19"/>
    </row>
    <row r="56" spans="1:14" x14ac:dyDescent="0.2">
      <c r="A56" s="64"/>
      <c r="B56" s="66"/>
      <c r="C56" s="66"/>
      <c r="D56" s="66"/>
      <c r="E56" s="66"/>
      <c r="F56" s="154"/>
      <c r="G56" s="155"/>
      <c r="H56" s="156"/>
      <c r="I56" s="23"/>
      <c r="J56" s="19"/>
      <c r="L56" s="23"/>
      <c r="M56" s="23"/>
    </row>
    <row r="57" spans="1:14" ht="13.5" thickBot="1" x14ac:dyDescent="0.25">
      <c r="A57" s="157"/>
      <c r="B57" s="71"/>
      <c r="C57" s="71"/>
      <c r="D57" s="71"/>
      <c r="E57" s="71"/>
      <c r="F57" s="158"/>
      <c r="G57" s="159"/>
      <c r="H57" s="160"/>
      <c r="I57" s="23"/>
    </row>
    <row r="58" spans="1:14" x14ac:dyDescent="0.2">
      <c r="I58" s="23"/>
    </row>
    <row r="59" spans="1:14" ht="13.5" thickBot="1" x14ac:dyDescent="0.25">
      <c r="F59" s="71"/>
      <c r="G59" s="71"/>
      <c r="I59" s="23"/>
    </row>
    <row r="60" spans="1:14" ht="16.5" thickBot="1" x14ac:dyDescent="0.3">
      <c r="A60" s="24" t="s">
        <v>75</v>
      </c>
      <c r="B60" s="26"/>
      <c r="C60" s="26"/>
      <c r="D60" s="26"/>
      <c r="E60" s="26"/>
      <c r="F60" s="19"/>
      <c r="G60" s="19"/>
      <c r="H60" s="27"/>
      <c r="I60" s="23"/>
      <c r="J60" s="161" t="s">
        <v>76</v>
      </c>
      <c r="K60" s="162"/>
      <c r="N60" s="148"/>
    </row>
    <row r="61" spans="1:14" ht="6.75" customHeight="1" thickBot="1" x14ac:dyDescent="0.25">
      <c r="A61" s="28"/>
      <c r="B61" s="19"/>
      <c r="C61" s="19"/>
      <c r="D61" s="19"/>
      <c r="E61" s="19"/>
      <c r="F61" s="19"/>
      <c r="G61" s="19"/>
      <c r="H61" s="29"/>
      <c r="I61" s="23"/>
      <c r="J61" s="28"/>
      <c r="K61" s="29"/>
    </row>
    <row r="62" spans="1:14" s="79" customFormat="1" x14ac:dyDescent="0.2">
      <c r="A62" s="73"/>
      <c r="B62" s="74"/>
      <c r="C62" s="74"/>
      <c r="D62" s="74"/>
      <c r="E62" s="74"/>
      <c r="F62" s="138" t="s">
        <v>66</v>
      </c>
      <c r="G62" s="31" t="s">
        <v>41</v>
      </c>
      <c r="H62" s="139" t="s">
        <v>42</v>
      </c>
      <c r="I62" s="23"/>
      <c r="J62" s="163"/>
      <c r="K62" s="164"/>
    </row>
    <row r="63" spans="1:14" x14ac:dyDescent="0.2">
      <c r="A63" s="76"/>
      <c r="B63" s="165" t="s">
        <v>77</v>
      </c>
      <c r="C63" s="80"/>
      <c r="D63" s="80"/>
      <c r="E63" s="80"/>
      <c r="F63" s="166"/>
      <c r="G63" s="77"/>
      <c r="H63" s="167"/>
      <c r="I63" s="23"/>
      <c r="J63" s="28" t="s">
        <v>78</v>
      </c>
      <c r="K63" s="168">
        <v>6.8599999999999994E-2</v>
      </c>
    </row>
    <row r="64" spans="1:14" ht="15" thickBot="1" x14ac:dyDescent="0.25">
      <c r="A64" s="28"/>
      <c r="B64" s="19" t="s">
        <v>79</v>
      </c>
      <c r="C64" s="19"/>
      <c r="D64" s="19"/>
      <c r="E64" s="90"/>
      <c r="F64" s="45">
        <v>118160546.83</v>
      </c>
      <c r="G64" s="46">
        <f>-F64+H64</f>
        <v>-1651349.5300000012</v>
      </c>
      <c r="H64" s="142">
        <v>116509197.3</v>
      </c>
      <c r="I64" s="23"/>
      <c r="J64" s="157"/>
      <c r="K64" s="160"/>
    </row>
    <row r="65" spans="1:16" x14ac:dyDescent="0.2">
      <c r="A65" s="28"/>
      <c r="B65" s="19" t="s">
        <v>80</v>
      </c>
      <c r="C65" s="19"/>
      <c r="D65" s="19"/>
      <c r="E65" s="90"/>
      <c r="F65" s="45">
        <v>0</v>
      </c>
      <c r="G65" s="46"/>
      <c r="H65" s="142">
        <f>H48</f>
        <v>0</v>
      </c>
      <c r="I65" s="23"/>
      <c r="J65" s="66"/>
      <c r="K65" s="19"/>
    </row>
    <row r="66" spans="1:16" x14ac:dyDescent="0.2">
      <c r="A66" s="28"/>
      <c r="B66" s="19" t="s">
        <v>81</v>
      </c>
      <c r="C66" s="19"/>
      <c r="D66" s="19"/>
      <c r="E66" s="90"/>
      <c r="F66" s="45">
        <v>851313.01</v>
      </c>
      <c r="G66" s="46">
        <f>(-F66+H66)</f>
        <v>0</v>
      </c>
      <c r="H66" s="142">
        <f>H46+G47</f>
        <v>851313.01</v>
      </c>
      <c r="I66" s="23"/>
      <c r="J66" s="19"/>
      <c r="K66" s="19"/>
    </row>
    <row r="67" spans="1:16" x14ac:dyDescent="0.2">
      <c r="A67" s="28"/>
      <c r="B67" s="19" t="s">
        <v>72</v>
      </c>
      <c r="C67" s="19"/>
      <c r="D67" s="19"/>
      <c r="E67" s="90"/>
      <c r="F67" s="53">
        <v>0</v>
      </c>
      <c r="G67" s="54"/>
      <c r="H67" s="169">
        <v>0</v>
      </c>
      <c r="I67" s="23"/>
    </row>
    <row r="68" spans="1:16" ht="13.5" thickBot="1" x14ac:dyDescent="0.25">
      <c r="A68" s="28"/>
      <c r="B68" s="95" t="s">
        <v>82</v>
      </c>
      <c r="C68" s="19"/>
      <c r="D68" s="19"/>
      <c r="E68" s="90"/>
      <c r="F68" s="170">
        <v>119011859.84</v>
      </c>
      <c r="G68" s="171">
        <f>SUM(G64:G67)</f>
        <v>-1651349.5300000012</v>
      </c>
      <c r="H68" s="150">
        <f>SUM(H64:H67)</f>
        <v>117360510.31</v>
      </c>
      <c r="I68" s="23"/>
      <c r="J68" s="23"/>
    </row>
    <row r="69" spans="1:16" ht="15.75" x14ac:dyDescent="0.25">
      <c r="A69" s="28"/>
      <c r="B69" s="19"/>
      <c r="C69" s="19"/>
      <c r="D69" s="19"/>
      <c r="E69" s="90"/>
      <c r="F69" s="170"/>
      <c r="G69" s="46"/>
      <c r="H69" s="150"/>
      <c r="I69" s="23"/>
      <c r="J69" s="24" t="s">
        <v>83</v>
      </c>
      <c r="K69" s="26"/>
      <c r="L69" s="26"/>
      <c r="M69" s="26"/>
      <c r="N69" s="26"/>
      <c r="O69" s="27"/>
    </row>
    <row r="70" spans="1:16" ht="6.75" customHeight="1" x14ac:dyDescent="0.2">
      <c r="A70" s="28"/>
      <c r="B70" s="95"/>
      <c r="C70" s="19"/>
      <c r="D70" s="19"/>
      <c r="E70" s="90"/>
      <c r="F70" s="45"/>
      <c r="G70" s="46"/>
      <c r="H70" s="142"/>
      <c r="I70" s="23"/>
      <c r="J70" s="28"/>
      <c r="K70" s="19"/>
      <c r="L70" s="19"/>
      <c r="M70" s="19"/>
      <c r="N70" s="19"/>
      <c r="O70" s="29"/>
    </row>
    <row r="71" spans="1:16" x14ac:dyDescent="0.2">
      <c r="A71" s="28"/>
      <c r="B71" s="95" t="s">
        <v>84</v>
      </c>
      <c r="C71" s="19"/>
      <c r="D71" s="19"/>
      <c r="E71" s="90"/>
      <c r="F71" s="45"/>
      <c r="G71" s="46"/>
      <c r="H71" s="142"/>
      <c r="I71" s="23"/>
      <c r="J71" s="30"/>
      <c r="K71" s="172"/>
      <c r="L71" s="31" t="s">
        <v>85</v>
      </c>
      <c r="M71" s="31" t="s">
        <v>86</v>
      </c>
      <c r="N71" s="31" t="s">
        <v>87</v>
      </c>
      <c r="O71" s="139" t="s">
        <v>88</v>
      </c>
    </row>
    <row r="72" spans="1:16" x14ac:dyDescent="0.2">
      <c r="A72" s="28"/>
      <c r="B72" s="19" t="s">
        <v>89</v>
      </c>
      <c r="C72" s="19"/>
      <c r="D72" s="19"/>
      <c r="E72" s="90"/>
      <c r="F72" s="45">
        <v>92389016.909999996</v>
      </c>
      <c r="G72" s="46">
        <f>-K17</f>
        <v>-1485754.58</v>
      </c>
      <c r="H72" s="142">
        <f>L17</f>
        <v>90903262.329999998</v>
      </c>
      <c r="I72" s="23"/>
      <c r="J72" s="28" t="s">
        <v>90</v>
      </c>
      <c r="K72" s="19"/>
      <c r="L72" s="173">
        <v>112551949.31999999</v>
      </c>
      <c r="M72" s="174">
        <v>1</v>
      </c>
      <c r="N72" s="175">
        <v>29796</v>
      </c>
      <c r="O72" s="176">
        <v>668552.52</v>
      </c>
    </row>
    <row r="73" spans="1:16" x14ac:dyDescent="0.2">
      <c r="A73" s="28"/>
      <c r="B73" s="19" t="s">
        <v>91</v>
      </c>
      <c r="C73" s="19"/>
      <c r="D73" s="19"/>
      <c r="E73" s="90"/>
      <c r="F73" s="53">
        <v>16500000</v>
      </c>
      <c r="G73" s="54">
        <f>-F73+H73</f>
        <v>0</v>
      </c>
      <c r="H73" s="169">
        <f>L18</f>
        <v>16500000</v>
      </c>
      <c r="I73" s="23"/>
      <c r="J73" s="28" t="s">
        <v>92</v>
      </c>
      <c r="K73" s="19"/>
      <c r="L73" s="173">
        <v>0</v>
      </c>
      <c r="M73" s="174">
        <v>0</v>
      </c>
      <c r="N73" s="175">
        <v>0</v>
      </c>
      <c r="O73" s="176">
        <v>0</v>
      </c>
    </row>
    <row r="74" spans="1:16" x14ac:dyDescent="0.2">
      <c r="A74" s="28"/>
      <c r="B74" s="95" t="s">
        <v>93</v>
      </c>
      <c r="C74" s="19"/>
      <c r="D74" s="19"/>
      <c r="E74" s="90"/>
      <c r="F74" s="170">
        <v>108889016.91</v>
      </c>
      <c r="G74" s="171">
        <f>SUM(G72:G73)</f>
        <v>-1485754.58</v>
      </c>
      <c r="H74" s="150">
        <f>SUM(H72:H73)</f>
        <v>107403262.33</v>
      </c>
      <c r="I74" s="23"/>
      <c r="J74" s="28" t="s">
        <v>94</v>
      </c>
      <c r="K74" s="19"/>
      <c r="L74" s="173">
        <v>0</v>
      </c>
      <c r="M74" s="174">
        <v>0</v>
      </c>
      <c r="N74" s="175">
        <v>0</v>
      </c>
      <c r="O74" s="176">
        <v>0</v>
      </c>
    </row>
    <row r="75" spans="1:16" x14ac:dyDescent="0.2">
      <c r="A75" s="28"/>
      <c r="B75" s="19"/>
      <c r="C75" s="19"/>
      <c r="D75" s="19"/>
      <c r="E75" s="90"/>
      <c r="F75" s="177"/>
      <c r="G75" s="90"/>
      <c r="H75" s="178"/>
      <c r="I75" s="23"/>
      <c r="J75" s="179" t="s">
        <v>95</v>
      </c>
      <c r="K75" s="130"/>
      <c r="L75" s="180">
        <v>112551949.31999999</v>
      </c>
      <c r="M75" s="181"/>
      <c r="N75" s="182">
        <v>29796</v>
      </c>
      <c r="O75" s="183">
        <v>668552.52</v>
      </c>
      <c r="P75" s="23"/>
    </row>
    <row r="76" spans="1:16" ht="13.5" thickBot="1" x14ac:dyDescent="0.25">
      <c r="A76" s="28"/>
      <c r="B76" s="19"/>
      <c r="C76" s="95"/>
      <c r="D76" s="95"/>
      <c r="E76" s="184"/>
      <c r="F76" s="185"/>
      <c r="G76" s="186"/>
      <c r="H76" s="187"/>
      <c r="I76" s="23"/>
      <c r="J76" s="157"/>
      <c r="K76" s="71"/>
      <c r="L76" s="71"/>
      <c r="M76" s="71"/>
      <c r="N76" s="71"/>
      <c r="O76" s="160"/>
    </row>
    <row r="77" spans="1:16" x14ac:dyDescent="0.2">
      <c r="A77" s="28"/>
      <c r="B77" s="19"/>
      <c r="C77" s="19"/>
      <c r="D77" s="19"/>
      <c r="E77" s="90"/>
      <c r="F77" s="177"/>
      <c r="G77" s="90"/>
      <c r="H77" s="178"/>
      <c r="I77" s="23"/>
      <c r="J77" s="66"/>
      <c r="K77" s="19"/>
      <c r="L77" s="19"/>
      <c r="M77" s="19"/>
      <c r="N77" s="19"/>
      <c r="O77" s="19"/>
    </row>
    <row r="78" spans="1:16" x14ac:dyDescent="0.2">
      <c r="A78" s="28"/>
      <c r="B78" s="19" t="s">
        <v>96</v>
      </c>
      <c r="C78" s="19"/>
      <c r="D78" s="19"/>
      <c r="E78" s="90"/>
      <c r="F78" s="47">
        <v>1.2882</v>
      </c>
      <c r="G78" s="188"/>
      <c r="H78" s="189">
        <f>+H68/H72</f>
        <v>1.2910483881640467</v>
      </c>
      <c r="I78" s="23"/>
      <c r="J78" s="19"/>
      <c r="K78" s="19"/>
      <c r="L78" s="19"/>
      <c r="M78" s="19"/>
      <c r="N78" s="19"/>
      <c r="O78" s="19"/>
    </row>
    <row r="79" spans="1:16" x14ac:dyDescent="0.2">
      <c r="A79" s="28"/>
      <c r="B79" s="19" t="s">
        <v>97</v>
      </c>
      <c r="C79" s="19"/>
      <c r="D79" s="19"/>
      <c r="E79" s="90"/>
      <c r="F79" s="47">
        <v>1.093</v>
      </c>
      <c r="G79" s="188"/>
      <c r="H79" s="189">
        <f>+H68/H74</f>
        <v>1.0927089900622016</v>
      </c>
      <c r="I79" s="23"/>
      <c r="J79" s="19"/>
      <c r="K79" s="19"/>
      <c r="L79" s="19"/>
      <c r="M79" s="19"/>
      <c r="N79" s="19"/>
      <c r="O79" s="19"/>
    </row>
    <row r="80" spans="1:16" x14ac:dyDescent="0.2">
      <c r="A80" s="49"/>
      <c r="B80" s="130"/>
      <c r="C80" s="130"/>
      <c r="D80" s="130"/>
      <c r="E80" s="84"/>
      <c r="F80" s="59"/>
      <c r="G80" s="190"/>
      <c r="H80" s="191"/>
    </row>
    <row r="81" spans="1:15" s="68" customFormat="1" ht="11.25" x14ac:dyDescent="0.2">
      <c r="A81" s="192" t="s">
        <v>98</v>
      </c>
      <c r="B81" s="65"/>
      <c r="C81" s="65"/>
      <c r="D81" s="65"/>
      <c r="E81" s="65"/>
      <c r="F81" s="65"/>
      <c r="G81" s="65"/>
      <c r="H81" s="67"/>
    </row>
    <row r="82" spans="1:15" s="68" customFormat="1" ht="12" thickBot="1" x14ac:dyDescent="0.25">
      <c r="A82" s="69"/>
      <c r="B82" s="70"/>
      <c r="C82" s="70"/>
      <c r="D82" s="70"/>
      <c r="E82" s="70"/>
      <c r="F82" s="70"/>
      <c r="G82" s="70"/>
      <c r="H82" s="72"/>
    </row>
    <row r="83" spans="1:15" ht="12.75" customHeight="1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5" ht="15.75" x14ac:dyDescent="0.25">
      <c r="A84" s="193" t="str">
        <f>+D4&amp;" - "&amp;D5</f>
        <v>Edsouth Services - Indenture No. 4, LLC</v>
      </c>
      <c r="B84" s="19"/>
      <c r="C84" s="19"/>
      <c r="D84" s="19"/>
      <c r="E84" s="194"/>
      <c r="F84" s="19"/>
      <c r="G84" s="19"/>
      <c r="H84" s="19"/>
      <c r="I84" s="19"/>
      <c r="J84" s="19"/>
      <c r="K84" s="19"/>
      <c r="L84" s="19"/>
      <c r="M84" s="19"/>
    </row>
    <row r="85" spans="1:15" ht="12.75" customHeight="1" thickBo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5" ht="15.75" x14ac:dyDescent="0.25">
      <c r="A86" s="24" t="s">
        <v>99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7"/>
    </row>
    <row r="87" spans="1:15" ht="6.75" customHeight="1" x14ac:dyDescent="0.2">
      <c r="A87" s="28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29"/>
    </row>
    <row r="88" spans="1:15" s="79" customFormat="1" x14ac:dyDescent="0.2">
      <c r="A88" s="73"/>
      <c r="B88" s="74"/>
      <c r="C88" s="74"/>
      <c r="D88" s="74"/>
      <c r="E88" s="195"/>
      <c r="F88" s="393" t="s">
        <v>87</v>
      </c>
      <c r="G88" s="393"/>
      <c r="H88" s="196" t="s">
        <v>100</v>
      </c>
      <c r="I88" s="197"/>
      <c r="J88" s="393" t="s">
        <v>101</v>
      </c>
      <c r="K88" s="393"/>
      <c r="L88" s="393" t="s">
        <v>102</v>
      </c>
      <c r="M88" s="393"/>
      <c r="N88" s="393" t="s">
        <v>103</v>
      </c>
      <c r="O88" s="394"/>
    </row>
    <row r="89" spans="1:15" s="79" customFormat="1" x14ac:dyDescent="0.2">
      <c r="A89" s="73"/>
      <c r="B89" s="74"/>
      <c r="C89" s="74"/>
      <c r="D89" s="74"/>
      <c r="E89" s="195"/>
      <c r="F89" s="31" t="s">
        <v>104</v>
      </c>
      <c r="G89" s="31" t="s">
        <v>105</v>
      </c>
      <c r="H89" s="198" t="s">
        <v>104</v>
      </c>
      <c r="I89" s="199" t="s">
        <v>105</v>
      </c>
      <c r="J89" s="31" t="s">
        <v>104</v>
      </c>
      <c r="K89" s="31" t="s">
        <v>105</v>
      </c>
      <c r="L89" s="31" t="s">
        <v>104</v>
      </c>
      <c r="M89" s="31" t="s">
        <v>105</v>
      </c>
      <c r="N89" s="31" t="s">
        <v>104</v>
      </c>
      <c r="O89" s="33" t="s">
        <v>105</v>
      </c>
    </row>
    <row r="90" spans="1:15" x14ac:dyDescent="0.2">
      <c r="A90" s="200" t="s">
        <v>48</v>
      </c>
      <c r="B90" s="19" t="s">
        <v>48</v>
      </c>
      <c r="C90" s="19"/>
      <c r="D90" s="19"/>
      <c r="E90" s="19"/>
      <c r="F90" s="201">
        <v>63</v>
      </c>
      <c r="G90" s="201">
        <v>56</v>
      </c>
      <c r="H90" s="202">
        <v>400018.32</v>
      </c>
      <c r="I90" s="202">
        <v>330850.78000000003</v>
      </c>
      <c r="J90" s="203">
        <v>3.5000000000000001E-3</v>
      </c>
      <c r="K90" s="204">
        <v>2.8999999999999998E-3</v>
      </c>
      <c r="L90" s="205">
        <v>5.34</v>
      </c>
      <c r="M90" s="205">
        <v>5.43</v>
      </c>
      <c r="N90" s="205">
        <v>120</v>
      </c>
      <c r="O90" s="206">
        <v>120</v>
      </c>
    </row>
    <row r="91" spans="1:15" x14ac:dyDescent="0.2">
      <c r="A91" s="200" t="s">
        <v>50</v>
      </c>
      <c r="B91" s="19" t="s">
        <v>50</v>
      </c>
      <c r="C91" s="19"/>
      <c r="D91" s="19"/>
      <c r="E91" s="19"/>
      <c r="F91" s="201">
        <v>17</v>
      </c>
      <c r="G91" s="201">
        <v>24</v>
      </c>
      <c r="H91" s="202">
        <v>138381.22</v>
      </c>
      <c r="I91" s="202">
        <v>208521.92</v>
      </c>
      <c r="J91" s="203">
        <v>1.1999999999999999E-3</v>
      </c>
      <c r="K91" s="207">
        <v>1.9E-3</v>
      </c>
      <c r="L91" s="208">
        <v>6.15</v>
      </c>
      <c r="M91" s="208">
        <v>5.73</v>
      </c>
      <c r="N91" s="208">
        <v>120</v>
      </c>
      <c r="O91" s="209">
        <v>119.65</v>
      </c>
    </row>
    <row r="92" spans="1:15" x14ac:dyDescent="0.2">
      <c r="A92" s="200" t="s">
        <v>55</v>
      </c>
      <c r="B92" s="19" t="s">
        <v>55</v>
      </c>
      <c r="C92" s="19"/>
      <c r="D92" s="19"/>
      <c r="E92" s="19"/>
      <c r="F92" s="201"/>
      <c r="G92" s="201"/>
      <c r="H92" s="202"/>
      <c r="I92" s="202"/>
      <c r="J92" s="207"/>
      <c r="K92" s="207"/>
      <c r="L92" s="208"/>
      <c r="M92" s="208"/>
      <c r="N92" s="208"/>
      <c r="O92" s="209"/>
    </row>
    <row r="93" spans="1:15" x14ac:dyDescent="0.2">
      <c r="A93" s="200" t="str">
        <f t="shared" ref="A93:A99" si="1">+$B$92&amp;B93</f>
        <v>RepaymentCurrent</v>
      </c>
      <c r="B93" s="19" t="s">
        <v>106</v>
      </c>
      <c r="C93" s="19"/>
      <c r="D93" s="19"/>
      <c r="E93" s="19"/>
      <c r="F93" s="201">
        <v>22190</v>
      </c>
      <c r="G93" s="201">
        <v>21585</v>
      </c>
      <c r="H93" s="202">
        <v>78000802.290000007</v>
      </c>
      <c r="I93" s="202">
        <v>76799374.769999996</v>
      </c>
      <c r="J93" s="203">
        <v>0.68400000000000005</v>
      </c>
      <c r="K93" s="207">
        <v>0.68230000000000002</v>
      </c>
      <c r="L93" s="208">
        <v>5.31</v>
      </c>
      <c r="M93" s="208">
        <v>5.3</v>
      </c>
      <c r="N93" s="208">
        <v>149.31</v>
      </c>
      <c r="O93" s="209">
        <v>150.74</v>
      </c>
    </row>
    <row r="94" spans="1:15" x14ac:dyDescent="0.2">
      <c r="A94" s="200" t="str">
        <f t="shared" si="1"/>
        <v>Repayment31-60 Days Delinquent</v>
      </c>
      <c r="B94" s="210" t="s">
        <v>107</v>
      </c>
      <c r="C94" s="19"/>
      <c r="D94" s="19"/>
      <c r="E94" s="19"/>
      <c r="F94" s="201">
        <v>906</v>
      </c>
      <c r="G94" s="201">
        <v>844</v>
      </c>
      <c r="H94" s="202">
        <v>4005785.97</v>
      </c>
      <c r="I94" s="202">
        <v>3003102.56</v>
      </c>
      <c r="J94" s="203">
        <v>3.5099999999999999E-2</v>
      </c>
      <c r="K94" s="207">
        <v>2.6700000000000002E-2</v>
      </c>
      <c r="L94" s="208">
        <v>5.62</v>
      </c>
      <c r="M94" s="208">
        <v>5.14</v>
      </c>
      <c r="N94" s="208">
        <v>152.1</v>
      </c>
      <c r="O94" s="209">
        <v>121.4</v>
      </c>
    </row>
    <row r="95" spans="1:15" x14ac:dyDescent="0.2">
      <c r="A95" s="200" t="str">
        <f t="shared" si="1"/>
        <v>Repayment61-90 Days Delinquent</v>
      </c>
      <c r="B95" s="210" t="s">
        <v>108</v>
      </c>
      <c r="C95" s="19"/>
      <c r="D95" s="19"/>
      <c r="E95" s="19"/>
      <c r="F95" s="201">
        <v>442</v>
      </c>
      <c r="G95" s="201">
        <v>536</v>
      </c>
      <c r="H95" s="202">
        <v>1855804.91</v>
      </c>
      <c r="I95" s="202">
        <v>2378302.13</v>
      </c>
      <c r="J95" s="203">
        <v>1.6299999999999999E-2</v>
      </c>
      <c r="K95" s="207">
        <v>2.1100000000000001E-2</v>
      </c>
      <c r="L95" s="208">
        <v>5.21</v>
      </c>
      <c r="M95" s="208">
        <v>5.6</v>
      </c>
      <c r="N95" s="208">
        <v>131.1</v>
      </c>
      <c r="O95" s="209">
        <v>149.13</v>
      </c>
    </row>
    <row r="96" spans="1:15" x14ac:dyDescent="0.2">
      <c r="A96" s="200" t="str">
        <f t="shared" si="1"/>
        <v>Repayment91-120 Days Delinquent</v>
      </c>
      <c r="B96" s="210" t="s">
        <v>109</v>
      </c>
      <c r="C96" s="19"/>
      <c r="D96" s="19"/>
      <c r="E96" s="19"/>
      <c r="F96" s="201">
        <v>240</v>
      </c>
      <c r="G96" s="201">
        <v>250</v>
      </c>
      <c r="H96" s="202">
        <v>928131.06</v>
      </c>
      <c r="I96" s="202">
        <v>1048347.13</v>
      </c>
      <c r="J96" s="203">
        <v>8.0999999999999996E-3</v>
      </c>
      <c r="K96" s="207">
        <v>9.2999999999999992E-3</v>
      </c>
      <c r="L96" s="208">
        <v>4.79</v>
      </c>
      <c r="M96" s="208">
        <v>4.92</v>
      </c>
      <c r="N96" s="208">
        <v>134.54</v>
      </c>
      <c r="O96" s="209">
        <v>136.94999999999999</v>
      </c>
    </row>
    <row r="97" spans="1:25" x14ac:dyDescent="0.2">
      <c r="A97" s="200" t="str">
        <f t="shared" si="1"/>
        <v>Repayment121-180 Days Delinquent</v>
      </c>
      <c r="B97" s="210" t="s">
        <v>110</v>
      </c>
      <c r="C97" s="19"/>
      <c r="D97" s="19"/>
      <c r="E97" s="19"/>
      <c r="F97" s="201">
        <v>336</v>
      </c>
      <c r="G97" s="201">
        <v>361</v>
      </c>
      <c r="H97" s="202">
        <v>1297364.68</v>
      </c>
      <c r="I97" s="202">
        <v>1328992.05</v>
      </c>
      <c r="J97" s="203">
        <v>1.14E-2</v>
      </c>
      <c r="K97" s="207">
        <v>1.18E-2</v>
      </c>
      <c r="L97" s="208">
        <v>5.28</v>
      </c>
      <c r="M97" s="208">
        <v>4.9800000000000004</v>
      </c>
      <c r="N97" s="208">
        <v>127.37</v>
      </c>
      <c r="O97" s="209">
        <v>130.77000000000001</v>
      </c>
    </row>
    <row r="98" spans="1:25" x14ac:dyDescent="0.2">
      <c r="A98" s="200" t="str">
        <f t="shared" si="1"/>
        <v>Repayment181-270 Days Delinquent</v>
      </c>
      <c r="B98" s="210" t="s">
        <v>111</v>
      </c>
      <c r="C98" s="19"/>
      <c r="D98" s="19"/>
      <c r="E98" s="19"/>
      <c r="F98" s="201">
        <v>255</v>
      </c>
      <c r="G98" s="201">
        <v>275</v>
      </c>
      <c r="H98" s="202">
        <v>1199421.76</v>
      </c>
      <c r="I98" s="202">
        <v>1226144.68</v>
      </c>
      <c r="J98" s="203">
        <v>1.0500000000000001E-2</v>
      </c>
      <c r="K98" s="207">
        <v>1.09E-2</v>
      </c>
      <c r="L98" s="208">
        <v>6.13</v>
      </c>
      <c r="M98" s="208">
        <v>6.2</v>
      </c>
      <c r="N98" s="208">
        <v>140.16999999999999</v>
      </c>
      <c r="O98" s="209">
        <v>127.73</v>
      </c>
    </row>
    <row r="99" spans="1:25" x14ac:dyDescent="0.2">
      <c r="A99" s="200" t="str">
        <f t="shared" si="1"/>
        <v>Repayment271+ Days Delinquent</v>
      </c>
      <c r="B99" s="210" t="s">
        <v>112</v>
      </c>
      <c r="C99" s="19"/>
      <c r="D99" s="19"/>
      <c r="E99" s="19"/>
      <c r="F99" s="201">
        <v>120</v>
      </c>
      <c r="G99" s="201">
        <v>113</v>
      </c>
      <c r="H99" s="202">
        <v>598867.44999999995</v>
      </c>
      <c r="I99" s="202">
        <v>441120.03</v>
      </c>
      <c r="J99" s="203">
        <v>5.3E-3</v>
      </c>
      <c r="K99" s="207">
        <v>3.8999999999999998E-3</v>
      </c>
      <c r="L99" s="208">
        <v>4.49</v>
      </c>
      <c r="M99" s="208">
        <v>4.8499999999999996</v>
      </c>
      <c r="N99" s="208">
        <v>178.46</v>
      </c>
      <c r="O99" s="209">
        <v>148.1</v>
      </c>
    </row>
    <row r="100" spans="1:25" x14ac:dyDescent="0.2">
      <c r="A100" s="211" t="s">
        <v>113</v>
      </c>
      <c r="B100" s="212" t="s">
        <v>113</v>
      </c>
      <c r="C100" s="212"/>
      <c r="D100" s="212"/>
      <c r="E100" s="212"/>
      <c r="F100" s="213">
        <v>24489</v>
      </c>
      <c r="G100" s="213">
        <v>23964</v>
      </c>
      <c r="H100" s="214">
        <v>87886178.120000005</v>
      </c>
      <c r="I100" s="214">
        <v>86225383.349999994</v>
      </c>
      <c r="J100" s="215">
        <v>0.77070000000000005</v>
      </c>
      <c r="K100" s="216">
        <v>0.7661</v>
      </c>
      <c r="L100" s="217">
        <v>5.32</v>
      </c>
      <c r="M100" s="217">
        <v>5.3</v>
      </c>
      <c r="N100" s="217">
        <v>148.63999999999999</v>
      </c>
      <c r="O100" s="218">
        <v>148.86000000000001</v>
      </c>
    </row>
    <row r="101" spans="1:25" x14ac:dyDescent="0.2">
      <c r="A101" s="200" t="s">
        <v>52</v>
      </c>
      <c r="B101" s="19" t="s">
        <v>52</v>
      </c>
      <c r="C101" s="19"/>
      <c r="D101" s="19"/>
      <c r="E101" s="19"/>
      <c r="F101" s="201">
        <v>3172</v>
      </c>
      <c r="G101" s="201">
        <v>3197</v>
      </c>
      <c r="H101" s="202">
        <v>15668668.17</v>
      </c>
      <c r="I101" s="202">
        <v>15657051.470000001</v>
      </c>
      <c r="J101" s="203">
        <v>0.13739999999999999</v>
      </c>
      <c r="K101" s="207">
        <v>0.1391</v>
      </c>
      <c r="L101" s="208">
        <v>5.2</v>
      </c>
      <c r="M101" s="208">
        <v>5.3</v>
      </c>
      <c r="N101" s="208">
        <v>146.35</v>
      </c>
      <c r="O101" s="209">
        <v>148.49</v>
      </c>
    </row>
    <row r="102" spans="1:25" x14ac:dyDescent="0.2">
      <c r="A102" s="200" t="s">
        <v>51</v>
      </c>
      <c r="B102" s="19" t="s">
        <v>51</v>
      </c>
      <c r="C102" s="19"/>
      <c r="D102" s="19"/>
      <c r="E102" s="19"/>
      <c r="F102" s="201">
        <v>2499</v>
      </c>
      <c r="G102" s="201">
        <v>2429</v>
      </c>
      <c r="H102" s="202">
        <v>9447496.6899999995</v>
      </c>
      <c r="I102" s="202">
        <v>9408898.3599999994</v>
      </c>
      <c r="J102" s="203">
        <v>8.2799999999999999E-2</v>
      </c>
      <c r="K102" s="207">
        <v>8.3599999999999994E-2</v>
      </c>
      <c r="L102" s="208">
        <v>5.22</v>
      </c>
      <c r="M102" s="208">
        <v>5.32</v>
      </c>
      <c r="N102" s="208">
        <v>142.34</v>
      </c>
      <c r="O102" s="209">
        <v>137.72999999999999</v>
      </c>
    </row>
    <row r="103" spans="1:25" x14ac:dyDescent="0.2">
      <c r="A103" s="200" t="s">
        <v>57</v>
      </c>
      <c r="B103" s="19" t="s">
        <v>57</v>
      </c>
      <c r="C103" s="19"/>
      <c r="D103" s="19"/>
      <c r="E103" s="19"/>
      <c r="F103" s="201">
        <v>89</v>
      </c>
      <c r="G103" s="201">
        <v>116</v>
      </c>
      <c r="H103" s="202">
        <v>444484.92</v>
      </c>
      <c r="I103" s="202">
        <v>668552.52</v>
      </c>
      <c r="J103" s="219">
        <v>3.8999999999999998E-3</v>
      </c>
      <c r="K103" s="207">
        <v>5.8999999999999999E-3</v>
      </c>
      <c r="L103" s="208">
        <v>5.35</v>
      </c>
      <c r="M103" s="208">
        <v>4.5</v>
      </c>
      <c r="N103" s="208">
        <v>147.87</v>
      </c>
      <c r="O103" s="209">
        <v>177.47</v>
      </c>
      <c r="P103" s="220"/>
      <c r="Q103" s="220"/>
      <c r="R103" s="220"/>
      <c r="S103" s="220"/>
      <c r="T103" s="221"/>
      <c r="U103" s="221"/>
      <c r="V103" s="23"/>
      <c r="W103" s="23"/>
      <c r="X103" s="23"/>
      <c r="Y103" s="23"/>
    </row>
    <row r="104" spans="1:25" x14ac:dyDescent="0.2">
      <c r="A104" s="200" t="s">
        <v>59</v>
      </c>
      <c r="B104" s="19" t="s">
        <v>59</v>
      </c>
      <c r="C104" s="19"/>
      <c r="D104" s="19"/>
      <c r="E104" s="19"/>
      <c r="F104" s="201">
        <v>10</v>
      </c>
      <c r="G104" s="201">
        <v>10</v>
      </c>
      <c r="H104" s="202">
        <v>52476.46</v>
      </c>
      <c r="I104" s="202">
        <v>52690.92</v>
      </c>
      <c r="J104" s="219">
        <v>5.0000000000000001E-4</v>
      </c>
      <c r="K104" s="207">
        <v>5.0000000000000001E-4</v>
      </c>
      <c r="L104" s="208">
        <v>6.18</v>
      </c>
      <c r="M104" s="208">
        <v>6.18</v>
      </c>
      <c r="N104" s="208">
        <v>59.89</v>
      </c>
      <c r="O104" s="209">
        <v>58.98</v>
      </c>
    </row>
    <row r="105" spans="1:25" x14ac:dyDescent="0.2">
      <c r="A105" s="49"/>
      <c r="B105" s="57" t="s">
        <v>95</v>
      </c>
      <c r="C105" s="130"/>
      <c r="D105" s="130"/>
      <c r="E105" s="84"/>
      <c r="F105" s="222">
        <v>30339</v>
      </c>
      <c r="G105" s="222">
        <v>29796</v>
      </c>
      <c r="H105" s="223">
        <v>114037703.90000001</v>
      </c>
      <c r="I105" s="223">
        <v>112551949.31999999</v>
      </c>
      <c r="J105" s="224"/>
      <c r="K105" s="224"/>
      <c r="L105" s="225">
        <v>5.3</v>
      </c>
      <c r="M105" s="225">
        <v>5.3</v>
      </c>
      <c r="N105" s="225">
        <v>147.63</v>
      </c>
      <c r="O105" s="226">
        <v>147.87</v>
      </c>
    </row>
    <row r="106" spans="1:25" s="68" customFormat="1" ht="11.25" x14ac:dyDescent="0.2">
      <c r="A106" s="192"/>
      <c r="B106" s="65"/>
      <c r="C106" s="65"/>
      <c r="D106" s="65"/>
      <c r="E106" s="65"/>
      <c r="F106" s="227"/>
      <c r="G106" s="227"/>
      <c r="H106" s="227"/>
      <c r="I106" s="227"/>
      <c r="J106" s="228"/>
      <c r="K106" s="228"/>
      <c r="L106" s="227"/>
      <c r="M106" s="227"/>
      <c r="N106" s="227"/>
      <c r="O106" s="229"/>
    </row>
    <row r="107" spans="1:25" s="68" customFormat="1" ht="12" thickBot="1" x14ac:dyDescent="0.25">
      <c r="A107" s="69"/>
      <c r="B107" s="70"/>
      <c r="C107" s="70"/>
      <c r="D107" s="70"/>
      <c r="E107" s="70"/>
      <c r="F107" s="230"/>
      <c r="G107" s="230"/>
      <c r="H107" s="230"/>
      <c r="I107" s="230"/>
      <c r="J107" s="231"/>
      <c r="K107" s="231"/>
      <c r="L107" s="230"/>
      <c r="M107" s="230"/>
      <c r="N107" s="230"/>
      <c r="O107" s="232"/>
    </row>
    <row r="108" spans="1:25" ht="12.75" customHeight="1" thickBot="1" x14ac:dyDescent="0.25">
      <c r="A108" s="71"/>
      <c r="B108" s="19"/>
      <c r="C108" s="19"/>
      <c r="D108" s="19"/>
      <c r="E108" s="19"/>
      <c r="F108" s="233"/>
      <c r="G108" s="233"/>
      <c r="H108" s="233"/>
      <c r="I108" s="233"/>
      <c r="J108" s="233"/>
      <c r="K108" s="233"/>
      <c r="L108" s="233"/>
      <c r="M108" s="233"/>
      <c r="N108" s="134"/>
      <c r="O108" s="134"/>
    </row>
    <row r="109" spans="1:25" ht="15.75" x14ac:dyDescent="0.25">
      <c r="A109" s="24" t="s">
        <v>114</v>
      </c>
      <c r="B109" s="26"/>
      <c r="C109" s="26"/>
      <c r="D109" s="26"/>
      <c r="E109" s="26"/>
      <c r="F109" s="234"/>
      <c r="G109" s="234"/>
      <c r="H109" s="234"/>
      <c r="I109" s="234"/>
      <c r="J109" s="234"/>
      <c r="K109" s="234"/>
      <c r="L109" s="234"/>
      <c r="M109" s="234"/>
      <c r="N109" s="234"/>
      <c r="O109" s="235"/>
    </row>
    <row r="110" spans="1:25" ht="6.75" customHeight="1" x14ac:dyDescent="0.2">
      <c r="A110" s="28"/>
      <c r="B110" s="19"/>
      <c r="C110" s="19"/>
      <c r="D110" s="19"/>
      <c r="E110" s="19"/>
      <c r="F110" s="233"/>
      <c r="G110" s="233"/>
      <c r="H110" s="233"/>
      <c r="I110" s="233"/>
      <c r="J110" s="233"/>
      <c r="K110" s="233"/>
      <c r="L110" s="233"/>
      <c r="M110" s="233"/>
      <c r="N110" s="233"/>
      <c r="O110" s="236"/>
    </row>
    <row r="111" spans="1:25" s="79" customFormat="1" x14ac:dyDescent="0.2">
      <c r="A111" s="73"/>
      <c r="B111" s="74"/>
      <c r="C111" s="74"/>
      <c r="D111" s="74"/>
      <c r="E111" s="195"/>
      <c r="F111" s="391" t="s">
        <v>87</v>
      </c>
      <c r="G111" s="391"/>
      <c r="H111" s="196" t="s">
        <v>100</v>
      </c>
      <c r="I111" s="237"/>
      <c r="J111" s="391" t="s">
        <v>101</v>
      </c>
      <c r="K111" s="391"/>
      <c r="L111" s="391" t="s">
        <v>102</v>
      </c>
      <c r="M111" s="391"/>
      <c r="N111" s="391" t="s">
        <v>103</v>
      </c>
      <c r="O111" s="395"/>
    </row>
    <row r="112" spans="1:25" s="79" customFormat="1" x14ac:dyDescent="0.2">
      <c r="A112" s="73"/>
      <c r="B112" s="74"/>
      <c r="C112" s="74"/>
      <c r="D112" s="74"/>
      <c r="E112" s="195"/>
      <c r="F112" s="238" t="s">
        <v>104</v>
      </c>
      <c r="G112" s="238" t="s">
        <v>105</v>
      </c>
      <c r="H112" s="239" t="s">
        <v>104</v>
      </c>
      <c r="I112" s="240" t="s">
        <v>105</v>
      </c>
      <c r="J112" s="238" t="s">
        <v>104</v>
      </c>
      <c r="K112" s="238" t="s">
        <v>105</v>
      </c>
      <c r="L112" s="238" t="s">
        <v>104</v>
      </c>
      <c r="M112" s="238" t="s">
        <v>105</v>
      </c>
      <c r="N112" s="238" t="s">
        <v>104</v>
      </c>
      <c r="O112" s="241" t="s">
        <v>105</v>
      </c>
    </row>
    <row r="113" spans="1:15" x14ac:dyDescent="0.2">
      <c r="A113" s="28"/>
      <c r="B113" s="19" t="s">
        <v>115</v>
      </c>
      <c r="C113" s="19"/>
      <c r="D113" s="19"/>
      <c r="E113" s="19"/>
      <c r="F113" s="242">
        <v>22190</v>
      </c>
      <c r="G113" s="242">
        <v>21585</v>
      </c>
      <c r="H113" s="243">
        <v>78000802.290000007</v>
      </c>
      <c r="I113" s="244">
        <v>76799374.769999996</v>
      </c>
      <c r="J113" s="207">
        <v>0.88749999999999996</v>
      </c>
      <c r="K113" s="207">
        <v>0.89070000000000005</v>
      </c>
      <c r="L113" s="245">
        <v>5.31</v>
      </c>
      <c r="M113" s="245">
        <v>5.3</v>
      </c>
      <c r="N113" s="243">
        <v>149.31</v>
      </c>
      <c r="O113" s="246">
        <v>150.74</v>
      </c>
    </row>
    <row r="114" spans="1:15" x14ac:dyDescent="0.2">
      <c r="A114" s="28"/>
      <c r="B114" s="19" t="s">
        <v>116</v>
      </c>
      <c r="C114" s="19"/>
      <c r="D114" s="19"/>
      <c r="E114" s="19"/>
      <c r="F114" s="242">
        <v>906</v>
      </c>
      <c r="G114" s="242">
        <v>844</v>
      </c>
      <c r="H114" s="243">
        <v>4005785.97</v>
      </c>
      <c r="I114" s="247">
        <v>3003102.56</v>
      </c>
      <c r="J114" s="207">
        <v>4.5600000000000002E-2</v>
      </c>
      <c r="K114" s="207">
        <v>3.4799999999999998E-2</v>
      </c>
      <c r="L114" s="245">
        <v>5.62</v>
      </c>
      <c r="M114" s="245">
        <v>5.14</v>
      </c>
      <c r="N114" s="243">
        <v>152.1</v>
      </c>
      <c r="O114" s="248">
        <v>121.4</v>
      </c>
    </row>
    <row r="115" spans="1:15" x14ac:dyDescent="0.2">
      <c r="A115" s="28"/>
      <c r="B115" s="19" t="s">
        <v>117</v>
      </c>
      <c r="C115" s="19"/>
      <c r="D115" s="19"/>
      <c r="E115" s="19"/>
      <c r="F115" s="242">
        <v>442</v>
      </c>
      <c r="G115" s="242">
        <v>536</v>
      </c>
      <c r="H115" s="243">
        <v>1855804.91</v>
      </c>
      <c r="I115" s="247">
        <v>2378302.13</v>
      </c>
      <c r="J115" s="207">
        <v>2.1100000000000001E-2</v>
      </c>
      <c r="K115" s="207">
        <v>2.76E-2</v>
      </c>
      <c r="L115" s="245">
        <v>5.21</v>
      </c>
      <c r="M115" s="245">
        <v>5.6</v>
      </c>
      <c r="N115" s="243">
        <v>131.1</v>
      </c>
      <c r="O115" s="248">
        <v>149.13</v>
      </c>
    </row>
    <row r="116" spans="1:15" x14ac:dyDescent="0.2">
      <c r="A116" s="28"/>
      <c r="B116" s="19" t="s">
        <v>118</v>
      </c>
      <c r="C116" s="19"/>
      <c r="D116" s="19"/>
      <c r="E116" s="19"/>
      <c r="F116" s="242">
        <v>240</v>
      </c>
      <c r="G116" s="242">
        <v>250</v>
      </c>
      <c r="H116" s="243">
        <v>928131.06</v>
      </c>
      <c r="I116" s="247">
        <v>1048347.13</v>
      </c>
      <c r="J116" s="207">
        <v>1.06E-2</v>
      </c>
      <c r="K116" s="207">
        <v>1.2200000000000001E-2</v>
      </c>
      <c r="L116" s="245">
        <v>4.79</v>
      </c>
      <c r="M116" s="245">
        <v>4.92</v>
      </c>
      <c r="N116" s="243">
        <v>134.54</v>
      </c>
      <c r="O116" s="248">
        <v>136.94999999999999</v>
      </c>
    </row>
    <row r="117" spans="1:15" x14ac:dyDescent="0.2">
      <c r="A117" s="28"/>
      <c r="B117" s="19" t="s">
        <v>119</v>
      </c>
      <c r="C117" s="19"/>
      <c r="D117" s="19"/>
      <c r="E117" s="19"/>
      <c r="F117" s="242">
        <v>336</v>
      </c>
      <c r="G117" s="242">
        <v>361</v>
      </c>
      <c r="H117" s="243">
        <v>1297364.68</v>
      </c>
      <c r="I117" s="247">
        <v>1328992.05</v>
      </c>
      <c r="J117" s="207">
        <v>1.4800000000000001E-2</v>
      </c>
      <c r="K117" s="207">
        <v>1.54E-2</v>
      </c>
      <c r="L117" s="245">
        <v>5.28</v>
      </c>
      <c r="M117" s="245">
        <v>4.9800000000000004</v>
      </c>
      <c r="N117" s="243">
        <v>127.37</v>
      </c>
      <c r="O117" s="248">
        <v>130.77000000000001</v>
      </c>
    </row>
    <row r="118" spans="1:15" x14ac:dyDescent="0.2">
      <c r="A118" s="28"/>
      <c r="B118" s="19" t="s">
        <v>120</v>
      </c>
      <c r="C118" s="19"/>
      <c r="D118" s="19"/>
      <c r="E118" s="19"/>
      <c r="F118" s="242">
        <v>255</v>
      </c>
      <c r="G118" s="242">
        <v>275</v>
      </c>
      <c r="H118" s="243">
        <v>1199421.76</v>
      </c>
      <c r="I118" s="247">
        <v>1226144.68</v>
      </c>
      <c r="J118" s="207">
        <v>1.3599999999999999E-2</v>
      </c>
      <c r="K118" s="207">
        <v>1.4200000000000001E-2</v>
      </c>
      <c r="L118" s="245">
        <v>6.13</v>
      </c>
      <c r="M118" s="249">
        <v>6.2</v>
      </c>
      <c r="N118" s="243">
        <v>140.16999999999999</v>
      </c>
      <c r="O118" s="248">
        <v>127.73</v>
      </c>
    </row>
    <row r="119" spans="1:15" x14ac:dyDescent="0.2">
      <c r="A119" s="28"/>
      <c r="B119" s="19" t="s">
        <v>121</v>
      </c>
      <c r="C119" s="19"/>
      <c r="D119" s="19"/>
      <c r="E119" s="19"/>
      <c r="F119" s="242">
        <v>120</v>
      </c>
      <c r="G119" s="242">
        <v>113</v>
      </c>
      <c r="H119" s="243">
        <v>598867.44999999995</v>
      </c>
      <c r="I119" s="247">
        <v>441120.03</v>
      </c>
      <c r="J119" s="207">
        <v>6.7999999999999996E-3</v>
      </c>
      <c r="K119" s="207">
        <v>5.1000000000000004E-3</v>
      </c>
      <c r="L119" s="245">
        <v>4.49</v>
      </c>
      <c r="M119" s="245">
        <v>4.8499999999999996</v>
      </c>
      <c r="N119" s="243">
        <v>178.46</v>
      </c>
      <c r="O119" s="248">
        <v>148.1</v>
      </c>
    </row>
    <row r="120" spans="1:15" x14ac:dyDescent="0.2">
      <c r="A120" s="49"/>
      <c r="B120" s="57" t="s">
        <v>122</v>
      </c>
      <c r="C120" s="130"/>
      <c r="D120" s="130"/>
      <c r="E120" s="84"/>
      <c r="F120" s="250">
        <v>24489</v>
      </c>
      <c r="G120" s="250">
        <v>23964</v>
      </c>
      <c r="H120" s="223">
        <v>87886178.120000005</v>
      </c>
      <c r="I120" s="223">
        <v>86225383.349999994</v>
      </c>
      <c r="J120" s="224"/>
      <c r="K120" s="224"/>
      <c r="L120" s="251">
        <v>5.32</v>
      </c>
      <c r="M120" s="252">
        <v>5.3</v>
      </c>
      <c r="N120" s="223">
        <v>148.63999999999999</v>
      </c>
      <c r="O120" s="253">
        <v>148.86000000000001</v>
      </c>
    </row>
    <row r="121" spans="1:15" s="68" customFormat="1" ht="11.25" x14ac:dyDescent="0.2">
      <c r="A121" s="64"/>
      <c r="B121" s="66"/>
      <c r="C121" s="66"/>
      <c r="D121" s="66"/>
      <c r="E121" s="66"/>
      <c r="F121" s="254"/>
      <c r="G121" s="254"/>
      <c r="H121" s="254"/>
      <c r="I121" s="254"/>
      <c r="J121" s="255"/>
      <c r="K121" s="255"/>
      <c r="L121" s="254"/>
      <c r="M121" s="254"/>
      <c r="N121" s="254"/>
      <c r="O121" s="256"/>
    </row>
    <row r="122" spans="1:15" s="68" customFormat="1" ht="12" thickBot="1" x14ac:dyDescent="0.25">
      <c r="A122" s="69"/>
      <c r="B122" s="70"/>
      <c r="C122" s="70"/>
      <c r="D122" s="70"/>
      <c r="E122" s="70"/>
      <c r="F122" s="230"/>
      <c r="G122" s="230"/>
      <c r="H122" s="230"/>
      <c r="I122" s="230"/>
      <c r="J122" s="231"/>
      <c r="K122" s="231"/>
      <c r="L122" s="230"/>
      <c r="M122" s="230"/>
      <c r="N122" s="230"/>
      <c r="O122" s="232"/>
    </row>
    <row r="123" spans="1:15" ht="12.75" customHeight="1" thickBot="1" x14ac:dyDescent="0.25">
      <c r="A123" s="71"/>
      <c r="B123" s="19"/>
      <c r="C123" s="19"/>
      <c r="D123" s="19"/>
      <c r="E123" s="19"/>
      <c r="F123" s="233"/>
      <c r="G123" s="233"/>
      <c r="H123" s="233"/>
      <c r="I123" s="233"/>
      <c r="J123" s="233"/>
      <c r="K123" s="233"/>
      <c r="L123" s="233"/>
      <c r="M123" s="233"/>
      <c r="N123" s="134"/>
      <c r="O123" s="134"/>
    </row>
    <row r="124" spans="1:15" ht="15.75" x14ac:dyDescent="0.25">
      <c r="A124" s="24" t="s">
        <v>123</v>
      </c>
      <c r="B124" s="26"/>
      <c r="C124" s="26"/>
      <c r="D124" s="26"/>
      <c r="E124" s="26"/>
      <c r="F124" s="234"/>
      <c r="G124" s="234"/>
      <c r="H124" s="234"/>
      <c r="I124" s="234"/>
      <c r="J124" s="234"/>
      <c r="K124" s="234"/>
      <c r="L124" s="234"/>
      <c r="M124" s="234"/>
      <c r="N124" s="234"/>
      <c r="O124" s="235"/>
    </row>
    <row r="125" spans="1:15" ht="6.75" customHeight="1" x14ac:dyDescent="0.2">
      <c r="A125" s="28"/>
      <c r="B125" s="19"/>
      <c r="C125" s="19"/>
      <c r="D125" s="19"/>
      <c r="E125" s="19"/>
      <c r="F125" s="233"/>
      <c r="G125" s="233"/>
      <c r="H125" s="233"/>
      <c r="I125" s="233"/>
      <c r="J125" s="233"/>
      <c r="K125" s="233"/>
      <c r="L125" s="233"/>
      <c r="M125" s="233"/>
      <c r="N125" s="233"/>
      <c r="O125" s="236"/>
    </row>
    <row r="126" spans="1:15" ht="12.75" customHeight="1" x14ac:dyDescent="0.2">
      <c r="A126" s="30"/>
      <c r="B126" s="172"/>
      <c r="C126" s="172"/>
      <c r="D126" s="172"/>
      <c r="E126" s="172"/>
      <c r="F126" s="389" t="s">
        <v>87</v>
      </c>
      <c r="G126" s="390"/>
      <c r="H126" s="196" t="s">
        <v>100</v>
      </c>
      <c r="I126" s="237"/>
      <c r="J126" s="389" t="s">
        <v>101</v>
      </c>
      <c r="K126" s="390"/>
      <c r="L126" s="389" t="s">
        <v>102</v>
      </c>
      <c r="M126" s="390"/>
      <c r="N126" s="389" t="s">
        <v>103</v>
      </c>
      <c r="O126" s="392"/>
    </row>
    <row r="127" spans="1:15" x14ac:dyDescent="0.2">
      <c r="A127" s="30"/>
      <c r="B127" s="172"/>
      <c r="C127" s="172"/>
      <c r="D127" s="172"/>
      <c r="E127" s="172"/>
      <c r="F127" s="238" t="s">
        <v>104</v>
      </c>
      <c r="G127" s="238" t="s">
        <v>105</v>
      </c>
      <c r="H127" s="238" t="s">
        <v>104</v>
      </c>
      <c r="I127" s="257" t="s">
        <v>105</v>
      </c>
      <c r="J127" s="238" t="s">
        <v>104</v>
      </c>
      <c r="K127" s="238" t="s">
        <v>105</v>
      </c>
      <c r="L127" s="238" t="s">
        <v>104</v>
      </c>
      <c r="M127" s="238" t="s">
        <v>105</v>
      </c>
      <c r="N127" s="238" t="s">
        <v>104</v>
      </c>
      <c r="O127" s="241" t="s">
        <v>105</v>
      </c>
    </row>
    <row r="128" spans="1:15" x14ac:dyDescent="0.2">
      <c r="A128" s="28"/>
      <c r="B128" s="19" t="s">
        <v>124</v>
      </c>
      <c r="C128" s="19"/>
      <c r="D128" s="19"/>
      <c r="E128" s="19"/>
      <c r="F128" s="201">
        <v>427</v>
      </c>
      <c r="G128" s="201">
        <v>422</v>
      </c>
      <c r="H128" s="208">
        <v>6630778.0199999996</v>
      </c>
      <c r="I128" s="208">
        <v>6514164.8200000003</v>
      </c>
      <c r="J128" s="207">
        <v>5.8099999999999999E-2</v>
      </c>
      <c r="K128" s="207">
        <v>5.79E-2</v>
      </c>
      <c r="L128" s="208">
        <v>4.49</v>
      </c>
      <c r="M128" s="208">
        <v>4.51</v>
      </c>
      <c r="N128" s="208">
        <v>166.33</v>
      </c>
      <c r="O128" s="209">
        <v>168.96</v>
      </c>
    </row>
    <row r="129" spans="1:17" x14ac:dyDescent="0.2">
      <c r="A129" s="28"/>
      <c r="B129" s="19" t="s">
        <v>125</v>
      </c>
      <c r="C129" s="19"/>
      <c r="D129" s="19"/>
      <c r="E129" s="19"/>
      <c r="F129" s="201">
        <v>451</v>
      </c>
      <c r="G129" s="201">
        <v>447</v>
      </c>
      <c r="H129" s="208">
        <v>8282338.6500000004</v>
      </c>
      <c r="I129" s="208">
        <v>8220653.6900000004</v>
      </c>
      <c r="J129" s="207">
        <v>7.2599999999999998E-2</v>
      </c>
      <c r="K129" s="207">
        <v>7.2999999999999995E-2</v>
      </c>
      <c r="L129" s="208">
        <v>4.74</v>
      </c>
      <c r="M129" s="208">
        <v>4.75</v>
      </c>
      <c r="N129" s="208">
        <v>175.95</v>
      </c>
      <c r="O129" s="209">
        <v>177.07</v>
      </c>
    </row>
    <row r="130" spans="1:17" x14ac:dyDescent="0.2">
      <c r="A130" s="28"/>
      <c r="B130" s="19" t="s">
        <v>126</v>
      </c>
      <c r="C130" s="19"/>
      <c r="D130" s="19"/>
      <c r="E130" s="19"/>
      <c r="F130" s="201">
        <v>16275</v>
      </c>
      <c r="G130" s="201">
        <v>15979</v>
      </c>
      <c r="H130" s="208">
        <v>40648050.649999999</v>
      </c>
      <c r="I130" s="208">
        <v>40078433.149999999</v>
      </c>
      <c r="J130" s="207">
        <v>0.35639999999999999</v>
      </c>
      <c r="K130" s="207">
        <v>0.35610000000000003</v>
      </c>
      <c r="L130" s="208">
        <v>4.96</v>
      </c>
      <c r="M130" s="208">
        <v>4.96</v>
      </c>
      <c r="N130" s="208">
        <v>125.98</v>
      </c>
      <c r="O130" s="209">
        <v>125.94</v>
      </c>
    </row>
    <row r="131" spans="1:17" x14ac:dyDescent="0.2">
      <c r="A131" s="28"/>
      <c r="B131" s="19" t="s">
        <v>127</v>
      </c>
      <c r="C131" s="19"/>
      <c r="D131" s="19"/>
      <c r="E131" s="19"/>
      <c r="F131" s="201">
        <v>12306</v>
      </c>
      <c r="G131" s="201">
        <v>12093</v>
      </c>
      <c r="H131" s="208">
        <v>48999590.509999998</v>
      </c>
      <c r="I131" s="208">
        <v>48397855.530000001</v>
      </c>
      <c r="J131" s="207">
        <v>0.42970000000000003</v>
      </c>
      <c r="K131" s="207">
        <v>0.43</v>
      </c>
      <c r="L131" s="208">
        <v>5.29</v>
      </c>
      <c r="M131" s="208">
        <v>5.29</v>
      </c>
      <c r="N131" s="208">
        <v>153.22</v>
      </c>
      <c r="O131" s="209">
        <v>153.71</v>
      </c>
    </row>
    <row r="132" spans="1:17" x14ac:dyDescent="0.2">
      <c r="A132" s="28"/>
      <c r="B132" s="19" t="s">
        <v>128</v>
      </c>
      <c r="C132" s="19"/>
      <c r="D132" s="19"/>
      <c r="E132" s="19"/>
      <c r="F132" s="201">
        <v>867</v>
      </c>
      <c r="G132" s="201">
        <v>842</v>
      </c>
      <c r="H132" s="208">
        <v>9448320.5099999998</v>
      </c>
      <c r="I132" s="208">
        <v>9312347.2599999998</v>
      </c>
      <c r="J132" s="207">
        <v>8.2900000000000001E-2</v>
      </c>
      <c r="K132" s="207">
        <v>8.2699999999999996E-2</v>
      </c>
      <c r="L132" s="208">
        <v>7.83</v>
      </c>
      <c r="M132" s="208">
        <v>7.84</v>
      </c>
      <c r="N132" s="208">
        <v>173.74</v>
      </c>
      <c r="O132" s="209">
        <v>171.29</v>
      </c>
    </row>
    <row r="133" spans="1:17" x14ac:dyDescent="0.2">
      <c r="A133" s="28"/>
      <c r="B133" s="19" t="s">
        <v>129</v>
      </c>
      <c r="C133" s="19"/>
      <c r="D133" s="19"/>
      <c r="E133" s="19"/>
      <c r="F133" s="201">
        <v>13</v>
      </c>
      <c r="G133" s="201">
        <v>13</v>
      </c>
      <c r="H133" s="208">
        <v>28625.56</v>
      </c>
      <c r="I133" s="208">
        <v>28494.87</v>
      </c>
      <c r="J133" s="207">
        <v>2.9999999999999997E-4</v>
      </c>
      <c r="K133" s="207">
        <v>2.9999999999999997E-4</v>
      </c>
      <c r="L133" s="208">
        <v>3.28</v>
      </c>
      <c r="M133" s="208">
        <v>3.28</v>
      </c>
      <c r="N133" s="208">
        <v>163.11000000000001</v>
      </c>
      <c r="O133" s="209">
        <v>163.13999999999999</v>
      </c>
    </row>
    <row r="134" spans="1:17" x14ac:dyDescent="0.2">
      <c r="A134" s="49"/>
      <c r="B134" s="57" t="s">
        <v>130</v>
      </c>
      <c r="C134" s="130"/>
      <c r="D134" s="130"/>
      <c r="E134" s="130"/>
      <c r="F134" s="250">
        <v>30339</v>
      </c>
      <c r="G134" s="250">
        <v>29796</v>
      </c>
      <c r="H134" s="223">
        <v>114037703.90000001</v>
      </c>
      <c r="I134" s="223">
        <v>112551949.31999999</v>
      </c>
      <c r="J134" s="224"/>
      <c r="K134" s="224"/>
      <c r="L134" s="251">
        <v>5.3</v>
      </c>
      <c r="M134" s="252">
        <v>5.3</v>
      </c>
      <c r="N134" s="223">
        <v>147.63</v>
      </c>
      <c r="O134" s="253">
        <v>147.87</v>
      </c>
    </row>
    <row r="135" spans="1:17" s="68" customFormat="1" ht="11.25" x14ac:dyDescent="0.2">
      <c r="A135" s="64"/>
      <c r="B135" s="66"/>
      <c r="C135" s="66"/>
      <c r="D135" s="66"/>
      <c r="E135" s="66"/>
      <c r="F135" s="227"/>
      <c r="G135" s="227"/>
      <c r="H135" s="227"/>
      <c r="I135" s="227"/>
      <c r="J135" s="227"/>
      <c r="K135" s="227"/>
      <c r="L135" s="227"/>
      <c r="M135" s="227"/>
      <c r="N135" s="228"/>
      <c r="O135" s="258"/>
    </row>
    <row r="136" spans="1:17" s="68" customFormat="1" ht="12" thickBot="1" x14ac:dyDescent="0.25">
      <c r="A136" s="69"/>
      <c r="B136" s="70"/>
      <c r="C136" s="70"/>
      <c r="D136" s="70"/>
      <c r="E136" s="70"/>
      <c r="F136" s="230"/>
      <c r="G136" s="230"/>
      <c r="H136" s="230"/>
      <c r="I136" s="230"/>
      <c r="J136" s="230"/>
      <c r="K136" s="230"/>
      <c r="L136" s="230"/>
      <c r="M136" s="230"/>
      <c r="N136" s="230"/>
      <c r="O136" s="259"/>
    </row>
    <row r="137" spans="1:17" ht="13.5" thickBot="1" x14ac:dyDescent="0.25">
      <c r="D137" s="260"/>
      <c r="E137" s="260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</row>
    <row r="138" spans="1:17" ht="15.75" x14ac:dyDescent="0.25">
      <c r="A138" s="24" t="s">
        <v>131</v>
      </c>
      <c r="B138" s="26"/>
      <c r="C138" s="26"/>
      <c r="D138" s="261"/>
      <c r="E138" s="19"/>
      <c r="F138" s="234"/>
      <c r="G138" s="234"/>
      <c r="H138" s="234"/>
      <c r="I138" s="234"/>
      <c r="J138" s="234"/>
      <c r="K138" s="234"/>
      <c r="L138" s="234"/>
      <c r="M138" s="234"/>
      <c r="N138" s="234"/>
      <c r="O138" s="235"/>
    </row>
    <row r="139" spans="1:17" ht="6.75" customHeight="1" x14ac:dyDescent="0.2">
      <c r="A139" s="28"/>
      <c r="B139" s="19"/>
      <c r="C139" s="19"/>
      <c r="D139" s="19"/>
      <c r="E139" s="19"/>
      <c r="F139" s="233"/>
      <c r="G139" s="233"/>
      <c r="H139" s="233"/>
      <c r="I139" s="233"/>
      <c r="J139" s="233"/>
      <c r="K139" s="233"/>
      <c r="L139" s="233"/>
      <c r="M139" s="233"/>
      <c r="N139" s="233"/>
      <c r="O139" s="236"/>
    </row>
    <row r="140" spans="1:17" ht="12.75" customHeight="1" x14ac:dyDescent="0.2">
      <c r="A140" s="30"/>
      <c r="B140" s="172"/>
      <c r="C140" s="172"/>
      <c r="D140" s="172"/>
      <c r="E140" s="172"/>
      <c r="F140" s="389" t="s">
        <v>87</v>
      </c>
      <c r="G140" s="390"/>
      <c r="H140" s="196" t="s">
        <v>100</v>
      </c>
      <c r="I140" s="237"/>
      <c r="J140" s="389" t="s">
        <v>132</v>
      </c>
      <c r="K140" s="390"/>
      <c r="L140" s="389" t="s">
        <v>102</v>
      </c>
      <c r="M140" s="390"/>
      <c r="N140" s="389" t="s">
        <v>103</v>
      </c>
      <c r="O140" s="392"/>
    </row>
    <row r="141" spans="1:17" x14ac:dyDescent="0.2">
      <c r="A141" s="30"/>
      <c r="B141" s="172"/>
      <c r="C141" s="172"/>
      <c r="D141" s="172"/>
      <c r="E141" s="172"/>
      <c r="F141" s="238" t="s">
        <v>104</v>
      </c>
      <c r="G141" s="238" t="s">
        <v>105</v>
      </c>
      <c r="H141" s="238" t="s">
        <v>104</v>
      </c>
      <c r="I141" s="257" t="s">
        <v>105</v>
      </c>
      <c r="J141" s="238" t="s">
        <v>104</v>
      </c>
      <c r="K141" s="238" t="s">
        <v>105</v>
      </c>
      <c r="L141" s="238" t="s">
        <v>104</v>
      </c>
      <c r="M141" s="238" t="s">
        <v>105</v>
      </c>
      <c r="N141" s="238" t="s">
        <v>104</v>
      </c>
      <c r="O141" s="241" t="s">
        <v>105</v>
      </c>
    </row>
    <row r="142" spans="1:17" x14ac:dyDescent="0.2">
      <c r="A142" s="28"/>
      <c r="B142" s="19" t="s">
        <v>133</v>
      </c>
      <c r="C142" s="19"/>
      <c r="D142" s="19"/>
      <c r="E142" s="19"/>
      <c r="F142" s="201">
        <v>21575</v>
      </c>
      <c r="G142" s="201">
        <v>21203</v>
      </c>
      <c r="H142" s="208">
        <v>84351091.269999996</v>
      </c>
      <c r="I142" s="208">
        <v>83378377.950000003</v>
      </c>
      <c r="J142" s="207">
        <v>0.73970000000000002</v>
      </c>
      <c r="K142" s="207">
        <v>0.74080000000000001</v>
      </c>
      <c r="L142" s="208">
        <v>5.48</v>
      </c>
      <c r="M142" s="208">
        <v>5.49</v>
      </c>
      <c r="N142" s="243">
        <v>150.47</v>
      </c>
      <c r="O142" s="246">
        <v>150.69999999999999</v>
      </c>
    </row>
    <row r="143" spans="1:17" ht="14.25" x14ac:dyDescent="0.2">
      <c r="A143" s="28"/>
      <c r="B143" s="19" t="s">
        <v>134</v>
      </c>
      <c r="C143" s="19"/>
      <c r="D143" s="19"/>
      <c r="E143" s="19"/>
      <c r="F143" s="201">
        <v>5751</v>
      </c>
      <c r="G143" s="201">
        <v>5633</v>
      </c>
      <c r="H143" s="208">
        <v>15567377.58</v>
      </c>
      <c r="I143" s="208">
        <v>15331982.810000001</v>
      </c>
      <c r="J143" s="207">
        <v>0.13650000000000001</v>
      </c>
      <c r="K143" s="207">
        <v>0.13619999999999999</v>
      </c>
      <c r="L143" s="208">
        <v>5.36</v>
      </c>
      <c r="M143" s="208">
        <v>5.35</v>
      </c>
      <c r="N143" s="243">
        <v>128.83000000000001</v>
      </c>
      <c r="O143" s="248">
        <v>129.16999999999999</v>
      </c>
      <c r="Q143" s="261"/>
    </row>
    <row r="144" spans="1:17" ht="14.25" x14ac:dyDescent="0.2">
      <c r="A144" s="28"/>
      <c r="B144" s="19" t="s">
        <v>135</v>
      </c>
      <c r="C144" s="19"/>
      <c r="D144" s="19"/>
      <c r="E144" s="19"/>
      <c r="F144" s="201">
        <v>2566</v>
      </c>
      <c r="G144" s="201">
        <v>2516</v>
      </c>
      <c r="H144" s="208">
        <v>7706724.5599999996</v>
      </c>
      <c r="I144" s="208">
        <v>7440881.1100000003</v>
      </c>
      <c r="J144" s="207">
        <v>6.7599999999999993E-2</v>
      </c>
      <c r="K144" s="207">
        <v>6.6100000000000006E-2</v>
      </c>
      <c r="L144" s="208">
        <v>4.42</v>
      </c>
      <c r="M144" s="208">
        <v>4.38</v>
      </c>
      <c r="N144" s="243">
        <v>139.87</v>
      </c>
      <c r="O144" s="248">
        <v>139.94999999999999</v>
      </c>
      <c r="Q144" s="261" t="s">
        <v>136</v>
      </c>
    </row>
    <row r="145" spans="1:15" x14ac:dyDescent="0.2">
      <c r="A145" s="28"/>
      <c r="B145" s="19" t="s">
        <v>137</v>
      </c>
      <c r="C145" s="19"/>
      <c r="D145" s="19"/>
      <c r="E145" s="19"/>
      <c r="F145" s="201">
        <v>431</v>
      </c>
      <c r="G145" s="201">
        <v>429</v>
      </c>
      <c r="H145" s="208">
        <v>6379204.6699999999</v>
      </c>
      <c r="I145" s="208">
        <v>6367456.5300000003</v>
      </c>
      <c r="J145" s="207">
        <v>5.5899999999999998E-2</v>
      </c>
      <c r="K145" s="207">
        <v>5.6599999999999998E-2</v>
      </c>
      <c r="L145" s="208">
        <v>3.77</v>
      </c>
      <c r="M145" s="208">
        <v>3.78</v>
      </c>
      <c r="N145" s="243">
        <v>165.59</v>
      </c>
      <c r="O145" s="248">
        <v>165.28</v>
      </c>
    </row>
    <row r="146" spans="1:15" x14ac:dyDescent="0.2">
      <c r="A146" s="28"/>
      <c r="B146" s="19" t="s">
        <v>138</v>
      </c>
      <c r="C146" s="19"/>
      <c r="D146" s="19"/>
      <c r="E146" s="19"/>
      <c r="F146" s="201">
        <v>16</v>
      </c>
      <c r="G146" s="201">
        <v>15</v>
      </c>
      <c r="H146" s="208">
        <v>33305.82</v>
      </c>
      <c r="I146" s="208">
        <v>33250.92</v>
      </c>
      <c r="J146" s="207">
        <v>2.9999999999999997E-4</v>
      </c>
      <c r="K146" s="207">
        <v>2.9999999999999997E-4</v>
      </c>
      <c r="L146" s="208">
        <v>3.52</v>
      </c>
      <c r="M146" s="208">
        <v>3.38</v>
      </c>
      <c r="N146" s="243">
        <v>101.23</v>
      </c>
      <c r="O146" s="248">
        <v>101.15</v>
      </c>
    </row>
    <row r="147" spans="1:15" x14ac:dyDescent="0.2">
      <c r="A147" s="49"/>
      <c r="B147" s="57" t="s">
        <v>95</v>
      </c>
      <c r="C147" s="130"/>
      <c r="D147" s="130"/>
      <c r="E147" s="130"/>
      <c r="F147" s="250">
        <v>30339</v>
      </c>
      <c r="G147" s="250">
        <v>29796</v>
      </c>
      <c r="H147" s="223">
        <v>114037703.90000001</v>
      </c>
      <c r="I147" s="223">
        <v>112551949.31999999</v>
      </c>
      <c r="J147" s="224"/>
      <c r="K147" s="224"/>
      <c r="L147" s="251">
        <v>5.3</v>
      </c>
      <c r="M147" s="251">
        <v>5.3</v>
      </c>
      <c r="N147" s="223">
        <v>147.63</v>
      </c>
      <c r="O147" s="253">
        <v>147.87</v>
      </c>
    </row>
    <row r="148" spans="1:15" s="68" customFormat="1" ht="11.25" x14ac:dyDescent="0.2">
      <c r="A148" s="192"/>
      <c r="B148" s="65"/>
      <c r="C148" s="65"/>
      <c r="D148" s="65"/>
      <c r="E148" s="65"/>
      <c r="F148" s="227"/>
      <c r="G148" s="227"/>
      <c r="H148" s="227"/>
      <c r="I148" s="227"/>
      <c r="J148" s="227"/>
      <c r="K148" s="227"/>
      <c r="L148" s="227"/>
      <c r="M148" s="227"/>
      <c r="N148" s="228"/>
      <c r="O148" s="262"/>
    </row>
    <row r="149" spans="1:15" s="68" customFormat="1" ht="12" thickBot="1" x14ac:dyDescent="0.25">
      <c r="A149" s="69"/>
      <c r="B149" s="70"/>
      <c r="C149" s="70"/>
      <c r="D149" s="70"/>
      <c r="E149" s="70"/>
      <c r="F149" s="230"/>
      <c r="G149" s="230"/>
      <c r="H149" s="230"/>
      <c r="I149" s="230"/>
      <c r="J149" s="230"/>
      <c r="K149" s="230"/>
      <c r="L149" s="230"/>
      <c r="M149" s="230"/>
      <c r="N149" s="230"/>
      <c r="O149" s="259"/>
    </row>
    <row r="150" spans="1:15" ht="13.5" thickBot="1" x14ac:dyDescent="0.25"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</row>
    <row r="151" spans="1:15" ht="15.75" x14ac:dyDescent="0.25">
      <c r="A151" s="24" t="s">
        <v>139</v>
      </c>
      <c r="B151" s="26"/>
      <c r="C151" s="26"/>
      <c r="D151" s="26"/>
      <c r="E151" s="26"/>
      <c r="F151" s="234"/>
      <c r="G151" s="234"/>
      <c r="H151" s="234"/>
      <c r="I151" s="234"/>
      <c r="J151" s="234"/>
      <c r="K151" s="234"/>
      <c r="L151" s="235"/>
      <c r="M151" s="134"/>
      <c r="N151" s="134"/>
      <c r="O151" s="134"/>
    </row>
    <row r="152" spans="1:15" ht="6.75" customHeight="1" x14ac:dyDescent="0.2">
      <c r="A152" s="28"/>
      <c r="B152" s="19"/>
      <c r="C152" s="19"/>
      <c r="D152" s="19"/>
      <c r="E152" s="19"/>
      <c r="F152" s="233"/>
      <c r="G152" s="233"/>
      <c r="H152" s="233"/>
      <c r="I152" s="233"/>
      <c r="J152" s="233"/>
      <c r="K152" s="233"/>
      <c r="L152" s="236"/>
      <c r="M152" s="134"/>
      <c r="N152" s="134"/>
      <c r="O152" s="134"/>
    </row>
    <row r="153" spans="1:15" x14ac:dyDescent="0.2">
      <c r="A153" s="30"/>
      <c r="B153" s="172"/>
      <c r="C153" s="172"/>
      <c r="D153" s="172"/>
      <c r="E153" s="110"/>
      <c r="F153" s="389" t="s">
        <v>87</v>
      </c>
      <c r="G153" s="390"/>
      <c r="H153" s="196" t="s">
        <v>100</v>
      </c>
      <c r="I153" s="237"/>
      <c r="J153" s="391" t="s">
        <v>140</v>
      </c>
      <c r="K153" s="391"/>
      <c r="L153" s="241" t="s">
        <v>21</v>
      </c>
      <c r="M153" s="134"/>
      <c r="N153" s="134"/>
      <c r="O153" s="134"/>
    </row>
    <row r="154" spans="1:15" x14ac:dyDescent="0.2">
      <c r="A154" s="30"/>
      <c r="B154" s="172"/>
      <c r="C154" s="172"/>
      <c r="D154" s="172"/>
      <c r="E154" s="110"/>
      <c r="F154" s="257" t="s">
        <v>104</v>
      </c>
      <c r="G154" s="257" t="s">
        <v>105</v>
      </c>
      <c r="H154" s="238" t="s">
        <v>104</v>
      </c>
      <c r="I154" s="238" t="s">
        <v>105</v>
      </c>
      <c r="J154" s="238" t="s">
        <v>104</v>
      </c>
      <c r="K154" s="238" t="s">
        <v>105</v>
      </c>
      <c r="L154" s="263"/>
      <c r="M154" s="134"/>
      <c r="N154" s="134"/>
      <c r="O154" s="134"/>
    </row>
    <row r="155" spans="1:15" x14ac:dyDescent="0.2">
      <c r="A155" s="76"/>
      <c r="B155" s="80" t="s">
        <v>141</v>
      </c>
      <c r="C155" s="80"/>
      <c r="D155" s="80"/>
      <c r="E155" s="80"/>
      <c r="F155" s="201">
        <v>800</v>
      </c>
      <c r="G155" s="201">
        <v>789</v>
      </c>
      <c r="H155" s="208">
        <v>2736539.31</v>
      </c>
      <c r="I155" s="243">
        <v>2714424.79</v>
      </c>
      <c r="J155" s="207">
        <v>2.4E-2</v>
      </c>
      <c r="K155" s="264">
        <v>2.41E-2</v>
      </c>
      <c r="L155" s="265">
        <v>3.0468999999999999</v>
      </c>
      <c r="M155" s="134"/>
      <c r="N155" s="134"/>
      <c r="O155" s="134"/>
    </row>
    <row r="156" spans="1:15" x14ac:dyDescent="0.2">
      <c r="A156" s="28"/>
      <c r="B156" s="19" t="s">
        <v>142</v>
      </c>
      <c r="C156" s="19"/>
      <c r="D156" s="19"/>
      <c r="E156" s="19"/>
      <c r="F156" s="201">
        <v>29539</v>
      </c>
      <c r="G156" s="201">
        <v>29007</v>
      </c>
      <c r="H156" s="208">
        <v>111301164.59</v>
      </c>
      <c r="I156" s="243">
        <v>109837524.53</v>
      </c>
      <c r="J156" s="207">
        <v>0.97599999999999998</v>
      </c>
      <c r="K156" s="219">
        <v>0.97589999999999999</v>
      </c>
      <c r="L156" s="266">
        <v>2.3191000000000002</v>
      </c>
      <c r="M156" s="134"/>
      <c r="N156" s="134"/>
      <c r="O156" s="134"/>
    </row>
    <row r="157" spans="1:15" x14ac:dyDescent="0.2">
      <c r="A157" s="28"/>
      <c r="B157" s="19" t="s">
        <v>143</v>
      </c>
      <c r="C157" s="19"/>
      <c r="D157" s="19"/>
      <c r="E157" s="19"/>
      <c r="F157" s="201">
        <v>0</v>
      </c>
      <c r="G157" s="201">
        <v>0</v>
      </c>
      <c r="H157" s="208">
        <v>0</v>
      </c>
      <c r="I157" s="208">
        <v>0</v>
      </c>
      <c r="J157" s="207">
        <v>0</v>
      </c>
      <c r="K157" s="219">
        <v>0</v>
      </c>
      <c r="L157" s="266">
        <v>0</v>
      </c>
      <c r="M157" s="134"/>
      <c r="N157" s="134"/>
      <c r="O157" s="134"/>
    </row>
    <row r="158" spans="1:15" ht="13.5" thickBot="1" x14ac:dyDescent="0.25">
      <c r="A158" s="157"/>
      <c r="B158" s="267" t="s">
        <v>49</v>
      </c>
      <c r="C158" s="71"/>
      <c r="D158" s="71"/>
      <c r="E158" s="71"/>
      <c r="F158" s="268">
        <v>30339</v>
      </c>
      <c r="G158" s="268">
        <v>29796</v>
      </c>
      <c r="H158" s="269">
        <v>114037703.90000001</v>
      </c>
      <c r="I158" s="269">
        <v>112551949.31999999</v>
      </c>
      <c r="J158" s="270"/>
      <c r="K158" s="271"/>
      <c r="L158" s="272">
        <v>2.3367</v>
      </c>
      <c r="M158" s="134"/>
      <c r="N158" s="134"/>
      <c r="O158" s="134"/>
    </row>
    <row r="159" spans="1:15" s="274" customFormat="1" ht="11.25" x14ac:dyDescent="0.2">
      <c r="A159" s="66"/>
      <c r="B159" s="273"/>
      <c r="C159" s="273"/>
      <c r="D159" s="273"/>
      <c r="E159" s="273"/>
      <c r="F159" s="273"/>
      <c r="G159" s="273"/>
      <c r="H159" s="273"/>
      <c r="I159" s="273"/>
      <c r="J159" s="273"/>
    </row>
    <row r="160" spans="1:15" s="274" customFormat="1" ht="11.25" x14ac:dyDescent="0.2">
      <c r="A160" s="66"/>
      <c r="B160" s="273"/>
      <c r="C160" s="273"/>
      <c r="D160" s="273"/>
      <c r="E160" s="273"/>
      <c r="F160" s="273"/>
      <c r="G160" s="273"/>
      <c r="H160" s="273"/>
      <c r="I160" s="273"/>
      <c r="J160" s="273"/>
    </row>
    <row r="161" spans="1:16" ht="13.5" thickBot="1" x14ac:dyDescent="0.25"/>
    <row r="162" spans="1:16" s="19" customFormat="1" ht="15.75" x14ac:dyDescent="0.25">
      <c r="A162" s="24" t="s">
        <v>144</v>
      </c>
      <c r="B162" s="275"/>
      <c r="C162" s="276"/>
      <c r="D162" s="277"/>
      <c r="E162" s="277"/>
      <c r="F162" s="164" t="s">
        <v>145</v>
      </c>
    </row>
    <row r="163" spans="1:16" s="19" customFormat="1" ht="13.5" thickBot="1" x14ac:dyDescent="0.25">
      <c r="A163" s="157" t="s">
        <v>146</v>
      </c>
      <c r="B163" s="157"/>
      <c r="C163" s="278"/>
      <c r="D163" s="278"/>
      <c r="E163" s="278"/>
      <c r="F163" s="279">
        <v>568021582.14999998</v>
      </c>
    </row>
    <row r="164" spans="1:16" s="19" customFormat="1" x14ac:dyDescent="0.2">
      <c r="C164" s="280"/>
      <c r="D164" s="280"/>
      <c r="E164" s="280"/>
      <c r="F164" s="281"/>
    </row>
    <row r="165" spans="1:16" s="19" customFormat="1" x14ac:dyDescent="0.2">
      <c r="A165" s="282"/>
      <c r="B165" s="282"/>
      <c r="C165" s="282"/>
      <c r="D165" s="282"/>
      <c r="E165" s="282"/>
      <c r="F165" s="283"/>
      <c r="G165" s="284"/>
      <c r="H165" s="284"/>
      <c r="I165" s="284"/>
      <c r="J165" s="284"/>
      <c r="K165" s="284"/>
      <c r="L165" s="285"/>
      <c r="M165" s="285"/>
      <c r="N165" s="285"/>
      <c r="O165" s="285"/>
      <c r="P165" s="286"/>
    </row>
    <row r="166" spans="1:16" s="19" customFormat="1" x14ac:dyDescent="0.2">
      <c r="A166" s="282"/>
      <c r="B166" s="282"/>
      <c r="C166" s="282"/>
      <c r="D166" s="282"/>
      <c r="E166" s="282"/>
      <c r="F166" s="282"/>
      <c r="L166" s="107"/>
      <c r="M166" s="107"/>
      <c r="N166" s="107"/>
      <c r="O166" s="107"/>
    </row>
    <row r="167" spans="1:16" x14ac:dyDescent="0.2">
      <c r="F167" s="220"/>
      <c r="G167" s="220"/>
      <c r="H167" s="23"/>
      <c r="I167" s="23"/>
      <c r="J167" s="23"/>
      <c r="K167" s="23"/>
      <c r="L167" s="287"/>
      <c r="M167" s="287"/>
      <c r="N167" s="287"/>
      <c r="O167" s="287"/>
    </row>
    <row r="168" spans="1:16" x14ac:dyDescent="0.2">
      <c r="F168" s="220"/>
      <c r="G168" s="220"/>
      <c r="H168" s="23"/>
      <c r="I168" s="23"/>
      <c r="J168" s="23"/>
      <c r="K168" s="23"/>
      <c r="L168" s="287"/>
      <c r="M168" s="287"/>
      <c r="N168" s="287"/>
      <c r="O168" s="287"/>
    </row>
    <row r="169" spans="1:16" x14ac:dyDescent="0.2">
      <c r="F169" s="23"/>
      <c r="G169" s="23"/>
      <c r="H169" s="23"/>
      <c r="I169" s="23"/>
      <c r="J169" s="23"/>
      <c r="K169" s="23"/>
      <c r="L169" s="288"/>
      <c r="M169" s="288"/>
      <c r="N169" s="288"/>
      <c r="O169" s="288"/>
    </row>
    <row r="171" spans="1:16" x14ac:dyDescent="0.2">
      <c r="F171" s="23"/>
    </row>
  </sheetData>
  <mergeCells count="30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N126:O126"/>
    <mergeCell ref="F140:G140"/>
    <mergeCell ref="J140:K140"/>
    <mergeCell ref="L140:M140"/>
    <mergeCell ref="N140:O140"/>
    <mergeCell ref="F153:G153"/>
    <mergeCell ref="J153:K153"/>
    <mergeCell ref="F126:G126"/>
    <mergeCell ref="J126:K126"/>
    <mergeCell ref="L126:M126"/>
  </mergeCells>
  <conditionalFormatting sqref="F169:O169">
    <cfRule type="containsText" dxfId="0" priority="1" operator="containsText" text="TRUE">
      <formula>NOT(ISERROR(SEARCH("TRUE",F169)))</formula>
    </cfRule>
  </conditionalFormatting>
  <hyperlinks>
    <hyperlink ref="D10" r:id="rId1"/>
    <hyperlink ref="D11" r:id="rId2" display="www.elfi.com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89" customWidth="1"/>
    <col min="3" max="3" width="14.42578125" style="289" customWidth="1"/>
    <col min="4" max="4" width="13.140625" style="289" customWidth="1"/>
    <col min="5" max="5" width="12.85546875" style="289" customWidth="1"/>
    <col min="6" max="6" width="11.7109375" style="289" customWidth="1"/>
    <col min="7" max="7" width="15.85546875" style="289" bestFit="1" customWidth="1"/>
    <col min="8" max="8" width="19.28515625" style="289" customWidth="1"/>
    <col min="9" max="9" width="15.140625" style="289" bestFit="1" customWidth="1"/>
    <col min="10" max="11" width="14.42578125" style="289" customWidth="1"/>
    <col min="12" max="12" width="15.7109375" style="289" bestFit="1" customWidth="1"/>
    <col min="13" max="13" width="14.42578125" style="289" customWidth="1"/>
    <col min="14" max="14" width="17.140625" style="289" customWidth="1"/>
    <col min="15" max="15" width="3.7109375" style="289" customWidth="1"/>
    <col min="16" max="16" width="15.28515625" style="289" customWidth="1"/>
    <col min="17" max="17" width="28.85546875" style="289" bestFit="1" customWidth="1"/>
    <col min="18" max="18" width="15.7109375" style="289" bestFit="1" customWidth="1"/>
    <col min="19" max="19" width="18.28515625" style="289" bestFit="1" customWidth="1"/>
    <col min="20" max="20" width="17.7109375" style="289" bestFit="1" customWidth="1"/>
    <col min="21" max="21" width="14.42578125" style="289" customWidth="1"/>
    <col min="22" max="22" width="13.7109375" style="289" bestFit="1" customWidth="1"/>
    <col min="23" max="23" width="14.140625" style="289" bestFit="1" customWidth="1"/>
    <col min="24" max="24" width="13.140625" style="289" bestFit="1" customWidth="1"/>
    <col min="25" max="38" width="10.85546875" style="289" customWidth="1"/>
    <col min="39" max="39" width="2.7109375" style="289" customWidth="1"/>
    <col min="40" max="16384" width="9.140625" style="289"/>
  </cols>
  <sheetData>
    <row r="1" spans="1:39" ht="15.75" x14ac:dyDescent="0.25">
      <c r="A1" s="3" t="s">
        <v>0</v>
      </c>
    </row>
    <row r="2" spans="1:39" ht="15.75" customHeight="1" x14ac:dyDescent="0.25">
      <c r="A2" s="3" t="s">
        <v>147</v>
      </c>
      <c r="S2" s="290"/>
      <c r="T2" s="290"/>
      <c r="U2" s="290"/>
    </row>
    <row r="3" spans="1:39" ht="15.75" x14ac:dyDescent="0.25">
      <c r="A3" s="3" t="str">
        <f>+FFELP!D5</f>
        <v>Indenture No. 4, LLC</v>
      </c>
      <c r="R3" s="290"/>
      <c r="S3" s="290"/>
      <c r="T3" s="290"/>
      <c r="U3" s="290"/>
    </row>
    <row r="4" spans="1:39" ht="13.5" thickBot="1" x14ac:dyDescent="0.25">
      <c r="R4" s="290"/>
      <c r="S4" s="290"/>
      <c r="T4" s="290"/>
      <c r="U4" s="290"/>
    </row>
    <row r="5" spans="1:39" x14ac:dyDescent="0.2">
      <c r="B5" s="413" t="s">
        <v>6</v>
      </c>
      <c r="C5" s="414"/>
      <c r="D5" s="414"/>
      <c r="E5" s="417">
        <f>FFELP!D6</f>
        <v>44130</v>
      </c>
      <c r="F5" s="417"/>
      <c r="G5" s="418"/>
      <c r="R5" s="290"/>
      <c r="S5" s="290"/>
      <c r="T5" s="290"/>
      <c r="U5" s="290"/>
    </row>
    <row r="6" spans="1:39" ht="13.5" thickBot="1" x14ac:dyDescent="0.25">
      <c r="B6" s="398" t="s">
        <v>148</v>
      </c>
      <c r="C6" s="399"/>
      <c r="D6" s="399"/>
      <c r="E6" s="419">
        <f>FFELP!D7</f>
        <v>44104</v>
      </c>
      <c r="F6" s="419"/>
      <c r="G6" s="420"/>
      <c r="R6" s="290"/>
      <c r="S6" s="290"/>
      <c r="T6" s="290"/>
      <c r="U6" s="290"/>
    </row>
    <row r="8" spans="1:39" x14ac:dyDescent="0.2">
      <c r="A8" s="291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</row>
    <row r="9" spans="1:39" ht="15.75" thickBot="1" x14ac:dyDescent="0.3">
      <c r="A9" s="292"/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S9" s="95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</row>
    <row r="10" spans="1:39" ht="15.75" customHeight="1" thickBot="1" x14ac:dyDescent="0.25">
      <c r="A10" s="291"/>
      <c r="B10" s="291"/>
      <c r="C10" s="291"/>
      <c r="D10" s="291"/>
      <c r="E10" s="291"/>
      <c r="F10" s="291"/>
      <c r="G10" s="291"/>
      <c r="H10" s="291"/>
      <c r="J10" s="163"/>
      <c r="K10" s="293"/>
      <c r="L10" s="293"/>
      <c r="M10" s="293"/>
      <c r="N10" s="294"/>
      <c r="O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</row>
    <row r="11" spans="1:39" ht="18" thickBot="1" x14ac:dyDescent="0.3">
      <c r="A11" s="295" t="s">
        <v>149</v>
      </c>
      <c r="B11" s="296"/>
      <c r="C11" s="296"/>
      <c r="D11" s="296"/>
      <c r="E11" s="296"/>
      <c r="F11" s="296"/>
      <c r="G11" s="296"/>
      <c r="H11" s="297"/>
      <c r="J11" s="118" t="s">
        <v>150</v>
      </c>
      <c r="K11" s="291"/>
      <c r="L11" s="291"/>
      <c r="M11" s="291"/>
      <c r="N11" s="298">
        <v>44104</v>
      </c>
      <c r="O11" s="299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</row>
    <row r="12" spans="1:39" x14ac:dyDescent="0.2">
      <c r="A12" s="118"/>
      <c r="B12" s="291"/>
      <c r="C12" s="291"/>
      <c r="D12" s="291"/>
      <c r="E12" s="291"/>
      <c r="F12" s="291"/>
      <c r="G12" s="291"/>
      <c r="H12" s="300"/>
      <c r="J12" s="301" t="s">
        <v>151</v>
      </c>
      <c r="L12" s="291"/>
      <c r="M12" s="291"/>
      <c r="N12" s="142">
        <v>0</v>
      </c>
      <c r="O12" s="144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</row>
    <row r="13" spans="1:39" x14ac:dyDescent="0.2">
      <c r="A13" s="301"/>
      <c r="B13" s="291" t="s">
        <v>152</v>
      </c>
      <c r="C13" s="291"/>
      <c r="D13" s="291"/>
      <c r="E13" s="291"/>
      <c r="F13" s="291"/>
      <c r="G13" s="291"/>
      <c r="H13" s="142">
        <v>1832285.5500000003</v>
      </c>
      <c r="J13" s="28" t="s">
        <v>153</v>
      </c>
      <c r="L13" s="291"/>
      <c r="M13" s="291"/>
      <c r="N13" s="142">
        <v>44985.74</v>
      </c>
      <c r="O13" s="144"/>
      <c r="P13" s="291"/>
      <c r="Q13" s="285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</row>
    <row r="14" spans="1:39" x14ac:dyDescent="0.2">
      <c r="A14" s="301"/>
      <c r="B14" s="291" t="s">
        <v>154</v>
      </c>
      <c r="C14" s="291"/>
      <c r="D14" s="291"/>
      <c r="E14" s="291"/>
      <c r="F14" s="302"/>
      <c r="G14" s="291"/>
      <c r="H14" s="142">
        <v>0</v>
      </c>
      <c r="J14" s="28" t="s">
        <v>155</v>
      </c>
      <c r="L14" s="291"/>
      <c r="M14" s="291"/>
      <c r="N14" s="142">
        <v>50119.130000000005</v>
      </c>
      <c r="O14" s="144"/>
      <c r="P14" s="303"/>
      <c r="Q14" s="291"/>
      <c r="R14" s="285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</row>
    <row r="15" spans="1:39" x14ac:dyDescent="0.2">
      <c r="A15" s="301"/>
      <c r="B15" s="291" t="s">
        <v>67</v>
      </c>
      <c r="C15" s="291"/>
      <c r="D15" s="291"/>
      <c r="E15" s="291"/>
      <c r="F15" s="291"/>
      <c r="G15" s="291"/>
      <c r="H15" s="142"/>
      <c r="J15" s="28" t="s">
        <v>156</v>
      </c>
      <c r="L15" s="291"/>
      <c r="M15" s="291"/>
      <c r="N15" s="142">
        <v>13161.99</v>
      </c>
      <c r="O15" s="144"/>
      <c r="P15" s="291"/>
      <c r="Q15" s="95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</row>
    <row r="16" spans="1:39" x14ac:dyDescent="0.2">
      <c r="A16" s="301"/>
      <c r="B16" s="291"/>
      <c r="C16" s="291" t="s">
        <v>157</v>
      </c>
      <c r="D16" s="291"/>
      <c r="E16" s="291"/>
      <c r="F16" s="291"/>
      <c r="G16" s="291"/>
      <c r="H16" s="142">
        <v>0</v>
      </c>
      <c r="J16" s="28" t="s">
        <v>158</v>
      </c>
      <c r="L16" s="291"/>
      <c r="M16" s="291"/>
      <c r="N16" s="169">
        <v>0</v>
      </c>
      <c r="O16" s="144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</row>
    <row r="17" spans="1:39" ht="13.5" thickBot="1" x14ac:dyDescent="0.25">
      <c r="A17" s="301"/>
      <c r="B17" s="291" t="s">
        <v>159</v>
      </c>
      <c r="C17" s="291"/>
      <c r="D17" s="291"/>
      <c r="E17" s="291"/>
      <c r="F17" s="291"/>
      <c r="G17" s="291"/>
      <c r="H17" s="142">
        <v>192.69</v>
      </c>
      <c r="I17" s="304"/>
      <c r="J17" s="305"/>
      <c r="K17" s="267" t="s">
        <v>160</v>
      </c>
      <c r="L17" s="306"/>
      <c r="M17" s="306"/>
      <c r="N17" s="307">
        <v>108266.86</v>
      </c>
      <c r="O17" s="144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</row>
    <row r="18" spans="1:39" x14ac:dyDescent="0.2">
      <c r="A18" s="301"/>
      <c r="B18" s="291" t="s">
        <v>161</v>
      </c>
      <c r="C18" s="291"/>
      <c r="D18" s="291"/>
      <c r="E18" s="291"/>
      <c r="F18" s="291"/>
      <c r="G18" s="291"/>
      <c r="H18" s="142">
        <v>0</v>
      </c>
      <c r="O18" s="144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</row>
    <row r="19" spans="1:39" x14ac:dyDescent="0.2">
      <c r="A19" s="301"/>
      <c r="B19" s="19" t="s">
        <v>162</v>
      </c>
      <c r="C19" s="291"/>
      <c r="D19" s="291"/>
      <c r="E19" s="291"/>
      <c r="F19" s="291"/>
      <c r="G19" s="291"/>
      <c r="H19" s="142">
        <v>0</v>
      </c>
      <c r="O19" s="144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</row>
    <row r="20" spans="1:39" x14ac:dyDescent="0.2">
      <c r="A20" s="301"/>
      <c r="B20" s="291" t="s">
        <v>163</v>
      </c>
      <c r="C20" s="291"/>
      <c r="D20" s="291"/>
      <c r="E20" s="291"/>
      <c r="F20" s="291"/>
      <c r="G20" s="291"/>
      <c r="H20" s="142">
        <v>271990.44</v>
      </c>
      <c r="I20" s="308"/>
      <c r="O20" s="144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</row>
    <row r="21" spans="1:39" x14ac:dyDescent="0.2">
      <c r="A21" s="301"/>
      <c r="B21" s="19" t="s">
        <v>164</v>
      </c>
      <c r="C21" s="291"/>
      <c r="D21" s="291"/>
      <c r="E21" s="291"/>
      <c r="F21" s="291"/>
      <c r="G21" s="291"/>
      <c r="H21" s="142"/>
      <c r="P21" s="291"/>
      <c r="Q21" s="291"/>
      <c r="R21" s="143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</row>
    <row r="22" spans="1:39" ht="13.5" thickBot="1" x14ac:dyDescent="0.25">
      <c r="A22" s="301"/>
      <c r="B22" s="291" t="s">
        <v>165</v>
      </c>
      <c r="C22" s="291"/>
      <c r="D22" s="291"/>
      <c r="E22" s="291"/>
      <c r="F22" s="291"/>
      <c r="G22" s="291"/>
      <c r="H22" s="142">
        <v>0</v>
      </c>
      <c r="N22" s="308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</row>
    <row r="23" spans="1:39" x14ac:dyDescent="0.2">
      <c r="A23" s="301"/>
      <c r="B23" s="291" t="s">
        <v>166</v>
      </c>
      <c r="C23" s="291"/>
      <c r="D23" s="291"/>
      <c r="E23" s="291"/>
      <c r="F23" s="291"/>
      <c r="G23" s="291"/>
      <c r="H23" s="142"/>
      <c r="J23" s="163" t="s">
        <v>167</v>
      </c>
      <c r="K23" s="293"/>
      <c r="L23" s="293"/>
      <c r="M23" s="293"/>
      <c r="N23" s="309">
        <v>44104</v>
      </c>
      <c r="O23" s="280"/>
      <c r="P23" s="310"/>
      <c r="Q23" s="291"/>
      <c r="R23" s="291"/>
      <c r="S23" s="291"/>
      <c r="T23" s="291"/>
      <c r="U23" s="95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</row>
    <row r="24" spans="1:39" x14ac:dyDescent="0.2">
      <c r="A24" s="301"/>
      <c r="B24" s="291" t="s">
        <v>168</v>
      </c>
      <c r="C24" s="291"/>
      <c r="D24" s="291"/>
      <c r="E24" s="291"/>
      <c r="F24" s="291"/>
      <c r="G24" s="291"/>
      <c r="H24" s="142"/>
      <c r="J24" s="301"/>
      <c r="K24" s="291"/>
      <c r="L24" s="291"/>
      <c r="M24" s="291"/>
      <c r="N24" s="311"/>
      <c r="P24" s="310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</row>
    <row r="25" spans="1:39" x14ac:dyDescent="0.2">
      <c r="A25" s="301"/>
      <c r="B25" s="291" t="s">
        <v>169</v>
      </c>
      <c r="C25" s="291"/>
      <c r="D25" s="291"/>
      <c r="E25" s="291"/>
      <c r="F25" s="291"/>
      <c r="G25" s="291"/>
      <c r="H25" s="142"/>
      <c r="J25" s="312" t="s">
        <v>170</v>
      </c>
      <c r="K25" s="291"/>
      <c r="L25" s="291"/>
      <c r="M25" s="291"/>
      <c r="N25" s="313">
        <v>239932.39</v>
      </c>
      <c r="P25" s="310"/>
      <c r="Q25" s="19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</row>
    <row r="26" spans="1:39" x14ac:dyDescent="0.2">
      <c r="A26" s="301"/>
      <c r="B26" s="291" t="s">
        <v>171</v>
      </c>
      <c r="C26" s="291"/>
      <c r="D26" s="291"/>
      <c r="E26" s="291"/>
      <c r="F26" s="291"/>
      <c r="G26" s="291"/>
      <c r="H26" s="142"/>
      <c r="J26" s="312" t="s">
        <v>172</v>
      </c>
      <c r="K26" s="291"/>
      <c r="L26" s="291"/>
      <c r="M26" s="291"/>
      <c r="N26" s="314">
        <v>115673348.77</v>
      </c>
      <c r="P26" s="310"/>
      <c r="Q26" s="19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</row>
    <row r="27" spans="1:39" x14ac:dyDescent="0.2">
      <c r="A27" s="301"/>
      <c r="B27" s="291" t="s">
        <v>173</v>
      </c>
      <c r="C27" s="291"/>
      <c r="D27" s="291"/>
      <c r="E27" s="291"/>
      <c r="F27" s="291"/>
      <c r="G27" s="291"/>
      <c r="H27" s="142"/>
      <c r="J27" s="312" t="s">
        <v>174</v>
      </c>
      <c r="K27" s="291"/>
      <c r="L27" s="291"/>
      <c r="M27" s="291"/>
      <c r="N27" s="315">
        <v>0.20364252416636808</v>
      </c>
      <c r="O27" s="316"/>
      <c r="P27" s="317"/>
      <c r="Q27" s="19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</row>
    <row r="28" spans="1:39" x14ac:dyDescent="0.2">
      <c r="A28" s="301"/>
      <c r="B28" s="291"/>
      <c r="C28" s="291"/>
      <c r="D28" s="291"/>
      <c r="E28" s="291"/>
      <c r="F28" s="291"/>
      <c r="G28" s="291"/>
      <c r="H28" s="318"/>
      <c r="J28" s="312" t="s">
        <v>175</v>
      </c>
      <c r="K28" s="291"/>
      <c r="L28" s="291"/>
      <c r="M28" s="291"/>
      <c r="N28" s="315">
        <v>1.0326817957453036</v>
      </c>
      <c r="P28" s="317"/>
      <c r="Q28" s="19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</row>
    <row r="29" spans="1:39" x14ac:dyDescent="0.2">
      <c r="A29" s="301"/>
      <c r="B29" s="291"/>
      <c r="C29" s="95" t="s">
        <v>176</v>
      </c>
      <c r="D29" s="291"/>
      <c r="E29" s="291"/>
      <c r="F29" s="291"/>
      <c r="G29" s="291"/>
      <c r="H29" s="319">
        <v>2104468.6800000002</v>
      </c>
      <c r="I29" s="308"/>
      <c r="J29" s="312"/>
      <c r="K29" s="291"/>
      <c r="L29" s="291"/>
      <c r="M29" s="291"/>
      <c r="N29" s="314"/>
      <c r="P29" s="310"/>
      <c r="Q29" s="19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</row>
    <row r="30" spans="1:39" ht="13.5" thickBot="1" x14ac:dyDescent="0.25">
      <c r="A30" s="301"/>
      <c r="B30" s="291"/>
      <c r="C30" s="95"/>
      <c r="D30" s="291"/>
      <c r="E30" s="291"/>
      <c r="F30" s="291"/>
      <c r="G30" s="291"/>
      <c r="H30" s="318"/>
      <c r="J30" s="312" t="s">
        <v>177</v>
      </c>
      <c r="K30" s="291"/>
      <c r="L30" s="291"/>
      <c r="M30" s="291"/>
      <c r="N30" s="313">
        <v>271990.44</v>
      </c>
      <c r="P30" s="310"/>
      <c r="Q30" s="19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</row>
    <row r="31" spans="1:39" x14ac:dyDescent="0.2">
      <c r="A31" s="320" t="s">
        <v>178</v>
      </c>
      <c r="B31" s="321"/>
      <c r="C31" s="322"/>
      <c r="D31" s="321"/>
      <c r="E31" s="321"/>
      <c r="F31" s="321"/>
      <c r="G31" s="321"/>
      <c r="H31" s="323"/>
      <c r="J31" s="312" t="s">
        <v>179</v>
      </c>
      <c r="K31" s="291"/>
      <c r="L31" s="291"/>
      <c r="M31" s="291"/>
      <c r="N31" s="314">
        <v>0</v>
      </c>
      <c r="P31" s="310"/>
      <c r="Q31" s="19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</row>
    <row r="32" spans="1:39" ht="14.25" x14ac:dyDescent="0.2">
      <c r="A32" s="64"/>
      <c r="B32" s="273"/>
      <c r="C32" s="273"/>
      <c r="D32" s="273"/>
      <c r="E32" s="273"/>
      <c r="F32" s="273"/>
      <c r="G32" s="273"/>
      <c r="H32" s="324"/>
      <c r="J32" s="28" t="s">
        <v>180</v>
      </c>
      <c r="K32" s="291"/>
      <c r="L32" s="291"/>
      <c r="M32" s="291"/>
      <c r="N32" s="313">
        <v>115203335.87199999</v>
      </c>
      <c r="P32" s="140"/>
      <c r="Q32" s="19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</row>
    <row r="33" spans="1:37" ht="15" thickBot="1" x14ac:dyDescent="0.25">
      <c r="A33" s="69"/>
      <c r="B33" s="325"/>
      <c r="C33" s="325"/>
      <c r="D33" s="325"/>
      <c r="E33" s="325"/>
      <c r="F33" s="325"/>
      <c r="G33" s="326"/>
      <c r="H33" s="327"/>
      <c r="J33" s="28" t="s">
        <v>181</v>
      </c>
      <c r="K33" s="19"/>
      <c r="L33" s="19"/>
      <c r="M33" s="19"/>
      <c r="N33" s="315">
        <v>0.99593672265048228</v>
      </c>
      <c r="P33" s="317"/>
      <c r="Q33" s="19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</row>
    <row r="34" spans="1:37" s="274" customFormat="1" x14ac:dyDescent="0.2">
      <c r="A34" s="66"/>
      <c r="B34" s="273"/>
      <c r="C34" s="273"/>
      <c r="D34" s="273"/>
      <c r="E34" s="273"/>
      <c r="F34" s="273"/>
      <c r="G34" s="273"/>
      <c r="H34" s="273"/>
      <c r="J34" s="28" t="s">
        <v>182</v>
      </c>
      <c r="K34" s="19"/>
      <c r="L34" s="19"/>
      <c r="M34" s="19"/>
      <c r="N34" s="315">
        <v>8.2745605584381391E-4</v>
      </c>
      <c r="P34" s="317"/>
      <c r="Q34" s="19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</row>
    <row r="35" spans="1:37" s="274" customFormat="1" ht="13.5" thickBot="1" x14ac:dyDescent="0.25">
      <c r="G35" s="328"/>
      <c r="J35" s="329" t="s">
        <v>183</v>
      </c>
      <c r="K35" s="330"/>
      <c r="L35" s="330"/>
      <c r="M35" s="330"/>
      <c r="N35" s="331">
        <v>0</v>
      </c>
      <c r="P35" s="273"/>
      <c r="Q35" s="19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</row>
    <row r="36" spans="1:37" s="274" customFormat="1" x14ac:dyDescent="0.2">
      <c r="H36" s="332"/>
      <c r="J36" s="333" t="s">
        <v>184</v>
      </c>
      <c r="K36" s="334"/>
      <c r="L36" s="334"/>
      <c r="M36" s="334"/>
      <c r="N36" s="335"/>
      <c r="P36" s="273"/>
      <c r="Q36" s="336"/>
      <c r="R36" s="144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</row>
    <row r="37" spans="1:37" s="274" customFormat="1" ht="13.5" thickBot="1" x14ac:dyDescent="0.25">
      <c r="H37" s="328"/>
      <c r="J37" s="410" t="s">
        <v>185</v>
      </c>
      <c r="K37" s="411"/>
      <c r="L37" s="411"/>
      <c r="M37" s="411"/>
      <c r="N37" s="412"/>
      <c r="O37" s="337"/>
      <c r="P37" s="273"/>
      <c r="Q37" s="66"/>
      <c r="R37" s="144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</row>
    <row r="38" spans="1:37" s="274" customFormat="1" x14ac:dyDescent="0.2">
      <c r="J38" s="66"/>
      <c r="K38" s="95"/>
      <c r="L38" s="291"/>
      <c r="M38" s="291"/>
      <c r="N38" s="291"/>
      <c r="O38" s="291"/>
      <c r="P38" s="273"/>
      <c r="Q38" s="273"/>
      <c r="R38" s="144"/>
      <c r="S38" s="338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</row>
    <row r="39" spans="1:37" ht="13.5" thickBot="1" x14ac:dyDescent="0.25">
      <c r="P39" s="291"/>
      <c r="Q39" s="291"/>
      <c r="R39" s="144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</row>
    <row r="40" spans="1:37" ht="15.75" thickBot="1" x14ac:dyDescent="0.3">
      <c r="A40" s="295" t="s">
        <v>186</v>
      </c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7"/>
      <c r="O40" s="291"/>
      <c r="P40" s="291"/>
      <c r="Q40" s="291"/>
      <c r="R40" s="144"/>
      <c r="S40" s="339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</row>
    <row r="41" spans="1:37" ht="15.75" thickBot="1" x14ac:dyDescent="0.3">
      <c r="A41" s="340"/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318"/>
      <c r="O41" s="291"/>
      <c r="P41" s="291"/>
      <c r="Q41" s="273"/>
      <c r="R41" s="144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</row>
    <row r="42" spans="1:37" x14ac:dyDescent="0.2">
      <c r="A42" s="341"/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4"/>
      <c r="O42" s="291"/>
      <c r="P42" s="291"/>
      <c r="Q42" s="291"/>
      <c r="R42" s="291"/>
      <c r="S42" s="339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</row>
    <row r="43" spans="1:37" x14ac:dyDescent="0.2">
      <c r="A43" s="118" t="s">
        <v>187</v>
      </c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342" t="s">
        <v>188</v>
      </c>
      <c r="M43" s="343"/>
      <c r="N43" s="344" t="s">
        <v>189</v>
      </c>
      <c r="O43" s="345"/>
      <c r="P43" s="291"/>
      <c r="Q43" s="291"/>
      <c r="R43" s="339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</row>
    <row r="44" spans="1:37" x14ac:dyDescent="0.2">
      <c r="A44" s="301"/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318"/>
      <c r="O44" s="291"/>
      <c r="P44" s="291"/>
      <c r="Q44" s="346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</row>
    <row r="45" spans="1:37" x14ac:dyDescent="0.2">
      <c r="A45" s="301"/>
      <c r="B45" s="95" t="s">
        <v>176</v>
      </c>
      <c r="C45" s="291"/>
      <c r="D45" s="291"/>
      <c r="E45" s="291"/>
      <c r="F45" s="291"/>
      <c r="G45" s="291"/>
      <c r="H45" s="291"/>
      <c r="I45" s="291"/>
      <c r="J45" s="291"/>
      <c r="K45" s="291"/>
      <c r="L45" s="144"/>
      <c r="M45" s="144"/>
      <c r="N45" s="142">
        <v>2104468.6800000002</v>
      </c>
      <c r="O45" s="291"/>
      <c r="P45" s="291"/>
      <c r="Q45" s="346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</row>
    <row r="46" spans="1:37" x14ac:dyDescent="0.2">
      <c r="A46" s="301"/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144"/>
      <c r="M46" s="144"/>
      <c r="N46" s="142"/>
      <c r="O46" s="144"/>
      <c r="P46" s="291"/>
      <c r="Q46" s="346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</row>
    <row r="47" spans="1:37" x14ac:dyDescent="0.2">
      <c r="A47" s="301"/>
      <c r="B47" s="95" t="s">
        <v>190</v>
      </c>
      <c r="C47" s="291"/>
      <c r="D47" s="291"/>
      <c r="E47" s="291"/>
      <c r="F47" s="291"/>
      <c r="G47" s="291"/>
      <c r="H47" s="291"/>
      <c r="I47" s="291"/>
      <c r="J47" s="291"/>
      <c r="K47" s="291"/>
      <c r="L47" s="144">
        <v>227817.18</v>
      </c>
      <c r="M47" s="144"/>
      <c r="N47" s="142">
        <v>1876651.5000000002</v>
      </c>
      <c r="O47" s="144"/>
      <c r="P47" s="291"/>
      <c r="Q47" s="347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</row>
    <row r="48" spans="1:37" x14ac:dyDescent="0.2">
      <c r="A48" s="301"/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144"/>
      <c r="M48" s="144"/>
      <c r="N48" s="142"/>
      <c r="O48" s="144"/>
      <c r="P48" s="291"/>
      <c r="Q48" s="347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</row>
    <row r="49" spans="1:37" x14ac:dyDescent="0.2">
      <c r="A49" s="301"/>
      <c r="B49" s="95" t="s">
        <v>191</v>
      </c>
      <c r="C49" s="291"/>
      <c r="D49" s="291"/>
      <c r="E49" s="291"/>
      <c r="F49" s="291"/>
      <c r="G49" s="291"/>
      <c r="H49" s="291"/>
      <c r="I49" s="291"/>
      <c r="J49" s="291"/>
      <c r="K49" s="291"/>
      <c r="L49" s="144">
        <v>0</v>
      </c>
      <c r="M49" s="144"/>
      <c r="N49" s="142">
        <v>1876651.5000000002</v>
      </c>
      <c r="O49" s="144"/>
      <c r="P49" s="291"/>
      <c r="Q49" s="346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</row>
    <row r="50" spans="1:37" x14ac:dyDescent="0.2">
      <c r="A50" s="301"/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144"/>
      <c r="M50" s="144"/>
      <c r="N50" s="142"/>
      <c r="O50" s="144"/>
      <c r="P50" s="291"/>
      <c r="Q50" s="346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</row>
    <row r="51" spans="1:37" x14ac:dyDescent="0.2">
      <c r="A51" s="301"/>
      <c r="B51" s="95" t="s">
        <v>192</v>
      </c>
      <c r="C51" s="291"/>
      <c r="D51" s="291"/>
      <c r="E51" s="291"/>
      <c r="F51" s="291"/>
      <c r="G51" s="291"/>
      <c r="H51" s="291"/>
      <c r="I51" s="291"/>
      <c r="J51" s="291"/>
      <c r="K51" s="291"/>
      <c r="L51" s="144">
        <v>44985.74</v>
      </c>
      <c r="M51" s="144"/>
      <c r="N51" s="142">
        <v>1831665.7600000002</v>
      </c>
      <c r="O51" s="144"/>
      <c r="P51" s="291"/>
      <c r="Q51" s="347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</row>
    <row r="52" spans="1:37" x14ac:dyDescent="0.2">
      <c r="A52" s="301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144"/>
      <c r="M52" s="144"/>
      <c r="N52" s="142"/>
      <c r="O52" s="144"/>
      <c r="P52" s="291"/>
      <c r="Q52" s="347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</row>
    <row r="53" spans="1:37" x14ac:dyDescent="0.2">
      <c r="A53" s="301"/>
      <c r="B53" s="95" t="s">
        <v>193</v>
      </c>
      <c r="C53" s="291"/>
      <c r="D53" s="291"/>
      <c r="E53" s="291"/>
      <c r="F53" s="291"/>
      <c r="G53" s="291"/>
      <c r="H53" s="291"/>
      <c r="I53" s="291"/>
      <c r="J53" s="291"/>
      <c r="K53" s="291"/>
      <c r="L53" s="144">
        <v>4629.6499999999996</v>
      </c>
      <c r="M53" s="144"/>
      <c r="N53" s="142">
        <v>1827036.1100000003</v>
      </c>
      <c r="O53" s="144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</row>
    <row r="54" spans="1:37" x14ac:dyDescent="0.2">
      <c r="A54" s="301"/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144"/>
      <c r="M54" s="144"/>
      <c r="N54" s="142"/>
      <c r="O54" s="144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</row>
    <row r="55" spans="1:37" x14ac:dyDescent="0.2">
      <c r="A55" s="301"/>
      <c r="B55" s="95" t="s">
        <v>194</v>
      </c>
      <c r="C55" s="291"/>
      <c r="D55" s="291"/>
      <c r="E55" s="291"/>
      <c r="F55" s="291"/>
      <c r="G55" s="291"/>
      <c r="H55" s="291"/>
      <c r="I55" s="291"/>
      <c r="J55" s="291"/>
      <c r="K55" s="291"/>
      <c r="L55" s="144">
        <v>57131.68</v>
      </c>
      <c r="M55" s="144"/>
      <c r="N55" s="142">
        <v>1769904.4300000004</v>
      </c>
      <c r="O55" s="144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91"/>
      <c r="AK55" s="291"/>
    </row>
    <row r="56" spans="1:37" x14ac:dyDescent="0.2">
      <c r="A56" s="30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144"/>
      <c r="M56" s="144"/>
      <c r="N56" s="142"/>
      <c r="O56" s="144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</row>
    <row r="57" spans="1:37" x14ac:dyDescent="0.2">
      <c r="A57" s="301"/>
      <c r="B57" s="95" t="s">
        <v>195</v>
      </c>
      <c r="C57" s="291"/>
      <c r="D57" s="291"/>
      <c r="E57" s="291"/>
      <c r="F57" s="291"/>
      <c r="G57" s="291"/>
      <c r="H57" s="291"/>
      <c r="I57" s="291"/>
      <c r="J57" s="291"/>
      <c r="K57" s="291"/>
      <c r="L57" s="144">
        <v>21312.23</v>
      </c>
      <c r="M57" s="144"/>
      <c r="N57" s="142">
        <v>1748592.2000000004</v>
      </c>
      <c r="O57" s="144"/>
      <c r="P57" s="291"/>
      <c r="Q57" s="339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1"/>
    </row>
    <row r="58" spans="1:37" x14ac:dyDescent="0.2">
      <c r="A58" s="301"/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144"/>
      <c r="M58" s="144"/>
      <c r="N58" s="142"/>
      <c r="O58" s="144"/>
      <c r="P58" s="291"/>
      <c r="Q58" s="348"/>
      <c r="R58" s="291"/>
      <c r="S58" s="421"/>
      <c r="T58" s="42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</row>
    <row r="59" spans="1:37" x14ac:dyDescent="0.2">
      <c r="A59" s="301"/>
      <c r="B59" s="95" t="s">
        <v>196</v>
      </c>
      <c r="C59" s="291"/>
      <c r="D59" s="291"/>
      <c r="E59" s="291"/>
      <c r="F59" s="291"/>
      <c r="G59" s="291"/>
      <c r="H59" s="291"/>
      <c r="I59" s="291"/>
      <c r="J59" s="291"/>
      <c r="K59" s="291"/>
      <c r="L59" s="144">
        <v>0</v>
      </c>
      <c r="M59" s="144"/>
      <c r="N59" s="142">
        <v>1748592.2000000004</v>
      </c>
      <c r="O59" s="144"/>
      <c r="P59" s="291"/>
      <c r="Q59" s="291"/>
      <c r="R59" s="291"/>
      <c r="S59" s="19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</row>
    <row r="60" spans="1:37" x14ac:dyDescent="0.2">
      <c r="A60" s="301"/>
      <c r="B60" s="95"/>
      <c r="C60" s="291"/>
      <c r="D60" s="291"/>
      <c r="E60" s="291"/>
      <c r="F60" s="291"/>
      <c r="G60" s="291"/>
      <c r="H60" s="291"/>
      <c r="I60" s="291"/>
      <c r="J60" s="291"/>
      <c r="K60" s="291"/>
      <c r="L60" s="144"/>
      <c r="M60" s="144"/>
      <c r="N60" s="142"/>
      <c r="O60" s="144"/>
      <c r="P60" s="349"/>
      <c r="Q60" s="19"/>
      <c r="R60" s="19"/>
      <c r="S60" s="350"/>
      <c r="T60" s="144"/>
      <c r="U60" s="291"/>
      <c r="V60" s="144"/>
      <c r="W60" s="144"/>
      <c r="X60" s="144"/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1"/>
      <c r="AK60" s="291"/>
    </row>
    <row r="61" spans="1:37" x14ac:dyDescent="0.2">
      <c r="A61" s="301"/>
      <c r="B61" s="95" t="s">
        <v>197</v>
      </c>
      <c r="C61" s="291"/>
      <c r="D61" s="291"/>
      <c r="E61" s="291"/>
      <c r="F61" s="291"/>
      <c r="G61" s="291"/>
      <c r="H61" s="291"/>
      <c r="I61" s="291"/>
      <c r="J61" s="291"/>
      <c r="K61" s="291"/>
      <c r="L61" s="144">
        <v>1485754.58</v>
      </c>
      <c r="M61" s="144"/>
      <c r="N61" s="142">
        <v>262837.62000000034</v>
      </c>
      <c r="O61" s="144"/>
      <c r="P61" s="349"/>
      <c r="Q61" s="19"/>
      <c r="R61" s="19"/>
      <c r="S61" s="350"/>
      <c r="T61" s="144"/>
      <c r="U61" s="291"/>
      <c r="V61" s="144"/>
      <c r="W61" s="144"/>
      <c r="X61" s="144"/>
      <c r="Y61" s="291"/>
      <c r="Z61" s="291"/>
      <c r="AA61" s="291"/>
      <c r="AB61" s="291"/>
      <c r="AC61" s="291"/>
      <c r="AD61" s="291"/>
      <c r="AE61" s="291"/>
      <c r="AF61" s="291"/>
      <c r="AG61" s="291"/>
      <c r="AH61" s="291"/>
      <c r="AI61" s="291"/>
      <c r="AJ61" s="291"/>
      <c r="AK61" s="291"/>
    </row>
    <row r="62" spans="1:37" x14ac:dyDescent="0.2">
      <c r="A62" s="301"/>
      <c r="B62" s="95"/>
      <c r="C62" s="291"/>
      <c r="D62" s="291"/>
      <c r="E62" s="291"/>
      <c r="F62" s="291"/>
      <c r="G62" s="291"/>
      <c r="H62" s="291"/>
      <c r="I62" s="291"/>
      <c r="J62" s="291"/>
      <c r="K62" s="291"/>
      <c r="L62" s="144"/>
      <c r="M62" s="144"/>
      <c r="N62" s="142"/>
      <c r="O62" s="144"/>
      <c r="P62" s="349"/>
      <c r="Q62" s="19"/>
      <c r="R62" s="19"/>
      <c r="S62" s="350"/>
      <c r="T62" s="144"/>
      <c r="U62" s="291"/>
      <c r="V62" s="144"/>
      <c r="W62" s="144"/>
      <c r="X62" s="144"/>
      <c r="Y62" s="291"/>
      <c r="Z62" s="291"/>
      <c r="AA62" s="291"/>
      <c r="AB62" s="291"/>
      <c r="AC62" s="291"/>
      <c r="AD62" s="291"/>
      <c r="AE62" s="291"/>
      <c r="AF62" s="291"/>
      <c r="AG62" s="291"/>
      <c r="AH62" s="291"/>
      <c r="AI62" s="291"/>
      <c r="AJ62" s="291"/>
      <c r="AK62" s="291"/>
    </row>
    <row r="63" spans="1:37" x14ac:dyDescent="0.2">
      <c r="A63" s="301"/>
      <c r="B63" s="95" t="s">
        <v>198</v>
      </c>
      <c r="C63" s="291"/>
      <c r="D63" s="291"/>
      <c r="E63" s="291"/>
      <c r="F63" s="291"/>
      <c r="G63" s="291"/>
      <c r="H63" s="291"/>
      <c r="I63" s="291"/>
      <c r="J63" s="291"/>
      <c r="K63" s="291"/>
      <c r="L63" s="144">
        <v>45489.48</v>
      </c>
      <c r="M63" s="144"/>
      <c r="N63" s="142">
        <v>217348.14000000033</v>
      </c>
      <c r="O63" s="144"/>
      <c r="P63" s="349"/>
      <c r="Q63" s="19"/>
      <c r="R63" s="19"/>
      <c r="S63" s="350"/>
      <c r="T63" s="144"/>
      <c r="U63" s="291"/>
      <c r="V63" s="144"/>
      <c r="W63" s="144"/>
      <c r="X63" s="144"/>
      <c r="Y63" s="291"/>
      <c r="Z63" s="291"/>
      <c r="AA63" s="291"/>
      <c r="AB63" s="291"/>
      <c r="AC63" s="291"/>
      <c r="AD63" s="291"/>
      <c r="AE63" s="291"/>
      <c r="AF63" s="291"/>
      <c r="AG63" s="291"/>
      <c r="AH63" s="291"/>
      <c r="AI63" s="291"/>
      <c r="AJ63" s="291"/>
      <c r="AK63" s="291"/>
    </row>
    <row r="64" spans="1:37" x14ac:dyDescent="0.2">
      <c r="A64" s="301"/>
      <c r="B64" s="95"/>
      <c r="C64" s="291"/>
      <c r="D64" s="291"/>
      <c r="E64" s="291"/>
      <c r="F64" s="291"/>
      <c r="G64" s="291"/>
      <c r="H64" s="291"/>
      <c r="I64" s="291"/>
      <c r="J64" s="291"/>
      <c r="K64" s="291"/>
      <c r="L64" s="144"/>
      <c r="M64" s="144"/>
      <c r="N64" s="142"/>
      <c r="O64" s="144"/>
      <c r="P64" s="349"/>
      <c r="Q64" s="19"/>
      <c r="R64" s="19"/>
      <c r="S64" s="350"/>
      <c r="T64" s="144"/>
      <c r="U64" s="291"/>
      <c r="V64" s="144"/>
      <c r="W64" s="144"/>
      <c r="X64" s="144"/>
      <c r="Y64" s="291"/>
      <c r="Z64" s="291"/>
      <c r="AA64" s="291"/>
      <c r="AB64" s="291"/>
      <c r="AC64" s="291"/>
      <c r="AD64" s="291"/>
      <c r="AE64" s="291"/>
      <c r="AF64" s="291"/>
      <c r="AG64" s="291"/>
      <c r="AH64" s="291"/>
      <c r="AI64" s="291"/>
      <c r="AJ64" s="291"/>
      <c r="AK64" s="291"/>
    </row>
    <row r="65" spans="1:37" x14ac:dyDescent="0.2">
      <c r="A65" s="301"/>
      <c r="B65" s="95" t="s">
        <v>199</v>
      </c>
      <c r="C65" s="291"/>
      <c r="D65" s="291"/>
      <c r="E65" s="291"/>
      <c r="F65" s="291"/>
      <c r="G65" s="291"/>
      <c r="H65" s="291"/>
      <c r="I65" s="291"/>
      <c r="J65" s="291"/>
      <c r="K65" s="291"/>
      <c r="L65" s="144"/>
      <c r="M65" s="144"/>
      <c r="N65" s="142">
        <v>217348.14000000033</v>
      </c>
      <c r="O65" s="144"/>
      <c r="P65" s="349"/>
      <c r="Q65" s="19"/>
      <c r="R65" s="19"/>
      <c r="S65" s="350"/>
      <c r="T65" s="144"/>
      <c r="U65" s="291"/>
      <c r="V65" s="144"/>
      <c r="W65" s="144"/>
      <c r="X65" s="144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1"/>
    </row>
    <row r="66" spans="1:37" x14ac:dyDescent="0.2">
      <c r="A66" s="301"/>
      <c r="B66" s="95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318"/>
      <c r="O66" s="144"/>
      <c r="P66" s="349"/>
      <c r="Q66" s="19"/>
      <c r="R66" s="19"/>
      <c r="S66" s="350"/>
      <c r="T66" s="144"/>
      <c r="U66" s="291"/>
      <c r="V66" s="144"/>
      <c r="W66" s="144"/>
      <c r="X66" s="144"/>
      <c r="Y66" s="291"/>
      <c r="Z66" s="291"/>
      <c r="AA66" s="291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</row>
    <row r="67" spans="1:37" x14ac:dyDescent="0.2">
      <c r="A67" s="301"/>
      <c r="B67" s="95" t="s">
        <v>200</v>
      </c>
      <c r="C67" s="291"/>
      <c r="D67" s="291"/>
      <c r="E67" s="291"/>
      <c r="F67" s="291"/>
      <c r="G67" s="291"/>
      <c r="H67" s="291"/>
      <c r="I67" s="291"/>
      <c r="J67" s="291"/>
      <c r="K67" s="291"/>
      <c r="L67" s="144">
        <v>217348.14</v>
      </c>
      <c r="M67" s="291"/>
      <c r="N67" s="142">
        <v>3.2014213502407074E-10</v>
      </c>
      <c r="O67" s="144"/>
      <c r="P67" s="349"/>
      <c r="Q67" s="19"/>
      <c r="R67" s="19"/>
      <c r="S67" s="350"/>
      <c r="T67" s="144"/>
      <c r="U67" s="291"/>
      <c r="V67" s="144"/>
      <c r="W67" s="144"/>
      <c r="X67" s="144"/>
      <c r="Y67" s="291"/>
      <c r="Z67" s="291"/>
      <c r="AA67" s="291"/>
      <c r="AB67" s="291"/>
      <c r="AC67" s="291"/>
      <c r="AD67" s="291"/>
      <c r="AE67" s="291"/>
      <c r="AF67" s="291"/>
      <c r="AG67" s="291"/>
      <c r="AH67" s="291"/>
      <c r="AI67" s="291"/>
      <c r="AJ67" s="291"/>
      <c r="AK67" s="291"/>
    </row>
    <row r="68" spans="1:37" x14ac:dyDescent="0.2">
      <c r="A68" s="301"/>
      <c r="B68" s="95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318"/>
      <c r="O68" s="144"/>
      <c r="P68" s="349"/>
      <c r="Q68" s="19"/>
      <c r="R68" s="19"/>
      <c r="S68" s="350"/>
      <c r="T68" s="144"/>
      <c r="U68" s="291"/>
      <c r="V68" s="144"/>
      <c r="W68" s="144"/>
      <c r="X68" s="144"/>
      <c r="Y68" s="291"/>
      <c r="Z68" s="291"/>
      <c r="AA68" s="291"/>
      <c r="AB68" s="291"/>
      <c r="AC68" s="291"/>
      <c r="AD68" s="291"/>
      <c r="AE68" s="291"/>
      <c r="AF68" s="291"/>
      <c r="AG68" s="291"/>
      <c r="AH68" s="291"/>
      <c r="AI68" s="291"/>
      <c r="AJ68" s="291"/>
      <c r="AK68" s="291"/>
    </row>
    <row r="69" spans="1:37" x14ac:dyDescent="0.2">
      <c r="A69" s="301"/>
      <c r="B69" s="95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318"/>
      <c r="O69" s="144"/>
      <c r="P69" s="349"/>
      <c r="Q69" s="19"/>
      <c r="R69" s="19"/>
      <c r="S69" s="350"/>
      <c r="T69" s="144"/>
      <c r="U69" s="291"/>
      <c r="V69" s="144"/>
      <c r="W69" s="144"/>
      <c r="X69" s="144"/>
      <c r="Y69" s="291"/>
      <c r="Z69" s="291"/>
      <c r="AA69" s="291"/>
      <c r="AB69" s="291"/>
      <c r="AC69" s="291"/>
      <c r="AD69" s="291"/>
      <c r="AE69" s="291"/>
      <c r="AF69" s="291"/>
      <c r="AG69" s="291"/>
      <c r="AH69" s="291"/>
      <c r="AI69" s="291"/>
      <c r="AJ69" s="291"/>
      <c r="AK69" s="291"/>
    </row>
    <row r="70" spans="1:37" x14ac:dyDescent="0.2">
      <c r="A70" s="301"/>
      <c r="B70" s="273"/>
      <c r="C70" s="351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318"/>
      <c r="O70" s="144"/>
      <c r="P70" s="352"/>
      <c r="Q70" s="19"/>
      <c r="R70" s="19"/>
      <c r="S70" s="350"/>
      <c r="T70" s="144"/>
      <c r="U70" s="291"/>
      <c r="V70" s="144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291"/>
      <c r="AK70" s="291"/>
    </row>
    <row r="71" spans="1:37" x14ac:dyDescent="0.2">
      <c r="A71" s="64"/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318"/>
      <c r="O71" s="144"/>
      <c r="P71" s="349"/>
      <c r="Q71" s="19"/>
      <c r="R71" s="19"/>
      <c r="S71" s="350"/>
      <c r="T71" s="144"/>
      <c r="U71" s="291"/>
      <c r="V71" s="144"/>
      <c r="W71" s="291"/>
      <c r="X71" s="291"/>
      <c r="Y71" s="291"/>
      <c r="Z71" s="291"/>
      <c r="AA71" s="291"/>
      <c r="AB71" s="291"/>
      <c r="AC71" s="291"/>
      <c r="AD71" s="291"/>
      <c r="AE71" s="291"/>
      <c r="AF71" s="291"/>
      <c r="AG71" s="291"/>
      <c r="AH71" s="291"/>
      <c r="AI71" s="291"/>
      <c r="AJ71" s="291"/>
      <c r="AK71" s="291"/>
    </row>
    <row r="72" spans="1:37" ht="13.5" thickBot="1" x14ac:dyDescent="0.25">
      <c r="A72" s="69"/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53"/>
      <c r="O72" s="144"/>
      <c r="P72" s="352"/>
      <c r="Q72" s="19"/>
      <c r="R72" s="19"/>
      <c r="S72" s="354"/>
      <c r="T72" s="144"/>
      <c r="U72" s="291"/>
      <c r="V72" s="144"/>
      <c r="W72" s="291"/>
      <c r="X72" s="291"/>
      <c r="Y72" s="291"/>
      <c r="Z72" s="291"/>
      <c r="AA72" s="291"/>
      <c r="AB72" s="291"/>
      <c r="AC72" s="291"/>
      <c r="AD72" s="291"/>
      <c r="AE72" s="291"/>
      <c r="AF72" s="291"/>
      <c r="AG72" s="291"/>
      <c r="AH72" s="291"/>
      <c r="AI72" s="291"/>
      <c r="AJ72" s="291"/>
      <c r="AK72" s="291"/>
    </row>
    <row r="73" spans="1:37" ht="13.5" thickBot="1" x14ac:dyDescent="0.25">
      <c r="A73" s="301"/>
      <c r="B73" s="95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144"/>
      <c r="P73" s="19"/>
      <c r="Q73" s="95"/>
      <c r="R73" s="95"/>
      <c r="S73" s="281"/>
      <c r="T73" s="281"/>
      <c r="U73" s="291"/>
      <c r="V73" s="291"/>
      <c r="W73" s="291"/>
      <c r="X73" s="291"/>
      <c r="Y73" s="291"/>
      <c r="Z73" s="291"/>
      <c r="AA73" s="291"/>
      <c r="AB73" s="291"/>
      <c r="AC73" s="291"/>
      <c r="AD73" s="291"/>
      <c r="AE73" s="291"/>
      <c r="AF73" s="291"/>
      <c r="AG73" s="291"/>
      <c r="AH73" s="291"/>
      <c r="AI73" s="291"/>
      <c r="AJ73" s="291"/>
      <c r="AK73" s="291"/>
    </row>
    <row r="74" spans="1:37" x14ac:dyDescent="0.2">
      <c r="A74" s="163" t="s">
        <v>201</v>
      </c>
      <c r="B74" s="293"/>
      <c r="C74" s="293"/>
      <c r="D74" s="293"/>
      <c r="E74" s="293"/>
      <c r="F74" s="293"/>
      <c r="G74" s="355" t="s">
        <v>202</v>
      </c>
      <c r="H74" s="355" t="s">
        <v>203</v>
      </c>
      <c r="I74" s="356" t="s">
        <v>204</v>
      </c>
      <c r="J74" s="291"/>
      <c r="K74" s="291"/>
      <c r="L74" s="291"/>
      <c r="M74" s="291"/>
      <c r="N74" s="291"/>
      <c r="O74" s="144"/>
      <c r="P74" s="349"/>
      <c r="Q74" s="19"/>
      <c r="R74" s="19"/>
      <c r="S74" s="354"/>
      <c r="T74" s="144"/>
      <c r="U74" s="291"/>
      <c r="V74" s="291"/>
      <c r="W74" s="291"/>
      <c r="X74" s="291"/>
      <c r="Y74" s="291"/>
      <c r="Z74" s="291"/>
      <c r="AA74" s="291"/>
      <c r="AB74" s="291"/>
      <c r="AC74" s="291"/>
      <c r="AD74" s="291"/>
      <c r="AE74" s="291"/>
      <c r="AF74" s="291"/>
      <c r="AG74" s="291"/>
      <c r="AH74" s="291"/>
      <c r="AI74" s="291"/>
      <c r="AJ74" s="291"/>
      <c r="AK74" s="291"/>
    </row>
    <row r="75" spans="1:37" x14ac:dyDescent="0.2">
      <c r="A75" s="301"/>
      <c r="B75" s="291"/>
      <c r="C75" s="291"/>
      <c r="D75" s="291"/>
      <c r="E75" s="291"/>
      <c r="F75" s="291"/>
      <c r="G75" s="357"/>
      <c r="H75" s="357"/>
      <c r="I75" s="318"/>
      <c r="J75" s="291"/>
      <c r="K75" s="291"/>
      <c r="L75" s="291"/>
      <c r="M75" s="291"/>
      <c r="N75" s="291"/>
      <c r="O75" s="144"/>
      <c r="P75" s="352"/>
      <c r="Q75" s="19"/>
      <c r="R75" s="19"/>
      <c r="S75" s="354"/>
      <c r="T75" s="144"/>
      <c r="U75" s="291"/>
      <c r="V75" s="291"/>
      <c r="W75" s="291"/>
      <c r="X75" s="291"/>
      <c r="Y75" s="291"/>
      <c r="Z75" s="291"/>
      <c r="AA75" s="291"/>
      <c r="AB75" s="291"/>
      <c r="AC75" s="291"/>
      <c r="AD75" s="291"/>
      <c r="AE75" s="291"/>
      <c r="AF75" s="291"/>
      <c r="AG75" s="291"/>
      <c r="AH75" s="291"/>
      <c r="AI75" s="291"/>
      <c r="AJ75" s="291"/>
      <c r="AK75" s="291"/>
    </row>
    <row r="76" spans="1:37" x14ac:dyDescent="0.2">
      <c r="A76" s="301"/>
      <c r="B76" s="291" t="s">
        <v>205</v>
      </c>
      <c r="C76" s="291"/>
      <c r="D76" s="291"/>
      <c r="E76" s="291"/>
      <c r="F76" s="291"/>
      <c r="G76" s="358">
        <v>57131.68</v>
      </c>
      <c r="H76" s="358">
        <v>21312.23</v>
      </c>
      <c r="I76" s="311">
        <v>78443.91</v>
      </c>
      <c r="J76" s="291"/>
      <c r="K76" s="291"/>
      <c r="L76" s="291"/>
      <c r="M76" s="291"/>
      <c r="N76" s="291"/>
      <c r="O76" s="144"/>
      <c r="P76" s="352"/>
      <c r="Q76" s="19"/>
      <c r="R76" s="19"/>
      <c r="S76" s="354"/>
      <c r="T76" s="144"/>
      <c r="U76" s="291"/>
      <c r="V76" s="291"/>
      <c r="W76" s="291"/>
      <c r="X76" s="291"/>
      <c r="Y76" s="291"/>
      <c r="Z76" s="291"/>
      <c r="AA76" s="291"/>
      <c r="AB76" s="291"/>
      <c r="AC76" s="291"/>
      <c r="AD76" s="291"/>
      <c r="AE76" s="291"/>
      <c r="AF76" s="291"/>
      <c r="AG76" s="291"/>
      <c r="AH76" s="291"/>
      <c r="AI76" s="291"/>
      <c r="AJ76" s="291"/>
      <c r="AK76" s="291"/>
    </row>
    <row r="77" spans="1:37" x14ac:dyDescent="0.2">
      <c r="A77" s="301"/>
      <c r="B77" s="291" t="s">
        <v>206</v>
      </c>
      <c r="C77" s="291"/>
      <c r="D77" s="291"/>
      <c r="E77" s="291"/>
      <c r="F77" s="291"/>
      <c r="G77" s="359">
        <v>57131.68</v>
      </c>
      <c r="H77" s="359">
        <v>21312.23</v>
      </c>
      <c r="I77" s="360">
        <v>78443.91</v>
      </c>
      <c r="J77" s="291"/>
      <c r="K77" s="291"/>
      <c r="L77" s="291"/>
      <c r="M77" s="291"/>
      <c r="N77" s="291"/>
      <c r="O77" s="144"/>
      <c r="P77" s="291"/>
      <c r="Q77" s="95"/>
      <c r="R77" s="95"/>
      <c r="S77" s="281"/>
      <c r="T77" s="281"/>
      <c r="U77" s="291"/>
      <c r="V77" s="291"/>
      <c r="W77" s="291"/>
      <c r="X77" s="291"/>
      <c r="Y77" s="291"/>
      <c r="Z77" s="291"/>
      <c r="AA77" s="291"/>
      <c r="AB77" s="291"/>
      <c r="AC77" s="291"/>
      <c r="AD77" s="291"/>
      <c r="AE77" s="291"/>
      <c r="AF77" s="291"/>
      <c r="AG77" s="291"/>
      <c r="AH77" s="291"/>
      <c r="AI77" s="291"/>
      <c r="AJ77" s="291"/>
      <c r="AK77" s="291"/>
    </row>
    <row r="78" spans="1:37" x14ac:dyDescent="0.2">
      <c r="A78" s="301"/>
      <c r="B78" s="291"/>
      <c r="C78" s="19" t="s">
        <v>207</v>
      </c>
      <c r="D78" s="291"/>
      <c r="E78" s="291"/>
      <c r="F78" s="291"/>
      <c r="G78" s="358">
        <v>0</v>
      </c>
      <c r="H78" s="358">
        <v>0</v>
      </c>
      <c r="I78" s="311">
        <v>0</v>
      </c>
      <c r="J78" s="291"/>
      <c r="K78" s="291"/>
      <c r="L78" s="291"/>
      <c r="M78" s="291"/>
      <c r="N78" s="291"/>
      <c r="O78" s="144"/>
      <c r="P78" s="291"/>
      <c r="Q78" s="19"/>
      <c r="R78" s="19"/>
      <c r="S78" s="144"/>
      <c r="T78" s="144"/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291"/>
      <c r="AH78" s="291"/>
      <c r="AI78" s="291"/>
      <c r="AJ78" s="291"/>
      <c r="AK78" s="291"/>
    </row>
    <row r="79" spans="1:37" x14ac:dyDescent="0.2">
      <c r="A79" s="301"/>
      <c r="B79" s="291"/>
      <c r="C79" s="291"/>
      <c r="D79" s="291"/>
      <c r="E79" s="291"/>
      <c r="F79" s="291"/>
      <c r="G79" s="357"/>
      <c r="H79" s="357"/>
      <c r="I79" s="318"/>
      <c r="J79" s="291"/>
      <c r="K79" s="291"/>
      <c r="L79" s="291"/>
      <c r="M79" s="291"/>
      <c r="N79" s="291"/>
      <c r="O79" s="144"/>
      <c r="P79" s="291"/>
      <c r="Q79" s="95"/>
      <c r="R79" s="95"/>
      <c r="S79" s="281"/>
      <c r="T79" s="281"/>
      <c r="U79" s="19"/>
      <c r="V79" s="291"/>
      <c r="W79" s="291"/>
      <c r="X79" s="291"/>
      <c r="Y79" s="291"/>
      <c r="Z79" s="291"/>
      <c r="AA79" s="291"/>
      <c r="AB79" s="291"/>
      <c r="AC79" s="291"/>
      <c r="AD79" s="291"/>
      <c r="AE79" s="291"/>
      <c r="AF79" s="291"/>
      <c r="AG79" s="291"/>
      <c r="AH79" s="291"/>
      <c r="AI79" s="291"/>
      <c r="AJ79" s="291"/>
      <c r="AK79" s="291"/>
    </row>
    <row r="80" spans="1:37" x14ac:dyDescent="0.2">
      <c r="A80" s="301"/>
      <c r="B80" s="291" t="s">
        <v>208</v>
      </c>
      <c r="C80" s="291"/>
      <c r="D80" s="291"/>
      <c r="E80" s="291"/>
      <c r="F80" s="291"/>
      <c r="G80" s="45">
        <v>0</v>
      </c>
      <c r="H80" s="45">
        <v>0</v>
      </c>
      <c r="I80" s="311">
        <v>0</v>
      </c>
      <c r="J80" s="291"/>
      <c r="K80" s="291"/>
      <c r="L80" s="291"/>
      <c r="M80" s="291"/>
      <c r="N80" s="291"/>
      <c r="O80" s="144"/>
      <c r="P80" s="291"/>
      <c r="Q80" s="291"/>
      <c r="R80" s="291"/>
      <c r="S80" s="291"/>
      <c r="T80" s="339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</row>
    <row r="81" spans="1:37" x14ac:dyDescent="0.2">
      <c r="A81" s="301"/>
      <c r="B81" s="291" t="s">
        <v>209</v>
      </c>
      <c r="C81" s="291"/>
      <c r="D81" s="291"/>
      <c r="E81" s="291"/>
      <c r="F81" s="291"/>
      <c r="G81" s="53">
        <v>0</v>
      </c>
      <c r="H81" s="53">
        <v>0</v>
      </c>
      <c r="I81" s="360">
        <v>0</v>
      </c>
      <c r="J81" s="291"/>
      <c r="K81" s="291"/>
      <c r="L81" s="291"/>
      <c r="M81" s="291"/>
      <c r="N81" s="291"/>
      <c r="O81" s="144"/>
      <c r="P81" s="291"/>
      <c r="Q81" s="291"/>
      <c r="R81" s="291"/>
      <c r="S81" s="291"/>
      <c r="T81" s="339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291"/>
      <c r="AJ81" s="291"/>
      <c r="AK81" s="291"/>
    </row>
    <row r="82" spans="1:37" x14ac:dyDescent="0.2">
      <c r="A82" s="301"/>
      <c r="B82" s="291"/>
      <c r="C82" s="291" t="s">
        <v>210</v>
      </c>
      <c r="D82" s="291"/>
      <c r="E82" s="291"/>
      <c r="F82" s="291"/>
      <c r="G82" s="45">
        <v>0</v>
      </c>
      <c r="H82" s="45"/>
      <c r="I82" s="311">
        <v>0</v>
      </c>
      <c r="J82" s="291"/>
      <c r="K82" s="291"/>
      <c r="L82" s="291"/>
      <c r="M82" s="291"/>
      <c r="N82" s="291"/>
      <c r="O82" s="144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291"/>
      <c r="AH82" s="291"/>
      <c r="AI82" s="291"/>
      <c r="AJ82" s="291"/>
      <c r="AK82" s="291"/>
    </row>
    <row r="83" spans="1:37" x14ac:dyDescent="0.2">
      <c r="A83" s="301"/>
      <c r="B83" s="291"/>
      <c r="C83" s="291"/>
      <c r="D83" s="291"/>
      <c r="E83" s="291"/>
      <c r="F83" s="291"/>
      <c r="G83" s="357"/>
      <c r="H83" s="357"/>
      <c r="I83" s="318"/>
      <c r="J83" s="291"/>
      <c r="K83" s="291"/>
      <c r="L83" s="291"/>
      <c r="M83" s="291"/>
      <c r="N83" s="291"/>
      <c r="O83" s="144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</row>
    <row r="84" spans="1:37" x14ac:dyDescent="0.2">
      <c r="A84" s="301"/>
      <c r="B84" s="291" t="s">
        <v>211</v>
      </c>
      <c r="C84" s="291"/>
      <c r="D84" s="291"/>
      <c r="E84" s="291"/>
      <c r="F84" s="291"/>
      <c r="G84" s="358">
        <v>1485754.58</v>
      </c>
      <c r="H84" s="358">
        <v>0</v>
      </c>
      <c r="I84" s="311">
        <v>1485754.58</v>
      </c>
      <c r="J84" s="291"/>
      <c r="K84" s="291"/>
      <c r="L84" s="291"/>
      <c r="M84" s="291"/>
      <c r="N84" s="291"/>
      <c r="O84" s="144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291"/>
      <c r="AK84" s="291"/>
    </row>
    <row r="85" spans="1:37" x14ac:dyDescent="0.2">
      <c r="A85" s="301"/>
      <c r="B85" s="291" t="s">
        <v>212</v>
      </c>
      <c r="C85" s="291"/>
      <c r="D85" s="291"/>
      <c r="E85" s="291"/>
      <c r="F85" s="291"/>
      <c r="G85" s="359">
        <v>1485754.58</v>
      </c>
      <c r="H85" s="53">
        <v>0</v>
      </c>
      <c r="I85" s="360">
        <v>1485754.58</v>
      </c>
      <c r="J85" s="291"/>
      <c r="K85" s="291"/>
      <c r="L85" s="291"/>
      <c r="M85" s="291"/>
      <c r="N85" s="291"/>
      <c r="O85" s="144"/>
      <c r="P85" s="19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</row>
    <row r="86" spans="1:37" x14ac:dyDescent="0.2">
      <c r="A86" s="301"/>
      <c r="B86" s="291"/>
      <c r="C86" s="19" t="s">
        <v>213</v>
      </c>
      <c r="D86" s="291"/>
      <c r="E86" s="291"/>
      <c r="F86" s="291"/>
      <c r="G86" s="358">
        <v>0</v>
      </c>
      <c r="H86" s="358">
        <v>0</v>
      </c>
      <c r="I86" s="311">
        <v>0</v>
      </c>
      <c r="J86" s="291"/>
      <c r="K86" s="291"/>
      <c r="L86" s="291"/>
      <c r="M86" s="291"/>
      <c r="N86" s="291"/>
      <c r="O86" s="144"/>
    </row>
    <row r="87" spans="1:37" s="274" customFormat="1" x14ac:dyDescent="0.2">
      <c r="A87" s="301"/>
      <c r="B87" s="291"/>
      <c r="C87" s="291"/>
      <c r="D87" s="291"/>
      <c r="E87" s="291"/>
      <c r="F87" s="291"/>
      <c r="G87" s="357"/>
      <c r="H87" s="357"/>
      <c r="I87" s="318"/>
      <c r="J87" s="273"/>
      <c r="K87" s="273"/>
      <c r="L87" s="273"/>
      <c r="M87" s="273"/>
      <c r="N87" s="273"/>
      <c r="O87" s="291"/>
      <c r="Q87" s="289"/>
      <c r="R87" s="289"/>
      <c r="S87" s="289"/>
      <c r="T87" s="289"/>
      <c r="U87" s="289"/>
    </row>
    <row r="88" spans="1:37" x14ac:dyDescent="0.2">
      <c r="A88" s="301"/>
      <c r="B88" s="291"/>
      <c r="C88" s="95" t="s">
        <v>214</v>
      </c>
      <c r="D88" s="291"/>
      <c r="E88" s="291"/>
      <c r="F88" s="291"/>
      <c r="G88" s="358">
        <v>1542886.26</v>
      </c>
      <c r="H88" s="358">
        <v>21312.23</v>
      </c>
      <c r="I88" s="361">
        <v>1564198.49</v>
      </c>
      <c r="J88" s="291"/>
      <c r="K88" s="291"/>
      <c r="L88" s="291"/>
      <c r="M88" s="291"/>
      <c r="N88" s="291"/>
      <c r="O88" s="291"/>
      <c r="P88" s="291"/>
      <c r="Q88" s="273"/>
      <c r="R88" s="273"/>
      <c r="S88" s="273"/>
      <c r="T88" s="273"/>
      <c r="U88" s="273"/>
    </row>
    <row r="89" spans="1:37" x14ac:dyDescent="0.2">
      <c r="A89" s="301"/>
      <c r="B89" s="291"/>
      <c r="C89" s="291"/>
      <c r="D89" s="291"/>
      <c r="E89" s="291"/>
      <c r="F89" s="291"/>
      <c r="G89" s="357"/>
      <c r="H89" s="357"/>
      <c r="I89" s="318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</row>
    <row r="90" spans="1:37" ht="13.5" thickBot="1" x14ac:dyDescent="0.25">
      <c r="A90" s="305"/>
      <c r="B90" s="306"/>
      <c r="C90" s="306"/>
      <c r="D90" s="306"/>
      <c r="E90" s="306"/>
      <c r="F90" s="306"/>
      <c r="G90" s="362"/>
      <c r="H90" s="362"/>
      <c r="I90" s="353"/>
      <c r="O90" s="291"/>
      <c r="P90" s="291"/>
      <c r="Q90" s="291"/>
      <c r="R90" s="291"/>
      <c r="S90" s="291"/>
      <c r="T90" s="291"/>
      <c r="U90" s="291"/>
    </row>
    <row r="91" spans="1:37" x14ac:dyDescent="0.2">
      <c r="O91" s="291"/>
      <c r="P91" s="291"/>
      <c r="Q91" s="140"/>
      <c r="R91" s="291"/>
      <c r="S91" s="291"/>
      <c r="T91" s="291"/>
      <c r="U91" s="291"/>
    </row>
    <row r="92" spans="1:37" x14ac:dyDescent="0.2">
      <c r="O92" s="291"/>
      <c r="P92" s="363"/>
      <c r="Q92" s="363"/>
      <c r="R92" s="291"/>
      <c r="S92" s="291"/>
      <c r="T92" s="291"/>
      <c r="U92" s="291"/>
    </row>
    <row r="93" spans="1:37" x14ac:dyDescent="0.2">
      <c r="O93" s="364"/>
      <c r="P93" s="363"/>
      <c r="Q93" s="363"/>
      <c r="R93" s="291"/>
      <c r="S93" s="291"/>
      <c r="T93" s="291"/>
      <c r="U93" s="291"/>
    </row>
    <row r="94" spans="1:37" x14ac:dyDescent="0.2">
      <c r="O94" s="364"/>
      <c r="P94" s="363"/>
      <c r="Q94" s="363"/>
      <c r="R94" s="291"/>
      <c r="S94" s="291"/>
      <c r="T94" s="291"/>
      <c r="U94" s="291"/>
    </row>
    <row r="95" spans="1:37" x14ac:dyDescent="0.2">
      <c r="O95" s="291"/>
      <c r="P95" s="339"/>
      <c r="Q95" s="339"/>
      <c r="R95" s="291"/>
      <c r="S95" s="291"/>
      <c r="T95" s="291"/>
      <c r="U95" s="291"/>
    </row>
    <row r="96" spans="1:37" x14ac:dyDescent="0.2">
      <c r="O96" s="291"/>
      <c r="P96" s="339"/>
      <c r="Q96" s="339"/>
      <c r="R96" s="339"/>
      <c r="S96" s="291"/>
      <c r="T96" s="291"/>
      <c r="U96" s="291"/>
    </row>
    <row r="97" spans="15:21" x14ac:dyDescent="0.2">
      <c r="O97" s="291"/>
      <c r="P97" s="291"/>
      <c r="Q97" s="291"/>
      <c r="R97" s="291"/>
      <c r="S97" s="291"/>
      <c r="T97" s="291"/>
      <c r="U97" s="291"/>
    </row>
    <row r="98" spans="15:21" x14ac:dyDescent="0.2">
      <c r="O98" s="291"/>
      <c r="P98" s="291"/>
      <c r="Q98" s="291"/>
      <c r="R98" s="291"/>
      <c r="S98" s="291"/>
      <c r="T98" s="291"/>
      <c r="U98" s="291"/>
    </row>
    <row r="142" spans="6:11" x14ac:dyDescent="0.2">
      <c r="F142" s="365"/>
      <c r="G142" s="365"/>
      <c r="H142" s="366"/>
      <c r="I142" s="366"/>
      <c r="J142" s="367"/>
      <c r="K142" s="367"/>
    </row>
    <row r="143" spans="6:11" x14ac:dyDescent="0.2">
      <c r="F143" s="365"/>
      <c r="G143" s="365"/>
      <c r="H143" s="366"/>
      <c r="I143" s="366"/>
      <c r="J143" s="367"/>
      <c r="K143" s="367"/>
    </row>
    <row r="144" spans="6:11" x14ac:dyDescent="0.2">
      <c r="F144" s="365"/>
      <c r="G144" s="365"/>
      <c r="H144" s="366"/>
      <c r="I144" s="366"/>
      <c r="J144" s="367"/>
      <c r="K144" s="367"/>
    </row>
    <row r="145" spans="6:11" x14ac:dyDescent="0.2">
      <c r="H145" s="366"/>
      <c r="I145" s="366"/>
      <c r="J145" s="367"/>
      <c r="K145" s="367"/>
    </row>
    <row r="146" spans="6:11" x14ac:dyDescent="0.2">
      <c r="H146" s="366"/>
      <c r="I146" s="366"/>
      <c r="J146" s="367"/>
      <c r="K146" s="367"/>
    </row>
    <row r="147" spans="6:11" x14ac:dyDescent="0.2">
      <c r="F147" s="365"/>
      <c r="G147" s="365"/>
      <c r="H147" s="366"/>
      <c r="I147" s="366"/>
    </row>
    <row r="241" spans="4:5" x14ac:dyDescent="0.2">
      <c r="D241" s="368"/>
      <c r="E241" s="368"/>
    </row>
    <row r="242" spans="4:5" x14ac:dyDescent="0.2">
      <c r="D242" s="368"/>
      <c r="E242" s="368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5"/>
  <sheetViews>
    <sheetView showGridLines="0" zoomScale="90" zoomScaleNormal="90" workbookViewId="0"/>
  </sheetViews>
  <sheetFormatPr defaultColWidth="9.140625" defaultRowHeight="12.75" x14ac:dyDescent="0.2"/>
  <cols>
    <col min="1" max="1" width="67.42578125" style="289" customWidth="1"/>
    <col min="2" max="2" width="18.7109375" style="289" customWidth="1"/>
    <col min="3" max="3" width="9.140625" style="289"/>
    <col min="4" max="4" width="11.140625" style="289" bestFit="1" customWidth="1"/>
    <col min="5" max="5" width="16.140625" style="289" bestFit="1" customWidth="1"/>
    <col min="6" max="6" width="9.140625" style="289"/>
    <col min="7" max="7" width="11.28515625" style="289" bestFit="1" customWidth="1"/>
    <col min="8" max="16384" width="9.140625" style="289"/>
  </cols>
  <sheetData>
    <row r="1" spans="1:12" x14ac:dyDescent="0.2">
      <c r="A1" s="369" t="s">
        <v>5</v>
      </c>
      <c r="B1" s="370"/>
    </row>
    <row r="2" spans="1:12" x14ac:dyDescent="0.2">
      <c r="A2" s="369" t="s">
        <v>215</v>
      </c>
      <c r="B2" s="370"/>
    </row>
    <row r="3" spans="1:12" x14ac:dyDescent="0.2">
      <c r="A3" s="371">
        <f>FFELP!D7</f>
        <v>44104</v>
      </c>
      <c r="B3" s="370"/>
    </row>
    <row r="4" spans="1:12" x14ac:dyDescent="0.2">
      <c r="A4" s="369" t="s">
        <v>216</v>
      </c>
      <c r="B4" s="370"/>
    </row>
    <row r="7" spans="1:12" x14ac:dyDescent="0.2">
      <c r="A7" s="372" t="s">
        <v>217</v>
      </c>
    </row>
    <row r="9" spans="1:12" x14ac:dyDescent="0.2">
      <c r="A9" s="373" t="s">
        <v>218</v>
      </c>
      <c r="B9" s="374">
        <v>3594818.45</v>
      </c>
      <c r="C9" s="375"/>
      <c r="F9" s="2"/>
    </row>
    <row r="10" spans="1:12" x14ac:dyDescent="0.2">
      <c r="A10" s="373" t="s">
        <v>219</v>
      </c>
      <c r="B10" s="376"/>
      <c r="C10" s="375"/>
    </row>
    <row r="11" spans="1:12" x14ac:dyDescent="0.2">
      <c r="A11" s="373" t="s">
        <v>220</v>
      </c>
      <c r="B11" s="377"/>
      <c r="C11" s="375"/>
    </row>
    <row r="12" spans="1:12" x14ac:dyDescent="0.2">
      <c r="A12" s="373" t="s">
        <v>221</v>
      </c>
      <c r="B12" s="377">
        <v>111111534.42</v>
      </c>
      <c r="C12" s="375"/>
    </row>
    <row r="13" spans="1:12" x14ac:dyDescent="0.2">
      <c r="A13" s="373" t="s">
        <v>222</v>
      </c>
      <c r="B13" s="377">
        <v>-596277.87</v>
      </c>
      <c r="C13" s="375"/>
      <c r="E13" s="378"/>
    </row>
    <row r="14" spans="1:12" x14ac:dyDescent="0.2">
      <c r="A14" s="373" t="s">
        <v>223</v>
      </c>
      <c r="B14" s="379">
        <f>SUM(B12:B13)</f>
        <v>110515256.55</v>
      </c>
      <c r="C14" s="375"/>
      <c r="K14" s="291"/>
      <c r="L14" s="291"/>
    </row>
    <row r="15" spans="1:12" x14ac:dyDescent="0.2">
      <c r="A15" s="373"/>
      <c r="B15" s="377"/>
      <c r="C15" s="375"/>
      <c r="K15" s="291"/>
      <c r="L15" s="291"/>
    </row>
    <row r="16" spans="1:12" x14ac:dyDescent="0.2">
      <c r="A16" s="373" t="s">
        <v>224</v>
      </c>
      <c r="B16" s="377">
        <v>5397662.8799999999</v>
      </c>
      <c r="C16" s="375"/>
      <c r="K16" s="291"/>
      <c r="L16" s="291"/>
    </row>
    <row r="17" spans="1:14" x14ac:dyDescent="0.2">
      <c r="A17" s="373" t="s">
        <v>225</v>
      </c>
      <c r="B17" s="377">
        <v>148953.54999999999</v>
      </c>
      <c r="C17" s="375"/>
      <c r="F17" s="2"/>
      <c r="K17" s="291"/>
      <c r="L17" s="291"/>
    </row>
    <row r="18" spans="1:14" x14ac:dyDescent="0.2">
      <c r="A18" s="373" t="s">
        <v>226</v>
      </c>
      <c r="B18" s="377"/>
      <c r="C18" s="375"/>
      <c r="K18" s="291"/>
      <c r="L18" s="291"/>
    </row>
    <row r="19" spans="1:14" x14ac:dyDescent="0.2">
      <c r="A19" s="375"/>
      <c r="B19" s="380"/>
      <c r="C19" s="375"/>
      <c r="K19" s="291"/>
      <c r="L19" s="291"/>
    </row>
    <row r="20" spans="1:14" ht="13.5" thickBot="1" x14ac:dyDescent="0.25">
      <c r="A20" s="381" t="s">
        <v>82</v>
      </c>
      <c r="B20" s="382">
        <f>B9+B14+B16+B17</f>
        <v>119656691.42999999</v>
      </c>
      <c r="C20" s="375"/>
      <c r="E20" s="378"/>
      <c r="G20" s="383"/>
      <c r="K20" s="291"/>
      <c r="L20" s="291"/>
    </row>
    <row r="21" spans="1:14" ht="13.5" thickTop="1" x14ac:dyDescent="0.2">
      <c r="A21" s="375"/>
      <c r="B21" s="376"/>
      <c r="C21" s="375"/>
      <c r="K21" s="291"/>
      <c r="L21" s="291"/>
    </row>
    <row r="22" spans="1:14" x14ac:dyDescent="0.2">
      <c r="A22" s="375"/>
      <c r="B22" s="376"/>
      <c r="C22" s="375"/>
    </row>
    <row r="23" spans="1:14" x14ac:dyDescent="0.2">
      <c r="A23" s="381" t="s">
        <v>227</v>
      </c>
      <c r="B23" s="376"/>
      <c r="C23" s="375"/>
      <c r="N23" s="289">
        <f>E6</f>
        <v>0</v>
      </c>
    </row>
    <row r="24" spans="1:14" x14ac:dyDescent="0.2">
      <c r="A24" s="375"/>
      <c r="B24" s="376"/>
      <c r="C24" s="375"/>
    </row>
    <row r="25" spans="1:14" x14ac:dyDescent="0.2">
      <c r="A25" s="373" t="s">
        <v>228</v>
      </c>
      <c r="B25" s="384"/>
      <c r="C25" s="375"/>
    </row>
    <row r="26" spans="1:14" x14ac:dyDescent="0.2">
      <c r="A26" s="373" t="s">
        <v>229</v>
      </c>
      <c r="B26" s="374">
        <v>106621362.02</v>
      </c>
      <c r="C26" s="375"/>
    </row>
    <row r="27" spans="1:14" x14ac:dyDescent="0.2">
      <c r="A27" s="373" t="s">
        <v>230</v>
      </c>
      <c r="B27" s="377">
        <v>842917.52</v>
      </c>
      <c r="C27" s="375"/>
      <c r="E27" s="2"/>
    </row>
    <row r="28" spans="1:14" x14ac:dyDescent="0.2">
      <c r="A28" s="373" t="s">
        <v>231</v>
      </c>
      <c r="B28" s="377"/>
      <c r="C28" s="375"/>
    </row>
    <row r="29" spans="1:14" x14ac:dyDescent="0.2">
      <c r="A29" s="373" t="s">
        <v>232</v>
      </c>
      <c r="B29" s="377"/>
      <c r="C29" s="375"/>
    </row>
    <row r="30" spans="1:14" x14ac:dyDescent="0.2">
      <c r="A30" s="375"/>
      <c r="B30" s="380"/>
      <c r="C30" s="375"/>
    </row>
    <row r="31" spans="1:14" ht="13.5" thickBot="1" x14ac:dyDescent="0.25">
      <c r="A31" s="373" t="s">
        <v>233</v>
      </c>
      <c r="B31" s="385">
        <f>SUM(B25:B30)</f>
        <v>107464279.53999999</v>
      </c>
      <c r="C31" s="375"/>
    </row>
    <row r="32" spans="1:14" ht="13.5" thickTop="1" x14ac:dyDescent="0.2">
      <c r="A32" s="375"/>
      <c r="B32" s="386"/>
      <c r="C32" s="375"/>
    </row>
    <row r="33" spans="1:5" x14ac:dyDescent="0.2">
      <c r="A33" s="381" t="s">
        <v>234</v>
      </c>
      <c r="B33" s="387">
        <v>12192411.890000001</v>
      </c>
      <c r="C33" s="375"/>
      <c r="E33" s="2"/>
    </row>
    <row r="34" spans="1:5" x14ac:dyDescent="0.2">
      <c r="A34" s="375"/>
      <c r="B34" s="376"/>
      <c r="C34" s="375"/>
    </row>
    <row r="35" spans="1:5" ht="13.5" thickBot="1" x14ac:dyDescent="0.25">
      <c r="A35" s="381" t="s">
        <v>235</v>
      </c>
      <c r="B35" s="382">
        <f>+B31+B33</f>
        <v>119656691.42999999</v>
      </c>
      <c r="C35" s="375"/>
      <c r="E35" s="378"/>
    </row>
    <row r="36" spans="1:5" ht="13.5" thickTop="1" x14ac:dyDescent="0.2">
      <c r="A36" s="375"/>
      <c r="B36" s="376"/>
      <c r="C36" s="375"/>
    </row>
    <row r="37" spans="1:5" x14ac:dyDescent="0.2">
      <c r="A37" s="375"/>
      <c r="B37" s="388">
        <f>B20-B35</f>
        <v>0</v>
      </c>
      <c r="C37" s="375"/>
    </row>
    <row r="38" spans="1:5" x14ac:dyDescent="0.2">
      <c r="B38" s="151"/>
    </row>
    <row r="39" spans="1:5" x14ac:dyDescent="0.2">
      <c r="A39" s="375" t="s">
        <v>236</v>
      </c>
      <c r="B39" s="376"/>
      <c r="C39" s="375"/>
    </row>
    <row r="40" spans="1:5" x14ac:dyDescent="0.2">
      <c r="A40" s="375" t="s">
        <v>237</v>
      </c>
      <c r="B40" s="376"/>
      <c r="C40" s="375"/>
    </row>
    <row r="41" spans="1:5" x14ac:dyDescent="0.2">
      <c r="A41" s="2"/>
      <c r="B41" s="151"/>
      <c r="C41" s="2"/>
    </row>
    <row r="42" spans="1:5" x14ac:dyDescent="0.2">
      <c r="B42" s="151"/>
    </row>
    <row r="43" spans="1:5" x14ac:dyDescent="0.2">
      <c r="B43" s="151"/>
    </row>
    <row r="44" spans="1:5" x14ac:dyDescent="0.2">
      <c r="B44" s="151"/>
    </row>
    <row r="45" spans="1:5" x14ac:dyDescent="0.2">
      <c r="B45" s="151"/>
    </row>
    <row r="140" spans="6:11" x14ac:dyDescent="0.2">
      <c r="F140" s="365"/>
      <c r="G140" s="365"/>
      <c r="H140" s="366"/>
      <c r="I140" s="366"/>
      <c r="J140" s="367"/>
      <c r="K140" s="367"/>
    </row>
    <row r="141" spans="6:11" x14ac:dyDescent="0.2">
      <c r="F141" s="365"/>
      <c r="G141" s="365"/>
      <c r="H141" s="366"/>
      <c r="I141" s="366"/>
      <c r="J141" s="367"/>
      <c r="K141" s="367"/>
    </row>
    <row r="142" spans="6:11" x14ac:dyDescent="0.2">
      <c r="F142" s="365"/>
      <c r="G142" s="365"/>
      <c r="H142" s="366"/>
      <c r="I142" s="366"/>
      <c r="J142" s="367"/>
      <c r="K142" s="367"/>
    </row>
    <row r="143" spans="6:11" x14ac:dyDescent="0.2">
      <c r="H143" s="366"/>
      <c r="I143" s="366"/>
      <c r="J143" s="367"/>
      <c r="K143" s="367"/>
    </row>
    <row r="144" spans="6:11" x14ac:dyDescent="0.2">
      <c r="H144" s="366"/>
      <c r="I144" s="366"/>
      <c r="J144" s="367"/>
      <c r="K144" s="367"/>
    </row>
    <row r="145" spans="6:9" x14ac:dyDescent="0.2">
      <c r="F145" s="365"/>
      <c r="G145" s="365"/>
      <c r="H145" s="366"/>
      <c r="I145" s="366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2020-10-22T15:15:30Z</dcterms:created>
  <dcterms:modified xsi:type="dcterms:W3CDTF">2020-10-26T11:44:04Z</dcterms:modified>
</cp:coreProperties>
</file>