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0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51" i="1"/>
  <c r="G50" i="1"/>
  <c r="G49" i="1"/>
  <c r="H53" i="1"/>
  <c r="G47" i="1"/>
  <c r="L34" i="1"/>
  <c r="K21" i="1"/>
  <c r="I21" i="1"/>
  <c r="H21" i="1"/>
  <c r="L18" i="1"/>
  <c r="H73" i="1" s="1"/>
  <c r="G73" i="1" s="1"/>
  <c r="D18" i="1"/>
  <c r="L17" i="1"/>
  <c r="H72" i="1" s="1"/>
  <c r="G72" i="1"/>
  <c r="D17" i="1"/>
  <c r="D6" i="1"/>
  <c r="H74" i="1" l="1"/>
  <c r="G53" i="1"/>
  <c r="G64" i="1"/>
  <c r="H66" i="1"/>
  <c r="H68" i="1" s="1"/>
  <c r="A3" i="3"/>
  <c r="D7" i="1"/>
  <c r="B22" i="3"/>
  <c r="B39" i="3" s="1"/>
  <c r="G74" i="1"/>
  <c r="J21" i="1"/>
  <c r="L21" i="1"/>
  <c r="M17" i="1"/>
  <c r="M21" i="1" s="1"/>
  <c r="M18" i="1"/>
  <c r="H78" i="1" l="1"/>
  <c r="H79" i="1"/>
  <c r="G66" i="1"/>
  <c r="G68" i="1" s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<sst xmlns="http://schemas.openxmlformats.org/spreadsheetml/2006/main" count="374" uniqueCount="279">
  <si>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</si>
  <si>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</si>
  <si>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</si>
  <si>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</si>
  <si>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</si>
  <si>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</si>
  <si>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</si>
  <si>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</si>
  <si>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</si>
  <si>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</si>
  <si>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</si>
  <si>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</si>
  <si>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</si>
  <si>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</si>
  <si>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</si>
  <si>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</si>
  <si>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</si>
  <si>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</si>
  <si>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</si>
  <si>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</si>
  <si>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</si>
  <si>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</si>
  <si>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</si>
  <si>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</si>
  <si>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</si>
  <si>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</si>
  <si>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</si>
  <si>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</si>
  <si>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</si>
  <si>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</si>
  <si>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</si>
  <si>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</si>
  <si>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</si>
  <si>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</si>
  <si>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</si>
  <si>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</si>
  <si>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</si>
  <si>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</si>
  <si>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</si>
  <si>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</si>
  <si>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</si>
  <si>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</si>
  <si>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</si>
  <si>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</si>
  <si>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</si>
  <si>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</si>
  <si>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</si>
  <si>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</si>
  <si>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</si>
  <si>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</si>
  <si>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</si>
  <si>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</si>
  <si>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</si>
  <si>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</si>
  <si>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</si>
  <si>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</si>
  <si>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</si>
  <si>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</si>
  <si>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</si>
  <si>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</si>
  <si>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</si>
  <si>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</si>
  <si>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</si>
  <si>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</si>
  <si>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</si>
  <si>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</si>
  <si>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</si>
  <si>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</si>
  <si>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</si>
  <si>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</si>
  <si>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</si>
  <si>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</si>
  <si>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</si>
  <si>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</si>
  <si>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</si>
  <si>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</si>
  <si>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</si>
  <si>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</si>
  <si>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</si>
  <si>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</si>
  <si>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</si>
  <si>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</si>
  <si>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</si>
  <si>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</si>
  <si>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</si>
  <si>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</si>
  <si>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</si>
  <si>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</si>
  <si>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</si>
  <si>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</si>
  <si>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</si>
  <si>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</si>
  <si>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</si>
  <si>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</si>
  <si>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</si>
  <si>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</si>
  <si>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</si>
  <si>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</si>
  <si>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</si>
  <si>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</si>
  <si>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</si>
  <si>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</si>
  <si>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</si>
  <si>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</si>
  <si>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</si>
  <si>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</si>
  <si>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</si>
  <si>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</si>
  <si>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</si>
  <si>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</si>
  <si>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</si>
  <si>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</si>
  <si>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</si>
  <si>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</si>
  <si>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</si>
  <si>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</si>
  <si>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</si>
  <si>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</si>
  <si>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</si>
  <si>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</si>
  <si>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</si>
  <si>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</si>
  <si>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</si>
  <si>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</si>
  <si>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</si>
  <si>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</si>
  <si>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</si>
  <si>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</si>
  <si>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</si>
  <si>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</si>
  <si>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</si>
  <si>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</si>
  <si>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</si>
  <si>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</si>
  <si>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</si>
  <si>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</si>
  <si>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</si>
  <si>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</si>
  <si>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</si>
  <si>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</si>
  <si>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</si>
  <si>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</si>
  <si>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</si>
  <si>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</si>
  <si>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</si>
  <si>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</si>
  <si>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</si>
  <si>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</si>
  <si>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</si>
  <si>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</si>
  <si>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</si>
  <si>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</si>
  <si>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</si>
  <si>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</si>
  <si>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</si>
  <si>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</si>
  <si>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</si>
  <si>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</si>
  <si>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</si>
  <si>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</si>
  <si>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</si>
  <si>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</si>
  <si>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</si>
  <si>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</si>
  <si>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</si>
  <si>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</si>
  <si>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</si>
  <si>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</si>
  <si>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</si>
  <si>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</si>
  <si>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</si>
  <si>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</si>
  <si>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</si>
  <si>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</si>
  <si>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</si>
  <si>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</si>
  <si>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</si>
  <si>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</si>
  <si>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</si>
  <si>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</si>
  <si>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</si>
  <si>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</si>
  <si>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</si>
  <si>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</si>
  <si>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</si>
  <si>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</si>
  <si>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</si>
  <si>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</si>
  <si>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</si>
  <si>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</si>
  <si>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</si>
  <si>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</si>
  <si>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</si>
  <si>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</si>
  <si>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</si>
  <si>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</si>
  <si>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</si>
  <si>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</si>
  <si>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</si>
  <si>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</si>
  <si>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</si>
  <si>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</si>
  <si>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</si>
  <si>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</si>
  <si>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</si>
  <si>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</si>
  <si>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</si>
  <si>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</si>
  <si>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</si>
  <si>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</si>
  <si>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</si>
  <si>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</si>
  <si>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</si>
  <si>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</si>
  <si>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</si>
  <si>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</si>
  <si>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</si>
  <si>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</si>
  <si>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</si>
  <si>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</si>
  <si>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</si>
  <si>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</si>
  <si>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</si>
  <si>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</si>
  <si>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</si>
  <si>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</si>
  <si>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</si>
  <si>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</si>
  <si>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</si>
  <si>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</si>
  <si>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</si>
  <si>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</si>
  <si>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</si>
  <si>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</si>
  <si>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</si>
  <si>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</si>
  <si>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</si>
  <si>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</si>
  <si>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</si>
  <si>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</si>
  <si>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</si>
  <si>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</si>
  <si>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</si>
  <si>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</si>
  <si>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</si>
  <si>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</si>
  <si>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</si>
  <si>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</si>
  <si>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</si>
  <si>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</si>
  <si>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</si>
  <si>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</si>
  <si>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</si>
  <si>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</si>
  <si>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</si>
  <si>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</si>
  <si>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</si>
  <si>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</si>
  <si>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</si>
  <si>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</si>
  <si>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</si>
  <si>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</si>
  <si>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</si>
  <si>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</si>
  <si>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</si>
  <si>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</si>
  <si>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</si>
  <si>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</si>
  <si>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</si>
  <si>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</si>
  <si>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</si>
  <si>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</si>
  <si>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</si>
  <si>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</si>
  <si>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</si>
  <si>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</si>
  <si>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</si>
  <si>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</si>
  <si>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8/25/20-9/24/20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</si>
</sst>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7" xfId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43" fontId="0" fillId="0" borderId="21" xfId="0" applyNumberFormat="1" applyFill="1" applyBorder="1"/>
    <xf numFmtId="43" fontId="0" fillId="0" borderId="19" xfId="0" applyNumberForma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/>
    <xf numFmtId="0" fontId="28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/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5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12" xfId="0" applyNumberFormat="1" applyFont="1" applyFill="1" applyBorder="1"/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44" fontId="0" fillId="0" borderId="8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29">
        <f>'Collection and Waterfall'!E5</f>
        <v>44099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29">
        <f>'Collection and Waterfall'!E6</f>
        <v>44074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430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0" t="s">
        <v>33</v>
      </c>
      <c r="D17" s="431">
        <f>E17+F17</f>
        <v>8.5512999999999995E-3</v>
      </c>
      <c r="E17" s="431">
        <v>1.7512999999999999E-3</v>
      </c>
      <c r="F17" s="431">
        <v>6.7999999999999996E-3</v>
      </c>
      <c r="G17" s="39"/>
      <c r="H17" s="432">
        <v>400100000</v>
      </c>
      <c r="I17" s="432">
        <v>122100202.43000001</v>
      </c>
      <c r="J17" s="335">
        <v>89908.78</v>
      </c>
      <c r="K17" s="433">
        <v>2075648.08</v>
      </c>
      <c r="L17" s="335">
        <f>I17-K17</f>
        <v>120024554.35000001</v>
      </c>
      <c r="M17" s="41">
        <f>L17/L21</f>
        <v>0.91674594537201126</v>
      </c>
      <c r="N17" s="41" t="s">
        <v>34</v>
      </c>
      <c r="O17" s="42">
        <v>50915</v>
      </c>
      <c r="Q17" s="43"/>
    </row>
    <row r="18" spans="1:17" x14ac:dyDescent="0.25">
      <c r="A18" s="33"/>
      <c r="B18" s="40" t="s">
        <v>35</v>
      </c>
      <c r="C18" s="40" t="s">
        <v>36</v>
      </c>
      <c r="D18" s="48">
        <f>E18+F18</f>
        <v>1.67513E-2</v>
      </c>
      <c r="E18" s="48">
        <v>1.7512999999999999E-3</v>
      </c>
      <c r="F18" s="48">
        <v>1.4999999999999999E-2</v>
      </c>
      <c r="G18" s="40"/>
      <c r="H18" s="49">
        <v>10900000</v>
      </c>
      <c r="I18" s="49">
        <v>10900000</v>
      </c>
      <c r="J18" s="50">
        <v>15722.75</v>
      </c>
      <c r="K18" s="44">
        <v>0</v>
      </c>
      <c r="L18" s="434">
        <f>I18-K18</f>
        <v>10900000</v>
      </c>
      <c r="M18" s="45">
        <f>L18/L21</f>
        <v>8.3254054627988891E-2</v>
      </c>
      <c r="N18" s="46" t="s">
        <v>34</v>
      </c>
      <c r="O18" s="47">
        <v>53020</v>
      </c>
      <c r="Q18" s="43"/>
    </row>
    <row r="19" spans="1:17" x14ac:dyDescent="0.25">
      <c r="A19" s="33"/>
      <c r="B19" s="40"/>
      <c r="C19" s="40"/>
      <c r="D19" s="48"/>
      <c r="E19" s="48"/>
      <c r="F19" s="48"/>
      <c r="G19" s="40"/>
      <c r="H19" s="49"/>
      <c r="I19" s="49"/>
      <c r="J19" s="50"/>
      <c r="K19" s="44"/>
      <c r="L19" s="50"/>
      <c r="M19" s="45"/>
      <c r="N19" s="45"/>
      <c r="O19" s="47"/>
      <c r="Q19" s="43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37</v>
      </c>
      <c r="C21" s="60"/>
      <c r="D21" s="61"/>
      <c r="E21" s="52"/>
      <c r="F21" s="52"/>
      <c r="G21" s="52"/>
      <c r="H21" s="62">
        <f>SUM(H17:H20)</f>
        <v>411000000</v>
      </c>
      <c r="I21" s="62">
        <f>SUM(I17:I20)</f>
        <v>133000202.43000001</v>
      </c>
      <c r="J21" s="62">
        <f>SUM(J17:J19)</f>
        <v>105631.53</v>
      </c>
      <c r="K21" s="62">
        <f>SUM(K17:K19)</f>
        <v>2075648.08</v>
      </c>
      <c r="L21" s="62">
        <f>ROUND(SUM(L17:L19),2)</f>
        <v>130924554.34999999</v>
      </c>
      <c r="M21" s="63">
        <f>SUM(M17:M19)</f>
        <v>1.0000000000000002</v>
      </c>
      <c r="N21" s="64"/>
      <c r="O21" s="65"/>
    </row>
    <row r="22" spans="1:17" s="70" customFormat="1" ht="10.199999999999999" x14ac:dyDescent="0.2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5">
      <c r="A27" s="75"/>
      <c r="B27" s="76"/>
      <c r="C27" s="76"/>
      <c r="D27" s="76"/>
      <c r="E27" s="76"/>
      <c r="F27" s="76" t="s">
        <v>41</v>
      </c>
      <c r="G27" s="76" t="s">
        <v>42</v>
      </c>
      <c r="H27" s="77" t="s">
        <v>43</v>
      </c>
      <c r="I27" s="2"/>
      <c r="J27" s="78"/>
      <c r="K27" s="79"/>
      <c r="L27" s="80" t="s">
        <v>44</v>
      </c>
      <c r="M27" s="81" t="s">
        <v>45</v>
      </c>
      <c r="N27" s="81"/>
      <c r="O27" s="82"/>
    </row>
    <row r="28" spans="1:17" x14ac:dyDescent="0.25">
      <c r="A28" s="78"/>
      <c r="B28" s="84" t="s">
        <v>46</v>
      </c>
      <c r="C28" s="84"/>
      <c r="D28" s="84"/>
      <c r="E28" s="84"/>
      <c r="F28" s="85">
        <v>133752077.18000001</v>
      </c>
      <c r="G28" s="85">
        <v>-2051560.36</v>
      </c>
      <c r="H28" s="86">
        <v>131700516.81999999</v>
      </c>
      <c r="I28" s="87"/>
      <c r="J28" s="51"/>
      <c r="K28" s="88"/>
      <c r="L28" s="89"/>
      <c r="M28" s="90" t="s">
        <v>47</v>
      </c>
      <c r="N28" s="90"/>
      <c r="O28" s="91"/>
    </row>
    <row r="29" spans="1:17" x14ac:dyDescent="0.25">
      <c r="A29" s="33"/>
      <c r="B29" s="23" t="s">
        <v>48</v>
      </c>
      <c r="C29" s="23"/>
      <c r="D29" s="23"/>
      <c r="E29" s="23"/>
      <c r="F29" s="92">
        <v>629551.74</v>
      </c>
      <c r="G29" s="92">
        <v>-55268.800000000003</v>
      </c>
      <c r="H29" s="93">
        <v>574282.93999999994</v>
      </c>
      <c r="I29" s="87"/>
      <c r="J29" s="94" t="s">
        <v>49</v>
      </c>
      <c r="K29" s="95"/>
      <c r="L29" s="435">
        <v>1.2999999999999999E-3</v>
      </c>
      <c r="M29" s="96"/>
      <c r="N29" s="97">
        <v>-27.27</v>
      </c>
      <c r="O29" s="98"/>
    </row>
    <row r="30" spans="1:17" x14ac:dyDescent="0.25">
      <c r="A30" s="33"/>
      <c r="B30" s="99" t="s">
        <v>50</v>
      </c>
      <c r="C30" s="99"/>
      <c r="D30" s="99"/>
      <c r="E30" s="99"/>
      <c r="F30" s="100">
        <v>134381628.91999999</v>
      </c>
      <c r="G30" s="100">
        <v>-2106829.16</v>
      </c>
      <c r="H30" s="101">
        <v>132274799.76000001</v>
      </c>
      <c r="I30" s="87"/>
      <c r="J30" s="94" t="s">
        <v>51</v>
      </c>
      <c r="K30" s="95"/>
      <c r="L30" s="435">
        <v>5.0000000000000001E-4</v>
      </c>
      <c r="M30" s="102"/>
      <c r="N30" s="103">
        <v>-1.52</v>
      </c>
      <c r="O30" s="104"/>
    </row>
    <row r="31" spans="1:17" x14ac:dyDescent="0.25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52</v>
      </c>
      <c r="K31" s="95"/>
      <c r="L31" s="435">
        <v>4.6899999999999997E-2</v>
      </c>
      <c r="M31" s="102"/>
      <c r="N31" s="103">
        <v>-18.260000000000002</v>
      </c>
      <c r="O31" s="104"/>
    </row>
    <row r="32" spans="1:17" x14ac:dyDescent="0.25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53</v>
      </c>
      <c r="K32" s="95"/>
      <c r="L32" s="435">
        <v>7.9200000000000007E-2</v>
      </c>
      <c r="M32" s="107"/>
      <c r="N32" s="108">
        <v>-1.73</v>
      </c>
      <c r="O32" s="109"/>
    </row>
    <row r="33" spans="1:15" ht="15.75" customHeight="1" x14ac:dyDescent="0.25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54</v>
      </c>
      <c r="O33" s="117"/>
    </row>
    <row r="34" spans="1:15" x14ac:dyDescent="0.25">
      <c r="A34" s="33"/>
      <c r="B34" s="23" t="s">
        <v>55</v>
      </c>
      <c r="C34" s="23"/>
      <c r="D34" s="23"/>
      <c r="E34" s="23"/>
      <c r="F34" s="105">
        <v>4.79</v>
      </c>
      <c r="G34" s="105">
        <v>-0.01</v>
      </c>
      <c r="H34" s="106">
        <v>4.78</v>
      </c>
      <c r="I34" s="87"/>
      <c r="J34" s="94" t="s">
        <v>56</v>
      </c>
      <c r="K34" s="95"/>
      <c r="L34" s="435">
        <f>87.01%+0.02%</f>
        <v>0.87030000000000007</v>
      </c>
      <c r="M34" s="96"/>
      <c r="N34" s="97">
        <v>185.5</v>
      </c>
      <c r="O34" s="98"/>
    </row>
    <row r="35" spans="1:15" x14ac:dyDescent="0.25">
      <c r="A35" s="33"/>
      <c r="B35" s="23" t="s">
        <v>57</v>
      </c>
      <c r="C35" s="23"/>
      <c r="D35" s="23"/>
      <c r="E35" s="23"/>
      <c r="F35" s="105">
        <v>160.94999999999999</v>
      </c>
      <c r="G35" s="105">
        <v>-0.13</v>
      </c>
      <c r="H35" s="106">
        <v>160.82</v>
      </c>
      <c r="I35" s="87"/>
      <c r="J35" s="94" t="s">
        <v>58</v>
      </c>
      <c r="K35" s="95"/>
      <c r="L35" s="435">
        <v>1.8E-3</v>
      </c>
      <c r="M35" s="102"/>
      <c r="N35" s="103">
        <v>157.31</v>
      </c>
      <c r="O35" s="104"/>
    </row>
    <row r="36" spans="1:15" ht="12.75" customHeight="1" x14ac:dyDescent="0.25">
      <c r="A36" s="33"/>
      <c r="B36" s="23" t="s">
        <v>59</v>
      </c>
      <c r="C36" s="23"/>
      <c r="D36" s="23"/>
      <c r="E36" s="23"/>
      <c r="F36" s="118">
        <v>16469</v>
      </c>
      <c r="G36" s="118">
        <v>-297</v>
      </c>
      <c r="H36" s="119">
        <v>16172</v>
      </c>
      <c r="I36" s="87"/>
      <c r="J36" s="94" t="s">
        <v>60</v>
      </c>
      <c r="K36" s="95"/>
      <c r="L36" s="435">
        <v>0</v>
      </c>
      <c r="M36" s="102"/>
      <c r="N36" s="103">
        <v>156.53</v>
      </c>
      <c r="O36" s="104"/>
    </row>
    <row r="37" spans="1:15" ht="13.8" thickBot="1" x14ac:dyDescent="0.3">
      <c r="A37" s="33"/>
      <c r="B37" s="23" t="s">
        <v>61</v>
      </c>
      <c r="C37" s="23"/>
      <c r="D37" s="23"/>
      <c r="E37" s="23"/>
      <c r="F37" s="118">
        <v>8649</v>
      </c>
      <c r="G37" s="118">
        <v>-147</v>
      </c>
      <c r="H37" s="119">
        <v>8502</v>
      </c>
      <c r="I37" s="87"/>
      <c r="J37" s="120" t="s">
        <v>62</v>
      </c>
      <c r="K37" s="95"/>
      <c r="L37" s="121"/>
      <c r="M37" s="122"/>
      <c r="N37" s="123">
        <v>160.66999999999999</v>
      </c>
      <c r="O37" s="124"/>
    </row>
    <row r="38" spans="1:15" ht="13.8" thickBot="1" x14ac:dyDescent="0.3">
      <c r="A38" s="33"/>
      <c r="B38" s="23" t="s">
        <v>63</v>
      </c>
      <c r="C38" s="23"/>
      <c r="D38" s="23"/>
      <c r="E38" s="23"/>
      <c r="F38" s="125">
        <v>8159.67</v>
      </c>
      <c r="G38" s="125">
        <v>19.579999999999998</v>
      </c>
      <c r="H38" s="126">
        <v>8179.25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5">
      <c r="A39" s="51"/>
      <c r="B39" s="132" t="s">
        <v>64</v>
      </c>
      <c r="C39" s="132"/>
      <c r="D39" s="132"/>
      <c r="E39" s="132"/>
      <c r="F39" s="133">
        <v>15537.24</v>
      </c>
      <c r="G39" s="133">
        <v>20.84</v>
      </c>
      <c r="H39" s="134">
        <v>15558.08</v>
      </c>
      <c r="I39" s="87"/>
      <c r="J39" s="135" t="s">
        <v>65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8" thickBot="1" x14ac:dyDescent="0.3">
      <c r="I42" s="87"/>
    </row>
    <row r="43" spans="1:15" ht="15.6" x14ac:dyDescent="0.3">
      <c r="A43" s="29" t="s">
        <v>66</v>
      </c>
      <c r="B43" s="31"/>
      <c r="C43" s="31"/>
      <c r="D43" s="31"/>
      <c r="E43" s="31"/>
      <c r="F43" s="31"/>
      <c r="G43" s="31"/>
      <c r="H43" s="32"/>
      <c r="I43" s="87"/>
      <c r="J43" s="23"/>
      <c r="L43" s="144"/>
    </row>
    <row r="44" spans="1:15" x14ac:dyDescent="0.25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5"/>
    </row>
    <row r="45" spans="1:15" x14ac:dyDescent="0.25">
      <c r="A45" s="75"/>
      <c r="B45" s="76"/>
      <c r="C45" s="76"/>
      <c r="D45" s="76"/>
      <c r="E45" s="76"/>
      <c r="F45" s="36" t="s">
        <v>67</v>
      </c>
      <c r="G45" s="146" t="s">
        <v>42</v>
      </c>
      <c r="H45" s="147" t="s">
        <v>43</v>
      </c>
      <c r="I45" s="87"/>
      <c r="J45" s="148"/>
      <c r="L45" s="145"/>
    </row>
    <row r="46" spans="1:15" x14ac:dyDescent="0.25">
      <c r="A46" s="33"/>
      <c r="B46" s="23" t="s">
        <v>68</v>
      </c>
      <c r="C46" s="23"/>
      <c r="D46" s="23"/>
      <c r="E46" s="79"/>
      <c r="F46" s="50">
        <v>616546.51</v>
      </c>
      <c r="G46" s="149">
        <v>0</v>
      </c>
      <c r="H46" s="152">
        <v>616546.51</v>
      </c>
      <c r="I46" s="87"/>
      <c r="J46" s="150"/>
      <c r="L46" s="145"/>
    </row>
    <row r="47" spans="1:15" x14ac:dyDescent="0.25">
      <c r="A47" s="33"/>
      <c r="B47" s="23" t="s">
        <v>69</v>
      </c>
      <c r="C47" s="23"/>
      <c r="D47" s="23"/>
      <c r="E47" s="95"/>
      <c r="F47" s="50">
        <v>616546.51</v>
      </c>
      <c r="G47" s="149">
        <f t="shared" ref="G47:G53" si="0">+H47-F47</f>
        <v>0</v>
      </c>
      <c r="H47" s="152">
        <v>616546.51</v>
      </c>
      <c r="I47" s="87"/>
      <c r="J47" s="151"/>
    </row>
    <row r="48" spans="1:15" x14ac:dyDescent="0.25">
      <c r="A48" s="33"/>
      <c r="B48" s="23" t="s">
        <v>70</v>
      </c>
      <c r="C48" s="23"/>
      <c r="D48" s="23"/>
      <c r="E48" s="95"/>
      <c r="F48" s="50">
        <v>0</v>
      </c>
      <c r="G48" s="149">
        <v>0</v>
      </c>
      <c r="H48" s="152">
        <v>0</v>
      </c>
      <c r="I48" s="87"/>
      <c r="J48" s="153"/>
      <c r="L48" s="154"/>
    </row>
    <row r="49" spans="1:14" x14ac:dyDescent="0.25">
      <c r="A49" s="33"/>
      <c r="B49" s="23" t="s">
        <v>71</v>
      </c>
      <c r="C49" s="23"/>
      <c r="D49" s="23"/>
      <c r="E49" s="95"/>
      <c r="F49" s="50">
        <v>0</v>
      </c>
      <c r="G49" s="149">
        <f t="shared" si="0"/>
        <v>0</v>
      </c>
      <c r="H49" s="152">
        <v>0</v>
      </c>
      <c r="I49" s="87"/>
      <c r="J49" s="151"/>
      <c r="L49" s="154"/>
    </row>
    <row r="50" spans="1:14" x14ac:dyDescent="0.25">
      <c r="A50" s="33"/>
      <c r="B50" s="23" t="s">
        <v>72</v>
      </c>
      <c r="C50" s="23"/>
      <c r="D50" s="23"/>
      <c r="E50" s="95"/>
      <c r="F50" s="50">
        <v>2314025.7799999998</v>
      </c>
      <c r="G50" s="149">
        <f t="shared" si="0"/>
        <v>310719.04000000004</v>
      </c>
      <c r="H50" s="152">
        <v>2624744.8199999998</v>
      </c>
      <c r="I50" s="87"/>
      <c r="J50" s="150"/>
      <c r="L50" s="23"/>
    </row>
    <row r="51" spans="1:14" x14ac:dyDescent="0.25">
      <c r="A51" s="33"/>
      <c r="B51" s="23" t="s">
        <v>73</v>
      </c>
      <c r="C51" s="23"/>
      <c r="D51" s="23"/>
      <c r="E51" s="23"/>
      <c r="F51" s="49">
        <v>0</v>
      </c>
      <c r="G51" s="149">
        <f t="shared" si="0"/>
        <v>0</v>
      </c>
      <c r="H51" s="152">
        <v>0</v>
      </c>
      <c r="I51" s="87"/>
      <c r="J51" s="150"/>
      <c r="K51" s="154"/>
      <c r="L51" s="150"/>
      <c r="M51" s="155"/>
    </row>
    <row r="52" spans="1:14" x14ac:dyDescent="0.25">
      <c r="A52" s="33"/>
      <c r="B52" s="23" t="s">
        <v>74</v>
      </c>
      <c r="C52" s="23"/>
      <c r="D52" s="23"/>
      <c r="E52" s="23"/>
      <c r="F52" s="50"/>
      <c r="G52" s="149"/>
      <c r="H52" s="152"/>
      <c r="I52" s="87"/>
      <c r="J52" s="23"/>
      <c r="L52" s="23"/>
    </row>
    <row r="53" spans="1:14" x14ac:dyDescent="0.25">
      <c r="A53" s="33"/>
      <c r="B53" s="99" t="s">
        <v>75</v>
      </c>
      <c r="C53" s="23"/>
      <c r="D53" s="23"/>
      <c r="E53" s="95"/>
      <c r="F53" s="436">
        <v>2930572.29</v>
      </c>
      <c r="G53" s="156">
        <f t="shared" si="0"/>
        <v>310719.04000000004</v>
      </c>
      <c r="H53" s="176">
        <f>H47+H48+H50+H51</f>
        <v>3241291.33</v>
      </c>
      <c r="I53" s="87"/>
      <c r="J53" s="150"/>
      <c r="K53" s="157"/>
      <c r="L53" s="150"/>
    </row>
    <row r="54" spans="1:14" x14ac:dyDescent="0.25">
      <c r="A54" s="33"/>
      <c r="B54" s="23"/>
      <c r="C54" s="23"/>
      <c r="D54" s="23"/>
      <c r="E54" s="23"/>
      <c r="F54" s="158"/>
      <c r="G54" s="95"/>
      <c r="H54" s="34"/>
      <c r="I54" s="87"/>
      <c r="J54" s="23"/>
      <c r="L54" s="23"/>
    </row>
    <row r="55" spans="1:14" x14ac:dyDescent="0.25">
      <c r="A55" s="66"/>
      <c r="B55" s="68"/>
      <c r="C55" s="68"/>
      <c r="D55" s="68"/>
      <c r="E55" s="68"/>
      <c r="F55" s="159"/>
      <c r="G55" s="160"/>
      <c r="H55" s="161"/>
      <c r="I55" s="87"/>
      <c r="J55" s="23"/>
    </row>
    <row r="56" spans="1:14" x14ac:dyDescent="0.25">
      <c r="A56" s="66"/>
      <c r="B56" s="68"/>
      <c r="C56" s="68"/>
      <c r="D56" s="68"/>
      <c r="E56" s="68"/>
      <c r="F56" s="159"/>
      <c r="G56" s="160"/>
      <c r="H56" s="161"/>
      <c r="I56" s="87"/>
      <c r="J56" s="23"/>
      <c r="L56" s="87"/>
      <c r="M56" s="87"/>
    </row>
    <row r="57" spans="1:14" ht="13.8" thickBot="1" x14ac:dyDescent="0.3">
      <c r="A57" s="162"/>
      <c r="B57" s="73"/>
      <c r="C57" s="73"/>
      <c r="D57" s="73"/>
      <c r="E57" s="73"/>
      <c r="F57" s="163"/>
      <c r="G57" s="164"/>
      <c r="H57" s="165"/>
      <c r="I57" s="87"/>
    </row>
    <row r="58" spans="1:14" x14ac:dyDescent="0.25">
      <c r="I58" s="87"/>
    </row>
    <row r="59" spans="1:14" ht="13.8" thickBot="1" x14ac:dyDescent="0.3">
      <c r="F59" s="73"/>
      <c r="G59" s="73"/>
      <c r="I59" s="87"/>
    </row>
    <row r="60" spans="1:14" ht="16.2" thickBot="1" x14ac:dyDescent="0.35">
      <c r="A60" s="29" t="s">
        <v>76</v>
      </c>
      <c r="B60" s="31"/>
      <c r="C60" s="31"/>
      <c r="D60" s="31"/>
      <c r="E60" s="31"/>
      <c r="F60" s="23"/>
      <c r="G60" s="23"/>
      <c r="H60" s="32"/>
      <c r="I60" s="87"/>
      <c r="J60" s="166" t="s">
        <v>77</v>
      </c>
      <c r="K60" s="167"/>
      <c r="N60" s="155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5">
      <c r="A62" s="75"/>
      <c r="B62" s="76"/>
      <c r="C62" s="76"/>
      <c r="D62" s="76"/>
      <c r="E62" s="76"/>
      <c r="F62" s="36" t="s">
        <v>67</v>
      </c>
      <c r="G62" s="36" t="s">
        <v>42</v>
      </c>
      <c r="H62" s="147" t="s">
        <v>43</v>
      </c>
      <c r="I62" s="87"/>
      <c r="J62" s="168"/>
      <c r="K62" s="169"/>
    </row>
    <row r="63" spans="1:14" x14ac:dyDescent="0.25">
      <c r="A63" s="78"/>
      <c r="B63" s="170" t="s">
        <v>78</v>
      </c>
      <c r="C63" s="84"/>
      <c r="D63" s="84"/>
      <c r="E63" s="84"/>
      <c r="F63" s="171"/>
      <c r="G63" s="79"/>
      <c r="H63" s="172"/>
      <c r="I63" s="87"/>
      <c r="J63" s="33" t="s">
        <v>79</v>
      </c>
      <c r="K63" s="437">
        <v>9.64E-2</v>
      </c>
    </row>
    <row r="64" spans="1:14" ht="16.2" thickBot="1" x14ac:dyDescent="0.3">
      <c r="A64" s="33"/>
      <c r="B64" s="23" t="s">
        <v>80</v>
      </c>
      <c r="C64" s="23"/>
      <c r="D64" s="23"/>
      <c r="E64" s="23"/>
      <c r="F64" s="50">
        <v>136976919.77000001</v>
      </c>
      <c r="G64" s="44">
        <f>-F64+H64</f>
        <v>-2128263.2800000012</v>
      </c>
      <c r="H64" s="152">
        <v>134848656.49000001</v>
      </c>
      <c r="I64" s="87"/>
      <c r="J64" s="162"/>
      <c r="K64" s="165"/>
    </row>
    <row r="65" spans="1:16" x14ac:dyDescent="0.25">
      <c r="A65" s="33"/>
      <c r="B65" s="23" t="s">
        <v>81</v>
      </c>
      <c r="C65" s="23"/>
      <c r="D65" s="23"/>
      <c r="E65" s="23"/>
      <c r="F65" s="50">
        <v>0</v>
      </c>
      <c r="G65" s="44">
        <v>0</v>
      </c>
      <c r="H65" s="152">
        <v>0</v>
      </c>
      <c r="I65" s="87"/>
      <c r="J65" s="68"/>
      <c r="K65" s="23"/>
    </row>
    <row r="66" spans="1:16" x14ac:dyDescent="0.25">
      <c r="A66" s="33"/>
      <c r="B66" s="23" t="s">
        <v>82</v>
      </c>
      <c r="C66" s="23"/>
      <c r="D66" s="23"/>
      <c r="E66" s="23"/>
      <c r="F66" s="50">
        <v>616546.51</v>
      </c>
      <c r="G66" s="44">
        <f>(-F66+H66)</f>
        <v>0</v>
      </c>
      <c r="H66" s="152">
        <f>H46+G47</f>
        <v>616546.51</v>
      </c>
      <c r="I66" s="87"/>
      <c r="J66" s="23"/>
      <c r="K66" s="23"/>
    </row>
    <row r="67" spans="1:16" x14ac:dyDescent="0.25">
      <c r="A67" s="33"/>
      <c r="B67" s="23" t="s">
        <v>73</v>
      </c>
      <c r="C67" s="23"/>
      <c r="D67" s="23"/>
      <c r="E67" s="23"/>
      <c r="F67" s="173">
        <v>0</v>
      </c>
      <c r="G67" s="56">
        <v>0</v>
      </c>
      <c r="H67" s="174">
        <v>0</v>
      </c>
      <c r="I67" s="87"/>
    </row>
    <row r="68" spans="1:16" ht="13.8" thickBot="1" x14ac:dyDescent="0.3">
      <c r="A68" s="33"/>
      <c r="B68" s="99" t="s">
        <v>83</v>
      </c>
      <c r="C68" s="23"/>
      <c r="D68" s="23"/>
      <c r="E68" s="23"/>
      <c r="F68" s="438">
        <v>137593466.28</v>
      </c>
      <c r="G68" s="175">
        <f>SUM(G64:G67)</f>
        <v>-2128263.2800000012</v>
      </c>
      <c r="H68" s="176">
        <f>SUM(H64:H67)</f>
        <v>135465203</v>
      </c>
      <c r="I68" s="87"/>
      <c r="J68" s="87"/>
    </row>
    <row r="69" spans="1:16" ht="15.6" x14ac:dyDescent="0.3">
      <c r="A69" s="33"/>
      <c r="B69" s="23"/>
      <c r="C69" s="23"/>
      <c r="D69" s="23"/>
      <c r="E69" s="23"/>
      <c r="F69" s="50"/>
      <c r="G69" s="44"/>
      <c r="H69" s="176"/>
      <c r="I69" s="87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99"/>
      <c r="C70" s="23"/>
      <c r="D70" s="23"/>
      <c r="E70" s="23"/>
      <c r="F70" s="50"/>
      <c r="G70" s="44"/>
      <c r="H70" s="152"/>
      <c r="I70" s="87"/>
      <c r="J70" s="33"/>
      <c r="K70" s="23"/>
      <c r="L70" s="23"/>
      <c r="M70" s="23"/>
      <c r="N70" s="23"/>
      <c r="O70" s="34"/>
    </row>
    <row r="71" spans="1:16" x14ac:dyDescent="0.25">
      <c r="A71" s="33"/>
      <c r="B71" s="99" t="s">
        <v>85</v>
      </c>
      <c r="C71" s="23"/>
      <c r="D71" s="23"/>
      <c r="E71" s="23"/>
      <c r="F71" s="50"/>
      <c r="G71" s="44"/>
      <c r="H71" s="152"/>
      <c r="I71" s="87"/>
      <c r="J71" s="35"/>
      <c r="K71" s="177"/>
      <c r="L71" s="36" t="s">
        <v>86</v>
      </c>
      <c r="M71" s="36" t="s">
        <v>87</v>
      </c>
      <c r="N71" s="36" t="s">
        <v>88</v>
      </c>
      <c r="O71" s="147" t="s">
        <v>89</v>
      </c>
    </row>
    <row r="72" spans="1:16" x14ac:dyDescent="0.25">
      <c r="A72" s="33"/>
      <c r="B72" s="23" t="s">
        <v>90</v>
      </c>
      <c r="C72" s="23"/>
      <c r="D72" s="23"/>
      <c r="E72" s="23"/>
      <c r="F72" s="50">
        <v>122100202.43000001</v>
      </c>
      <c r="G72" s="44">
        <f>-K17</f>
        <v>-2075648.08</v>
      </c>
      <c r="H72" s="152">
        <f>ROUND(L17,2)</f>
        <v>120024554.34999999</v>
      </c>
      <c r="I72" s="87"/>
      <c r="J72" s="33" t="s">
        <v>91</v>
      </c>
      <c r="K72" s="23"/>
      <c r="L72" s="178">
        <v>132274799.76000001</v>
      </c>
      <c r="M72" s="179">
        <v>1</v>
      </c>
      <c r="N72" s="180">
        <v>16172</v>
      </c>
      <c r="O72" s="181">
        <v>238811.49</v>
      </c>
    </row>
    <row r="73" spans="1:16" x14ac:dyDescent="0.25">
      <c r="A73" s="33"/>
      <c r="B73" s="23" t="s">
        <v>92</v>
      </c>
      <c r="C73" s="23"/>
      <c r="D73" s="23"/>
      <c r="E73" s="23"/>
      <c r="F73" s="55">
        <v>10900000</v>
      </c>
      <c r="G73" s="56">
        <f>-F73+H73</f>
        <v>0</v>
      </c>
      <c r="H73" s="174">
        <f>L18</f>
        <v>10900000</v>
      </c>
      <c r="I73" s="87"/>
      <c r="J73" s="33"/>
      <c r="K73" s="23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5">
      <c r="A74" s="33"/>
      <c r="B74" s="99" t="s">
        <v>93</v>
      </c>
      <c r="C74" s="23"/>
      <c r="D74" s="23"/>
      <c r="E74" s="23"/>
      <c r="F74" s="438">
        <v>133000202.43000001</v>
      </c>
      <c r="G74" s="175">
        <f>SUM(G72:G73)</f>
        <v>-2075648.08</v>
      </c>
      <c r="H74" s="176">
        <f>SUM(H72:H73)</f>
        <v>130924554.34999999</v>
      </c>
      <c r="I74" s="87"/>
      <c r="J74" s="33" t="s">
        <v>94</v>
      </c>
      <c r="K74" s="23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5">
      <c r="A75" s="33"/>
      <c r="B75" s="23"/>
      <c r="C75" s="23"/>
      <c r="D75" s="23"/>
      <c r="E75" s="23"/>
      <c r="F75" s="40"/>
      <c r="G75" s="95"/>
      <c r="H75" s="182"/>
      <c r="I75" s="87"/>
      <c r="J75" s="183" t="s">
        <v>95</v>
      </c>
      <c r="K75" s="132"/>
      <c r="L75" s="221">
        <v>132274799.76000001</v>
      </c>
      <c r="M75" s="184"/>
      <c r="N75" s="439">
        <v>16172</v>
      </c>
      <c r="O75" s="242">
        <v>238811.49</v>
      </c>
      <c r="P75" s="185"/>
    </row>
    <row r="76" spans="1:16" ht="13.8" thickBot="1" x14ac:dyDescent="0.3">
      <c r="A76" s="33"/>
      <c r="B76" s="23"/>
      <c r="C76" s="99"/>
      <c r="D76" s="99"/>
      <c r="E76" s="99"/>
      <c r="F76" s="186"/>
      <c r="G76" s="187"/>
      <c r="H76" s="188"/>
      <c r="I76" s="87"/>
      <c r="J76" s="162"/>
      <c r="K76" s="73"/>
      <c r="L76" s="73"/>
      <c r="M76" s="73"/>
      <c r="N76" s="73"/>
      <c r="O76" s="165"/>
    </row>
    <row r="77" spans="1:16" x14ac:dyDescent="0.25">
      <c r="A77" s="33"/>
      <c r="B77" s="23"/>
      <c r="C77" s="23"/>
      <c r="D77" s="23"/>
      <c r="E77" s="23"/>
      <c r="F77" s="45"/>
      <c r="G77" s="95"/>
      <c r="H77" s="182"/>
      <c r="I77" s="87"/>
      <c r="J77" s="68"/>
      <c r="K77" s="23"/>
      <c r="L77" s="23"/>
      <c r="M77" s="23"/>
      <c r="N77" s="23"/>
      <c r="O77" s="23"/>
    </row>
    <row r="78" spans="1:16" x14ac:dyDescent="0.25">
      <c r="A78" s="33"/>
      <c r="B78" s="23" t="s">
        <v>96</v>
      </c>
      <c r="C78" s="23"/>
      <c r="D78" s="23"/>
      <c r="E78" s="23"/>
      <c r="F78" s="45">
        <v>1.1269</v>
      </c>
      <c r="G78" s="189"/>
      <c r="H78" s="440">
        <f>+H68/H72</f>
        <v>1.1286457486438484</v>
      </c>
      <c r="I78" s="87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97</v>
      </c>
      <c r="C79" s="23"/>
      <c r="D79" s="23"/>
      <c r="E79" s="23"/>
      <c r="F79" s="45">
        <v>1.0345</v>
      </c>
      <c r="G79" s="189"/>
      <c r="H79" s="440">
        <f>+H68/H74</f>
        <v>1.034681413830606</v>
      </c>
      <c r="I79" s="87"/>
      <c r="J79" s="23"/>
      <c r="K79" s="23"/>
      <c r="L79" s="23"/>
      <c r="M79" s="23"/>
      <c r="N79" s="23"/>
      <c r="O79" s="23"/>
    </row>
    <row r="80" spans="1:16" x14ac:dyDescent="0.25">
      <c r="A80" s="51"/>
      <c r="B80" s="132"/>
      <c r="C80" s="132"/>
      <c r="D80" s="132"/>
      <c r="E80" s="132"/>
      <c r="F80" s="190"/>
      <c r="G80" s="191"/>
      <c r="H80" s="192"/>
      <c r="I80" s="193"/>
    </row>
    <row r="81" spans="1:15" s="70" customFormat="1" ht="10.199999999999999" x14ac:dyDescent="0.2">
      <c r="A81" s="194" t="s">
        <v>98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5" t="str">
        <f>+D4&amp;" - "&amp;D5</f>
        <v>ELFI, Inc. - Indenture No. 6, LLC</v>
      </c>
      <c r="B84" s="23"/>
      <c r="C84" s="23"/>
      <c r="D84" s="23"/>
      <c r="E84" s="196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5">
      <c r="A88" s="75"/>
      <c r="B88" s="76"/>
      <c r="C88" s="76"/>
      <c r="D88" s="76"/>
      <c r="E88" s="197"/>
      <c r="F88" s="198" t="s">
        <v>88</v>
      </c>
      <c r="G88" s="198"/>
      <c r="H88" s="199" t="s">
        <v>100</v>
      </c>
      <c r="I88" s="200"/>
      <c r="J88" s="198" t="s">
        <v>101</v>
      </c>
      <c r="K88" s="198"/>
      <c r="L88" s="198" t="s">
        <v>102</v>
      </c>
      <c r="M88" s="198"/>
      <c r="N88" s="198" t="s">
        <v>103</v>
      </c>
      <c r="O88" s="201"/>
    </row>
    <row r="89" spans="1:15" s="83" customFormat="1" x14ac:dyDescent="0.25">
      <c r="A89" s="75"/>
      <c r="B89" s="76"/>
      <c r="C89" s="76"/>
      <c r="D89" s="76"/>
      <c r="E89" s="197"/>
      <c r="F89" s="36" t="s">
        <v>104</v>
      </c>
      <c r="G89" s="36" t="s">
        <v>105</v>
      </c>
      <c r="H89" s="202" t="s">
        <v>104</v>
      </c>
      <c r="I89" s="203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04" t="s">
        <v>49</v>
      </c>
      <c r="B90" s="23" t="s">
        <v>49</v>
      </c>
      <c r="C90" s="23"/>
      <c r="D90" s="23"/>
      <c r="E90" s="23"/>
      <c r="F90" s="118">
        <v>44</v>
      </c>
      <c r="G90" s="118">
        <v>50</v>
      </c>
      <c r="H90" s="105">
        <v>158174.99</v>
      </c>
      <c r="I90" s="105">
        <v>178456.95</v>
      </c>
      <c r="J90" s="205">
        <v>1.1999999999999999E-3</v>
      </c>
      <c r="K90" s="441">
        <v>1.2999999999999999E-3</v>
      </c>
      <c r="L90" s="206">
        <v>6.72</v>
      </c>
      <c r="M90" s="206">
        <v>6.73</v>
      </c>
      <c r="N90" s="206">
        <v>120</v>
      </c>
      <c r="O90" s="207">
        <v>120</v>
      </c>
    </row>
    <row r="91" spans="1:15" x14ac:dyDescent="0.25">
      <c r="A91" s="204" t="s">
        <v>51</v>
      </c>
      <c r="B91" s="23" t="s">
        <v>51</v>
      </c>
      <c r="C91" s="23"/>
      <c r="D91" s="23"/>
      <c r="E91" s="23"/>
      <c r="F91" s="118">
        <v>27</v>
      </c>
      <c r="G91" s="118">
        <v>18</v>
      </c>
      <c r="H91" s="105">
        <v>103948.43</v>
      </c>
      <c r="I91" s="105">
        <v>71992.61</v>
      </c>
      <c r="J91" s="205">
        <v>8.0000000000000004E-4</v>
      </c>
      <c r="K91" s="179">
        <v>5.0000000000000001E-4</v>
      </c>
      <c r="L91" s="208">
        <v>6.3</v>
      </c>
      <c r="M91" s="208">
        <v>6.08</v>
      </c>
      <c r="N91" s="208">
        <v>119.42</v>
      </c>
      <c r="O91" s="209">
        <v>120</v>
      </c>
    </row>
    <row r="92" spans="1:15" x14ac:dyDescent="0.25">
      <c r="A92" s="204" t="s">
        <v>56</v>
      </c>
      <c r="B92" s="23" t="s">
        <v>56</v>
      </c>
      <c r="C92" s="23"/>
      <c r="D92" s="23"/>
      <c r="E92" s="23"/>
      <c r="F92" s="118"/>
      <c r="G92" s="118"/>
      <c r="H92" s="105"/>
      <c r="I92" s="105"/>
      <c r="J92" s="179"/>
      <c r="K92" s="179"/>
      <c r="L92" s="208"/>
      <c r="M92" s="208"/>
      <c r="N92" s="208"/>
      <c r="O92" s="209"/>
    </row>
    <row r="93" spans="1:15" x14ac:dyDescent="0.25">
      <c r="A93" s="204" t="s">
        <v>106</v>
      </c>
      <c r="B93" s="23" t="s">
        <v>107</v>
      </c>
      <c r="C93" s="23"/>
      <c r="D93" s="23"/>
      <c r="E93" s="23"/>
      <c r="F93" s="118">
        <v>12603</v>
      </c>
      <c r="G93" s="118">
        <v>12107</v>
      </c>
      <c r="H93" s="105">
        <v>108264551.22</v>
      </c>
      <c r="I93" s="105">
        <v>105688674.84</v>
      </c>
      <c r="J93" s="205">
        <v>0.80559999999999998</v>
      </c>
      <c r="K93" s="179">
        <v>0.79900000000000004</v>
      </c>
      <c r="L93" s="208">
        <v>4.66</v>
      </c>
      <c r="M93" s="208">
        <v>4.66</v>
      </c>
      <c r="N93" s="208">
        <v>158.58000000000001</v>
      </c>
      <c r="O93" s="209">
        <v>159.09</v>
      </c>
    </row>
    <row r="94" spans="1:15" x14ac:dyDescent="0.25">
      <c r="A94" s="204" t="s">
        <v>108</v>
      </c>
      <c r="B94" s="210" t="s">
        <v>109</v>
      </c>
      <c r="C94" s="23"/>
      <c r="D94" s="23"/>
      <c r="E94" s="23"/>
      <c r="F94" s="118">
        <v>410</v>
      </c>
      <c r="G94" s="118">
        <v>515</v>
      </c>
      <c r="H94" s="105">
        <v>2647604.37</v>
      </c>
      <c r="I94" s="105">
        <v>3590805.61</v>
      </c>
      <c r="J94" s="205">
        <v>1.9699999999999999E-2</v>
      </c>
      <c r="K94" s="179">
        <v>2.7099999999999999E-2</v>
      </c>
      <c r="L94" s="208">
        <v>5.0999999999999996</v>
      </c>
      <c r="M94" s="208">
        <v>5.19</v>
      </c>
      <c r="N94" s="208">
        <v>160.01</v>
      </c>
      <c r="O94" s="209">
        <v>169.3</v>
      </c>
    </row>
    <row r="95" spans="1:15" x14ac:dyDescent="0.25">
      <c r="A95" s="204" t="s">
        <v>110</v>
      </c>
      <c r="B95" s="210" t="s">
        <v>111</v>
      </c>
      <c r="C95" s="23"/>
      <c r="D95" s="23"/>
      <c r="E95" s="23"/>
      <c r="F95" s="118">
        <v>220</v>
      </c>
      <c r="G95" s="118">
        <v>277</v>
      </c>
      <c r="H95" s="105">
        <v>1318112.4099999999</v>
      </c>
      <c r="I95" s="105">
        <v>1862681.42</v>
      </c>
      <c r="J95" s="205">
        <v>9.7999999999999997E-3</v>
      </c>
      <c r="K95" s="179">
        <v>1.41E-2</v>
      </c>
      <c r="L95" s="208">
        <v>5.54</v>
      </c>
      <c r="M95" s="208">
        <v>5.1100000000000003</v>
      </c>
      <c r="N95" s="208">
        <v>156.72999999999999</v>
      </c>
      <c r="O95" s="209">
        <v>157.84</v>
      </c>
    </row>
    <row r="96" spans="1:15" x14ac:dyDescent="0.25">
      <c r="A96" s="204" t="s">
        <v>112</v>
      </c>
      <c r="B96" s="210" t="s">
        <v>113</v>
      </c>
      <c r="C96" s="23"/>
      <c r="D96" s="23"/>
      <c r="E96" s="23"/>
      <c r="F96" s="118">
        <v>96</v>
      </c>
      <c r="G96" s="118">
        <v>170</v>
      </c>
      <c r="H96" s="105">
        <v>814066.17</v>
      </c>
      <c r="I96" s="105">
        <v>1204984.92</v>
      </c>
      <c r="J96" s="205">
        <v>6.1000000000000004E-3</v>
      </c>
      <c r="K96" s="179">
        <v>9.1000000000000004E-3</v>
      </c>
      <c r="L96" s="208">
        <v>5.39</v>
      </c>
      <c r="M96" s="208">
        <v>5.75</v>
      </c>
      <c r="N96" s="208">
        <v>163.69</v>
      </c>
      <c r="O96" s="209">
        <v>161.55000000000001</v>
      </c>
    </row>
    <row r="97" spans="1:25" x14ac:dyDescent="0.25">
      <c r="A97" s="204" t="s">
        <v>114</v>
      </c>
      <c r="B97" s="210" t="s">
        <v>115</v>
      </c>
      <c r="C97" s="23"/>
      <c r="D97" s="23"/>
      <c r="E97" s="23"/>
      <c r="F97" s="118">
        <v>128</v>
      </c>
      <c r="G97" s="118">
        <v>137</v>
      </c>
      <c r="H97" s="105">
        <v>680618.69</v>
      </c>
      <c r="I97" s="105">
        <v>994098.89</v>
      </c>
      <c r="J97" s="205">
        <v>5.1000000000000004E-3</v>
      </c>
      <c r="K97" s="179">
        <v>7.4999999999999997E-3</v>
      </c>
      <c r="L97" s="208">
        <v>4.9800000000000004</v>
      </c>
      <c r="M97" s="208">
        <v>5.05</v>
      </c>
      <c r="N97" s="208">
        <v>114.28</v>
      </c>
      <c r="O97" s="209">
        <v>153.71</v>
      </c>
    </row>
    <row r="98" spans="1:25" x14ac:dyDescent="0.25">
      <c r="A98" s="204" t="s">
        <v>116</v>
      </c>
      <c r="B98" s="210" t="s">
        <v>117</v>
      </c>
      <c r="C98" s="23"/>
      <c r="D98" s="23"/>
      <c r="E98" s="23"/>
      <c r="F98" s="118">
        <v>205</v>
      </c>
      <c r="G98" s="118">
        <v>146</v>
      </c>
      <c r="H98" s="105">
        <v>1542253.25</v>
      </c>
      <c r="I98" s="105">
        <v>1204399.7</v>
      </c>
      <c r="J98" s="205">
        <v>1.15E-2</v>
      </c>
      <c r="K98" s="179">
        <v>9.1000000000000004E-3</v>
      </c>
      <c r="L98" s="208">
        <v>5.44</v>
      </c>
      <c r="M98" s="208">
        <v>5.35</v>
      </c>
      <c r="N98" s="208">
        <v>159.88</v>
      </c>
      <c r="O98" s="209">
        <v>148.01</v>
      </c>
    </row>
    <row r="99" spans="1:25" x14ac:dyDescent="0.25">
      <c r="A99" s="204" t="s">
        <v>118</v>
      </c>
      <c r="B99" s="210" t="s">
        <v>119</v>
      </c>
      <c r="C99" s="23"/>
      <c r="D99" s="23"/>
      <c r="E99" s="23"/>
      <c r="F99" s="118">
        <v>97</v>
      </c>
      <c r="G99" s="118">
        <v>95</v>
      </c>
      <c r="H99" s="105">
        <v>603287.77</v>
      </c>
      <c r="I99" s="105">
        <v>547257.29</v>
      </c>
      <c r="J99" s="205">
        <v>4.4999999999999997E-3</v>
      </c>
      <c r="K99" s="179">
        <v>4.1000000000000003E-3</v>
      </c>
      <c r="L99" s="208">
        <v>6.45</v>
      </c>
      <c r="M99" s="208">
        <v>5.76</v>
      </c>
      <c r="N99" s="208">
        <v>146.82</v>
      </c>
      <c r="O99" s="209">
        <v>170.84</v>
      </c>
    </row>
    <row r="100" spans="1:25" x14ac:dyDescent="0.25">
      <c r="A100" s="211" t="s">
        <v>120</v>
      </c>
      <c r="B100" s="212" t="s">
        <v>120</v>
      </c>
      <c r="C100" s="212"/>
      <c r="D100" s="212"/>
      <c r="E100" s="212"/>
      <c r="F100" s="213">
        <v>13759</v>
      </c>
      <c r="G100" s="213">
        <v>13447</v>
      </c>
      <c r="H100" s="214">
        <v>115870493.88</v>
      </c>
      <c r="I100" s="214">
        <v>115092902.67</v>
      </c>
      <c r="J100" s="215">
        <v>0.86219999999999997</v>
      </c>
      <c r="K100" s="442">
        <v>0.87009999999999998</v>
      </c>
      <c r="L100" s="216">
        <v>4.7</v>
      </c>
      <c r="M100" s="216">
        <v>4.71</v>
      </c>
      <c r="N100" s="216">
        <v>158.32</v>
      </c>
      <c r="O100" s="217">
        <v>159.31</v>
      </c>
    </row>
    <row r="101" spans="1:25" x14ac:dyDescent="0.25">
      <c r="A101" s="204" t="s">
        <v>53</v>
      </c>
      <c r="B101" s="23" t="s">
        <v>53</v>
      </c>
      <c r="C101" s="23"/>
      <c r="D101" s="23"/>
      <c r="E101" s="23"/>
      <c r="F101" s="118">
        <v>1359</v>
      </c>
      <c r="G101" s="118">
        <v>1387</v>
      </c>
      <c r="H101" s="105">
        <v>11620955.91</v>
      </c>
      <c r="I101" s="105">
        <v>10478341.550000001</v>
      </c>
      <c r="J101" s="205">
        <v>8.6499999999999994E-2</v>
      </c>
      <c r="K101" s="179">
        <v>7.9200000000000007E-2</v>
      </c>
      <c r="L101" s="208">
        <v>5.43</v>
      </c>
      <c r="M101" s="208">
        <v>5.31</v>
      </c>
      <c r="N101" s="208">
        <v>186.87</v>
      </c>
      <c r="O101" s="209">
        <v>177.52</v>
      </c>
    </row>
    <row r="102" spans="1:25" x14ac:dyDescent="0.25">
      <c r="A102" s="204" t="s">
        <v>52</v>
      </c>
      <c r="B102" s="23" t="s">
        <v>52</v>
      </c>
      <c r="C102" s="23"/>
      <c r="D102" s="23"/>
      <c r="E102" s="23"/>
      <c r="F102" s="118">
        <v>1229</v>
      </c>
      <c r="G102" s="118">
        <v>1205</v>
      </c>
      <c r="H102" s="105">
        <v>6409617.21</v>
      </c>
      <c r="I102" s="105">
        <v>6208075.2599999998</v>
      </c>
      <c r="J102" s="205">
        <v>4.7699999999999999E-2</v>
      </c>
      <c r="K102" s="179">
        <v>4.6899999999999997E-2</v>
      </c>
      <c r="L102" s="208">
        <v>5.12</v>
      </c>
      <c r="M102" s="208">
        <v>5.17</v>
      </c>
      <c r="N102" s="208">
        <v>163.94</v>
      </c>
      <c r="O102" s="209">
        <v>163.56</v>
      </c>
    </row>
    <row r="103" spans="1:25" x14ac:dyDescent="0.25">
      <c r="A103" s="204" t="s">
        <v>58</v>
      </c>
      <c r="B103" s="23" t="s">
        <v>58</v>
      </c>
      <c r="C103" s="23"/>
      <c r="D103" s="23"/>
      <c r="E103" s="23"/>
      <c r="F103" s="118">
        <v>48</v>
      </c>
      <c r="G103" s="118">
        <v>62</v>
      </c>
      <c r="H103" s="105">
        <v>212224.68</v>
      </c>
      <c r="I103" s="105">
        <v>238811.49</v>
      </c>
      <c r="J103" s="218">
        <v>1.6000000000000001E-3</v>
      </c>
      <c r="K103" s="179">
        <v>1.8E-3</v>
      </c>
      <c r="L103" s="208">
        <v>5.73</v>
      </c>
      <c r="M103" s="208">
        <v>5.72</v>
      </c>
      <c r="N103" s="208">
        <v>141.18</v>
      </c>
      <c r="O103" s="209">
        <v>130.04</v>
      </c>
      <c r="Q103" s="219"/>
      <c r="R103" s="219"/>
      <c r="S103" s="219"/>
      <c r="T103" s="193"/>
      <c r="U103" s="193"/>
      <c r="V103" s="185"/>
      <c r="W103" s="185"/>
      <c r="X103" s="185"/>
      <c r="Y103" s="185"/>
    </row>
    <row r="104" spans="1:25" x14ac:dyDescent="0.25">
      <c r="A104" s="204" t="s">
        <v>60</v>
      </c>
      <c r="B104" s="23" t="s">
        <v>60</v>
      </c>
      <c r="C104" s="23"/>
      <c r="D104" s="23"/>
      <c r="E104" s="23"/>
      <c r="F104" s="118">
        <v>3</v>
      </c>
      <c r="G104" s="118">
        <v>3</v>
      </c>
      <c r="H104" s="105">
        <v>6213.82</v>
      </c>
      <c r="I104" s="105">
        <v>6219.23</v>
      </c>
      <c r="J104" s="218">
        <v>0</v>
      </c>
      <c r="K104" s="179">
        <v>0</v>
      </c>
      <c r="L104" s="208">
        <v>4.74</v>
      </c>
      <c r="M104" s="208">
        <v>4.7300000000000004</v>
      </c>
      <c r="N104" s="208">
        <v>64.69</v>
      </c>
      <c r="O104" s="209">
        <v>64.22</v>
      </c>
    </row>
    <row r="105" spans="1:25" x14ac:dyDescent="0.25">
      <c r="A105" s="51"/>
      <c r="B105" s="59" t="s">
        <v>95</v>
      </c>
      <c r="C105" s="132"/>
      <c r="D105" s="132"/>
      <c r="E105" s="88"/>
      <c r="F105" s="220">
        <v>16469</v>
      </c>
      <c r="G105" s="220">
        <v>16172</v>
      </c>
      <c r="H105" s="221">
        <v>134381628.91999999</v>
      </c>
      <c r="I105" s="221">
        <v>132274799.76000001</v>
      </c>
      <c r="J105" s="222"/>
      <c r="K105" s="222"/>
      <c r="L105" s="223">
        <v>4.79</v>
      </c>
      <c r="M105" s="223">
        <v>4.78</v>
      </c>
      <c r="N105" s="223">
        <v>160.94999999999999</v>
      </c>
      <c r="O105" s="224">
        <v>160.82</v>
      </c>
    </row>
    <row r="106" spans="1:25" s="70" customFormat="1" ht="10.199999999999999" x14ac:dyDescent="0.2">
      <c r="A106" s="194"/>
      <c r="B106" s="67"/>
      <c r="C106" s="67"/>
      <c r="D106" s="67"/>
      <c r="E106" s="67"/>
      <c r="F106" s="67"/>
      <c r="G106" s="67"/>
      <c r="H106" s="67"/>
      <c r="I106" s="67"/>
      <c r="J106" s="225"/>
      <c r="K106" s="225"/>
      <c r="L106" s="67"/>
      <c r="M106" s="67"/>
      <c r="N106" s="67"/>
      <c r="O106" s="226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27"/>
      <c r="K107" s="227"/>
      <c r="L107" s="72"/>
      <c r="M107" s="72"/>
      <c r="N107" s="72"/>
      <c r="O107" s="228"/>
    </row>
    <row r="108" spans="1:25" ht="12.75" customHeight="1" thickBot="1" x14ac:dyDescent="0.3">
      <c r="A108" s="7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3" customFormat="1" x14ac:dyDescent="0.25">
      <c r="A111" s="75"/>
      <c r="B111" s="76"/>
      <c r="C111" s="76"/>
      <c r="D111" s="76"/>
      <c r="E111" s="197"/>
      <c r="F111" s="198" t="s">
        <v>88</v>
      </c>
      <c r="G111" s="198"/>
      <c r="H111" s="199" t="s">
        <v>100</v>
      </c>
      <c r="I111" s="200"/>
      <c r="J111" s="198" t="s">
        <v>101</v>
      </c>
      <c r="K111" s="198"/>
      <c r="L111" s="198" t="s">
        <v>102</v>
      </c>
      <c r="M111" s="198"/>
      <c r="N111" s="198" t="s">
        <v>103</v>
      </c>
      <c r="O111" s="201"/>
    </row>
    <row r="112" spans="1:25" s="83" customFormat="1" x14ac:dyDescent="0.25">
      <c r="A112" s="75"/>
      <c r="B112" s="76"/>
      <c r="C112" s="76"/>
      <c r="D112" s="76"/>
      <c r="E112" s="197"/>
      <c r="F112" s="36" t="s">
        <v>104</v>
      </c>
      <c r="G112" s="36" t="s">
        <v>105</v>
      </c>
      <c r="H112" s="229" t="s">
        <v>104</v>
      </c>
      <c r="I112" s="230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5">
      <c r="A113" s="33"/>
      <c r="B113" s="23" t="s">
        <v>122</v>
      </c>
      <c r="C113" s="23"/>
      <c r="D113" s="23"/>
      <c r="E113" s="23"/>
      <c r="F113" s="231">
        <v>12603</v>
      </c>
      <c r="G113" s="231">
        <v>12107</v>
      </c>
      <c r="H113" s="232">
        <v>108264551.22</v>
      </c>
      <c r="I113" s="233">
        <v>105688674.84</v>
      </c>
      <c r="J113" s="179">
        <v>0.93440000000000001</v>
      </c>
      <c r="K113" s="179">
        <v>0.91830000000000001</v>
      </c>
      <c r="L113" s="234">
        <v>4.66</v>
      </c>
      <c r="M113" s="234">
        <v>4.66</v>
      </c>
      <c r="N113" s="232">
        <v>158.58000000000001</v>
      </c>
      <c r="O113" s="235">
        <v>159.09</v>
      </c>
    </row>
    <row r="114" spans="1:15" x14ac:dyDescent="0.25">
      <c r="A114" s="33"/>
      <c r="B114" s="23" t="s">
        <v>123</v>
      </c>
      <c r="C114" s="23"/>
      <c r="D114" s="23"/>
      <c r="E114" s="23"/>
      <c r="F114" s="231">
        <v>410</v>
      </c>
      <c r="G114" s="231">
        <v>515</v>
      </c>
      <c r="H114" s="232">
        <v>2647604.37</v>
      </c>
      <c r="I114" s="236">
        <v>3590805.61</v>
      </c>
      <c r="J114" s="179">
        <v>2.2800000000000001E-2</v>
      </c>
      <c r="K114" s="179">
        <v>3.1199999999999999E-2</v>
      </c>
      <c r="L114" s="234">
        <v>5.0999999999999996</v>
      </c>
      <c r="M114" s="234">
        <v>5.19</v>
      </c>
      <c r="N114" s="232">
        <v>160.01</v>
      </c>
      <c r="O114" s="237">
        <v>169.3</v>
      </c>
    </row>
    <row r="115" spans="1:15" x14ac:dyDescent="0.25">
      <c r="A115" s="33"/>
      <c r="B115" s="23" t="s">
        <v>124</v>
      </c>
      <c r="C115" s="23"/>
      <c r="D115" s="23"/>
      <c r="E115" s="23"/>
      <c r="F115" s="231">
        <v>220</v>
      </c>
      <c r="G115" s="231">
        <v>277</v>
      </c>
      <c r="H115" s="232">
        <v>1318112.4099999999</v>
      </c>
      <c r="I115" s="236">
        <v>1862681.42</v>
      </c>
      <c r="J115" s="179">
        <v>1.14E-2</v>
      </c>
      <c r="K115" s="179">
        <v>1.6199999999999999E-2</v>
      </c>
      <c r="L115" s="234">
        <v>5.54</v>
      </c>
      <c r="M115" s="234">
        <v>5.1100000000000003</v>
      </c>
      <c r="N115" s="232">
        <v>156.72999999999999</v>
      </c>
      <c r="O115" s="237">
        <v>157.84</v>
      </c>
    </row>
    <row r="116" spans="1:15" x14ac:dyDescent="0.25">
      <c r="A116" s="33"/>
      <c r="B116" s="23" t="s">
        <v>125</v>
      </c>
      <c r="C116" s="23"/>
      <c r="D116" s="23"/>
      <c r="E116" s="23"/>
      <c r="F116" s="231">
        <v>96</v>
      </c>
      <c r="G116" s="231">
        <v>170</v>
      </c>
      <c r="H116" s="232">
        <v>814066.17</v>
      </c>
      <c r="I116" s="236">
        <v>1204984.92</v>
      </c>
      <c r="J116" s="179">
        <v>7.0000000000000001E-3</v>
      </c>
      <c r="K116" s="179">
        <v>1.0500000000000001E-2</v>
      </c>
      <c r="L116" s="234">
        <v>5.39</v>
      </c>
      <c r="M116" s="234">
        <v>5.75</v>
      </c>
      <c r="N116" s="232">
        <v>163.69</v>
      </c>
      <c r="O116" s="237">
        <v>161.55000000000001</v>
      </c>
    </row>
    <row r="117" spans="1:15" x14ac:dyDescent="0.25">
      <c r="A117" s="33"/>
      <c r="B117" s="23" t="s">
        <v>126</v>
      </c>
      <c r="C117" s="23"/>
      <c r="D117" s="23"/>
      <c r="E117" s="23"/>
      <c r="F117" s="231">
        <v>128</v>
      </c>
      <c r="G117" s="231">
        <v>137</v>
      </c>
      <c r="H117" s="232">
        <v>680618.69</v>
      </c>
      <c r="I117" s="236">
        <v>994098.89</v>
      </c>
      <c r="J117" s="179">
        <v>5.8999999999999999E-3</v>
      </c>
      <c r="K117" s="179">
        <v>8.6E-3</v>
      </c>
      <c r="L117" s="234">
        <v>4.9800000000000004</v>
      </c>
      <c r="M117" s="234">
        <v>5.05</v>
      </c>
      <c r="N117" s="232">
        <v>114.28</v>
      </c>
      <c r="O117" s="237">
        <v>153.71</v>
      </c>
    </row>
    <row r="118" spans="1:15" x14ac:dyDescent="0.25">
      <c r="A118" s="33"/>
      <c r="B118" s="23" t="s">
        <v>127</v>
      </c>
      <c r="C118" s="23"/>
      <c r="D118" s="23"/>
      <c r="E118" s="23"/>
      <c r="F118" s="231">
        <v>205</v>
      </c>
      <c r="G118" s="231">
        <v>146</v>
      </c>
      <c r="H118" s="232">
        <v>1542253.25</v>
      </c>
      <c r="I118" s="236">
        <v>1204399.7</v>
      </c>
      <c r="J118" s="179">
        <v>1.3299999999999999E-2</v>
      </c>
      <c r="K118" s="179">
        <v>1.0500000000000001E-2</v>
      </c>
      <c r="L118" s="234">
        <v>5.44</v>
      </c>
      <c r="M118" s="238">
        <v>5.35</v>
      </c>
      <c r="N118" s="232">
        <v>159.88</v>
      </c>
      <c r="O118" s="237">
        <v>148.01</v>
      </c>
    </row>
    <row r="119" spans="1:15" x14ac:dyDescent="0.25">
      <c r="A119" s="33"/>
      <c r="B119" s="23" t="s">
        <v>128</v>
      </c>
      <c r="C119" s="23"/>
      <c r="D119" s="23"/>
      <c r="E119" s="23"/>
      <c r="F119" s="231">
        <v>97</v>
      </c>
      <c r="G119" s="231">
        <v>95</v>
      </c>
      <c r="H119" s="232">
        <v>603287.77</v>
      </c>
      <c r="I119" s="236">
        <v>547257.29</v>
      </c>
      <c r="J119" s="179">
        <v>5.1999999999999998E-3</v>
      </c>
      <c r="K119" s="179">
        <v>4.7999999999999996E-3</v>
      </c>
      <c r="L119" s="234">
        <v>6.45</v>
      </c>
      <c r="M119" s="234">
        <v>5.76</v>
      </c>
      <c r="N119" s="232">
        <v>146.82</v>
      </c>
      <c r="O119" s="237">
        <v>170.84</v>
      </c>
    </row>
    <row r="120" spans="1:15" x14ac:dyDescent="0.25">
      <c r="A120" s="51"/>
      <c r="B120" s="59" t="s">
        <v>129</v>
      </c>
      <c r="C120" s="132"/>
      <c r="D120" s="132"/>
      <c r="E120" s="88"/>
      <c r="F120" s="239">
        <v>13759</v>
      </c>
      <c r="G120" s="239">
        <v>13447</v>
      </c>
      <c r="H120" s="221">
        <v>115870493.88</v>
      </c>
      <c r="I120" s="221">
        <v>115092902.67</v>
      </c>
      <c r="J120" s="222"/>
      <c r="K120" s="222"/>
      <c r="L120" s="240">
        <v>4.7</v>
      </c>
      <c r="M120" s="241">
        <v>4.71</v>
      </c>
      <c r="N120" s="221">
        <v>158.32</v>
      </c>
      <c r="O120" s="242">
        <v>159.31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43"/>
      <c r="K121" s="243"/>
      <c r="L121" s="68"/>
      <c r="M121" s="68"/>
      <c r="N121" s="68"/>
      <c r="O121" s="244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27"/>
      <c r="K122" s="227"/>
      <c r="L122" s="72"/>
      <c r="M122" s="72"/>
      <c r="N122" s="72"/>
      <c r="O122" s="228"/>
    </row>
    <row r="123" spans="1:15" ht="12.75" customHeight="1" thickBot="1" x14ac:dyDescent="0.3">
      <c r="A123" s="7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77"/>
      <c r="C126" s="177"/>
      <c r="D126" s="177"/>
      <c r="E126" s="177"/>
      <c r="F126" s="245" t="s">
        <v>88</v>
      </c>
      <c r="G126" s="246"/>
      <c r="H126" s="199" t="s">
        <v>100</v>
      </c>
      <c r="I126" s="200"/>
      <c r="J126" s="245" t="s">
        <v>101</v>
      </c>
      <c r="K126" s="246"/>
      <c r="L126" s="245" t="s">
        <v>102</v>
      </c>
      <c r="M126" s="246"/>
      <c r="N126" s="245" t="s">
        <v>103</v>
      </c>
      <c r="O126" s="247"/>
    </row>
    <row r="127" spans="1:15" x14ac:dyDescent="0.25">
      <c r="A127" s="35"/>
      <c r="B127" s="177"/>
      <c r="C127" s="177"/>
      <c r="D127" s="177"/>
      <c r="E127" s="177"/>
      <c r="F127" s="36" t="s">
        <v>104</v>
      </c>
      <c r="G127" s="36" t="s">
        <v>105</v>
      </c>
      <c r="H127" s="36" t="s">
        <v>104</v>
      </c>
      <c r="I127" s="146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5">
      <c r="A128" s="33"/>
      <c r="B128" s="23" t="s">
        <v>131</v>
      </c>
      <c r="C128" s="23"/>
      <c r="D128" s="23"/>
      <c r="E128" s="23"/>
      <c r="F128" s="118">
        <v>2817</v>
      </c>
      <c r="G128" s="118">
        <v>2786</v>
      </c>
      <c r="H128" s="208">
        <v>41562247.399999999</v>
      </c>
      <c r="I128" s="208">
        <v>41023834.039999999</v>
      </c>
      <c r="J128" s="179">
        <v>0.30930000000000002</v>
      </c>
      <c r="K128" s="179">
        <v>0.31009999999999999</v>
      </c>
      <c r="L128" s="208">
        <v>4.49</v>
      </c>
      <c r="M128" s="208">
        <v>4.49</v>
      </c>
      <c r="N128" s="208">
        <v>166.92</v>
      </c>
      <c r="O128" s="209">
        <v>166.54</v>
      </c>
    </row>
    <row r="129" spans="1:15" x14ac:dyDescent="0.25">
      <c r="A129" s="33"/>
      <c r="B129" s="23" t="s">
        <v>132</v>
      </c>
      <c r="C129" s="23"/>
      <c r="D129" s="23"/>
      <c r="E129" s="23"/>
      <c r="F129" s="118">
        <v>2889</v>
      </c>
      <c r="G129" s="118">
        <v>2854</v>
      </c>
      <c r="H129" s="208">
        <v>59763760.590000004</v>
      </c>
      <c r="I129" s="208">
        <v>58869200.75</v>
      </c>
      <c r="J129" s="179">
        <v>0.44469999999999998</v>
      </c>
      <c r="K129" s="179">
        <v>0.4451</v>
      </c>
      <c r="L129" s="208">
        <v>4.57</v>
      </c>
      <c r="M129" s="208">
        <v>4.5599999999999996</v>
      </c>
      <c r="N129" s="208">
        <v>176.15</v>
      </c>
      <c r="O129" s="209">
        <v>175.7</v>
      </c>
    </row>
    <row r="130" spans="1:15" x14ac:dyDescent="0.25">
      <c r="A130" s="33"/>
      <c r="B130" s="23" t="s">
        <v>133</v>
      </c>
      <c r="C130" s="23"/>
      <c r="D130" s="23"/>
      <c r="E130" s="23"/>
      <c r="F130" s="118">
        <v>7986</v>
      </c>
      <c r="G130" s="118">
        <v>7804</v>
      </c>
      <c r="H130" s="208">
        <v>19839218.5</v>
      </c>
      <c r="I130" s="208">
        <v>19429994.100000001</v>
      </c>
      <c r="J130" s="179">
        <v>0.14760000000000001</v>
      </c>
      <c r="K130" s="179">
        <v>0.1469</v>
      </c>
      <c r="L130" s="208">
        <v>5.5</v>
      </c>
      <c r="M130" s="208">
        <v>5.5</v>
      </c>
      <c r="N130" s="208">
        <v>111.81</v>
      </c>
      <c r="O130" s="209">
        <v>111.78</v>
      </c>
    </row>
    <row r="131" spans="1:15" x14ac:dyDescent="0.25">
      <c r="A131" s="33"/>
      <c r="B131" s="23" t="s">
        <v>134</v>
      </c>
      <c r="C131" s="23"/>
      <c r="D131" s="23"/>
      <c r="E131" s="23"/>
      <c r="F131" s="118">
        <v>2645</v>
      </c>
      <c r="G131" s="118">
        <v>2599</v>
      </c>
      <c r="H131" s="208">
        <v>11388706.01</v>
      </c>
      <c r="I131" s="208">
        <v>11198535.470000001</v>
      </c>
      <c r="J131" s="179">
        <v>8.4699999999999998E-2</v>
      </c>
      <c r="K131" s="179">
        <v>8.4699999999999998E-2</v>
      </c>
      <c r="L131" s="208">
        <v>5.38</v>
      </c>
      <c r="M131" s="208">
        <v>5.37</v>
      </c>
      <c r="N131" s="208">
        <v>143.93</v>
      </c>
      <c r="O131" s="209">
        <v>144.24</v>
      </c>
    </row>
    <row r="132" spans="1:15" x14ac:dyDescent="0.25">
      <c r="A132" s="33"/>
      <c r="B132" s="23" t="s">
        <v>135</v>
      </c>
      <c r="C132" s="23"/>
      <c r="D132" s="23"/>
      <c r="E132" s="23"/>
      <c r="F132" s="118">
        <v>126</v>
      </c>
      <c r="G132" s="118">
        <v>123</v>
      </c>
      <c r="H132" s="208">
        <v>1801469.36</v>
      </c>
      <c r="I132" s="208">
        <v>1727122.53</v>
      </c>
      <c r="J132" s="179">
        <v>1.34E-2</v>
      </c>
      <c r="K132" s="179">
        <v>1.3100000000000001E-2</v>
      </c>
      <c r="L132" s="208">
        <v>7.41</v>
      </c>
      <c r="M132" s="208">
        <v>7.35</v>
      </c>
      <c r="N132" s="208">
        <v>169.65</v>
      </c>
      <c r="O132" s="209">
        <v>178.99</v>
      </c>
    </row>
    <row r="133" spans="1:15" x14ac:dyDescent="0.25">
      <c r="A133" s="33"/>
      <c r="B133" s="23" t="s">
        <v>136</v>
      </c>
      <c r="C133" s="23"/>
      <c r="D133" s="23"/>
      <c r="E133" s="23"/>
      <c r="F133" s="118">
        <v>6</v>
      </c>
      <c r="G133" s="118">
        <v>6</v>
      </c>
      <c r="H133" s="208">
        <v>26227.06</v>
      </c>
      <c r="I133" s="208">
        <v>26112.87</v>
      </c>
      <c r="J133" s="179">
        <v>2.0000000000000001E-4</v>
      </c>
      <c r="K133" s="179">
        <v>2.0000000000000001E-4</v>
      </c>
      <c r="L133" s="208">
        <v>3.34</v>
      </c>
      <c r="M133" s="208">
        <v>3.34</v>
      </c>
      <c r="N133" s="208">
        <v>34.31</v>
      </c>
      <c r="O133" s="209">
        <v>33.700000000000003</v>
      </c>
    </row>
    <row r="134" spans="1:15" x14ac:dyDescent="0.25">
      <c r="A134" s="51"/>
      <c r="B134" s="59" t="s">
        <v>137</v>
      </c>
      <c r="C134" s="132"/>
      <c r="D134" s="132"/>
      <c r="E134" s="132"/>
      <c r="F134" s="239">
        <v>16469</v>
      </c>
      <c r="G134" s="239">
        <v>16172</v>
      </c>
      <c r="H134" s="221">
        <v>134381628.91999999</v>
      </c>
      <c r="I134" s="221">
        <v>132274799.76000001</v>
      </c>
      <c r="J134" s="222"/>
      <c r="K134" s="222"/>
      <c r="L134" s="240">
        <v>4.79</v>
      </c>
      <c r="M134" s="241">
        <v>4.78</v>
      </c>
      <c r="N134" s="221">
        <v>160.94999999999999</v>
      </c>
      <c r="O134" s="242">
        <v>160.82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25"/>
      <c r="O135" s="161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48"/>
      <c r="E137" s="248"/>
    </row>
    <row r="138" spans="1:15" ht="15.6" x14ac:dyDescent="0.3">
      <c r="A138" s="29" t="s">
        <v>138</v>
      </c>
      <c r="B138" s="31"/>
      <c r="C138" s="31"/>
      <c r="D138" s="249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77"/>
      <c r="C140" s="177"/>
      <c r="D140" s="177"/>
      <c r="E140" s="177"/>
      <c r="F140" s="245" t="s">
        <v>88</v>
      </c>
      <c r="G140" s="246"/>
      <c r="H140" s="199" t="s">
        <v>100</v>
      </c>
      <c r="I140" s="200"/>
      <c r="J140" s="245" t="s">
        <v>139</v>
      </c>
      <c r="K140" s="246"/>
      <c r="L140" s="245" t="s">
        <v>102</v>
      </c>
      <c r="M140" s="246"/>
      <c r="N140" s="245" t="s">
        <v>103</v>
      </c>
      <c r="O140" s="247"/>
    </row>
    <row r="141" spans="1:15" x14ac:dyDescent="0.25">
      <c r="A141" s="35"/>
      <c r="B141" s="177"/>
      <c r="C141" s="177"/>
      <c r="D141" s="177"/>
      <c r="E141" s="177"/>
      <c r="F141" s="36" t="s">
        <v>104</v>
      </c>
      <c r="G141" s="36" t="s">
        <v>105</v>
      </c>
      <c r="H141" s="36" t="s">
        <v>104</v>
      </c>
      <c r="I141" s="146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5">
      <c r="A142" s="33"/>
      <c r="B142" s="23" t="s">
        <v>140</v>
      </c>
      <c r="C142" s="23"/>
      <c r="D142" s="23"/>
      <c r="E142" s="23"/>
      <c r="F142" s="118">
        <v>10283</v>
      </c>
      <c r="G142" s="118">
        <v>10102</v>
      </c>
      <c r="H142" s="208">
        <v>89692119.390000001</v>
      </c>
      <c r="I142" s="208">
        <v>88368734.370000005</v>
      </c>
      <c r="J142" s="179">
        <v>0.66739999999999999</v>
      </c>
      <c r="K142" s="179">
        <v>0.66810000000000003</v>
      </c>
      <c r="L142" s="208">
        <v>4.79</v>
      </c>
      <c r="M142" s="208">
        <v>4.78</v>
      </c>
      <c r="N142" s="232">
        <v>159.35</v>
      </c>
      <c r="O142" s="235">
        <v>159.11000000000001</v>
      </c>
    </row>
    <row r="143" spans="1:15" x14ac:dyDescent="0.25">
      <c r="A143" s="33"/>
      <c r="B143" s="23" t="s">
        <v>141</v>
      </c>
      <c r="C143" s="23"/>
      <c r="D143" s="23"/>
      <c r="E143" s="23"/>
      <c r="F143" s="118">
        <v>2815</v>
      </c>
      <c r="G143" s="118">
        <v>2743</v>
      </c>
      <c r="H143" s="208">
        <v>8852574.5600000005</v>
      </c>
      <c r="I143" s="208">
        <v>8640646.1899999995</v>
      </c>
      <c r="J143" s="179">
        <v>6.59E-2</v>
      </c>
      <c r="K143" s="179">
        <v>6.5299999999999997E-2</v>
      </c>
      <c r="L143" s="208">
        <v>5.22</v>
      </c>
      <c r="M143" s="208">
        <v>5.19</v>
      </c>
      <c r="N143" s="232">
        <v>129.83000000000001</v>
      </c>
      <c r="O143" s="237">
        <v>130.24</v>
      </c>
    </row>
    <row r="144" spans="1:15" x14ac:dyDescent="0.25">
      <c r="A144" s="33"/>
      <c r="B144" s="23" t="s">
        <v>142</v>
      </c>
      <c r="C144" s="23"/>
      <c r="D144" s="23"/>
      <c r="E144" s="23"/>
      <c r="F144" s="118">
        <v>805</v>
      </c>
      <c r="G144" s="118">
        <v>791</v>
      </c>
      <c r="H144" s="208">
        <v>4083807.05</v>
      </c>
      <c r="I144" s="208">
        <v>4020815.28</v>
      </c>
      <c r="J144" s="179">
        <v>3.04E-2</v>
      </c>
      <c r="K144" s="179">
        <v>3.04E-2</v>
      </c>
      <c r="L144" s="208">
        <v>5.15</v>
      </c>
      <c r="M144" s="208">
        <v>5.16</v>
      </c>
      <c r="N144" s="232">
        <v>159.1</v>
      </c>
      <c r="O144" s="237">
        <v>159.21</v>
      </c>
    </row>
    <row r="145" spans="1:15" x14ac:dyDescent="0.25">
      <c r="A145" s="33"/>
      <c r="B145" s="23" t="s">
        <v>143</v>
      </c>
      <c r="C145" s="23"/>
      <c r="D145" s="23"/>
      <c r="E145" s="23"/>
      <c r="F145" s="118">
        <v>2550</v>
      </c>
      <c r="G145" s="118">
        <v>2520</v>
      </c>
      <c r="H145" s="208">
        <v>31650240.739999998</v>
      </c>
      <c r="I145" s="208">
        <v>31141620.34</v>
      </c>
      <c r="J145" s="179">
        <v>0.23549999999999999</v>
      </c>
      <c r="K145" s="179">
        <v>0.2354</v>
      </c>
      <c r="L145" s="208">
        <v>4.6399999999999997</v>
      </c>
      <c r="M145" s="208">
        <v>4.63</v>
      </c>
      <c r="N145" s="232">
        <v>174.33</v>
      </c>
      <c r="O145" s="237">
        <v>174.24</v>
      </c>
    </row>
    <row r="146" spans="1:15" x14ac:dyDescent="0.25">
      <c r="A146" s="33"/>
      <c r="B146" s="23" t="s">
        <v>144</v>
      </c>
      <c r="C146" s="23"/>
      <c r="D146" s="23"/>
      <c r="E146" s="23"/>
      <c r="F146" s="118">
        <v>16</v>
      </c>
      <c r="G146" s="118">
        <v>16</v>
      </c>
      <c r="H146" s="208">
        <v>102887.18</v>
      </c>
      <c r="I146" s="208">
        <v>102983.58</v>
      </c>
      <c r="J146" s="179">
        <v>8.0000000000000004E-4</v>
      </c>
      <c r="K146" s="179">
        <v>8.0000000000000004E-4</v>
      </c>
      <c r="L146" s="208">
        <v>5.38</v>
      </c>
      <c r="M146" s="208">
        <v>5.38</v>
      </c>
      <c r="N146" s="232">
        <v>194.77</v>
      </c>
      <c r="O146" s="237">
        <v>195.45</v>
      </c>
    </row>
    <row r="147" spans="1:15" x14ac:dyDescent="0.25">
      <c r="A147" s="51"/>
      <c r="B147" s="59" t="s">
        <v>95</v>
      </c>
      <c r="C147" s="132"/>
      <c r="D147" s="132"/>
      <c r="E147" s="132"/>
      <c r="F147" s="239">
        <v>16469</v>
      </c>
      <c r="G147" s="239">
        <v>16172</v>
      </c>
      <c r="H147" s="221">
        <v>134381628.91999999</v>
      </c>
      <c r="I147" s="221">
        <v>132274799.76000001</v>
      </c>
      <c r="J147" s="222"/>
      <c r="K147" s="222"/>
      <c r="L147" s="240">
        <v>4.79</v>
      </c>
      <c r="M147" s="240">
        <v>4.78</v>
      </c>
      <c r="N147" s="221">
        <v>160.94999999999999</v>
      </c>
      <c r="O147" s="242">
        <v>160.82</v>
      </c>
    </row>
    <row r="148" spans="1:15" s="70" customFormat="1" ht="10.199999999999999" x14ac:dyDescent="0.2">
      <c r="A148" s="194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25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77"/>
      <c r="C153" s="177"/>
      <c r="D153" s="177"/>
      <c r="E153" s="113"/>
      <c r="F153" s="245" t="s">
        <v>88</v>
      </c>
      <c r="G153" s="246"/>
      <c r="H153" s="199" t="s">
        <v>100</v>
      </c>
      <c r="I153" s="200"/>
      <c r="J153" s="198" t="s">
        <v>146</v>
      </c>
      <c r="K153" s="198"/>
      <c r="L153" s="38" t="s">
        <v>22</v>
      </c>
    </row>
    <row r="154" spans="1:15" x14ac:dyDescent="0.25">
      <c r="A154" s="35"/>
      <c r="B154" s="177"/>
      <c r="C154" s="177"/>
      <c r="D154" s="177"/>
      <c r="E154" s="113"/>
      <c r="F154" s="146" t="s">
        <v>104</v>
      </c>
      <c r="G154" s="146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50"/>
    </row>
    <row r="155" spans="1:15" x14ac:dyDescent="0.25">
      <c r="A155" s="78"/>
      <c r="B155" s="84" t="s">
        <v>147</v>
      </c>
      <c r="C155" s="84"/>
      <c r="D155" s="84"/>
      <c r="E155" s="84"/>
      <c r="F155" s="118">
        <v>421</v>
      </c>
      <c r="G155" s="118">
        <v>414</v>
      </c>
      <c r="H155" s="208">
        <v>2872603.05</v>
      </c>
      <c r="I155" s="232">
        <v>2723910.46</v>
      </c>
      <c r="J155" s="179">
        <v>2.1399999999999999E-2</v>
      </c>
      <c r="K155" s="446">
        <v>2.06E-2</v>
      </c>
      <c r="L155" s="444">
        <v>3.0493000000000001</v>
      </c>
    </row>
    <row r="156" spans="1:15" x14ac:dyDescent="0.25">
      <c r="A156" s="33"/>
      <c r="B156" s="23" t="s">
        <v>148</v>
      </c>
      <c r="C156" s="23"/>
      <c r="D156" s="23"/>
      <c r="E156" s="23"/>
      <c r="F156" s="118">
        <v>16048</v>
      </c>
      <c r="G156" s="118">
        <v>15758</v>
      </c>
      <c r="H156" s="208">
        <v>131509025.87</v>
      </c>
      <c r="I156" s="232">
        <v>129550889.3</v>
      </c>
      <c r="J156" s="179">
        <v>0.97860000000000003</v>
      </c>
      <c r="K156" s="218">
        <v>0.97940000000000005</v>
      </c>
      <c r="L156" s="445">
        <v>2.5150000000000001</v>
      </c>
    </row>
    <row r="157" spans="1:15" x14ac:dyDescent="0.25">
      <c r="A157" s="33"/>
      <c r="B157" s="23" t="s">
        <v>149</v>
      </c>
      <c r="C157" s="23"/>
      <c r="D157" s="23"/>
      <c r="E157" s="23"/>
      <c r="F157" s="118">
        <v>0</v>
      </c>
      <c r="G157" s="118">
        <v>0</v>
      </c>
      <c r="H157" s="208">
        <v>0</v>
      </c>
      <c r="I157" s="208">
        <v>0</v>
      </c>
      <c r="J157" s="179">
        <v>0</v>
      </c>
      <c r="K157" s="218">
        <v>0</v>
      </c>
      <c r="L157" s="445">
        <v>0</v>
      </c>
    </row>
    <row r="158" spans="1:15" ht="13.8" thickBot="1" x14ac:dyDescent="0.3">
      <c r="A158" s="162"/>
      <c r="B158" s="251" t="s">
        <v>50</v>
      </c>
      <c r="C158" s="73"/>
      <c r="D158" s="73"/>
      <c r="E158" s="73"/>
      <c r="F158" s="447">
        <v>16469</v>
      </c>
      <c r="G158" s="447">
        <v>16172</v>
      </c>
      <c r="H158" s="448">
        <v>134381628.91999999</v>
      </c>
      <c r="I158" s="448">
        <v>132274799.76000001</v>
      </c>
      <c r="J158" s="449"/>
      <c r="K158" s="450"/>
      <c r="L158" s="451">
        <v>2.5259999999999998</v>
      </c>
    </row>
    <row r="159" spans="1:15" s="253" customFormat="1" ht="10.199999999999999" x14ac:dyDescent="0.2">
      <c r="A159" s="68"/>
      <c r="B159" s="252"/>
      <c r="C159" s="252"/>
      <c r="D159" s="252"/>
      <c r="E159" s="252"/>
      <c r="F159" s="252"/>
      <c r="G159" s="252"/>
      <c r="H159" s="252"/>
      <c r="I159" s="252"/>
      <c r="J159" s="252"/>
    </row>
    <row r="160" spans="1:15" s="253" customFormat="1" ht="10.199999999999999" x14ac:dyDescent="0.2">
      <c r="A160" s="68"/>
      <c r="B160" s="252"/>
      <c r="C160" s="252"/>
      <c r="D160" s="252"/>
      <c r="E160" s="252"/>
      <c r="F160" s="252"/>
      <c r="G160" s="252"/>
      <c r="H160" s="252"/>
      <c r="I160" s="252"/>
      <c r="J160" s="252"/>
    </row>
    <row r="161" spans="1:16" ht="13.8" thickBot="1" x14ac:dyDescent="0.3"/>
    <row r="162" spans="1:16" s="23" customFormat="1" ht="15.6" x14ac:dyDescent="0.3">
      <c r="A162" s="29" t="s">
        <v>150</v>
      </c>
      <c r="B162" s="254"/>
      <c r="C162" s="255"/>
      <c r="D162" s="256"/>
      <c r="E162" s="256"/>
      <c r="F162" s="169" t="s">
        <v>151</v>
      </c>
    </row>
    <row r="163" spans="1:16" s="23" customFormat="1" ht="13.8" thickBot="1" x14ac:dyDescent="0.3">
      <c r="A163" s="162" t="s">
        <v>152</v>
      </c>
      <c r="B163" s="162"/>
      <c r="C163" s="257"/>
      <c r="D163" s="257"/>
      <c r="E163" s="257"/>
      <c r="F163" s="443">
        <v>411029602.91000003</v>
      </c>
    </row>
    <row r="164" spans="1:16" s="23" customFormat="1" x14ac:dyDescent="0.25">
      <c r="C164" s="258"/>
      <c r="D164" s="258"/>
      <c r="E164" s="258"/>
      <c r="F164" s="259"/>
    </row>
    <row r="165" spans="1:16" s="23" customFormat="1" x14ac:dyDescent="0.25">
      <c r="C165" s="260"/>
      <c r="D165" s="261"/>
      <c r="E165" s="261"/>
      <c r="F165" s="259"/>
    </row>
    <row r="166" spans="1:16" s="23" customFormat="1" ht="12.75" customHeight="1" x14ac:dyDescent="0.25">
      <c r="A166" s="262"/>
      <c r="B166" s="262"/>
      <c r="C166" s="262"/>
      <c r="D166" s="262"/>
      <c r="E166" s="262"/>
      <c r="F166" s="262"/>
    </row>
    <row r="167" spans="1:16" s="23" customFormat="1" x14ac:dyDescent="0.25">
      <c r="A167" s="262"/>
      <c r="B167" s="262"/>
      <c r="C167" s="262"/>
      <c r="D167" s="262"/>
      <c r="E167" s="262"/>
      <c r="F167" s="262"/>
    </row>
    <row r="168" spans="1:16" s="23" customFormat="1" x14ac:dyDescent="0.25">
      <c r="A168" s="262"/>
      <c r="B168" s="262"/>
      <c r="C168" s="262"/>
      <c r="D168" s="262"/>
      <c r="E168" s="262"/>
      <c r="F168" s="262"/>
    </row>
    <row r="169" spans="1:16" x14ac:dyDescent="0.25">
      <c r="A169" s="23"/>
      <c r="B169" s="23"/>
      <c r="C169" s="260"/>
      <c r="D169" s="261"/>
      <c r="E169" s="261"/>
      <c r="F169" s="259"/>
      <c r="G169" s="23"/>
    </row>
    <row r="170" spans="1:16" x14ac:dyDescent="0.25">
      <c r="A170" s="262"/>
      <c r="B170" s="262"/>
      <c r="C170" s="262"/>
      <c r="D170" s="262"/>
      <c r="E170" s="262"/>
      <c r="F170" s="262"/>
    </row>
    <row r="171" spans="1:16" x14ac:dyDescent="0.25">
      <c r="A171" s="262"/>
      <c r="B171" s="262"/>
      <c r="C171" s="262"/>
      <c r="D171" s="262"/>
      <c r="E171" s="262"/>
      <c r="F171" s="262"/>
    </row>
    <row r="172" spans="1:16" x14ac:dyDescent="0.25">
      <c r="A172" s="262"/>
      <c r="B172" s="262"/>
      <c r="C172" s="262"/>
      <c r="D172" s="262"/>
      <c r="E172" s="262"/>
      <c r="F172" s="262"/>
    </row>
    <row r="173" spans="1:16" x14ac:dyDescent="0.25">
      <c r="F173" s="157"/>
      <c r="G173" s="157"/>
      <c r="H173" s="263"/>
      <c r="I173" s="263"/>
      <c r="J173" s="157"/>
      <c r="K173" s="157"/>
      <c r="L173" s="87"/>
      <c r="M173" s="87"/>
      <c r="N173" s="87"/>
      <c r="O173" s="87"/>
      <c r="P173" s="157"/>
    </row>
    <row r="174" spans="1:16" x14ac:dyDescent="0.25">
      <c r="F174" s="157"/>
      <c r="G174" s="157"/>
      <c r="H174" s="87"/>
      <c r="I174" s="87"/>
      <c r="J174" s="157"/>
      <c r="K174" s="157"/>
      <c r="L174" s="87"/>
      <c r="M174" s="87"/>
      <c r="N174" s="87"/>
      <c r="O174" s="87"/>
      <c r="P174" s="157"/>
    </row>
    <row r="178" spans="6:6" x14ac:dyDescent="0.25">
      <c r="F178" s="87"/>
    </row>
    <row r="180" spans="6:6" x14ac:dyDescent="0.25">
      <c r="F180" s="8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64" customWidth="1"/>
    <col min="3" max="3" width="14.44140625" style="264" customWidth="1"/>
    <col min="4" max="4" width="13.109375" style="264" customWidth="1"/>
    <col min="5" max="5" width="12.88671875" style="264" customWidth="1"/>
    <col min="6" max="6" width="11.5546875" style="264" customWidth="1"/>
    <col min="7" max="7" width="15.88671875" style="264" bestFit="1" customWidth="1"/>
    <col min="8" max="8" width="19.44140625" style="264" customWidth="1"/>
    <col min="9" max="9" width="15.109375" style="264" bestFit="1" customWidth="1"/>
    <col min="10" max="11" width="14.44140625" style="264" customWidth="1"/>
    <col min="12" max="12" width="15.5546875" style="264" bestFit="1" customWidth="1"/>
    <col min="13" max="13" width="14.44140625" style="264" customWidth="1"/>
    <col min="14" max="14" width="17.109375" style="264" customWidth="1"/>
    <col min="15" max="16" width="15.5546875" style="265" customWidth="1"/>
    <col min="17" max="17" width="17.5546875" style="264" customWidth="1"/>
    <col min="18" max="18" width="46.5546875" style="264" customWidth="1"/>
    <col min="19" max="22" width="48.44140625" style="264" customWidth="1"/>
    <col min="23" max="23" width="28.88671875" style="264" customWidth="1"/>
    <col min="24" max="24" width="15.5546875" style="264" customWidth="1"/>
    <col min="25" max="25" width="18.44140625" style="264" customWidth="1"/>
    <col min="26" max="26" width="17.5546875" style="264" customWidth="1"/>
    <col min="27" max="27" width="14.44140625" style="264" customWidth="1"/>
    <col min="28" max="28" width="13.5546875" style="264" customWidth="1"/>
    <col min="29" max="29" width="14.109375" style="264" customWidth="1"/>
    <col min="30" max="30" width="13.109375" style="264" customWidth="1"/>
    <col min="31" max="44" width="10.88671875" style="264" customWidth="1"/>
    <col min="45" max="45" width="2.5546875" style="264" customWidth="1"/>
    <col min="46" max="16384" width="9.109375" style="264"/>
  </cols>
  <sheetData>
    <row r="1" spans="1:45" ht="15.6" x14ac:dyDescent="0.3">
      <c r="A1" s="1" t="s">
        <v>0</v>
      </c>
      <c r="O1" s="264"/>
    </row>
    <row r="2" spans="1:45" ht="15.75" customHeight="1" x14ac:dyDescent="0.3">
      <c r="A2" s="1" t="s">
        <v>153</v>
      </c>
      <c r="O2" s="264"/>
      <c r="Y2" s="266"/>
      <c r="Z2" s="266"/>
      <c r="AA2" s="266"/>
    </row>
    <row r="3" spans="1:45" ht="15.6" x14ac:dyDescent="0.3">
      <c r="A3" s="1" t="str">
        <f>+FFELP!D5</f>
        <v>Indenture No. 6, LLC</v>
      </c>
      <c r="O3" s="264"/>
      <c r="X3" s="266"/>
      <c r="Y3" s="266"/>
      <c r="Z3" s="266"/>
      <c r="AA3" s="266"/>
    </row>
    <row r="4" spans="1:45" ht="13.8" thickBot="1" x14ac:dyDescent="0.3">
      <c r="X4" s="266"/>
      <c r="Y4" s="266"/>
      <c r="Z4" s="266"/>
      <c r="AA4" s="266"/>
    </row>
    <row r="5" spans="1:45" x14ac:dyDescent="0.25">
      <c r="B5" s="6" t="s">
        <v>6</v>
      </c>
      <c r="C5" s="7"/>
      <c r="D5" s="7"/>
      <c r="E5" s="267">
        <v>44099</v>
      </c>
      <c r="F5" s="267"/>
      <c r="G5" s="268"/>
      <c r="X5" s="266"/>
      <c r="Y5" s="266"/>
      <c r="Z5" s="266"/>
      <c r="AA5" s="266"/>
    </row>
    <row r="6" spans="1:45" ht="13.8" thickBot="1" x14ac:dyDescent="0.3">
      <c r="B6" s="24" t="s">
        <v>154</v>
      </c>
      <c r="C6" s="25"/>
      <c r="D6" s="25"/>
      <c r="E6" s="269">
        <v>44074</v>
      </c>
      <c r="F6" s="269"/>
      <c r="G6" s="270"/>
      <c r="X6" s="266"/>
      <c r="Y6" s="266"/>
      <c r="Z6" s="266"/>
      <c r="AA6" s="266"/>
    </row>
    <row r="8" spans="1:45" x14ac:dyDescent="0.2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272"/>
      <c r="Q8" s="271"/>
    </row>
    <row r="9" spans="1:45" ht="14.4" thickBot="1" x14ac:dyDescent="0.3">
      <c r="A9" s="273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  <c r="P9" s="272"/>
      <c r="Q9" s="271"/>
      <c r="R9" s="271"/>
      <c r="S9" s="271"/>
      <c r="T9" s="271"/>
      <c r="U9" s="271"/>
      <c r="V9" s="271"/>
      <c r="W9" s="271"/>
      <c r="Y9" s="99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</row>
    <row r="10" spans="1:45" ht="6" customHeight="1" thickBot="1" x14ac:dyDescent="0.3">
      <c r="A10" s="271"/>
      <c r="B10" s="271"/>
      <c r="C10" s="271"/>
      <c r="D10" s="271"/>
      <c r="E10" s="271"/>
      <c r="F10" s="271"/>
      <c r="G10" s="271"/>
      <c r="H10" s="271"/>
      <c r="J10" s="168"/>
      <c r="K10" s="274"/>
      <c r="L10" s="274"/>
      <c r="M10" s="274"/>
      <c r="N10" s="275"/>
      <c r="O10" s="272"/>
      <c r="P10" s="272"/>
      <c r="Q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t="16.8" thickBot="1" x14ac:dyDescent="0.3">
      <c r="A11" s="276" t="s">
        <v>155</v>
      </c>
      <c r="B11" s="277"/>
      <c r="C11" s="277"/>
      <c r="D11" s="277"/>
      <c r="E11" s="277"/>
      <c r="F11" s="277"/>
      <c r="G11" s="277"/>
      <c r="H11" s="278"/>
      <c r="J11" s="120" t="s">
        <v>156</v>
      </c>
      <c r="K11" s="271"/>
      <c r="L11" s="271"/>
      <c r="M11" s="271"/>
      <c r="N11" s="279">
        <v>44074</v>
      </c>
      <c r="O11" s="280"/>
      <c r="P11" s="280"/>
      <c r="Q11" s="28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x14ac:dyDescent="0.25">
      <c r="A12" s="120"/>
      <c r="B12" s="271"/>
      <c r="C12" s="271"/>
      <c r="D12" s="271"/>
      <c r="E12" s="271"/>
      <c r="F12" s="271"/>
      <c r="G12" s="271"/>
      <c r="H12" s="282"/>
      <c r="J12" s="283" t="s">
        <v>157</v>
      </c>
      <c r="L12" s="271"/>
      <c r="M12" s="271"/>
      <c r="N12" s="152">
        <v>0</v>
      </c>
      <c r="O12" s="284"/>
      <c r="P12" s="284"/>
      <c r="Q12" s="15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</row>
    <row r="13" spans="1:45" x14ac:dyDescent="0.25">
      <c r="A13" s="283"/>
      <c r="B13" s="271" t="s">
        <v>158</v>
      </c>
      <c r="C13" s="271"/>
      <c r="D13" s="271"/>
      <c r="E13" s="271"/>
      <c r="F13" s="271"/>
      <c r="G13" s="271"/>
      <c r="H13" s="152">
        <v>2117869.3599999994</v>
      </c>
      <c r="J13" s="33" t="s">
        <v>159</v>
      </c>
      <c r="L13" s="271"/>
      <c r="M13" s="271"/>
      <c r="N13" s="152">
        <v>30458.639999999999</v>
      </c>
      <c r="O13" s="284"/>
      <c r="P13" s="284"/>
      <c r="Q13" s="15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</row>
    <row r="14" spans="1:45" x14ac:dyDescent="0.25">
      <c r="A14" s="283"/>
      <c r="B14" s="271" t="s">
        <v>160</v>
      </c>
      <c r="C14" s="271"/>
      <c r="D14" s="271"/>
      <c r="E14" s="271"/>
      <c r="F14" s="285"/>
      <c r="G14" s="271"/>
      <c r="H14" s="286">
        <v>0</v>
      </c>
      <c r="J14" s="33" t="s">
        <v>161</v>
      </c>
      <c r="L14" s="271"/>
      <c r="M14" s="271"/>
      <c r="N14" s="152">
        <v>21950.09</v>
      </c>
      <c r="O14" s="284"/>
      <c r="P14" s="284"/>
      <c r="Q14" s="15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</row>
    <row r="15" spans="1:45" x14ac:dyDescent="0.25">
      <c r="A15" s="283"/>
      <c r="B15" s="271" t="s">
        <v>68</v>
      </c>
      <c r="C15" s="271"/>
      <c r="D15" s="271"/>
      <c r="E15" s="271"/>
      <c r="F15" s="271"/>
      <c r="G15" s="271"/>
      <c r="H15" s="286"/>
      <c r="J15" s="33" t="s">
        <v>162</v>
      </c>
      <c r="L15" s="271"/>
      <c r="M15" s="271"/>
      <c r="N15" s="152">
        <v>88710.17</v>
      </c>
      <c r="O15" s="284"/>
      <c r="P15" s="284"/>
      <c r="Q15" s="15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</row>
    <row r="16" spans="1:45" x14ac:dyDescent="0.25">
      <c r="A16" s="283"/>
      <c r="B16" s="271"/>
      <c r="C16" s="271" t="s">
        <v>163</v>
      </c>
      <c r="D16" s="271"/>
      <c r="E16" s="271"/>
      <c r="F16" s="271"/>
      <c r="G16" s="271"/>
      <c r="H16" s="152">
        <v>0</v>
      </c>
      <c r="J16" s="33" t="s">
        <v>164</v>
      </c>
      <c r="L16" s="271"/>
      <c r="M16" s="271"/>
      <c r="N16" s="174">
        <v>0</v>
      </c>
      <c r="O16" s="284"/>
      <c r="P16" s="284"/>
      <c r="Q16" s="15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</row>
    <row r="17" spans="1:45" ht="13.8" thickBot="1" x14ac:dyDescent="0.3">
      <c r="A17" s="283"/>
      <c r="B17" s="271" t="s">
        <v>165</v>
      </c>
      <c r="C17" s="271"/>
      <c r="D17" s="271"/>
      <c r="E17" s="271"/>
      <c r="F17" s="271"/>
      <c r="G17" s="271"/>
      <c r="H17" s="286">
        <v>223.24</v>
      </c>
      <c r="J17" s="287"/>
      <c r="K17" s="251" t="s">
        <v>166</v>
      </c>
      <c r="L17" s="288"/>
      <c r="M17" s="288"/>
      <c r="N17" s="452">
        <v>141118.9</v>
      </c>
      <c r="O17" s="289"/>
      <c r="P17" s="289"/>
      <c r="Q17" s="290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</row>
    <row r="18" spans="1:45" x14ac:dyDescent="0.25">
      <c r="A18" s="283"/>
      <c r="B18" s="271" t="s">
        <v>167</v>
      </c>
      <c r="C18" s="271"/>
      <c r="D18" s="271"/>
      <c r="E18" s="271"/>
      <c r="F18" s="271"/>
      <c r="G18" s="271"/>
      <c r="H18" s="286">
        <v>0</v>
      </c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</row>
    <row r="19" spans="1:45" x14ac:dyDescent="0.25">
      <c r="A19" s="283"/>
      <c r="B19" s="23" t="s">
        <v>168</v>
      </c>
      <c r="C19" s="271"/>
      <c r="D19" s="271"/>
      <c r="E19" s="271"/>
      <c r="F19" s="271"/>
      <c r="G19" s="271"/>
      <c r="H19" s="286">
        <v>0</v>
      </c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</row>
    <row r="20" spans="1:45" x14ac:dyDescent="0.25">
      <c r="A20" s="283"/>
      <c r="B20" s="271" t="s">
        <v>169</v>
      </c>
      <c r="C20" s="271"/>
      <c r="D20" s="271"/>
      <c r="E20" s="271"/>
      <c r="F20" s="271"/>
      <c r="G20" s="271"/>
      <c r="H20" s="152">
        <v>506652.22</v>
      </c>
      <c r="P20" s="291"/>
      <c r="Q20" s="292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</row>
    <row r="21" spans="1:45" x14ac:dyDescent="0.25">
      <c r="A21" s="283"/>
      <c r="B21" s="23" t="s">
        <v>170</v>
      </c>
      <c r="C21" s="271"/>
      <c r="D21" s="271"/>
      <c r="E21" s="271"/>
      <c r="F21" s="271"/>
      <c r="G21" s="271"/>
      <c r="H21" s="286"/>
      <c r="P21" s="293"/>
      <c r="X21" s="150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</row>
    <row r="22" spans="1:45" ht="13.8" thickBot="1" x14ac:dyDescent="0.3">
      <c r="A22" s="283"/>
      <c r="B22" s="271" t="s">
        <v>171</v>
      </c>
      <c r="C22" s="271"/>
      <c r="D22" s="271"/>
      <c r="E22" s="271"/>
      <c r="F22" s="271"/>
      <c r="G22" s="271"/>
      <c r="H22" s="286">
        <v>0</v>
      </c>
      <c r="N22" s="294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</row>
    <row r="23" spans="1:45" x14ac:dyDescent="0.25">
      <c r="A23" s="283"/>
      <c r="B23" s="271" t="s">
        <v>172</v>
      </c>
      <c r="C23" s="271"/>
      <c r="D23" s="271"/>
      <c r="E23" s="271"/>
      <c r="F23" s="271"/>
      <c r="G23" s="271"/>
      <c r="H23" s="286"/>
      <c r="I23" s="295"/>
      <c r="J23" s="168" t="s">
        <v>173</v>
      </c>
      <c r="K23" s="274"/>
      <c r="L23" s="274"/>
      <c r="M23" s="274"/>
      <c r="N23" s="296">
        <v>44074</v>
      </c>
      <c r="O23" s="280"/>
      <c r="P23" s="280"/>
      <c r="Q23" s="281"/>
      <c r="Y23" s="271"/>
      <c r="Z23" s="271"/>
      <c r="AA23" s="99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</row>
    <row r="24" spans="1:45" x14ac:dyDescent="0.25">
      <c r="A24" s="283"/>
      <c r="B24" s="271" t="s">
        <v>174</v>
      </c>
      <c r="C24" s="271"/>
      <c r="D24" s="271"/>
      <c r="E24" s="271"/>
      <c r="F24" s="271"/>
      <c r="G24" s="271"/>
      <c r="H24" s="286"/>
      <c r="J24" s="283"/>
      <c r="K24" s="271"/>
      <c r="L24" s="271"/>
      <c r="M24" s="271"/>
      <c r="N24" s="297"/>
      <c r="O24" s="280"/>
      <c r="P24" s="280"/>
      <c r="Q24" s="28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</row>
    <row r="25" spans="1:45" x14ac:dyDescent="0.25">
      <c r="A25" s="283"/>
      <c r="B25" s="271" t="s">
        <v>175</v>
      </c>
      <c r="C25" s="271"/>
      <c r="D25" s="271"/>
      <c r="E25" s="271"/>
      <c r="F25" s="271"/>
      <c r="G25" s="271"/>
      <c r="H25" s="152"/>
      <c r="I25" s="298"/>
      <c r="J25" s="299" t="s">
        <v>176</v>
      </c>
      <c r="K25" s="271"/>
      <c r="L25" s="271"/>
      <c r="M25" s="271"/>
      <c r="N25" s="310">
        <v>444955.27</v>
      </c>
      <c r="O25" s="284"/>
      <c r="P25" s="284"/>
      <c r="Q25" s="284"/>
      <c r="W25" s="2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</row>
    <row r="26" spans="1:45" x14ac:dyDescent="0.25">
      <c r="A26" s="283"/>
      <c r="B26" s="271" t="s">
        <v>177</v>
      </c>
      <c r="C26" s="271"/>
      <c r="D26" s="271"/>
      <c r="E26" s="271"/>
      <c r="F26" s="271"/>
      <c r="G26" s="271"/>
      <c r="H26" s="152">
        <v>0</v>
      </c>
      <c r="I26" s="298"/>
      <c r="J26" s="299" t="s">
        <v>178</v>
      </c>
      <c r="K26" s="271"/>
      <c r="L26" s="271"/>
      <c r="M26" s="271"/>
      <c r="N26" s="310">
        <v>86876391.819999993</v>
      </c>
      <c r="O26" s="284"/>
      <c r="P26" s="284"/>
      <c r="Q26" s="284"/>
      <c r="W26" s="2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</row>
    <row r="27" spans="1:45" x14ac:dyDescent="0.25">
      <c r="A27" s="283"/>
      <c r="B27" s="271" t="s">
        <v>179</v>
      </c>
      <c r="C27" s="271"/>
      <c r="D27" s="271"/>
      <c r="E27" s="271"/>
      <c r="F27" s="271"/>
      <c r="G27" s="271"/>
      <c r="H27" s="286">
        <v>0</v>
      </c>
      <c r="I27" s="300"/>
      <c r="J27" s="299" t="s">
        <v>180</v>
      </c>
      <c r="K27" s="271"/>
      <c r="L27" s="271"/>
      <c r="M27" s="271"/>
      <c r="N27" s="301">
        <v>0.21136285855065928</v>
      </c>
      <c r="O27" s="302"/>
      <c r="P27" s="302"/>
      <c r="Q27" s="453"/>
      <c r="R27" s="303"/>
      <c r="W27" s="2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</row>
    <row r="28" spans="1:45" x14ac:dyDescent="0.25">
      <c r="A28" s="283"/>
      <c r="B28" s="271"/>
      <c r="C28" s="271"/>
      <c r="D28" s="271"/>
      <c r="E28" s="271"/>
      <c r="F28" s="271"/>
      <c r="G28" s="271"/>
      <c r="H28" s="304"/>
      <c r="I28" s="300"/>
      <c r="J28" s="299" t="s">
        <v>181</v>
      </c>
      <c r="K28" s="271"/>
      <c r="L28" s="271"/>
      <c r="M28" s="271"/>
      <c r="N28" s="305">
        <v>0.65803309532213849</v>
      </c>
      <c r="O28" s="302"/>
      <c r="P28" s="302"/>
      <c r="Q28" s="306"/>
      <c r="W28" s="2"/>
      <c r="X28" s="307"/>
    </row>
    <row r="29" spans="1:45" x14ac:dyDescent="0.25">
      <c r="A29" s="283"/>
      <c r="B29" s="271"/>
      <c r="C29" s="99" t="s">
        <v>182</v>
      </c>
      <c r="D29" s="271"/>
      <c r="E29" s="271"/>
      <c r="F29" s="271"/>
      <c r="G29" s="271"/>
      <c r="H29" s="454">
        <v>2624744.8199999994</v>
      </c>
      <c r="I29" s="308"/>
      <c r="J29" s="309"/>
      <c r="K29" s="271"/>
      <c r="L29" s="271"/>
      <c r="M29" s="271"/>
      <c r="N29" s="310"/>
      <c r="O29" s="311"/>
      <c r="P29" s="311"/>
      <c r="Q29" s="312"/>
      <c r="R29" s="2"/>
      <c r="S29" s="2"/>
      <c r="T29" s="2"/>
      <c r="U29" s="2"/>
      <c r="V29" s="2"/>
    </row>
    <row r="30" spans="1:45" ht="13.8" thickBot="1" x14ac:dyDescent="0.3">
      <c r="A30" s="283"/>
      <c r="B30" s="271"/>
      <c r="C30" s="99"/>
      <c r="D30" s="271"/>
      <c r="E30" s="271"/>
      <c r="F30" s="271"/>
      <c r="G30" s="271"/>
      <c r="H30" s="304"/>
      <c r="I30" s="298"/>
      <c r="J30" s="299" t="s">
        <v>183</v>
      </c>
      <c r="K30" s="271"/>
      <c r="L30" s="271"/>
      <c r="M30" s="271"/>
      <c r="N30" s="455">
        <v>506652.22</v>
      </c>
      <c r="O30" s="311"/>
      <c r="P30" s="311"/>
      <c r="Q30" s="313"/>
      <c r="R30" s="23"/>
      <c r="S30" s="23"/>
      <c r="T30" s="2"/>
      <c r="U30" s="2"/>
      <c r="V30" s="2"/>
    </row>
    <row r="31" spans="1:45" x14ac:dyDescent="0.25">
      <c r="A31" s="314" t="s">
        <v>184</v>
      </c>
      <c r="B31" s="315"/>
      <c r="C31" s="316"/>
      <c r="D31" s="315"/>
      <c r="E31" s="315"/>
      <c r="F31" s="315"/>
      <c r="G31" s="315"/>
      <c r="H31" s="317"/>
      <c r="I31" s="318"/>
      <c r="J31" s="299" t="s">
        <v>185</v>
      </c>
      <c r="K31" s="271"/>
      <c r="L31" s="271"/>
      <c r="M31" s="271"/>
      <c r="N31" s="310">
        <v>0</v>
      </c>
      <c r="O31" s="311"/>
      <c r="P31" s="311"/>
      <c r="Q31" s="312"/>
      <c r="R31" s="23"/>
      <c r="S31" s="23"/>
      <c r="T31" s="2"/>
      <c r="U31" s="2"/>
      <c r="V31" s="2"/>
    </row>
    <row r="32" spans="1:45" ht="15.6" x14ac:dyDescent="0.25">
      <c r="A32" s="66"/>
      <c r="B32" s="252"/>
      <c r="C32" s="252"/>
      <c r="D32" s="252"/>
      <c r="E32" s="252"/>
      <c r="F32" s="252"/>
      <c r="G32" s="252"/>
      <c r="H32" s="319"/>
      <c r="I32" s="298"/>
      <c r="J32" s="33" t="s">
        <v>186</v>
      </c>
      <c r="K32" s="271"/>
      <c r="L32" s="271"/>
      <c r="M32" s="271"/>
      <c r="N32" s="310">
        <v>85796179.485699996</v>
      </c>
      <c r="O32" s="302"/>
      <c r="P32" s="320"/>
      <c r="Q32" s="312"/>
      <c r="R32" s="321"/>
      <c r="S32" s="321"/>
      <c r="T32" s="321"/>
      <c r="U32" s="321"/>
      <c r="V32" s="321"/>
      <c r="W32" s="2"/>
    </row>
    <row r="33" spans="1:25" ht="16.2" thickBot="1" x14ac:dyDescent="0.3">
      <c r="A33" s="71"/>
      <c r="B33" s="322"/>
      <c r="C33" s="322"/>
      <c r="D33" s="322"/>
      <c r="E33" s="322"/>
      <c r="F33" s="322"/>
      <c r="G33" s="323"/>
      <c r="H33" s="324"/>
      <c r="I33" s="300"/>
      <c r="J33" s="33" t="s">
        <v>187</v>
      </c>
      <c r="K33" s="23"/>
      <c r="L33" s="23"/>
      <c r="M33" s="23"/>
      <c r="N33" s="305">
        <v>0.98756610039079318</v>
      </c>
      <c r="O33" s="302"/>
      <c r="P33" s="302"/>
      <c r="Q33" s="151"/>
      <c r="R33" s="321"/>
      <c r="S33" s="321"/>
      <c r="T33" s="321"/>
      <c r="U33" s="321"/>
      <c r="V33" s="321"/>
      <c r="W33" s="2"/>
    </row>
    <row r="34" spans="1:25" s="253" customFormat="1" x14ac:dyDescent="0.25">
      <c r="A34" s="68"/>
      <c r="B34" s="252"/>
      <c r="C34" s="252"/>
      <c r="D34" s="252"/>
      <c r="E34" s="252"/>
      <c r="F34" s="252"/>
      <c r="G34" s="252"/>
      <c r="H34" s="252"/>
      <c r="I34" s="325"/>
      <c r="J34" s="33" t="s">
        <v>188</v>
      </c>
      <c r="K34" s="23"/>
      <c r="L34" s="23"/>
      <c r="M34" s="23"/>
      <c r="N34" s="305">
        <v>2.6280645643338789E-3</v>
      </c>
      <c r="O34" s="302"/>
      <c r="P34" s="302"/>
      <c r="Q34" s="151"/>
      <c r="R34" s="326"/>
      <c r="S34" s="326"/>
      <c r="T34" s="326"/>
      <c r="U34" s="326"/>
      <c r="V34" s="326"/>
      <c r="W34" s="2"/>
    </row>
    <row r="35" spans="1:25" s="253" customFormat="1" ht="13.8" thickBot="1" x14ac:dyDescent="0.3">
      <c r="G35" s="327"/>
      <c r="J35" s="328" t="s">
        <v>189</v>
      </c>
      <c r="K35" s="329"/>
      <c r="L35" s="329"/>
      <c r="M35" s="329"/>
      <c r="N35" s="330">
        <v>0</v>
      </c>
      <c r="O35" s="302"/>
      <c r="P35" s="302"/>
      <c r="Q35" s="151"/>
      <c r="R35" s="321"/>
      <c r="S35" s="331"/>
      <c r="T35" s="321"/>
      <c r="U35" s="321"/>
      <c r="V35" s="321"/>
      <c r="W35" s="2"/>
    </row>
    <row r="36" spans="1:25" s="253" customFormat="1" x14ac:dyDescent="0.25">
      <c r="H36" s="332"/>
      <c r="J36" s="333" t="s">
        <v>190</v>
      </c>
      <c r="K36" s="274"/>
      <c r="L36" s="274"/>
      <c r="M36" s="274"/>
      <c r="N36" s="334"/>
      <c r="O36" s="456"/>
      <c r="P36" s="456"/>
      <c r="Q36" s="151"/>
      <c r="R36" s="23"/>
      <c r="S36" s="23"/>
      <c r="T36" s="23"/>
      <c r="U36" s="23"/>
      <c r="V36" s="23"/>
      <c r="W36" s="21"/>
      <c r="Y36" s="327"/>
    </row>
    <row r="37" spans="1:25" s="253" customFormat="1" ht="13.8" thickBot="1" x14ac:dyDescent="0.3">
      <c r="H37" s="327"/>
      <c r="J37" s="141" t="s">
        <v>191</v>
      </c>
      <c r="K37" s="142"/>
      <c r="L37" s="142"/>
      <c r="M37" s="142"/>
      <c r="N37" s="143"/>
      <c r="O37" s="336"/>
      <c r="P37" s="337"/>
      <c r="Q37" s="151"/>
      <c r="R37" s="336"/>
      <c r="S37" s="336"/>
      <c r="T37" s="336"/>
      <c r="U37" s="336"/>
      <c r="V37" s="336"/>
      <c r="W37" s="21"/>
      <c r="Y37" s="327"/>
    </row>
    <row r="38" spans="1:25" s="253" customFormat="1" x14ac:dyDescent="0.25">
      <c r="J38" s="68"/>
      <c r="K38" s="99"/>
      <c r="L38" s="271"/>
      <c r="M38" s="271"/>
      <c r="N38" s="271"/>
      <c r="O38" s="265"/>
      <c r="P38" s="272"/>
      <c r="Q38" s="271"/>
      <c r="R38" s="353"/>
      <c r="S38" s="353"/>
      <c r="T38" s="338"/>
      <c r="U38" s="338"/>
      <c r="V38" s="338"/>
      <c r="W38" s="2"/>
      <c r="X38" s="327"/>
      <c r="Y38" s="327"/>
    </row>
    <row r="39" spans="1:25" ht="13.8" thickBot="1" x14ac:dyDescent="0.3">
      <c r="P39" s="272"/>
      <c r="Q39" s="23"/>
      <c r="R39" s="353"/>
      <c r="S39" s="353"/>
      <c r="T39" s="338"/>
      <c r="U39" s="338"/>
      <c r="V39" s="338"/>
      <c r="W39" s="2"/>
    </row>
    <row r="40" spans="1:25" ht="14.4" thickBot="1" x14ac:dyDescent="0.3">
      <c r="A40" s="276" t="s">
        <v>192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272"/>
      <c r="P40" s="339"/>
      <c r="Q40" s="340"/>
      <c r="R40" s="338"/>
      <c r="S40" s="338"/>
      <c r="T40" s="338"/>
      <c r="U40" s="338"/>
      <c r="V40" s="338"/>
      <c r="W40" s="2"/>
      <c r="X40" s="294"/>
    </row>
    <row r="41" spans="1:25" ht="14.4" thickBot="1" x14ac:dyDescent="0.3">
      <c r="A41" s="34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304"/>
      <c r="O41" s="272"/>
      <c r="P41" s="342"/>
      <c r="Q41" s="340"/>
      <c r="R41" s="338"/>
      <c r="S41" s="338"/>
      <c r="T41" s="338"/>
      <c r="U41" s="338"/>
      <c r="V41" s="338"/>
      <c r="W41" s="253"/>
      <c r="X41" s="343"/>
    </row>
    <row r="42" spans="1:25" x14ac:dyDescent="0.25">
      <c r="A42" s="34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345"/>
      <c r="P42" s="342"/>
      <c r="Q42" s="340"/>
      <c r="R42" s="338"/>
      <c r="S42" s="87"/>
      <c r="T42" s="87"/>
      <c r="U42" s="87"/>
      <c r="V42" s="87"/>
      <c r="Y42" s="294"/>
    </row>
    <row r="43" spans="1:25" x14ac:dyDescent="0.25">
      <c r="A43" s="120" t="s">
        <v>193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346" t="s">
        <v>194</v>
      </c>
      <c r="M43" s="347"/>
      <c r="N43" s="348" t="s">
        <v>195</v>
      </c>
      <c r="O43" s="272"/>
      <c r="P43" s="342"/>
      <c r="Q43" s="349"/>
      <c r="R43" s="338"/>
      <c r="S43" s="87"/>
      <c r="T43" s="87"/>
      <c r="U43" s="87"/>
      <c r="V43" s="87"/>
      <c r="W43" s="350"/>
      <c r="X43" s="294"/>
    </row>
    <row r="44" spans="1:25" x14ac:dyDescent="0.25">
      <c r="A44" s="283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304"/>
      <c r="O44" s="284"/>
      <c r="P44" s="342"/>
      <c r="Q44" s="340"/>
      <c r="R44" s="338"/>
      <c r="S44" s="87"/>
      <c r="T44" s="87"/>
      <c r="U44" s="87"/>
      <c r="V44" s="87"/>
      <c r="W44" s="350"/>
    </row>
    <row r="45" spans="1:25" x14ac:dyDescent="0.25">
      <c r="A45" s="283"/>
      <c r="B45" s="99" t="s">
        <v>182</v>
      </c>
      <c r="C45" s="271"/>
      <c r="D45" s="271"/>
      <c r="E45" s="271"/>
      <c r="F45" s="271"/>
      <c r="G45" s="271"/>
      <c r="H45" s="271"/>
      <c r="I45" s="271"/>
      <c r="J45" s="271"/>
      <c r="K45" s="271"/>
      <c r="L45" s="351"/>
      <c r="M45" s="351"/>
      <c r="N45" s="286">
        <v>2624744.8199999998</v>
      </c>
      <c r="O45" s="284"/>
      <c r="P45" s="342"/>
      <c r="Q45" s="352"/>
      <c r="R45" s="338"/>
      <c r="S45" s="87"/>
      <c r="T45" s="87"/>
      <c r="U45" s="87"/>
      <c r="V45" s="87"/>
      <c r="W45" s="87"/>
    </row>
    <row r="46" spans="1:25" x14ac:dyDescent="0.25">
      <c r="A46" s="283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351"/>
      <c r="M46" s="351"/>
      <c r="N46" s="286"/>
      <c r="O46" s="284"/>
      <c r="P46" s="342"/>
      <c r="Q46" s="352"/>
      <c r="R46" s="338"/>
      <c r="S46" s="87"/>
      <c r="T46" s="87"/>
      <c r="U46" s="87"/>
      <c r="V46" s="87"/>
      <c r="W46" s="350"/>
    </row>
    <row r="47" spans="1:25" x14ac:dyDescent="0.25">
      <c r="A47" s="283"/>
      <c r="B47" s="99" t="s">
        <v>196</v>
      </c>
      <c r="C47" s="271"/>
      <c r="D47" s="271"/>
      <c r="E47" s="271"/>
      <c r="F47" s="271"/>
      <c r="G47" s="271"/>
      <c r="H47" s="271"/>
      <c r="I47" s="271"/>
      <c r="J47" s="271"/>
      <c r="K47" s="271"/>
      <c r="L47" s="151">
        <v>183952.32</v>
      </c>
      <c r="M47" s="351"/>
      <c r="N47" s="286">
        <v>2440792.5</v>
      </c>
      <c r="O47" s="284"/>
      <c r="P47" s="342"/>
      <c r="Q47" s="352"/>
      <c r="R47" s="338"/>
      <c r="S47" s="87"/>
      <c r="T47" s="87"/>
      <c r="U47" s="87"/>
      <c r="V47" s="87"/>
      <c r="W47" s="2"/>
    </row>
    <row r="48" spans="1:25" x14ac:dyDescent="0.25">
      <c r="A48" s="283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151"/>
      <c r="M48" s="351"/>
      <c r="N48" s="286"/>
      <c r="O48" s="284"/>
      <c r="P48" s="342"/>
      <c r="Q48" s="352"/>
      <c r="R48" s="338"/>
      <c r="S48" s="87"/>
      <c r="T48" s="87"/>
      <c r="U48" s="87"/>
      <c r="V48" s="87"/>
    </row>
    <row r="49" spans="1:30" x14ac:dyDescent="0.25">
      <c r="A49" s="283"/>
      <c r="B49" s="99" t="s">
        <v>197</v>
      </c>
      <c r="C49" s="271"/>
      <c r="D49" s="271"/>
      <c r="E49" s="271"/>
      <c r="F49" s="271"/>
      <c r="G49" s="271"/>
      <c r="H49" s="271"/>
      <c r="I49" s="271"/>
      <c r="J49" s="271"/>
      <c r="K49" s="271"/>
      <c r="L49" s="151">
        <v>0</v>
      </c>
      <c r="M49" s="351"/>
      <c r="N49" s="286">
        <v>2440792.5</v>
      </c>
      <c r="O49" s="284"/>
      <c r="P49" s="353"/>
      <c r="Q49" s="151"/>
      <c r="R49" s="2"/>
      <c r="S49" s="2"/>
      <c r="T49" s="2"/>
      <c r="U49" s="2"/>
      <c r="V49" s="2"/>
    </row>
    <row r="50" spans="1:30" x14ac:dyDescent="0.25">
      <c r="A50" s="283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151"/>
      <c r="M50" s="351"/>
      <c r="N50" s="286"/>
      <c r="O50" s="284"/>
      <c r="P50" s="306"/>
      <c r="Q50" s="144"/>
      <c r="R50" s="3"/>
      <c r="S50" s="2"/>
      <c r="T50" s="2"/>
      <c r="U50" s="2"/>
      <c r="V50" s="2"/>
    </row>
    <row r="51" spans="1:30" x14ac:dyDescent="0.25">
      <c r="A51" s="283"/>
      <c r="B51" s="99" t="s">
        <v>198</v>
      </c>
      <c r="C51" s="271"/>
      <c r="D51" s="271"/>
      <c r="E51" s="271"/>
      <c r="F51" s="271"/>
      <c r="G51" s="271"/>
      <c r="H51" s="271"/>
      <c r="I51" s="271"/>
      <c r="J51" s="271"/>
      <c r="K51" s="271"/>
      <c r="L51" s="151">
        <v>30458.639999999999</v>
      </c>
      <c r="M51" s="351"/>
      <c r="N51" s="286">
        <v>2410333.86</v>
      </c>
      <c r="O51" s="284"/>
      <c r="P51" s="354"/>
      <c r="Q51" s="144"/>
      <c r="R51" s="355"/>
      <c r="S51" s="2"/>
      <c r="T51" s="2"/>
      <c r="U51" s="2"/>
      <c r="V51" s="2"/>
    </row>
    <row r="52" spans="1:30" x14ac:dyDescent="0.25">
      <c r="A52" s="283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151"/>
      <c r="M52" s="351"/>
      <c r="N52" s="286"/>
      <c r="O52" s="284"/>
      <c r="P52" s="354"/>
      <c r="Q52" s="356"/>
      <c r="R52" s="357"/>
    </row>
    <row r="53" spans="1:30" x14ac:dyDescent="0.25">
      <c r="A53" s="283"/>
      <c r="B53" s="99" t="s">
        <v>199</v>
      </c>
      <c r="C53" s="271"/>
      <c r="D53" s="271"/>
      <c r="E53" s="271"/>
      <c r="F53" s="271"/>
      <c r="G53" s="271"/>
      <c r="H53" s="271"/>
      <c r="I53" s="271"/>
      <c r="J53" s="271"/>
      <c r="K53" s="271"/>
      <c r="L53" s="151">
        <v>21950.09</v>
      </c>
      <c r="M53" s="351"/>
      <c r="N53" s="286">
        <v>2388383.77</v>
      </c>
      <c r="O53" s="284"/>
      <c r="P53" s="354"/>
      <c r="Q53" s="356"/>
      <c r="R53" s="357"/>
    </row>
    <row r="54" spans="1:30" x14ac:dyDescent="0.25">
      <c r="A54" s="283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151" t="s">
        <v>8</v>
      </c>
      <c r="M54" s="351"/>
      <c r="N54" s="286"/>
      <c r="O54" s="284"/>
      <c r="P54" s="354"/>
      <c r="Q54" s="356"/>
      <c r="R54" s="357"/>
    </row>
    <row r="55" spans="1:30" x14ac:dyDescent="0.25">
      <c r="A55" s="283"/>
      <c r="B55" s="99" t="s">
        <v>200</v>
      </c>
      <c r="C55" s="271"/>
      <c r="D55" s="271"/>
      <c r="E55" s="271"/>
      <c r="F55" s="271"/>
      <c r="G55" s="271"/>
      <c r="H55" s="271"/>
      <c r="I55" s="271"/>
      <c r="J55" s="271"/>
      <c r="K55" s="271"/>
      <c r="L55" s="151">
        <v>89908.78</v>
      </c>
      <c r="M55" s="351"/>
      <c r="N55" s="286">
        <v>2298474.9900000002</v>
      </c>
      <c r="O55" s="284"/>
      <c r="P55" s="354"/>
      <c r="Q55" s="356"/>
      <c r="R55" s="357"/>
    </row>
    <row r="56" spans="1:30" x14ac:dyDescent="0.25">
      <c r="A56" s="283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151"/>
      <c r="M56" s="351"/>
      <c r="N56" s="286"/>
      <c r="O56" s="284"/>
      <c r="P56" s="354"/>
      <c r="Q56" s="356"/>
      <c r="R56" s="357"/>
    </row>
    <row r="57" spans="1:30" x14ac:dyDescent="0.25">
      <c r="A57" s="283"/>
      <c r="B57" s="99" t="s">
        <v>201</v>
      </c>
      <c r="C57" s="271"/>
      <c r="D57" s="271"/>
      <c r="E57" s="271"/>
      <c r="F57" s="271"/>
      <c r="G57" s="271"/>
      <c r="H57" s="271"/>
      <c r="I57" s="271"/>
      <c r="J57" s="271"/>
      <c r="K57" s="271"/>
      <c r="L57" s="351">
        <v>15722.75</v>
      </c>
      <c r="M57" s="351"/>
      <c r="N57" s="286">
        <v>2282752.2400000002</v>
      </c>
      <c r="O57" s="284"/>
      <c r="P57" s="354"/>
      <c r="Q57" s="356"/>
      <c r="R57" s="358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</row>
    <row r="58" spans="1:30" x14ac:dyDescent="0.25">
      <c r="A58" s="283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351"/>
      <c r="M58" s="351"/>
      <c r="N58" s="286"/>
      <c r="O58" s="284"/>
      <c r="P58" s="354"/>
      <c r="Q58" s="356"/>
      <c r="R58" s="358"/>
      <c r="S58" s="271"/>
      <c r="T58" s="271"/>
      <c r="U58" s="271"/>
      <c r="V58" s="271"/>
      <c r="W58" s="359"/>
      <c r="X58" s="271"/>
      <c r="Y58" s="360"/>
      <c r="Z58" s="360"/>
      <c r="AA58" s="271"/>
      <c r="AB58" s="271"/>
      <c r="AC58" s="271"/>
      <c r="AD58" s="271"/>
    </row>
    <row r="59" spans="1:30" x14ac:dyDescent="0.25">
      <c r="A59" s="283"/>
      <c r="B59" s="99" t="s">
        <v>202</v>
      </c>
      <c r="C59" s="271"/>
      <c r="D59" s="271"/>
      <c r="E59" s="271"/>
      <c r="F59" s="271"/>
      <c r="G59" s="271"/>
      <c r="H59" s="271"/>
      <c r="I59" s="271"/>
      <c r="J59" s="271"/>
      <c r="K59" s="271"/>
      <c r="L59" s="351">
        <v>0</v>
      </c>
      <c r="M59" s="351"/>
      <c r="N59" s="286">
        <v>2282752.2400000002</v>
      </c>
      <c r="O59" s="284"/>
      <c r="P59" s="361"/>
      <c r="Q59" s="362"/>
      <c r="R59" s="271"/>
      <c r="S59" s="271"/>
      <c r="T59" s="271"/>
      <c r="U59" s="271"/>
      <c r="V59" s="271"/>
      <c r="W59" s="271"/>
      <c r="X59" s="271"/>
      <c r="Y59" s="23"/>
      <c r="Z59" s="271"/>
      <c r="AA59" s="271"/>
      <c r="AB59" s="271"/>
      <c r="AC59" s="271"/>
      <c r="AD59" s="271"/>
    </row>
    <row r="60" spans="1:30" x14ac:dyDescent="0.25">
      <c r="A60" s="283"/>
      <c r="B60" s="99"/>
      <c r="C60" s="271"/>
      <c r="D60" s="271"/>
      <c r="E60" s="271"/>
      <c r="F60" s="271"/>
      <c r="G60" s="271"/>
      <c r="H60" s="271"/>
      <c r="I60" s="271"/>
      <c r="J60" s="271"/>
      <c r="K60" s="271"/>
      <c r="L60" s="351"/>
      <c r="M60" s="351"/>
      <c r="N60" s="286"/>
      <c r="O60" s="284"/>
      <c r="P60" s="361"/>
      <c r="Q60" s="362"/>
      <c r="R60" s="363"/>
      <c r="S60" s="363"/>
      <c r="T60" s="363"/>
      <c r="U60" s="363"/>
      <c r="V60" s="363"/>
      <c r="W60" s="23"/>
      <c r="X60" s="23"/>
      <c r="Y60" s="364"/>
      <c r="Z60" s="351"/>
      <c r="AA60" s="271"/>
      <c r="AB60" s="351"/>
      <c r="AC60" s="351"/>
      <c r="AD60" s="351"/>
    </row>
    <row r="61" spans="1:30" x14ac:dyDescent="0.25">
      <c r="A61" s="283"/>
      <c r="B61" s="99" t="s">
        <v>203</v>
      </c>
      <c r="C61" s="271"/>
      <c r="D61" s="271"/>
      <c r="E61" s="271"/>
      <c r="F61" s="271"/>
      <c r="G61" s="271"/>
      <c r="H61" s="271"/>
      <c r="I61" s="271"/>
      <c r="J61" s="271"/>
      <c r="K61" s="271"/>
      <c r="L61" s="351">
        <v>2075648.08</v>
      </c>
      <c r="M61" s="351"/>
      <c r="N61" s="286">
        <v>207104.16000000015</v>
      </c>
      <c r="O61" s="284"/>
      <c r="P61" s="361"/>
      <c r="Q61" s="362"/>
      <c r="R61" s="363"/>
      <c r="S61" s="363"/>
      <c r="T61" s="363"/>
      <c r="U61" s="363"/>
      <c r="V61" s="363"/>
      <c r="W61" s="23"/>
      <c r="X61" s="23"/>
      <c r="Y61" s="364"/>
      <c r="Z61" s="351"/>
      <c r="AA61" s="271"/>
      <c r="AB61" s="351"/>
      <c r="AC61" s="351"/>
      <c r="AD61" s="351"/>
    </row>
    <row r="62" spans="1:30" x14ac:dyDescent="0.25">
      <c r="A62" s="283"/>
      <c r="B62" s="99"/>
      <c r="C62" s="271"/>
      <c r="D62" s="271"/>
      <c r="E62" s="271"/>
      <c r="F62" s="271"/>
      <c r="G62" s="271"/>
      <c r="H62" s="271"/>
      <c r="I62" s="271"/>
      <c r="J62" s="271"/>
      <c r="K62" s="271"/>
      <c r="L62" s="351"/>
      <c r="M62" s="351"/>
      <c r="N62" s="286"/>
      <c r="O62" s="284"/>
      <c r="P62" s="361"/>
      <c r="Q62" s="362"/>
      <c r="R62" s="363"/>
      <c r="S62" s="363"/>
      <c r="T62" s="363"/>
      <c r="U62" s="363"/>
      <c r="V62" s="363"/>
      <c r="W62" s="23"/>
      <c r="X62" s="23"/>
      <c r="Y62" s="364"/>
      <c r="Z62" s="351"/>
      <c r="AA62" s="271"/>
      <c r="AB62" s="351"/>
      <c r="AC62" s="351"/>
      <c r="AD62" s="351"/>
    </row>
    <row r="63" spans="1:30" x14ac:dyDescent="0.25">
      <c r="A63" s="283"/>
      <c r="B63" s="99" t="s">
        <v>204</v>
      </c>
      <c r="C63" s="271"/>
      <c r="D63" s="271"/>
      <c r="E63" s="271"/>
      <c r="F63" s="271"/>
      <c r="G63" s="271"/>
      <c r="H63" s="271"/>
      <c r="I63" s="271"/>
      <c r="J63" s="271"/>
      <c r="K63" s="271"/>
      <c r="L63" s="351">
        <v>0</v>
      </c>
      <c r="M63" s="351"/>
      <c r="N63" s="286">
        <v>207104.16000000015</v>
      </c>
      <c r="O63" s="284"/>
      <c r="P63" s="361"/>
      <c r="Q63" s="362"/>
      <c r="R63" s="363"/>
      <c r="S63" s="363"/>
      <c r="T63" s="363"/>
      <c r="U63" s="363"/>
      <c r="V63" s="363"/>
      <c r="W63" s="23"/>
      <c r="X63" s="23"/>
      <c r="Y63" s="364"/>
      <c r="Z63" s="351"/>
      <c r="AA63" s="271"/>
      <c r="AB63" s="351"/>
      <c r="AC63" s="351"/>
      <c r="AD63" s="351"/>
    </row>
    <row r="64" spans="1:30" x14ac:dyDescent="0.25">
      <c r="A64" s="283"/>
      <c r="B64" s="99"/>
      <c r="C64" s="271"/>
      <c r="D64" s="271"/>
      <c r="E64" s="271"/>
      <c r="F64" s="271"/>
      <c r="G64" s="271" t="s">
        <v>8</v>
      </c>
      <c r="H64" s="271"/>
      <c r="I64" s="271"/>
      <c r="J64" s="271"/>
      <c r="K64" s="271"/>
      <c r="L64" s="351"/>
      <c r="M64" s="351"/>
      <c r="N64" s="286"/>
      <c r="O64" s="284"/>
      <c r="P64" s="361"/>
      <c r="Q64" s="362"/>
      <c r="R64" s="363"/>
      <c r="S64" s="363"/>
      <c r="T64" s="363"/>
      <c r="U64" s="363"/>
      <c r="V64" s="363"/>
      <c r="W64" s="23"/>
      <c r="X64" s="23"/>
      <c r="Y64" s="364"/>
      <c r="Z64" s="351"/>
      <c r="AA64" s="271"/>
      <c r="AB64" s="351"/>
      <c r="AC64" s="351"/>
      <c r="AD64" s="351"/>
    </row>
    <row r="65" spans="1:30" x14ac:dyDescent="0.25">
      <c r="A65" s="283"/>
      <c r="B65" s="99" t="s">
        <v>205</v>
      </c>
      <c r="C65" s="271"/>
      <c r="D65" s="271"/>
      <c r="E65" s="271"/>
      <c r="F65" s="271"/>
      <c r="G65" s="271"/>
      <c r="H65" s="271"/>
      <c r="I65" s="271"/>
      <c r="J65" s="271"/>
      <c r="K65" s="271"/>
      <c r="L65" s="351">
        <v>0</v>
      </c>
      <c r="M65" s="351"/>
      <c r="N65" s="286">
        <v>207104.16000000015</v>
      </c>
      <c r="O65" s="272"/>
      <c r="P65" s="272"/>
      <c r="Q65" s="351"/>
      <c r="R65" s="363"/>
      <c r="S65" s="363"/>
      <c r="T65" s="363"/>
      <c r="U65" s="363"/>
      <c r="V65" s="363"/>
      <c r="W65" s="23"/>
      <c r="X65" s="23"/>
      <c r="Y65" s="364"/>
      <c r="Z65" s="351"/>
      <c r="AA65" s="271"/>
      <c r="AB65" s="351"/>
      <c r="AC65" s="351"/>
      <c r="AD65" s="351"/>
    </row>
    <row r="66" spans="1:30" x14ac:dyDescent="0.25">
      <c r="A66" s="283"/>
      <c r="B66" s="99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304"/>
      <c r="O66" s="272"/>
      <c r="P66" s="272"/>
      <c r="Q66" s="271"/>
      <c r="R66" s="363"/>
      <c r="S66" s="363"/>
      <c r="T66" s="363"/>
      <c r="U66" s="363"/>
      <c r="V66" s="363"/>
      <c r="W66" s="23"/>
      <c r="X66" s="23"/>
      <c r="Y66" s="364"/>
      <c r="Z66" s="351"/>
      <c r="AA66" s="271"/>
      <c r="AB66" s="351"/>
      <c r="AC66" s="351"/>
      <c r="AD66" s="351"/>
    </row>
    <row r="67" spans="1:30" x14ac:dyDescent="0.25">
      <c r="A67" s="283"/>
      <c r="B67" s="99" t="s">
        <v>206</v>
      </c>
      <c r="C67" s="271"/>
      <c r="D67" s="271"/>
      <c r="E67" s="271"/>
      <c r="F67" s="271"/>
      <c r="G67" s="271"/>
      <c r="H67" s="271"/>
      <c r="I67" s="271"/>
      <c r="J67" s="271"/>
      <c r="K67" s="271"/>
      <c r="L67" s="351">
        <v>0</v>
      </c>
      <c r="M67" s="351"/>
      <c r="N67" s="286">
        <v>207104.16000000015</v>
      </c>
      <c r="O67" s="272"/>
      <c r="P67" s="272"/>
      <c r="Q67" s="271"/>
      <c r="R67" s="363"/>
      <c r="S67" s="363"/>
      <c r="T67" s="363"/>
      <c r="U67" s="363"/>
      <c r="V67" s="363"/>
      <c r="W67" s="23"/>
      <c r="X67" s="23"/>
      <c r="Y67" s="364"/>
      <c r="Z67" s="351"/>
      <c r="AA67" s="271"/>
      <c r="AB67" s="351"/>
      <c r="AC67" s="351"/>
      <c r="AD67" s="351"/>
    </row>
    <row r="68" spans="1:30" x14ac:dyDescent="0.25">
      <c r="A68" s="283"/>
      <c r="B68" s="99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304"/>
      <c r="O68" s="272"/>
      <c r="P68" s="272"/>
      <c r="Q68" s="271"/>
      <c r="R68" s="363"/>
      <c r="S68" s="363"/>
      <c r="T68" s="363"/>
      <c r="U68" s="363"/>
      <c r="V68" s="363"/>
      <c r="W68" s="23"/>
      <c r="X68" s="23"/>
      <c r="Y68" s="364"/>
      <c r="Z68" s="351"/>
      <c r="AA68" s="271"/>
      <c r="AB68" s="351"/>
      <c r="AC68" s="351"/>
      <c r="AD68" s="351"/>
    </row>
    <row r="69" spans="1:30" x14ac:dyDescent="0.25">
      <c r="A69" s="283"/>
      <c r="B69" s="99" t="s">
        <v>207</v>
      </c>
      <c r="C69" s="271"/>
      <c r="D69" s="271"/>
      <c r="E69" s="271"/>
      <c r="F69" s="271"/>
      <c r="G69" s="271"/>
      <c r="H69" s="271"/>
      <c r="I69" s="271"/>
      <c r="J69" s="271"/>
      <c r="K69" s="271"/>
      <c r="L69" s="351">
        <v>207104.16</v>
      </c>
      <c r="M69" s="271"/>
      <c r="N69" s="286">
        <v>0</v>
      </c>
      <c r="O69" s="272"/>
      <c r="P69" s="272"/>
      <c r="Q69" s="271"/>
      <c r="R69" s="363"/>
      <c r="S69" s="363"/>
      <c r="T69" s="363"/>
      <c r="U69" s="363"/>
      <c r="V69" s="363"/>
      <c r="W69" s="23"/>
      <c r="X69" s="23"/>
      <c r="Y69" s="364"/>
      <c r="Z69" s="351"/>
      <c r="AA69" s="271"/>
      <c r="AB69" s="351"/>
      <c r="AC69" s="351"/>
      <c r="AD69" s="351"/>
    </row>
    <row r="70" spans="1:30" x14ac:dyDescent="0.25">
      <c r="A70" s="283"/>
      <c r="B70" s="252"/>
      <c r="C70" s="365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304"/>
      <c r="O70" s="272"/>
      <c r="P70" s="272"/>
      <c r="Q70" s="271"/>
      <c r="R70" s="366"/>
      <c r="S70" s="366"/>
      <c r="T70" s="366"/>
      <c r="U70" s="366"/>
      <c r="V70" s="366"/>
      <c r="W70" s="23"/>
      <c r="X70" s="23"/>
      <c r="Y70" s="364"/>
      <c r="Z70" s="351"/>
      <c r="AA70" s="271"/>
      <c r="AB70" s="351"/>
      <c r="AC70" s="271"/>
      <c r="AD70" s="271"/>
    </row>
    <row r="71" spans="1:30" x14ac:dyDescent="0.25">
      <c r="A71" s="66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304"/>
      <c r="O71" s="272"/>
      <c r="P71" s="272"/>
      <c r="Q71" s="271"/>
      <c r="R71" s="363"/>
      <c r="S71" s="363"/>
      <c r="T71" s="363"/>
      <c r="U71" s="363"/>
      <c r="V71" s="363"/>
      <c r="W71" s="23"/>
      <c r="X71" s="23"/>
      <c r="Y71" s="364"/>
      <c r="Z71" s="351"/>
      <c r="AA71" s="271"/>
      <c r="AB71" s="351"/>
      <c r="AC71" s="271"/>
      <c r="AD71" s="271"/>
    </row>
    <row r="72" spans="1:30" ht="13.8" thickBot="1" x14ac:dyDescent="0.3">
      <c r="A72" s="71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367"/>
      <c r="O72" s="272"/>
      <c r="P72" s="272"/>
      <c r="Q72" s="271"/>
      <c r="R72" s="366"/>
      <c r="S72" s="366"/>
      <c r="T72" s="366"/>
      <c r="U72" s="366"/>
      <c r="V72" s="366"/>
      <c r="W72" s="23"/>
      <c r="X72" s="23"/>
      <c r="Y72" s="368"/>
      <c r="Z72" s="351"/>
      <c r="AA72" s="271"/>
      <c r="AB72" s="351"/>
      <c r="AC72" s="271"/>
      <c r="AD72" s="271"/>
    </row>
    <row r="73" spans="1:30" ht="13.8" thickBot="1" x14ac:dyDescent="0.3">
      <c r="A73" s="283"/>
      <c r="B73" s="99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2"/>
      <c r="P73" s="272"/>
      <c r="Q73" s="271"/>
      <c r="R73" s="23"/>
      <c r="S73" s="23"/>
      <c r="T73" s="23"/>
      <c r="U73" s="23"/>
      <c r="V73" s="23"/>
      <c r="W73" s="99"/>
      <c r="X73" s="99"/>
      <c r="Y73" s="259"/>
      <c r="Z73" s="259"/>
      <c r="AA73" s="271"/>
      <c r="AB73" s="271"/>
      <c r="AC73" s="271"/>
      <c r="AD73" s="271"/>
    </row>
    <row r="74" spans="1:30" x14ac:dyDescent="0.25">
      <c r="A74" s="168" t="s">
        <v>208</v>
      </c>
      <c r="B74" s="274"/>
      <c r="C74" s="274"/>
      <c r="D74" s="274"/>
      <c r="E74" s="274"/>
      <c r="F74" s="274"/>
      <c r="G74" s="369" t="s">
        <v>209</v>
      </c>
      <c r="H74" s="369" t="s">
        <v>210</v>
      </c>
      <c r="I74" s="370" t="s">
        <v>211</v>
      </c>
      <c r="J74" s="271"/>
      <c r="K74" s="271"/>
      <c r="L74" s="271"/>
      <c r="M74" s="271"/>
      <c r="N74" s="271"/>
      <c r="O74" s="272"/>
      <c r="P74" s="272"/>
      <c r="Q74" s="271"/>
      <c r="R74" s="363"/>
      <c r="S74" s="363"/>
      <c r="T74" s="363"/>
      <c r="U74" s="363"/>
      <c r="V74" s="363"/>
      <c r="W74" s="23"/>
      <c r="X74" s="23"/>
      <c r="Y74" s="368"/>
      <c r="Z74" s="351"/>
      <c r="AA74" s="271"/>
      <c r="AB74" s="271"/>
      <c r="AC74" s="271"/>
      <c r="AD74" s="271"/>
    </row>
    <row r="75" spans="1:30" x14ac:dyDescent="0.25">
      <c r="A75" s="283"/>
      <c r="B75" s="271"/>
      <c r="C75" s="271"/>
      <c r="D75" s="271"/>
      <c r="E75" s="271"/>
      <c r="F75" s="271"/>
      <c r="G75" s="371"/>
      <c r="H75" s="371"/>
      <c r="I75" s="304"/>
      <c r="J75" s="271"/>
      <c r="K75" s="271"/>
      <c r="L75" s="271"/>
      <c r="M75" s="271"/>
      <c r="N75" s="271"/>
      <c r="O75" s="272"/>
      <c r="P75" s="272"/>
      <c r="Q75" s="271"/>
      <c r="R75" s="366"/>
      <c r="S75" s="366"/>
      <c r="T75" s="366"/>
      <c r="U75" s="366"/>
      <c r="V75" s="366"/>
      <c r="W75" s="23"/>
      <c r="X75" s="23"/>
      <c r="Y75" s="368"/>
      <c r="Z75" s="351"/>
      <c r="AA75" s="271"/>
      <c r="AB75" s="271"/>
      <c r="AC75" s="271"/>
      <c r="AD75" s="271"/>
    </row>
    <row r="76" spans="1:30" x14ac:dyDescent="0.25">
      <c r="A76" s="283"/>
      <c r="B76" s="271" t="s">
        <v>212</v>
      </c>
      <c r="C76" s="271"/>
      <c r="D76" s="271"/>
      <c r="E76" s="271"/>
      <c r="F76" s="271"/>
      <c r="G76" s="372">
        <v>89908.78</v>
      </c>
      <c r="H76" s="372">
        <v>15722.75</v>
      </c>
      <c r="I76" s="297">
        <v>105631.53</v>
      </c>
      <c r="J76" s="271"/>
      <c r="K76" s="271"/>
      <c r="L76" s="271"/>
      <c r="M76" s="271"/>
      <c r="N76" s="271"/>
      <c r="O76" s="272"/>
      <c r="P76" s="272"/>
      <c r="Q76" s="271"/>
      <c r="R76" s="366"/>
      <c r="S76" s="366"/>
      <c r="T76" s="366"/>
      <c r="U76" s="366"/>
      <c r="V76" s="366"/>
      <c r="W76" s="23"/>
      <c r="X76" s="23"/>
      <c r="Y76" s="368"/>
      <c r="Z76" s="351"/>
      <c r="AA76" s="271"/>
      <c r="AB76" s="271"/>
      <c r="AC76" s="271"/>
      <c r="AD76" s="271"/>
    </row>
    <row r="77" spans="1:30" x14ac:dyDescent="0.25">
      <c r="A77" s="283"/>
      <c r="B77" s="271" t="s">
        <v>213</v>
      </c>
      <c r="C77" s="271"/>
      <c r="D77" s="271"/>
      <c r="E77" s="271"/>
      <c r="F77" s="271"/>
      <c r="G77" s="378">
        <v>89908.78</v>
      </c>
      <c r="H77" s="378">
        <v>15722.75</v>
      </c>
      <c r="I77" s="377">
        <v>105631.53</v>
      </c>
      <c r="J77" s="271"/>
      <c r="K77" s="271"/>
      <c r="L77" s="271"/>
      <c r="M77" s="271"/>
      <c r="N77" s="271"/>
      <c r="O77" s="272"/>
      <c r="P77" s="272"/>
      <c r="Q77" s="271"/>
      <c r="R77" s="271"/>
      <c r="S77" s="271"/>
      <c r="T77" s="271"/>
      <c r="U77" s="271"/>
      <c r="V77" s="271"/>
      <c r="W77" s="99"/>
      <c r="X77" s="99"/>
      <c r="Y77" s="259"/>
      <c r="Z77" s="259"/>
      <c r="AA77" s="271"/>
      <c r="AB77" s="271"/>
      <c r="AC77" s="271"/>
      <c r="AD77" s="271"/>
    </row>
    <row r="78" spans="1:30" x14ac:dyDescent="0.25">
      <c r="A78" s="283"/>
      <c r="B78" s="271"/>
      <c r="C78" s="23" t="s">
        <v>214</v>
      </c>
      <c r="D78" s="271"/>
      <c r="E78" s="271"/>
      <c r="F78" s="271"/>
      <c r="G78" s="372">
        <v>0</v>
      </c>
      <c r="H78" s="372">
        <v>0</v>
      </c>
      <c r="I78" s="297">
        <v>0</v>
      </c>
      <c r="J78" s="271"/>
      <c r="K78" s="271"/>
      <c r="L78" s="271"/>
      <c r="M78" s="271"/>
      <c r="N78" s="271"/>
      <c r="O78" s="272"/>
      <c r="P78" s="272"/>
      <c r="Q78" s="271"/>
      <c r="R78" s="271"/>
      <c r="S78" s="271"/>
      <c r="T78" s="271"/>
      <c r="U78" s="271"/>
      <c r="V78" s="271"/>
      <c r="W78" s="23"/>
      <c r="X78" s="373"/>
      <c r="Y78" s="351"/>
      <c r="Z78" s="351"/>
      <c r="AA78" s="271"/>
      <c r="AB78" s="271"/>
      <c r="AC78" s="271"/>
      <c r="AD78" s="271"/>
    </row>
    <row r="79" spans="1:30" x14ac:dyDescent="0.25">
      <c r="A79" s="283"/>
      <c r="B79" s="271"/>
      <c r="C79" s="271"/>
      <c r="D79" s="271"/>
      <c r="E79" s="271"/>
      <c r="F79" s="271"/>
      <c r="G79" s="371"/>
      <c r="H79" s="371"/>
      <c r="I79" s="304"/>
      <c r="J79" s="271"/>
      <c r="K79" s="271"/>
      <c r="L79" s="271"/>
      <c r="M79" s="271"/>
      <c r="N79" s="271"/>
      <c r="O79" s="272"/>
      <c r="P79" s="272"/>
      <c r="Q79" s="271"/>
      <c r="R79" s="271"/>
      <c r="S79" s="271"/>
      <c r="T79" s="271"/>
      <c r="U79" s="271"/>
      <c r="V79" s="271"/>
      <c r="W79" s="99"/>
      <c r="X79" s="99"/>
      <c r="Y79" s="259"/>
      <c r="Z79" s="259"/>
      <c r="AA79" s="23"/>
      <c r="AB79" s="271"/>
      <c r="AC79" s="271"/>
      <c r="AD79" s="271"/>
    </row>
    <row r="80" spans="1:30" x14ac:dyDescent="0.25">
      <c r="A80" s="283"/>
      <c r="B80" s="271" t="s">
        <v>215</v>
      </c>
      <c r="C80" s="271"/>
      <c r="D80" s="271"/>
      <c r="E80" s="271"/>
      <c r="F80" s="271"/>
      <c r="G80" s="374">
        <v>0</v>
      </c>
      <c r="H80" s="374">
        <v>0</v>
      </c>
      <c r="I80" s="297">
        <v>0</v>
      </c>
      <c r="J80" s="271"/>
      <c r="K80" s="271"/>
      <c r="L80" s="271"/>
      <c r="M80" s="271"/>
      <c r="N80" s="271"/>
      <c r="O80" s="272"/>
      <c r="P80" s="272"/>
      <c r="Q80" s="271"/>
      <c r="R80" s="271"/>
      <c r="S80" s="271"/>
      <c r="T80" s="271"/>
      <c r="U80" s="271"/>
      <c r="V80" s="271"/>
      <c r="W80" s="271"/>
      <c r="X80" s="271"/>
      <c r="Y80" s="271"/>
      <c r="Z80" s="375"/>
      <c r="AA80" s="271"/>
      <c r="AB80" s="271"/>
      <c r="AC80" s="271"/>
      <c r="AD80" s="271"/>
    </row>
    <row r="81" spans="1:30" x14ac:dyDescent="0.25">
      <c r="A81" s="283"/>
      <c r="B81" s="271" t="s">
        <v>216</v>
      </c>
      <c r="C81" s="271"/>
      <c r="D81" s="271"/>
      <c r="E81" s="271"/>
      <c r="F81" s="271"/>
      <c r="G81" s="376">
        <v>0</v>
      </c>
      <c r="H81" s="376">
        <v>0</v>
      </c>
      <c r="I81" s="377">
        <v>0</v>
      </c>
      <c r="J81" s="271"/>
      <c r="K81" s="271"/>
      <c r="L81" s="271"/>
      <c r="M81" s="271"/>
      <c r="N81" s="271"/>
      <c r="O81" s="272"/>
      <c r="P81" s="272"/>
      <c r="Q81" s="271"/>
      <c r="R81" s="271"/>
      <c r="S81" s="271"/>
      <c r="T81" s="271"/>
      <c r="U81" s="271"/>
      <c r="V81" s="271"/>
      <c r="W81" s="271"/>
      <c r="X81" s="271"/>
      <c r="Y81" s="271"/>
      <c r="Z81" s="375"/>
      <c r="AA81" s="271"/>
      <c r="AB81" s="271"/>
      <c r="AC81" s="271"/>
      <c r="AD81" s="271"/>
    </row>
    <row r="82" spans="1:30" x14ac:dyDescent="0.25">
      <c r="A82" s="283"/>
      <c r="B82" s="271"/>
      <c r="C82" s="271" t="s">
        <v>217</v>
      </c>
      <c r="D82" s="271"/>
      <c r="E82" s="271"/>
      <c r="F82" s="271"/>
      <c r="G82" s="374">
        <v>0</v>
      </c>
      <c r="H82" s="374"/>
      <c r="I82" s="297">
        <v>0</v>
      </c>
      <c r="J82" s="271"/>
      <c r="K82" s="271"/>
      <c r="L82" s="271"/>
      <c r="M82" s="271"/>
      <c r="N82" s="271"/>
      <c r="O82" s="272"/>
      <c r="P82" s="272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</row>
    <row r="83" spans="1:30" x14ac:dyDescent="0.25">
      <c r="A83" s="283"/>
      <c r="B83" s="271"/>
      <c r="C83" s="271"/>
      <c r="D83" s="271"/>
      <c r="E83" s="271"/>
      <c r="F83" s="271"/>
      <c r="G83" s="371"/>
      <c r="H83" s="371"/>
      <c r="I83" s="304"/>
      <c r="J83" s="271"/>
      <c r="K83" s="271"/>
      <c r="L83" s="271"/>
      <c r="M83" s="271"/>
      <c r="N83" s="271"/>
      <c r="O83" s="272"/>
      <c r="P83" s="272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</row>
    <row r="84" spans="1:30" x14ac:dyDescent="0.25">
      <c r="A84" s="283"/>
      <c r="B84" s="271" t="s">
        <v>218</v>
      </c>
      <c r="C84" s="271"/>
      <c r="D84" s="271"/>
      <c r="E84" s="271"/>
      <c r="F84" s="271"/>
      <c r="G84" s="372">
        <v>2075648.08</v>
      </c>
      <c r="H84" s="372">
        <v>0</v>
      </c>
      <c r="I84" s="297">
        <v>2075648.08</v>
      </c>
      <c r="J84" s="271"/>
      <c r="K84" s="271"/>
      <c r="L84" s="271"/>
      <c r="M84" s="271"/>
      <c r="N84" s="271"/>
      <c r="O84" s="272"/>
      <c r="P84" s="272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</row>
    <row r="85" spans="1:30" x14ac:dyDescent="0.25">
      <c r="A85" s="283"/>
      <c r="B85" s="271" t="s">
        <v>219</v>
      </c>
      <c r="C85" s="271"/>
      <c r="D85" s="271"/>
      <c r="E85" s="271"/>
      <c r="F85" s="271"/>
      <c r="G85" s="378">
        <v>2075648.08</v>
      </c>
      <c r="H85" s="376">
        <v>0</v>
      </c>
      <c r="I85" s="377">
        <v>2075648.08</v>
      </c>
      <c r="J85" s="271"/>
      <c r="K85" s="271"/>
      <c r="L85" s="271"/>
      <c r="M85" s="271"/>
      <c r="N85" s="271"/>
      <c r="O85" s="272"/>
      <c r="P85" s="272"/>
      <c r="Q85" s="271"/>
      <c r="R85" s="2"/>
      <c r="S85" s="2"/>
      <c r="T85" s="2"/>
      <c r="U85" s="2"/>
      <c r="V85" s="2"/>
    </row>
    <row r="86" spans="1:30" x14ac:dyDescent="0.25">
      <c r="A86" s="283"/>
      <c r="B86" s="271"/>
      <c r="C86" s="23" t="s">
        <v>220</v>
      </c>
      <c r="D86" s="271"/>
      <c r="E86" s="271"/>
      <c r="F86" s="271"/>
      <c r="G86" s="372">
        <v>0</v>
      </c>
      <c r="H86" s="372">
        <v>0</v>
      </c>
      <c r="I86" s="297">
        <v>0</v>
      </c>
      <c r="J86" s="271"/>
      <c r="K86" s="271"/>
      <c r="L86" s="271"/>
      <c r="M86" s="271"/>
      <c r="N86" s="271"/>
      <c r="O86" s="379"/>
      <c r="P86" s="379"/>
      <c r="Q86" s="271"/>
    </row>
    <row r="87" spans="1:30" s="253" customFormat="1" x14ac:dyDescent="0.25">
      <c r="A87" s="283"/>
      <c r="B87" s="271"/>
      <c r="C87" s="271"/>
      <c r="D87" s="271"/>
      <c r="E87" s="271"/>
      <c r="F87" s="271"/>
      <c r="G87" s="371"/>
      <c r="H87" s="371"/>
      <c r="I87" s="304"/>
      <c r="J87" s="252"/>
      <c r="K87" s="252"/>
      <c r="L87" s="252"/>
      <c r="M87" s="252"/>
      <c r="N87" s="252"/>
      <c r="O87" s="272"/>
      <c r="P87" s="272"/>
      <c r="Q87" s="252"/>
      <c r="W87" s="264"/>
      <c r="X87" s="264"/>
      <c r="Y87" s="264"/>
      <c r="Z87" s="264"/>
      <c r="AA87" s="264"/>
    </row>
    <row r="88" spans="1:30" x14ac:dyDescent="0.25">
      <c r="A88" s="283"/>
      <c r="B88" s="271"/>
      <c r="C88" s="99" t="s">
        <v>221</v>
      </c>
      <c r="D88" s="271"/>
      <c r="E88" s="271"/>
      <c r="F88" s="271"/>
      <c r="G88" s="372">
        <v>2165556.86</v>
      </c>
      <c r="H88" s="372">
        <v>15722.75</v>
      </c>
      <c r="I88" s="297">
        <v>2181279.61</v>
      </c>
      <c r="J88" s="271"/>
      <c r="K88" s="271"/>
      <c r="L88" s="271"/>
      <c r="M88" s="271"/>
      <c r="N88" s="271"/>
      <c r="O88" s="272"/>
      <c r="P88" s="272"/>
      <c r="Q88" s="271"/>
      <c r="R88" s="271"/>
      <c r="S88" s="271"/>
      <c r="T88" s="271"/>
      <c r="U88" s="271"/>
      <c r="V88" s="271"/>
      <c r="W88" s="252"/>
      <c r="X88" s="252"/>
      <c r="Y88" s="252"/>
      <c r="Z88" s="252"/>
      <c r="AA88" s="252"/>
    </row>
    <row r="89" spans="1:30" x14ac:dyDescent="0.25">
      <c r="A89" s="283"/>
      <c r="B89" s="271"/>
      <c r="C89" s="271"/>
      <c r="D89" s="271"/>
      <c r="E89" s="271"/>
      <c r="F89" s="271"/>
      <c r="G89" s="371"/>
      <c r="H89" s="371"/>
      <c r="I89" s="304"/>
      <c r="J89" s="271"/>
      <c r="K89" s="271"/>
      <c r="L89" s="271"/>
      <c r="M89" s="271"/>
      <c r="N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</row>
    <row r="90" spans="1:30" ht="13.8" thickBot="1" x14ac:dyDescent="0.3">
      <c r="A90" s="287"/>
      <c r="B90" s="288"/>
      <c r="C90" s="288"/>
      <c r="D90" s="288"/>
      <c r="E90" s="288"/>
      <c r="F90" s="288"/>
      <c r="G90" s="380"/>
      <c r="H90" s="380"/>
      <c r="I90" s="367"/>
      <c r="R90" s="271"/>
      <c r="S90" s="271"/>
      <c r="T90" s="271"/>
      <c r="U90" s="271"/>
      <c r="V90" s="271"/>
      <c r="W90" s="271"/>
      <c r="X90" s="271"/>
      <c r="Y90" s="271"/>
      <c r="Z90" s="271"/>
      <c r="AA90" s="271"/>
    </row>
    <row r="91" spans="1:30" x14ac:dyDescent="0.25">
      <c r="R91" s="271"/>
      <c r="S91" s="271"/>
      <c r="T91" s="271"/>
      <c r="U91" s="271"/>
      <c r="V91" s="271"/>
      <c r="W91" s="148"/>
      <c r="X91" s="271"/>
      <c r="Y91" s="271"/>
      <c r="Z91" s="271"/>
      <c r="AA91" s="271"/>
    </row>
    <row r="92" spans="1:30" x14ac:dyDescent="0.25">
      <c r="R92" s="326"/>
      <c r="S92" s="326"/>
      <c r="T92" s="326"/>
      <c r="U92" s="326"/>
      <c r="V92" s="326"/>
      <c r="W92" s="326"/>
      <c r="X92" s="271"/>
      <c r="Y92" s="271"/>
      <c r="Z92" s="271"/>
      <c r="AA92" s="271"/>
    </row>
    <row r="93" spans="1:30" x14ac:dyDescent="0.25">
      <c r="R93" s="326"/>
      <c r="S93" s="326"/>
      <c r="T93" s="326"/>
      <c r="U93" s="326"/>
      <c r="V93" s="326"/>
      <c r="W93" s="326"/>
      <c r="X93" s="271"/>
      <c r="Y93" s="271"/>
      <c r="Z93" s="271"/>
      <c r="AA93" s="271"/>
    </row>
    <row r="94" spans="1:30" x14ac:dyDescent="0.25">
      <c r="R94" s="326"/>
      <c r="S94" s="326"/>
      <c r="T94" s="326"/>
      <c r="U94" s="326"/>
      <c r="V94" s="326"/>
      <c r="W94" s="326"/>
      <c r="X94" s="271"/>
      <c r="Y94" s="271"/>
      <c r="Z94" s="271"/>
      <c r="AA94" s="271"/>
    </row>
    <row r="95" spans="1:30" x14ac:dyDescent="0.25">
      <c r="R95" s="375"/>
      <c r="S95" s="375"/>
      <c r="T95" s="375"/>
      <c r="U95" s="375"/>
      <c r="V95" s="375"/>
      <c r="W95" s="375"/>
      <c r="X95" s="271"/>
      <c r="Y95" s="271"/>
      <c r="Z95" s="271"/>
      <c r="AA95" s="271"/>
    </row>
    <row r="96" spans="1:30" x14ac:dyDescent="0.25">
      <c r="R96" s="375"/>
      <c r="S96" s="375"/>
      <c r="T96" s="375"/>
      <c r="U96" s="375"/>
      <c r="V96" s="375"/>
      <c r="W96" s="375"/>
      <c r="X96" s="375"/>
      <c r="Y96" s="271"/>
      <c r="Z96" s="271"/>
      <c r="AA96" s="271"/>
    </row>
    <row r="97" spans="15:27" x14ac:dyDescent="0.25">
      <c r="O97" s="264"/>
      <c r="P97" s="264"/>
      <c r="R97" s="271"/>
      <c r="S97" s="271"/>
      <c r="T97" s="271"/>
      <c r="U97" s="271"/>
      <c r="V97" s="271"/>
      <c r="W97" s="271"/>
      <c r="X97" s="271"/>
      <c r="Y97" s="271"/>
      <c r="Z97" s="271"/>
      <c r="AA97" s="271"/>
    </row>
    <row r="98" spans="15:27" x14ac:dyDescent="0.25">
      <c r="O98" s="264"/>
      <c r="P98" s="264"/>
      <c r="R98" s="271"/>
      <c r="S98" s="271"/>
      <c r="T98" s="271"/>
      <c r="U98" s="271"/>
      <c r="V98" s="271"/>
      <c r="W98" s="271"/>
      <c r="X98" s="271"/>
      <c r="Y98" s="271"/>
      <c r="Z98" s="271"/>
      <c r="AA98" s="271"/>
    </row>
    <row r="241" spans="4:16" x14ac:dyDescent="0.25">
      <c r="D241" s="381"/>
      <c r="E241" s="381"/>
      <c r="O241" s="264"/>
      <c r="P241" s="264"/>
    </row>
    <row r="242" spans="4:16" x14ac:dyDescent="0.25">
      <c r="D242" s="381"/>
      <c r="E242" s="381"/>
      <c r="O242" s="264"/>
      <c r="P242" s="26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64" customWidth="1"/>
    <col min="2" max="2" width="18.5546875" style="264" customWidth="1"/>
    <col min="3" max="3" width="9.109375" style="264"/>
    <col min="4" max="4" width="39" style="383" bestFit="1" customWidth="1"/>
    <col min="5" max="5" width="13.5546875" style="383" bestFit="1" customWidth="1"/>
    <col min="6" max="6" width="9.109375" style="383"/>
    <col min="7" max="16384" width="9.109375" style="264"/>
  </cols>
  <sheetData>
    <row r="1" spans="1:5" s="383" customFormat="1" x14ac:dyDescent="0.25">
      <c r="A1" s="457" t="s">
        <v>222</v>
      </c>
      <c r="B1" s="382"/>
      <c r="C1" s="264"/>
    </row>
    <row r="2" spans="1:5" s="383" customFormat="1" x14ac:dyDescent="0.25">
      <c r="A2" s="457" t="s">
        <v>223</v>
      </c>
      <c r="B2" s="382"/>
      <c r="C2" s="264"/>
    </row>
    <row r="3" spans="1:5" s="383" customFormat="1" x14ac:dyDescent="0.25">
      <c r="A3" s="458">
        <f>'Collection and Waterfall'!E6</f>
        <v>44074</v>
      </c>
      <c r="B3" s="382"/>
      <c r="C3" s="264"/>
    </row>
    <row r="4" spans="1:5" s="383" customFormat="1" x14ac:dyDescent="0.25">
      <c r="A4" s="457" t="s">
        <v>224</v>
      </c>
      <c r="B4" s="382"/>
      <c r="C4" s="264"/>
    </row>
    <row r="6" spans="1:5" s="383" customFormat="1" x14ac:dyDescent="0.25">
      <c r="A6" s="264"/>
      <c r="B6" s="264"/>
      <c r="C6" s="357"/>
      <c r="D6" s="384"/>
    </row>
    <row r="7" spans="1:5" s="383" customFormat="1" x14ac:dyDescent="0.25">
      <c r="A7" s="385"/>
      <c r="B7" s="264"/>
      <c r="C7" s="357"/>
      <c r="D7" s="386"/>
    </row>
    <row r="8" spans="1:5" s="383" customFormat="1" x14ac:dyDescent="0.25">
      <c r="A8" s="264"/>
      <c r="B8" s="264"/>
      <c r="C8" s="357"/>
      <c r="D8" s="384"/>
    </row>
    <row r="9" spans="1:5" s="383" customFormat="1" x14ac:dyDescent="0.25">
      <c r="A9" s="387" t="s">
        <v>225</v>
      </c>
      <c r="B9" s="388"/>
      <c r="C9" s="357"/>
      <c r="D9" s="384"/>
    </row>
    <row r="10" spans="1:5" s="383" customFormat="1" x14ac:dyDescent="0.25">
      <c r="A10" s="387" t="s">
        <v>226</v>
      </c>
      <c r="B10" s="389">
        <v>3436201.3499999996</v>
      </c>
      <c r="C10" s="264"/>
      <c r="D10" s="390"/>
      <c r="E10" s="390"/>
    </row>
    <row r="11" spans="1:5" s="383" customFormat="1" x14ac:dyDescent="0.25">
      <c r="A11" s="387" t="s">
        <v>227</v>
      </c>
      <c r="B11" s="391"/>
      <c r="C11" s="357"/>
      <c r="D11" s="392"/>
    </row>
    <row r="12" spans="1:5" s="383" customFormat="1" x14ac:dyDescent="0.25">
      <c r="A12" s="387" t="s">
        <v>228</v>
      </c>
      <c r="B12" s="391">
        <v>131700516.81999999</v>
      </c>
      <c r="C12" s="393"/>
      <c r="D12" s="384"/>
    </row>
    <row r="13" spans="1:5" s="383" customFormat="1" x14ac:dyDescent="0.25">
      <c r="A13" s="387" t="s">
        <v>229</v>
      </c>
      <c r="B13" s="394">
        <v>-3472480.83</v>
      </c>
      <c r="C13" s="395"/>
      <c r="D13" s="390"/>
    </row>
    <row r="14" spans="1:5" s="383" customFormat="1" ht="15" x14ac:dyDescent="0.25">
      <c r="A14" s="387" t="s">
        <v>230</v>
      </c>
      <c r="B14" s="396">
        <f>SUM(B12:B13)</f>
        <v>128228035.98999999</v>
      </c>
      <c r="C14" s="393"/>
      <c r="D14" s="397"/>
    </row>
    <row r="15" spans="1:5" s="383" customFormat="1" x14ac:dyDescent="0.25">
      <c r="A15" s="387"/>
      <c r="B15" s="391"/>
      <c r="C15" s="357"/>
      <c r="D15" s="384"/>
    </row>
    <row r="16" spans="1:5" s="383" customFormat="1" x14ac:dyDescent="0.25">
      <c r="A16" s="387" t="s">
        <v>231</v>
      </c>
      <c r="B16" s="391">
        <v>3148139.67</v>
      </c>
      <c r="C16" s="264"/>
      <c r="D16" s="390"/>
    </row>
    <row r="17" spans="1:5" s="383" customFormat="1" x14ac:dyDescent="0.25">
      <c r="A17" s="387" t="s">
        <v>232</v>
      </c>
      <c r="B17" s="391">
        <v>36382.160000000003</v>
      </c>
      <c r="C17" s="264"/>
      <c r="D17" s="390"/>
    </row>
    <row r="18" spans="1:5" s="383" customFormat="1" x14ac:dyDescent="0.25">
      <c r="A18" s="387" t="s">
        <v>233</v>
      </c>
      <c r="B18" s="391">
        <v>55110.09</v>
      </c>
      <c r="C18" s="393"/>
      <c r="D18" s="384"/>
    </row>
    <row r="19" spans="1:5" s="383" customFormat="1" ht="15" x14ac:dyDescent="0.25">
      <c r="A19" s="387" t="s">
        <v>234</v>
      </c>
      <c r="B19" s="391">
        <v>0</v>
      </c>
      <c r="C19" s="398"/>
      <c r="D19" s="397"/>
    </row>
    <row r="20" spans="1:5" s="383" customFormat="1" x14ac:dyDescent="0.25">
      <c r="A20" s="387" t="s">
        <v>235</v>
      </c>
      <c r="B20" s="391"/>
      <c r="C20" s="399"/>
      <c r="D20" s="400"/>
    </row>
    <row r="21" spans="1:5" s="383" customFormat="1" ht="15" x14ac:dyDescent="0.25">
      <c r="A21" s="401"/>
      <c r="B21" s="402"/>
      <c r="C21" s="398"/>
      <c r="D21" s="397"/>
    </row>
    <row r="22" spans="1:5" s="383" customFormat="1" ht="13.8" thickBot="1" x14ac:dyDescent="0.3">
      <c r="A22" s="403" t="s">
        <v>83</v>
      </c>
      <c r="B22" s="459">
        <f>B10+B14+B16+B17+B18+B19</f>
        <v>134903869.25999999</v>
      </c>
      <c r="C22" s="3"/>
      <c r="D22" s="386"/>
    </row>
    <row r="23" spans="1:5" s="383" customFormat="1" ht="13.8" thickTop="1" x14ac:dyDescent="0.25">
      <c r="A23" s="401"/>
      <c r="B23" s="389"/>
      <c r="C23" s="357"/>
      <c r="D23" s="386"/>
    </row>
    <row r="24" spans="1:5" s="383" customFormat="1" x14ac:dyDescent="0.25">
      <c r="A24" s="401"/>
      <c r="B24" s="389"/>
      <c r="C24" s="357"/>
      <c r="D24" s="386"/>
    </row>
    <row r="25" spans="1:5" s="383" customFormat="1" x14ac:dyDescent="0.25">
      <c r="A25" s="403" t="s">
        <v>236</v>
      </c>
      <c r="B25" s="389"/>
      <c r="C25" s="357"/>
      <c r="D25" s="386"/>
    </row>
    <row r="26" spans="1:5" s="383" customFormat="1" x14ac:dyDescent="0.25">
      <c r="A26" s="401"/>
      <c r="B26" s="389"/>
      <c r="C26" s="264"/>
      <c r="D26" s="390"/>
    </row>
    <row r="27" spans="1:5" s="383" customFormat="1" x14ac:dyDescent="0.25">
      <c r="A27" s="387" t="s">
        <v>237</v>
      </c>
      <c r="B27" s="404"/>
      <c r="C27" s="357"/>
      <c r="D27" s="386"/>
      <c r="E27" s="405"/>
    </row>
    <row r="28" spans="1:5" s="383" customFormat="1" x14ac:dyDescent="0.25">
      <c r="A28" s="387" t="s">
        <v>238</v>
      </c>
      <c r="B28" s="388">
        <v>130277655.97</v>
      </c>
      <c r="C28" s="3"/>
      <c r="D28" s="406"/>
      <c r="E28" s="405"/>
    </row>
    <row r="29" spans="1:5" s="383" customFormat="1" x14ac:dyDescent="0.25">
      <c r="A29" s="387" t="s">
        <v>239</v>
      </c>
      <c r="B29" s="391">
        <v>397162.19</v>
      </c>
      <c r="C29" s="2"/>
      <c r="D29" s="386"/>
      <c r="E29" s="405"/>
    </row>
    <row r="30" spans="1:5" s="383" customFormat="1" x14ac:dyDescent="0.25">
      <c r="A30" s="387" t="s">
        <v>240</v>
      </c>
      <c r="B30" s="391"/>
      <c r="C30" s="399"/>
      <c r="D30" s="400"/>
      <c r="E30" s="405"/>
    </row>
    <row r="31" spans="1:5" s="383" customFormat="1" ht="15" x14ac:dyDescent="0.25">
      <c r="A31" s="387" t="s">
        <v>241</v>
      </c>
      <c r="B31" s="391"/>
      <c r="C31" s="398"/>
      <c r="D31" s="397"/>
      <c r="E31" s="405"/>
    </row>
    <row r="32" spans="1:5" s="383" customFormat="1" x14ac:dyDescent="0.25">
      <c r="A32" s="401"/>
      <c r="B32" s="402"/>
      <c r="C32" s="357"/>
      <c r="D32" s="384"/>
      <c r="E32" s="405"/>
    </row>
    <row r="33" spans="1:5" s="383" customFormat="1" ht="13.8" thickBot="1" x14ac:dyDescent="0.3">
      <c r="A33" s="387" t="s">
        <v>242</v>
      </c>
      <c r="B33" s="407">
        <f>SUM(B27:B32)</f>
        <v>130674818.16</v>
      </c>
      <c r="C33" s="264"/>
      <c r="D33" s="384"/>
      <c r="E33" s="405"/>
    </row>
    <row r="34" spans="1:5" s="383" customFormat="1" ht="13.8" thickTop="1" x14ac:dyDescent="0.25">
      <c r="A34" s="401"/>
      <c r="B34" s="408"/>
      <c r="C34" s="357"/>
      <c r="D34" s="386"/>
      <c r="E34" s="405"/>
    </row>
    <row r="35" spans="1:5" s="383" customFormat="1" x14ac:dyDescent="0.25">
      <c r="A35" s="403" t="s">
        <v>243</v>
      </c>
      <c r="B35" s="409">
        <v>4229051.0999999996</v>
      </c>
      <c r="C35" s="3"/>
      <c r="D35" s="386"/>
      <c r="E35" s="405"/>
    </row>
    <row r="36" spans="1:5" s="383" customFormat="1" x14ac:dyDescent="0.25">
      <c r="A36" s="401"/>
      <c r="B36" s="389"/>
      <c r="C36" s="401"/>
      <c r="D36" s="401"/>
      <c r="E36" s="405"/>
    </row>
    <row r="37" spans="1:5" s="383" customFormat="1" ht="13.8" thickBot="1" x14ac:dyDescent="0.3">
      <c r="A37" s="403" t="s">
        <v>244</v>
      </c>
      <c r="B37" s="459">
        <f>+B33+B35</f>
        <v>134903869.25999999</v>
      </c>
      <c r="C37" s="401"/>
      <c r="D37" s="403"/>
      <c r="E37" s="405"/>
    </row>
    <row r="38" spans="1:5" s="383" customFormat="1" ht="13.8" thickTop="1" x14ac:dyDescent="0.25">
      <c r="A38" s="401"/>
      <c r="B38" s="389"/>
      <c r="C38" s="401"/>
      <c r="E38" s="405"/>
    </row>
    <row r="39" spans="1:5" s="383" customFormat="1" x14ac:dyDescent="0.25">
      <c r="A39" s="401"/>
      <c r="B39" s="389">
        <f>B22-B37</f>
        <v>0</v>
      </c>
      <c r="C39" s="401"/>
      <c r="E39" s="405"/>
    </row>
    <row r="40" spans="1:5" s="383" customFormat="1" x14ac:dyDescent="0.25">
      <c r="A40" s="264"/>
      <c r="B40" s="157"/>
      <c r="C40" s="264"/>
      <c r="E40" s="405"/>
    </row>
    <row r="41" spans="1:5" s="383" customFormat="1" x14ac:dyDescent="0.25">
      <c r="A41" s="401" t="s">
        <v>245</v>
      </c>
      <c r="B41" s="389"/>
      <c r="C41" s="401"/>
    </row>
    <row r="42" spans="1:5" s="383" customFormat="1" x14ac:dyDescent="0.25">
      <c r="A42" s="401" t="s">
        <v>246</v>
      </c>
      <c r="B42" s="389"/>
      <c r="C42" s="401"/>
    </row>
    <row r="43" spans="1:5" s="383" customFormat="1" x14ac:dyDescent="0.25">
      <c r="A43" s="2"/>
      <c r="B43" s="157"/>
      <c r="C43" s="2"/>
    </row>
    <row r="44" spans="1:5" s="383" customFormat="1" x14ac:dyDescent="0.25">
      <c r="A44" s="264"/>
      <c r="B44" s="157"/>
      <c r="C44" s="264"/>
    </row>
    <row r="45" spans="1:5" s="383" customFormat="1" x14ac:dyDescent="0.25">
      <c r="A45" s="264"/>
      <c r="B45" s="157"/>
      <c r="C45" s="264"/>
    </row>
    <row r="46" spans="1:5" s="383" customFormat="1" x14ac:dyDescent="0.25">
      <c r="A46" s="264"/>
      <c r="B46" s="157"/>
      <c r="C46" s="264"/>
    </row>
    <row r="47" spans="1:5" s="383" customFormat="1" x14ac:dyDescent="0.25">
      <c r="A47" s="264"/>
      <c r="B47" s="157"/>
      <c r="C47" s="264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64"/>
    <col min="3" max="3" width="61.5546875" style="264" customWidth="1"/>
    <col min="4" max="4" width="25.44140625" style="264" customWidth="1"/>
    <col min="5" max="5" width="17.44140625" style="264" customWidth="1"/>
    <col min="6" max="9" width="9.109375" style="264"/>
    <col min="10" max="10" width="12.33203125" style="264" bestFit="1" customWidth="1"/>
    <col min="11" max="11" width="9.109375" style="264"/>
    <col min="12" max="12" width="10.5546875" style="264" bestFit="1" customWidth="1"/>
    <col min="13" max="16384" width="9.109375" style="264"/>
  </cols>
  <sheetData>
    <row r="1" spans="1:6" x14ac:dyDescent="0.25">
      <c r="A1" s="83" t="s">
        <v>247</v>
      </c>
      <c r="D1" s="410"/>
      <c r="E1" s="271"/>
      <c r="F1" s="271"/>
    </row>
    <row r="2" spans="1:6" x14ac:dyDescent="0.25">
      <c r="A2" s="83" t="s">
        <v>248</v>
      </c>
      <c r="E2" s="411"/>
    </row>
    <row r="3" spans="1:6" x14ac:dyDescent="0.25">
      <c r="E3" s="381"/>
    </row>
    <row r="4" spans="1:6" x14ac:dyDescent="0.25">
      <c r="B4" s="83" t="s">
        <v>249</v>
      </c>
      <c r="E4" s="411"/>
    </row>
    <row r="5" spans="1:6" x14ac:dyDescent="0.25">
      <c r="C5" s="264" t="s">
        <v>250</v>
      </c>
      <c r="E5" s="460" t="s">
        <v>278</v>
      </c>
    </row>
    <row r="6" spans="1:6" x14ac:dyDescent="0.25">
      <c r="C6" s="264" t="s">
        <v>6</v>
      </c>
      <c r="E6" s="460">
        <v>44099</v>
      </c>
    </row>
    <row r="7" spans="1:6" x14ac:dyDescent="0.25">
      <c r="C7" s="264" t="s">
        <v>251</v>
      </c>
      <c r="E7" s="461">
        <v>31</v>
      </c>
      <c r="F7" s="2"/>
    </row>
    <row r="8" spans="1:6" x14ac:dyDescent="0.25">
      <c r="C8" s="264" t="s">
        <v>252</v>
      </c>
      <c r="E8" s="4">
        <v>360</v>
      </c>
    </row>
    <row r="9" spans="1:6" ht="14.4" x14ac:dyDescent="0.3">
      <c r="C9" s="264" t="s">
        <v>253</v>
      </c>
      <c r="E9" s="462">
        <v>10900000</v>
      </c>
    </row>
    <row r="10" spans="1:6" ht="14.4" x14ac:dyDescent="0.3">
      <c r="C10" s="264" t="s">
        <v>254</v>
      </c>
      <c r="E10" s="463">
        <v>1.67513E-2</v>
      </c>
    </row>
    <row r="11" spans="1:6" ht="14.4" x14ac:dyDescent="0.3">
      <c r="C11" s="264" t="s">
        <v>255</v>
      </c>
      <c r="E11" s="463">
        <v>1.7512999999999999E-3</v>
      </c>
    </row>
    <row r="12" spans="1:6" x14ac:dyDescent="0.25">
      <c r="C12" s="264" t="s">
        <v>256</v>
      </c>
      <c r="E12" s="460">
        <v>44097</v>
      </c>
      <c r="F12" s="2"/>
    </row>
    <row r="13" spans="1:6" x14ac:dyDescent="0.25">
      <c r="E13" s="412"/>
    </row>
    <row r="14" spans="1:6" x14ac:dyDescent="0.25">
      <c r="B14" s="83" t="s">
        <v>257</v>
      </c>
      <c r="E14" s="424">
        <f>E9*(E10)*(ROUND((E7)/E8,5))</f>
        <v>15722.753428700002</v>
      </c>
    </row>
    <row r="15" spans="1:6" x14ac:dyDescent="0.25">
      <c r="E15" s="381"/>
    </row>
    <row r="16" spans="1:6" x14ac:dyDescent="0.25">
      <c r="B16" s="83" t="s">
        <v>258</v>
      </c>
      <c r="E16" s="413"/>
    </row>
    <row r="17" spans="2:12" x14ac:dyDescent="0.25">
      <c r="C17" s="264" t="s">
        <v>259</v>
      </c>
      <c r="E17" s="413">
        <v>547620.11</v>
      </c>
      <c r="J17" s="414"/>
    </row>
    <row r="18" spans="2:12" x14ac:dyDescent="0.25">
      <c r="C18" s="264" t="s">
        <v>260</v>
      </c>
      <c r="E18" s="413">
        <v>219598.98</v>
      </c>
      <c r="J18" s="415"/>
      <c r="K18" s="416"/>
    </row>
    <row r="19" spans="2:12" x14ac:dyDescent="0.25">
      <c r="C19" s="264" t="s">
        <v>261</v>
      </c>
      <c r="E19" s="413">
        <v>52408.73</v>
      </c>
      <c r="J19" s="417"/>
    </row>
    <row r="20" spans="2:12" x14ac:dyDescent="0.25">
      <c r="C20" s="264" t="s">
        <v>262</v>
      </c>
      <c r="E20" s="413">
        <v>89908.78</v>
      </c>
      <c r="J20" s="418"/>
      <c r="L20" s="419"/>
    </row>
    <row r="21" spans="2:12" x14ac:dyDescent="0.25">
      <c r="C21" s="347" t="s">
        <v>263</v>
      </c>
      <c r="E21" s="464">
        <v>833.33</v>
      </c>
    </row>
    <row r="22" spans="2:12" x14ac:dyDescent="0.25">
      <c r="E22" s="420"/>
    </row>
    <row r="23" spans="2:12" x14ac:dyDescent="0.25">
      <c r="B23" s="83" t="s">
        <v>264</v>
      </c>
      <c r="E23" s="424">
        <f>SUM(E17-E18-E19-E20-E21)</f>
        <v>184870.29000000004</v>
      </c>
    </row>
    <row r="24" spans="2:12" x14ac:dyDescent="0.25">
      <c r="E24" s="411"/>
    </row>
    <row r="25" spans="2:12" ht="14.4" x14ac:dyDescent="0.3">
      <c r="B25" s="83" t="s">
        <v>265</v>
      </c>
      <c r="E25" s="421"/>
    </row>
    <row r="26" spans="2:12" x14ac:dyDescent="0.25">
      <c r="C26" s="264" t="s">
        <v>266</v>
      </c>
      <c r="E26" s="422">
        <v>0</v>
      </c>
    </row>
    <row r="27" spans="2:12" ht="14.4" x14ac:dyDescent="0.3">
      <c r="C27" s="264" t="s">
        <v>267</v>
      </c>
      <c r="E27" s="421">
        <v>0</v>
      </c>
    </row>
    <row r="28" spans="2:12" ht="14.4" x14ac:dyDescent="0.3">
      <c r="C28" s="264" t="s">
        <v>268</v>
      </c>
      <c r="E28" s="423">
        <v>0</v>
      </c>
    </row>
    <row r="29" spans="2:12" x14ac:dyDescent="0.25">
      <c r="B29" s="83" t="s">
        <v>269</v>
      </c>
      <c r="E29" s="424">
        <v>0</v>
      </c>
    </row>
    <row r="30" spans="2:12" x14ac:dyDescent="0.25">
      <c r="E30" s="411"/>
    </row>
    <row r="31" spans="2:12" ht="14.4" x14ac:dyDescent="0.3">
      <c r="B31" s="83" t="s">
        <v>270</v>
      </c>
      <c r="E31" s="421"/>
    </row>
    <row r="32" spans="2:12" ht="27" x14ac:dyDescent="0.3">
      <c r="C32" s="425" t="s">
        <v>271</v>
      </c>
      <c r="E32" s="421">
        <f>+E14</f>
        <v>15722.753428700002</v>
      </c>
    </row>
    <row r="33" spans="2:5" x14ac:dyDescent="0.25">
      <c r="E33" s="412"/>
    </row>
    <row r="34" spans="2:5" x14ac:dyDescent="0.25">
      <c r="B34" s="83" t="s">
        <v>272</v>
      </c>
      <c r="E34" s="424">
        <f>E32</f>
        <v>15722.753428700002</v>
      </c>
    </row>
    <row r="35" spans="2:5" x14ac:dyDescent="0.25">
      <c r="E35" s="381"/>
    </row>
    <row r="36" spans="2:5" x14ac:dyDescent="0.25">
      <c r="B36" s="83" t="s">
        <v>273</v>
      </c>
      <c r="E36" s="411"/>
    </row>
    <row r="37" spans="2:5" ht="14.4" x14ac:dyDescent="0.3">
      <c r="C37" s="264" t="s">
        <v>274</v>
      </c>
      <c r="E37" s="426">
        <v>0</v>
      </c>
    </row>
    <row r="38" spans="2:5" x14ac:dyDescent="0.25">
      <c r="C38" s="264" t="s">
        <v>275</v>
      </c>
      <c r="E38" s="427">
        <v>0</v>
      </c>
    </row>
    <row r="39" spans="2:5" x14ac:dyDescent="0.25">
      <c r="C39" s="264" t="s">
        <v>276</v>
      </c>
      <c r="E39" s="428">
        <v>0</v>
      </c>
    </row>
    <row r="40" spans="2:5" x14ac:dyDescent="0.25">
      <c r="B40" s="83" t="s">
        <v>277</v>
      </c>
      <c r="E40" s="424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2020-09-24T16:08:50Z</dcterms:created>
  <dcterms:modified xsi:type="dcterms:W3CDTF">2020-09-24T16:48:08Z</dcterms:modified>
</cp:coreProperties>
</file>