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5.2020\"/>
    </mc:Choice>
  </mc:AlternateContent>
  <bookViews>
    <workbookView xWindow="0" yWindow="0" windowWidth="21600" windowHeight="9444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ProjectName">{"Client Name or Project Name"}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2" i="3"/>
  <c r="B36" i="3" s="1"/>
  <c r="B14" i="3"/>
  <c r="B21" i="3" s="1"/>
  <c r="D6" i="1"/>
  <c r="A3" i="2"/>
  <c r="A84" i="1"/>
  <c r="G72" i="1"/>
  <c r="G74" i="1" s="1"/>
  <c r="G51" i="1"/>
  <c r="G50" i="1"/>
  <c r="G49" i="1"/>
  <c r="H66" i="1"/>
  <c r="G47" i="1"/>
  <c r="L34" i="1"/>
  <c r="H21" i="1"/>
  <c r="L18" i="1"/>
  <c r="D18" i="1"/>
  <c r="L17" i="1"/>
  <c r="K21" i="1"/>
  <c r="J21" i="1"/>
  <c r="I21" i="1"/>
  <c r="D17" i="1"/>
  <c r="A3" i="3"/>
  <c r="B38" i="3" l="1"/>
  <c r="H73" i="1"/>
  <c r="H72" i="1"/>
  <c r="M17" i="1"/>
  <c r="L21" i="1"/>
  <c r="M18" i="1" s="1"/>
  <c r="G46" i="1"/>
  <c r="H68" i="1"/>
  <c r="G64" i="1"/>
  <c r="G68" i="1" s="1"/>
  <c r="H53" i="1"/>
  <c r="G53" i="1" l="1"/>
  <c r="H78" i="1"/>
  <c r="M21" i="1"/>
  <c r="H74" i="1"/>
  <c r="H79" i="1" l="1"/>
</calcChain>
</file>

<file path=xl/sharedStrings.xml><?xml version="1.0" encoding="utf-8"?>
<sst xmlns="http://schemas.openxmlformats.org/spreadsheetml/2006/main" count="373" uniqueCount="280">
  <si>
    <t>Student Loan Backed Reporting - FFELP</t>
  </si>
  <si>
    <t>Monthly Distribution Report</t>
  </si>
  <si>
    <t>Issuer</t>
  </si>
  <si>
    <t>Edsouth Services</t>
  </si>
  <si>
    <t>Deal Name</t>
  </si>
  <si>
    <t>Indenture No. 7,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</si>
  <si>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</si>
  <si>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</si>
  <si>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</si>
  <si>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</si>
  <si>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</si>
  <si>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</si>
  <si>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</si>
  <si>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</si>
  <si>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</si>
  <si>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</si>
  <si>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</si>
  <si>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</si>
  <si>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</si>
  <si>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</si>
  <si>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</si>
  <si>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</si>
  <si>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</si>
  <si>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</si>
  <si>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</si>
  <si>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</si>
  <si>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</si>
  <si>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</si>
  <si>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</si>
  <si>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</si>
  <si>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2014-3 A</t>
  </si>
  <si>
    <t>281381AA1</t>
  </si>
  <si>
    <t>monthly</t>
  </si>
  <si>
    <t>2014-3 B</t>
  </si>
  <si>
    <t>281381AB9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</si>
  <si>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</si>
  <si>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</si>
  <si>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</si>
  <si>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</si>
  <si>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</si>
  <si>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</si>
  <si>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</si>
  <si>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</si>
  <si>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</si>
  <si>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</si>
  <si>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</si>
  <si>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</si>
  <si>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</si>
  <si>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</si>
  <si>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</si>
  <si>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</si>
  <si>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</si>
  <si>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</si>
  <si>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</si>
  <si>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</si>
  <si>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</si>
  <si>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</si>
  <si>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</si>
  <si>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</si>
  <si>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</si>
  <si>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</si>
  <si>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</si>
  <si>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</si>
  <si>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</si>
  <si>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</si>
  <si>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</si>
  <si>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</si>
  <si>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</si>
  <si>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</si>
  <si>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</si>
  <si>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</si>
  <si>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</si>
  <si>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</si>
  <si>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</si>
  <si>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</si>
  <si>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</si>
  <si>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</si>
  <si>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</si>
  <si>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</si>
  <si>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</si>
  <si>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</si>
  <si>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</si>
  <si>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</si>
  <si>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</si>
  <si>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</si>
  <si>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</si>
  <si>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</si>
  <si>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</si>
  <si>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</si>
  <si>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</si>
  <si>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</si>
  <si>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</si>
  <si>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</si>
  <si>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</si>
  <si>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</si>
  <si>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</si>
  <si>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</si>
  <si>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</si>
  <si>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</si>
  <si>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</si>
  <si>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</si>
  <si>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</si>
  <si>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</si>
  <si>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</si>
  <si>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</si>
  <si>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</si>
  <si>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</si>
  <si>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</si>
  <si>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</si>
  <si>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</si>
  <si>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</si>
  <si>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</si>
  <si>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</si>
  <si>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</si>
  <si>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</si>
  <si>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</si>
  <si>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</si>
  <si>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</si>
  <si>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</si>
  <si>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</si>
  <si>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</si>
  <si>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</si>
  <si>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</si>
  <si>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</si>
  <si>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</si>
  <si>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</si>
  <si>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</si>
  <si>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</si>
  <si>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</si>
  <si>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</si>
  <si>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</si>
  <si>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</si>
  <si>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</si>
  <si>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</si>
  <si>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</si>
  <si>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</si>
  <si>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</si>
  <si>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</si>
  <si>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</si>
  <si>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</si>
  <si>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</si>
  <si>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</si>
  <si>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</si>
  <si>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</si>
  <si>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</si>
  <si>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</si>
  <si>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</si>
  <si>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</si>
  <si>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</si>
  <si>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</si>
  <si>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</si>
  <si>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</si>
  <si>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</si>
  <si>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</si>
  <si>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</si>
  <si>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</si>
  <si>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</si>
  <si>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</si>
  <si>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</si>
  <si>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</si>
  <si>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</si>
  <si>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</si>
  <si>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</si>
  <si>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</si>
  <si>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</si>
  <si>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</si>
  <si>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</si>
  <si>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</si>
  <si>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</si>
  <si>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</si>
  <si>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</si>
  <si>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</si>
  <si>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</si>
  <si>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</si>
  <si>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</si>
  <si>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</si>
  <si>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</si>
  <si>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</si>
  <si>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</si>
  <si>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</si>
  <si>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</si>
  <si>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</si>
  <si>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</si>
  <si>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</si>
  <si>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</si>
  <si>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</si>
  <si>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</si>
  <si>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</si>
  <si>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</si>
  <si>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</si>
  <si>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</si>
  <si>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</si>
  <si>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</si>
  <si>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</si>
  <si>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</si>
  <si>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</si>
  <si>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</si>
  <si>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</si>
  <si>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</si>
  <si>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</si>
  <si>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</si>
  <si>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</si>
  <si>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</si>
  <si>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</si>
  <si>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</si>
  <si>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</si>
  <si>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</si>
  <si>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Carryover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</si>
  <si>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</si>
  <si>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</si>
  <si>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</si>
  <si>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</si>
  <si>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</si>
  <si>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</si>
  <si>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</si>
  <si>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</si>
  <si>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</si>
  <si>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</si>
  <si>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</si>
  <si>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</si>
  <si>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</si>
  <si>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</si>
  <si>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</si>
  <si>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7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</si>
  <si>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</si>
  <si>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</si>
  <si>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</si>
  <si>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</si>
  <si>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</si>
  <si>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</si>
  <si>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</si>
  <si>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</si>
  <si>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</si>
  <si>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</si>
  <si>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</si>
  <si>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</si>
  <si>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</si>
  <si>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</si>
  <si>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</si>
  <si>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</si>
  <si>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</si>
  <si>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</si>
  <si>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</si>
  <si>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</si>
  <si>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</si>
  <si>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</si>
  <si>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</si>
  <si>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</si>
  <si>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</si>
  <si>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</si>
  <si>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</si>
  <si>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</si>
  <si>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</si>
  <si>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</si>
  <si>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</si>
  <si>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</si>
  <si>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</si>
  <si>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</si>
  <si>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</si>
  <si>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</si>
  <si>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</si>
  <si>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</si>
  <si>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</si>
  <si>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</si>
  <si>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</si>
  <si>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</si>
  <si>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</si>
  <si>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</si>
  <si>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</si>
  <si>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</si>
  <si>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</si>
  <si>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</si>
  <si>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</si>
  <si>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</si>
  <si>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</si>
  <si>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</si>
  <si>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</si>
  <si>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</si>
  <si>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5/26/20-6/24/20</t>
  </si>
  <si>
    <t xml:space="preserve">https://corp.elfi.com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</si>
</sst>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mmmm\ d\,\ yyyy"/>
    <numFmt numFmtId="173" formatCode="[$$]#,##0.00_);[Red]\([$$]#,##0.00\)"/>
    <numFmt numFmtId="174" formatCode="_(&quot;$&quot;* #,##0_);_(&quot;$&quot;* \(#,##0\);_(&quot;$&quot;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i/>
      <sz val="10"/>
      <color rgb="FFFF0000"/>
      <name val="Arial"/>
      <family val="2"/>
    </font>
    <font>
      <i/>
      <sz val="10"/>
      <color theme="3"/>
      <name val="Arial"/>
      <family val="2"/>
    </font>
    <font>
      <b/>
      <sz val="8"/>
      <name val="Arial"/>
      <family val="2"/>
    </font>
    <font>
      <sz val="8"/>
      <color theme="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u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8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50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3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43" fontId="3" fillId="0" borderId="0" xfId="0" applyNumberFormat="1" applyFont="1" applyFill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3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0" fontId="3" fillId="0" borderId="12" xfId="3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43" fontId="3" fillId="0" borderId="16" xfId="1" applyNumberFormat="1" applyFont="1" applyFill="1" applyBorder="1"/>
    <xf numFmtId="10" fontId="3" fillId="0" borderId="13" xfId="3" applyNumberFormat="1" applyFont="1" applyFill="1" applyBorder="1" applyAlignment="1">
      <alignment horizontal="center"/>
    </xf>
    <xf numFmtId="10" fontId="3" fillId="0" borderId="16" xfId="3" applyNumberFormat="1" applyFont="1" applyFill="1" applyBorder="1" applyAlignment="1">
      <alignment horizontal="center"/>
    </xf>
    <xf numFmtId="14" fontId="3" fillId="0" borderId="5" xfId="3" applyNumberFormat="1" applyFont="1" applyFill="1" applyBorder="1" applyAlignment="1">
      <alignment horizontal="center"/>
    </xf>
    <xf numFmtId="164" fontId="3" fillId="0" borderId="13" xfId="3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1" applyNumberFormat="1" applyFont="1" applyFill="1" applyBorder="1" applyAlignment="1">
      <alignment horizontal="center"/>
    </xf>
    <xf numFmtId="43" fontId="3" fillId="0" borderId="13" xfId="1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3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1" applyNumberFormat="1" applyFont="1" applyFill="1" applyBorder="1"/>
    <xf numFmtId="43" fontId="3" fillId="0" borderId="20" xfId="1" applyNumberFormat="1" applyFont="1" applyFill="1" applyBorder="1"/>
    <xf numFmtId="10" fontId="8" fillId="0" borderId="19" xfId="3" applyNumberFormat="1" applyFont="1" applyFill="1" applyBorder="1" applyAlignment="1">
      <alignment horizontal="center"/>
    </xf>
    <xf numFmtId="10" fontId="3" fillId="0" borderId="21" xfId="3" applyNumberFormat="1" applyFont="1" applyFill="1" applyBorder="1" applyAlignment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3" applyNumberFormat="1" applyFont="1" applyFill="1" applyBorder="1"/>
    <xf numFmtId="43" fontId="4" fillId="0" borderId="19" xfId="1" applyNumberFormat="1" applyFont="1" applyFill="1" applyBorder="1"/>
    <xf numFmtId="9" fontId="4" fillId="0" borderId="19" xfId="3" applyFont="1" applyFill="1" applyBorder="1" applyAlignment="1">
      <alignment horizontal="center"/>
    </xf>
    <xf numFmtId="10" fontId="4" fillId="0" borderId="19" xfId="3" applyNumberFormat="1" applyFont="1" applyFill="1" applyBorder="1" applyAlignment="1">
      <alignment horizontal="center"/>
    </xf>
    <xf numFmtId="10" fontId="4" fillId="0" borderId="21" xfId="3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3" xfId="0" applyFont="1" applyFill="1" applyBorder="1"/>
    <xf numFmtId="0" fontId="9" fillId="0" borderId="0" xfId="0" applyFont="1" applyFill="1" applyBorder="1"/>
    <xf numFmtId="0" fontId="9" fillId="0" borderId="15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3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0" xfId="0" applyFont="1" applyFill="1"/>
    <xf numFmtId="0" fontId="3" fillId="0" borderId="23" xfId="0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3" fillId="0" borderId="0" xfId="5" applyFont="1" applyFill="1" applyBorder="1"/>
    <xf numFmtId="43" fontId="3" fillId="0" borderId="13" xfId="2" applyNumberFormat="1" applyFont="1" applyFill="1" applyBorder="1" applyAlignment="1">
      <alignment horizontal="right"/>
    </xf>
    <xf numFmtId="43" fontId="3" fillId="0" borderId="27" xfId="2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10" fontId="3" fillId="0" borderId="17" xfId="1" applyNumberFormat="1" applyFont="1" applyFill="1" applyBorder="1" applyAlignment="1">
      <alignment horizontal="center"/>
    </xf>
    <xf numFmtId="2" fontId="3" fillId="0" borderId="28" xfId="3" applyNumberFormat="1" applyFont="1" applyFill="1" applyBorder="1" applyAlignment="1"/>
    <xf numFmtId="2" fontId="3" fillId="0" borderId="23" xfId="3" applyNumberFormat="1" applyFont="1" applyFill="1" applyBorder="1" applyAlignment="1">
      <alignment horizontal="center"/>
    </xf>
    <xf numFmtId="2" fontId="3" fillId="0" borderId="15" xfId="3" applyNumberFormat="1" applyFont="1" applyFill="1" applyBorder="1" applyAlignment="1"/>
    <xf numFmtId="0" fontId="4" fillId="0" borderId="0" xfId="0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27" xfId="2" applyNumberFormat="1" applyFont="1" applyFill="1" applyBorder="1" applyAlignment="1">
      <alignment horizontal="right"/>
    </xf>
    <xf numFmtId="2" fontId="3" fillId="0" borderId="17" xfId="3" applyNumberFormat="1" applyFont="1" applyFill="1" applyBorder="1" applyAlignment="1"/>
    <xf numFmtId="2" fontId="3" fillId="0" borderId="0" xfId="3" applyNumberFormat="1" applyFont="1" applyFill="1" applyBorder="1" applyAlignment="1">
      <alignment horizontal="center"/>
    </xf>
    <xf numFmtId="2" fontId="3" fillId="0" borderId="5" xfId="3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3" applyNumberFormat="1" applyFont="1" applyFill="1" applyBorder="1" applyAlignment="1"/>
    <xf numFmtId="2" fontId="3" fillId="0" borderId="22" xfId="3" applyNumberFormat="1" applyFont="1" applyFill="1" applyBorder="1" applyAlignment="1">
      <alignment horizontal="center"/>
    </xf>
    <xf numFmtId="2" fontId="3" fillId="0" borderId="21" xfId="3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4" xfId="7" applyNumberFormat="1" applyFont="1" applyFill="1" applyBorder="1" applyAlignment="1">
      <alignment horizontal="center"/>
    </xf>
    <xf numFmtId="10" fontId="4" fillId="0" borderId="32" xfId="7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1" applyNumberFormat="1" applyFont="1" applyFill="1" applyBorder="1"/>
    <xf numFmtId="2" fontId="4" fillId="0" borderId="33" xfId="3" applyNumberFormat="1" applyFont="1" applyFill="1" applyBorder="1" applyAlignment="1">
      <alignment horizontal="center"/>
    </xf>
    <xf numFmtId="2" fontId="4" fillId="0" borderId="7" xfId="3" applyNumberFormat="1" applyFont="1" applyFill="1" applyBorder="1" applyAlignment="1">
      <alignment horizontal="center"/>
    </xf>
    <xf numFmtId="2" fontId="4" fillId="0" borderId="8" xfId="3" applyNumberFormat="1" applyFont="1" applyFill="1" applyBorder="1" applyAlignment="1"/>
    <xf numFmtId="44" fontId="3" fillId="0" borderId="13" xfId="2" applyFont="1" applyFill="1" applyBorder="1" applyAlignment="1">
      <alignment horizontal="right"/>
    </xf>
    <xf numFmtId="44" fontId="3" fillId="0" borderId="27" xfId="2" applyFont="1" applyFill="1" applyBorder="1" applyAlignment="1">
      <alignment horizontal="righ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6" applyNumberFormat="1" applyFont="1" applyFill="1" applyBorder="1"/>
    <xf numFmtId="2" fontId="4" fillId="0" borderId="0" xfId="7" applyNumberFormat="1" applyFont="1" applyFill="1" applyBorder="1" applyAlignment="1">
      <alignment horizontal="center"/>
    </xf>
    <xf numFmtId="2" fontId="4" fillId="0" borderId="5" xfId="7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2" applyFont="1" applyFill="1" applyBorder="1" applyAlignment="1">
      <alignment horizontal="right"/>
    </xf>
    <xf numFmtId="44" fontId="3" fillId="0" borderId="37" xfId="2" applyFont="1" applyFill="1" applyBorder="1" applyAlignment="1">
      <alignment horizontal="right"/>
    </xf>
    <xf numFmtId="0" fontId="2" fillId="0" borderId="1" xfId="8" applyFont="1" applyFill="1" applyBorder="1"/>
    <xf numFmtId="0" fontId="3" fillId="0" borderId="2" xfId="8" applyFont="1" applyFill="1" applyBorder="1"/>
    <xf numFmtId="0" fontId="3" fillId="0" borderId="3" xfId="8" applyFont="1" applyFill="1" applyBorder="1"/>
    <xf numFmtId="0" fontId="3" fillId="0" borderId="4" xfId="8" applyFont="1" applyFill="1" applyBorder="1"/>
    <xf numFmtId="0" fontId="3" fillId="0" borderId="0" xfId="8" applyFont="1" applyFill="1" applyBorder="1"/>
    <xf numFmtId="0" fontId="3" fillId="0" borderId="5" xfId="8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9" xfId="8" applyFont="1" applyFill="1" applyBorder="1"/>
    <xf numFmtId="0" fontId="4" fillId="0" borderId="24" xfId="8" applyFont="1" applyFill="1" applyBorder="1"/>
    <xf numFmtId="0" fontId="4" fillId="0" borderId="10" xfId="8" applyFont="1" applyFill="1" applyBorder="1" applyAlignment="1">
      <alignment horizontal="center"/>
    </xf>
    <xf numFmtId="0" fontId="4" fillId="0" borderId="32" xfId="8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8" applyFont="1" applyFill="1" applyBorder="1"/>
    <xf numFmtId="43" fontId="3" fillId="0" borderId="16" xfId="1" applyFont="1" applyFill="1" applyBorder="1" applyAlignment="1">
      <alignment horizontal="right"/>
    </xf>
    <xf numFmtId="44" fontId="3" fillId="0" borderId="0" xfId="2" applyFont="1" applyFill="1" applyBorder="1"/>
    <xf numFmtId="0" fontId="3" fillId="0" borderId="16" xfId="8" applyFont="1" applyFill="1" applyBorder="1"/>
    <xf numFmtId="43" fontId="3" fillId="0" borderId="0" xfId="1" applyNumberFormat="1" applyFont="1" applyFill="1" applyBorder="1"/>
    <xf numFmtId="43" fontId="3" fillId="0" borderId="16" xfId="1" applyFont="1" applyFill="1" applyBorder="1"/>
    <xf numFmtId="43" fontId="3" fillId="0" borderId="5" xfId="1" applyFont="1" applyFill="1" applyBorder="1"/>
    <xf numFmtId="165" fontId="3" fillId="0" borderId="0" xfId="1" applyNumberFormat="1" applyFont="1" applyFill="1" applyBorder="1"/>
    <xf numFmtId="44" fontId="3" fillId="0" borderId="0" xfId="0" applyNumberFormat="1" applyFont="1" applyFill="1"/>
    <xf numFmtId="43" fontId="3" fillId="0" borderId="0" xfId="1" applyFont="1" applyFill="1" applyBorder="1"/>
    <xf numFmtId="44" fontId="11" fillId="0" borderId="0" xfId="2" applyFont="1" applyFill="1" applyBorder="1"/>
    <xf numFmtId="43" fontId="11" fillId="0" borderId="0" xfId="0" applyNumberFormat="1" applyFont="1" applyFill="1"/>
    <xf numFmtId="0" fontId="11" fillId="0" borderId="0" xfId="0" applyFont="1" applyFill="1" applyBorder="1"/>
    <xf numFmtId="0" fontId="11" fillId="0" borderId="0" xfId="0" applyFont="1" applyFill="1"/>
    <xf numFmtId="43" fontId="3" fillId="0" borderId="0" xfId="1" applyFont="1" applyFill="1" applyBorder="1" applyAlignment="1">
      <alignment horizontal="center"/>
    </xf>
    <xf numFmtId="43" fontId="3" fillId="0" borderId="13" xfId="1" applyFont="1" applyFill="1" applyBorder="1" applyAlignment="1">
      <alignment horizontal="right"/>
    </xf>
    <xf numFmtId="166" fontId="3" fillId="0" borderId="0" xfId="0" applyNumberFormat="1" applyFont="1" applyFill="1"/>
    <xf numFmtId="0" fontId="4" fillId="0" borderId="0" xfId="8" applyFont="1" applyFill="1" applyBorder="1"/>
    <xf numFmtId="43" fontId="4" fillId="0" borderId="13" xfId="1" applyFont="1" applyFill="1" applyBorder="1" applyAlignment="1">
      <alignment horizontal="right"/>
    </xf>
    <xf numFmtId="44" fontId="3" fillId="0" borderId="0" xfId="0" applyNumberFormat="1" applyFont="1" applyFill="1" applyBorder="1"/>
    <xf numFmtId="0" fontId="3" fillId="0" borderId="13" xfId="8" applyFont="1" applyFill="1" applyBorder="1"/>
    <xf numFmtId="0" fontId="9" fillId="0" borderId="4" xfId="8" applyFont="1" applyFill="1" applyBorder="1"/>
    <xf numFmtId="0" fontId="9" fillId="0" borderId="0" xfId="8" applyFont="1" applyFill="1" applyBorder="1"/>
    <xf numFmtId="0" fontId="9" fillId="0" borderId="16" xfId="8" applyFont="1" applyFill="1" applyBorder="1"/>
    <xf numFmtId="0" fontId="9" fillId="0" borderId="13" xfId="8" applyFont="1" applyFill="1" applyBorder="1"/>
    <xf numFmtId="0" fontId="9" fillId="0" borderId="5" xfId="8" applyFont="1" applyFill="1" applyBorder="1"/>
    <xf numFmtId="0" fontId="3" fillId="0" borderId="6" xfId="8" applyFont="1" applyFill="1" applyBorder="1"/>
    <xf numFmtId="0" fontId="3" fillId="0" borderId="7" xfId="8" applyFont="1" applyFill="1" applyBorder="1"/>
    <xf numFmtId="0" fontId="3" fillId="0" borderId="38" xfId="8" applyFont="1" applyFill="1" applyBorder="1"/>
    <xf numFmtId="0" fontId="3" fillId="0" borderId="39" xfId="8" applyFont="1" applyFill="1" applyBorder="1"/>
    <xf numFmtId="0" fontId="3" fillId="0" borderId="8" xfId="8" applyFont="1" applyFill="1" applyBorder="1"/>
    <xf numFmtId="0" fontId="3" fillId="0" borderId="40" xfId="0" applyFont="1" applyFill="1" applyBorder="1"/>
    <xf numFmtId="0" fontId="2" fillId="0" borderId="34" xfId="9" applyFont="1" applyFill="1" applyBorder="1"/>
    <xf numFmtId="0" fontId="3" fillId="0" borderId="41" xfId="9" applyFont="1" applyFill="1" applyBorder="1"/>
    <xf numFmtId="0" fontId="3" fillId="0" borderId="17" xfId="0" applyFont="1" applyFill="1" applyBorder="1"/>
    <xf numFmtId="0" fontId="3" fillId="0" borderId="4" xfId="9" applyFont="1" applyFill="1" applyBorder="1"/>
    <xf numFmtId="0" fontId="3" fillId="0" borderId="5" xfId="9" applyFont="1" applyFill="1" applyBorder="1"/>
    <xf numFmtId="0" fontId="4" fillId="0" borderId="31" xfId="0" applyFont="1" applyFill="1" applyBorder="1"/>
    <xf numFmtId="0" fontId="4" fillId="0" borderId="32" xfId="0" applyFont="1" applyFill="1" applyBorder="1" applyAlignment="1">
      <alignment horizontal="center"/>
    </xf>
    <xf numFmtId="0" fontId="4" fillId="0" borderId="1" xfId="9" applyFont="1" applyFill="1" applyBorder="1"/>
    <xf numFmtId="0" fontId="4" fillId="0" borderId="3" xfId="9" applyFont="1" applyFill="1" applyBorder="1" applyAlignment="1">
      <alignment horizontal="center"/>
    </xf>
    <xf numFmtId="0" fontId="4" fillId="0" borderId="28" xfId="0" applyFont="1" applyFill="1" applyBorder="1"/>
    <xf numFmtId="4" fontId="3" fillId="0" borderId="12" xfId="0" applyNumberFormat="1" applyFont="1" applyFill="1" applyBorder="1"/>
    <xf numFmtId="165" fontId="3" fillId="0" borderId="15" xfId="1" applyNumberFormat="1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43" fontId="3" fillId="0" borderId="13" xfId="1" applyFont="1" applyFill="1" applyBorder="1"/>
    <xf numFmtId="0" fontId="9" fillId="0" borderId="0" xfId="9" applyFont="1" applyFill="1" applyBorder="1"/>
    <xf numFmtId="0" fontId="3" fillId="0" borderId="0" xfId="9" applyFont="1" applyFill="1" applyBorder="1"/>
    <xf numFmtId="43" fontId="3" fillId="0" borderId="19" xfId="1" applyFont="1" applyFill="1" applyBorder="1" applyAlignment="1">
      <alignment horizontal="right"/>
    </xf>
    <xf numFmtId="43" fontId="3" fillId="0" borderId="20" xfId="1" applyFont="1" applyFill="1" applyBorder="1"/>
    <xf numFmtId="43" fontId="3" fillId="0" borderId="21" xfId="1" applyFont="1" applyFill="1" applyBorder="1"/>
    <xf numFmtId="0" fontId="4" fillId="0" borderId="17" xfId="0" applyFont="1" applyFill="1" applyBorder="1"/>
    <xf numFmtId="43" fontId="4" fillId="0" borderId="16" xfId="1" applyFont="1" applyFill="1" applyBorder="1"/>
    <xf numFmtId="8" fontId="4" fillId="0" borderId="26" xfId="1" applyNumberFormat="1" applyFont="1" applyFill="1" applyBorder="1"/>
    <xf numFmtId="43" fontId="4" fillId="0" borderId="5" xfId="1" applyFont="1" applyFill="1" applyBorder="1"/>
    <xf numFmtId="0" fontId="3" fillId="0" borderId="24" xfId="0" applyFont="1" applyFill="1" applyBorder="1"/>
    <xf numFmtId="43" fontId="3" fillId="0" borderId="13" xfId="1" quotePrefix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165" fontId="3" fillId="0" borderId="13" xfId="1" quotePrefix="1" applyNumberFormat="1" applyFont="1" applyFill="1" applyBorder="1" applyAlignment="1">
      <alignment horizontal="right"/>
    </xf>
    <xf numFmtId="43" fontId="3" fillId="0" borderId="27" xfId="1" quotePrefix="1" applyFont="1" applyFill="1" applyBorder="1" applyAlignment="1">
      <alignment horizontal="right"/>
    </xf>
    <xf numFmtId="165" fontId="3" fillId="0" borderId="5" xfId="1" applyNumberFormat="1" applyFont="1" applyFill="1" applyBorder="1"/>
    <xf numFmtId="0" fontId="4" fillId="0" borderId="18" xfId="0" applyFont="1" applyFill="1" applyBorder="1"/>
    <xf numFmtId="10" fontId="3" fillId="0" borderId="19" xfId="3" applyNumberFormat="1" applyFont="1" applyFill="1" applyBorder="1" applyAlignment="1">
      <alignment horizontal="right"/>
    </xf>
    <xf numFmtId="165" fontId="4" fillId="0" borderId="13" xfId="0" applyNumberFormat="1" applyFont="1" applyFill="1" applyBorder="1"/>
    <xf numFmtId="165" fontId="4" fillId="0" borderId="16" xfId="0" applyNumberFormat="1" applyFont="1" applyFill="1" applyBorder="1"/>
    <xf numFmtId="165" fontId="4" fillId="0" borderId="5" xfId="1" applyNumberFormat="1" applyFont="1" applyFill="1" applyBorder="1"/>
    <xf numFmtId="0" fontId="3" fillId="0" borderId="13" xfId="0" applyFont="1" applyFill="1" applyBorder="1"/>
    <xf numFmtId="10" fontId="3" fillId="0" borderId="16" xfId="3" applyNumberFormat="1" applyFont="1" applyFill="1" applyBorder="1"/>
    <xf numFmtId="0" fontId="3" fillId="0" borderId="29" xfId="0" applyFont="1" applyFill="1" applyBorder="1"/>
    <xf numFmtId="10" fontId="3" fillId="0" borderId="20" xfId="3" applyNumberFormat="1" applyFont="1" applyFill="1" applyBorder="1"/>
    <xf numFmtId="10" fontId="3" fillId="0" borderId="21" xfId="3" applyNumberFormat="1" applyFont="1" applyFill="1" applyBorder="1"/>
    <xf numFmtId="10" fontId="3" fillId="0" borderId="0" xfId="3" applyNumberFormat="1" applyFont="1" applyFill="1"/>
    <xf numFmtId="0" fontId="9" fillId="0" borderId="25" xfId="0" applyFont="1" applyFill="1" applyBorder="1"/>
    <xf numFmtId="0" fontId="9" fillId="0" borderId="28" xfId="0" applyFont="1" applyFill="1" applyBorder="1"/>
    <xf numFmtId="0" fontId="9" fillId="0" borderId="33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31" xfId="0" applyFont="1" applyFill="1" applyBorder="1" applyAlignment="1"/>
    <xf numFmtId="0" fontId="4" fillId="0" borderId="30" xfId="0" applyFont="1" applyFill="1" applyBorder="1" applyAlignment="1"/>
    <xf numFmtId="43" fontId="4" fillId="0" borderId="10" xfId="1" applyNumberFormat="1" applyFont="1" applyFill="1" applyBorder="1" applyAlignment="1">
      <alignment horizontal="center"/>
    </xf>
    <xf numFmtId="43" fontId="4" fillId="0" borderId="30" xfId="1" applyNumberFormat="1" applyFont="1" applyFill="1" applyBorder="1" applyAlignment="1">
      <alignment horizontal="center"/>
    </xf>
    <xf numFmtId="0" fontId="13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0" fontId="3" fillId="0" borderId="12" xfId="3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3" applyNumberFormat="1" applyFont="1" applyFill="1" applyBorder="1" applyAlignment="1">
      <alignment horizontal="right"/>
    </xf>
    <xf numFmtId="167" fontId="8" fillId="0" borderId="13" xfId="0" applyNumberFormat="1" applyFont="1" applyFill="1" applyBorder="1" applyAlignment="1">
      <alignment horizontal="right"/>
    </xf>
    <xf numFmtId="167" fontId="8" fillId="0" borderId="27" xfId="0" applyNumberFormat="1" applyFont="1" applyFill="1" applyBorder="1" applyAlignment="1">
      <alignment horizontal="right"/>
    </xf>
    <xf numFmtId="10" fontId="3" fillId="0" borderId="13" xfId="1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4" fillId="0" borderId="20" xfId="1" applyNumberFormat="1" applyFont="1" applyFill="1" applyBorder="1" applyAlignment="1">
      <alignment horizontal="right"/>
    </xf>
    <xf numFmtId="43" fontId="4" fillId="0" borderId="19" xfId="1" applyFont="1" applyFill="1" applyBorder="1" applyAlignment="1">
      <alignment horizontal="right"/>
    </xf>
    <xf numFmtId="10" fontId="4" fillId="0" borderId="19" xfId="3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9" fillId="0" borderId="23" xfId="3" applyNumberFormat="1" applyFont="1" applyFill="1" applyBorder="1"/>
    <xf numFmtId="168" fontId="9" fillId="0" borderId="15" xfId="1" applyNumberFormat="1" applyFont="1" applyFill="1" applyBorder="1"/>
    <xf numFmtId="10" fontId="9" fillId="0" borderId="7" xfId="3" applyNumberFormat="1" applyFont="1" applyFill="1" applyBorder="1"/>
    <xf numFmtId="168" fontId="9" fillId="0" borderId="8" xfId="1" applyNumberFormat="1" applyFont="1" applyFill="1" applyBorder="1"/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43" fontId="4" fillId="0" borderId="10" xfId="1" applyFont="1" applyFill="1" applyBorder="1" applyAlignment="1">
      <alignment horizontal="center"/>
    </xf>
    <xf numFmtId="43" fontId="4" fillId="0" borderId="30" xfId="1" applyFont="1" applyFill="1" applyBorder="1" applyAlignment="1">
      <alignment horizontal="center"/>
    </xf>
    <xf numFmtId="41" fontId="3" fillId="0" borderId="13" xfId="1" applyNumberFormat="1" applyFont="1" applyFill="1" applyBorder="1" applyAlignment="1">
      <alignment horizontal="right"/>
    </xf>
    <xf numFmtId="43" fontId="3" fillId="0" borderId="14" xfId="1" applyFont="1" applyFill="1" applyBorder="1" applyAlignment="1">
      <alignment horizontal="right"/>
    </xf>
    <xf numFmtId="43" fontId="3" fillId="0" borderId="13" xfId="3" applyNumberFormat="1" applyFont="1" applyFill="1" applyBorder="1" applyAlignment="1">
      <alignment horizontal="right"/>
    </xf>
    <xf numFmtId="43" fontId="3" fillId="0" borderId="26" xfId="1" applyFont="1" applyFill="1" applyBorder="1" applyAlignment="1">
      <alignment horizontal="right"/>
    </xf>
    <xf numFmtId="43" fontId="3" fillId="0" borderId="27" xfId="1" applyFont="1" applyFill="1" applyBorder="1" applyAlignment="1">
      <alignment horizontal="right"/>
    </xf>
    <xf numFmtId="43" fontId="3" fillId="0" borderId="17" xfId="3" applyNumberFormat="1" applyFont="1" applyFill="1" applyBorder="1" applyAlignment="1">
      <alignment horizontal="right"/>
    </xf>
    <xf numFmtId="41" fontId="4" fillId="0" borderId="19" xfId="1" applyNumberFormat="1" applyFont="1" applyFill="1" applyBorder="1" applyAlignment="1">
      <alignment horizontal="right"/>
    </xf>
    <xf numFmtId="43" fontId="4" fillId="0" borderId="19" xfId="3" applyNumberFormat="1" applyFont="1" applyFill="1" applyBorder="1" applyAlignment="1">
      <alignment horizontal="right"/>
    </xf>
    <xf numFmtId="43" fontId="4" fillId="0" borderId="29" xfId="3" applyNumberFormat="1" applyFont="1" applyFill="1" applyBorder="1" applyAlignment="1">
      <alignment horizontal="right"/>
    </xf>
    <xf numFmtId="43" fontId="4" fillId="0" borderId="37" xfId="1" applyFont="1" applyFill="1" applyBorder="1" applyAlignment="1">
      <alignment horizontal="right"/>
    </xf>
    <xf numFmtId="10" fontId="9" fillId="0" borderId="0" xfId="3" applyNumberFormat="1" applyFont="1" applyFill="1" applyBorder="1"/>
    <xf numFmtId="168" fontId="9" fillId="0" borderId="5" xfId="1" applyNumberFormat="1" applyFont="1" applyFill="1" applyBorder="1"/>
    <xf numFmtId="0" fontId="4" fillId="0" borderId="30" xfId="0" applyFont="1" applyFill="1" applyBorder="1" applyAlignment="1">
      <alignment horizontal="center"/>
    </xf>
    <xf numFmtId="0" fontId="9" fillId="0" borderId="5" xfId="0" applyFont="1" applyFill="1" applyBorder="1"/>
    <xf numFmtId="0" fontId="3" fillId="0" borderId="42" xfId="0" applyFont="1" applyFill="1" applyBorder="1"/>
    <xf numFmtId="0" fontId="3" fillId="0" borderId="11" xfId="0" applyFont="1" applyFill="1" applyBorder="1"/>
    <xf numFmtId="10" fontId="3" fillId="0" borderId="12" xfId="1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9" xfId="1" applyNumberFormat="1" applyFont="1" applyFill="1" applyBorder="1" applyAlignment="1">
      <alignment horizontal="right"/>
    </xf>
    <xf numFmtId="43" fontId="4" fillId="0" borderId="39" xfId="1" applyFont="1" applyFill="1" applyBorder="1" applyAlignment="1">
      <alignment horizontal="right"/>
    </xf>
    <xf numFmtId="10" fontId="4" fillId="0" borderId="39" xfId="3" applyNumberFormat="1" applyFont="1" applyFill="1" applyBorder="1" applyAlignment="1">
      <alignment horizontal="right"/>
    </xf>
    <xf numFmtId="10" fontId="4" fillId="0" borderId="39" xfId="1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/>
    <xf numFmtId="10" fontId="3" fillId="0" borderId="0" xfId="3" applyNumberFormat="1" applyFont="1" applyFill="1" applyBorder="1" applyAlignment="1">
      <alignment horizontal="center"/>
    </xf>
    <xf numFmtId="165" fontId="3" fillId="0" borderId="0" xfId="0" applyNumberFormat="1" applyFont="1" applyFill="1"/>
    <xf numFmtId="4" fontId="3" fillId="0" borderId="0" xfId="0" applyNumberFormat="1" applyFont="1" applyFill="1"/>
    <xf numFmtId="37" fontId="3" fillId="0" borderId="0" xfId="0" applyNumberFormat="1" applyFont="1" applyFill="1"/>
    <xf numFmtId="39" fontId="3" fillId="0" borderId="0" xfId="0" applyNumberFormat="1" applyFont="1" applyFill="1"/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2" xfId="0" applyFill="1" applyBorder="1"/>
    <xf numFmtId="14" fontId="0" fillId="0" borderId="3" xfId="0" applyNumberFormat="1" applyFill="1" applyBorder="1" applyAlignment="1"/>
    <xf numFmtId="0" fontId="0" fillId="0" borderId="0" xfId="0" applyFill="1" applyBorder="1"/>
    <xf numFmtId="0" fontId="15" fillId="0" borderId="0" xfId="0" applyFont="1" applyFill="1" applyBorder="1"/>
    <xf numFmtId="0" fontId="4" fillId="0" borderId="1" xfId="0" applyFont="1" applyFill="1" applyBorder="1"/>
    <xf numFmtId="0" fontId="0" fillId="0" borderId="3" xfId="0" applyFill="1" applyBorder="1"/>
    <xf numFmtId="0" fontId="15" fillId="0" borderId="34" xfId="0" applyFont="1" applyFill="1" applyBorder="1"/>
    <xf numFmtId="0" fontId="0" fillId="0" borderId="42" xfId="0" applyFill="1" applyBorder="1"/>
    <xf numFmtId="0" fontId="0" fillId="0" borderId="41" xfId="0" applyFill="1" applyBorder="1"/>
    <xf numFmtId="14" fontId="4" fillId="0" borderId="21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0" fillId="0" borderId="4" xfId="0" applyFill="1" applyBorder="1"/>
    <xf numFmtId="43" fontId="0" fillId="0" borderId="0" xfId="1" applyFont="1" applyFill="1" applyBorder="1"/>
    <xf numFmtId="0" fontId="17" fillId="0" borderId="0" xfId="0" applyFont="1" applyFill="1" applyBorder="1"/>
    <xf numFmtId="43" fontId="0" fillId="0" borderId="5" xfId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2" applyFont="1" applyFill="1" applyBorder="1"/>
    <xf numFmtId="44" fontId="0" fillId="0" borderId="0" xfId="2" applyFont="1" applyFill="1" applyBorder="1"/>
    <xf numFmtId="8" fontId="0" fillId="0" borderId="0" xfId="0" applyNumberFormat="1" applyFill="1"/>
    <xf numFmtId="44" fontId="0" fillId="0" borderId="0" xfId="0" applyNumberFormat="1" applyFill="1"/>
    <xf numFmtId="49" fontId="18" fillId="0" borderId="0" xfId="0" applyNumberFormat="1" applyFont="1" applyFill="1" applyBorder="1" applyAlignment="1">
      <alignment horizontal="center"/>
    </xf>
    <xf numFmtId="14" fontId="4" fillId="0" borderId="43" xfId="0" applyNumberFormat="1" applyFont="1" applyFill="1" applyBorder="1" applyAlignment="1">
      <alignment horizontal="center"/>
    </xf>
    <xf numFmtId="0" fontId="19" fillId="0" borderId="0" xfId="0" applyFont="1" applyFill="1"/>
    <xf numFmtId="43" fontId="0" fillId="0" borderId="5" xfId="0" applyNumberFormat="1" applyFill="1" applyBorder="1"/>
    <xf numFmtId="43" fontId="14" fillId="0" borderId="0" xfId="0" applyNumberFormat="1" applyFont="1" applyFill="1" applyBorder="1"/>
    <xf numFmtId="43" fontId="13" fillId="0" borderId="0" xfId="0" applyNumberFormat="1" applyFont="1" applyFill="1" applyBorder="1"/>
    <xf numFmtId="8" fontId="19" fillId="0" borderId="0" xfId="1" applyNumberFormat="1" applyFont="1" applyFill="1" applyAlignment="1">
      <alignment horizontal="center"/>
    </xf>
    <xf numFmtId="49" fontId="3" fillId="0" borderId="4" xfId="2" applyNumberFormat="1" applyFont="1" applyFill="1" applyBorder="1"/>
    <xf numFmtId="8" fontId="20" fillId="0" borderId="0" xfId="0" applyNumberFormat="1" applyFont="1" applyFill="1" applyBorder="1" applyAlignment="1">
      <alignment horizontal="left"/>
    </xf>
    <xf numFmtId="8" fontId="8" fillId="0" borderId="0" xfId="0" applyNumberFormat="1" applyFont="1" applyFill="1" applyBorder="1" applyAlignment="1">
      <alignment horizontal="right"/>
    </xf>
    <xf numFmtId="10" fontId="19" fillId="0" borderId="0" xfId="3" applyNumberFormat="1" applyFont="1" applyFill="1" applyAlignment="1">
      <alignment horizontal="center"/>
    </xf>
    <xf numFmtId="10" fontId="0" fillId="0" borderId="5" xfId="3" applyNumberFormat="1" applyFont="1" applyFill="1" applyBorder="1" applyAlignment="1">
      <alignment horizontal="right"/>
    </xf>
    <xf numFmtId="10" fontId="8" fillId="0" borderId="0" xfId="3" applyNumberFormat="1" applyFont="1" applyFill="1" applyBorder="1" applyAlignment="1">
      <alignment horizontal="left"/>
    </xf>
    <xf numFmtId="10" fontId="8" fillId="0" borderId="0" xfId="3" applyNumberFormat="1" applyFont="1" applyFill="1" applyBorder="1" applyAlignment="1">
      <alignment horizontal="right"/>
    </xf>
    <xf numFmtId="44" fontId="21" fillId="0" borderId="0" xfId="3" applyNumberFormat="1" applyFont="1" applyFill="1" applyBorder="1" applyAlignment="1">
      <alignment horizontal="right"/>
    </xf>
    <xf numFmtId="10" fontId="21" fillId="0" borderId="0" xfId="3" applyNumberFormat="1" applyFont="1" applyFill="1" applyBorder="1" applyAlignment="1">
      <alignment horizontal="left"/>
    </xf>
    <xf numFmtId="0" fontId="0" fillId="0" borderId="5" xfId="0" applyFill="1" applyBorder="1"/>
    <xf numFmtId="10" fontId="3" fillId="0" borderId="5" xfId="3" applyNumberFormat="1" applyFont="1" applyFill="1" applyBorder="1" applyAlignment="1">
      <alignment horizontal="right"/>
    </xf>
    <xf numFmtId="171" fontId="0" fillId="0" borderId="0" xfId="3" applyNumberFormat="1" applyFont="1" applyFill="1"/>
    <xf numFmtId="43" fontId="19" fillId="0" borderId="0" xfId="0" applyNumberFormat="1" applyFont="1" applyFill="1" applyAlignment="1">
      <alignment horizontal="center"/>
    </xf>
    <xf numFmtId="49" fontId="0" fillId="0" borderId="4" xfId="2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>
      <alignment horizontal="right"/>
    </xf>
    <xf numFmtId="0" fontId="0" fillId="0" borderId="8" xfId="0" applyFill="1" applyBorder="1"/>
    <xf numFmtId="43" fontId="19" fillId="0" borderId="0" xfId="1" applyFont="1" applyFill="1" applyAlignment="1">
      <alignment horizontal="center"/>
    </xf>
    <xf numFmtId="0" fontId="9" fillId="0" borderId="1" xfId="1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19" fillId="0" borderId="0" xfId="0" applyFont="1" applyFill="1" applyAlignment="1">
      <alignment horizontal="center"/>
    </xf>
    <xf numFmtId="43" fontId="3" fillId="0" borderId="5" xfId="0" applyNumberFormat="1" applyFont="1" applyFill="1" applyBorder="1" applyAlignment="1">
      <alignment horizontal="right"/>
    </xf>
    <xf numFmtId="0" fontId="9" fillId="0" borderId="4" xfId="11" applyFont="1" applyFill="1" applyBorder="1"/>
    <xf numFmtId="0" fontId="5" fillId="0" borderId="5" xfId="0" applyFont="1" applyFill="1" applyBorder="1"/>
    <xf numFmtId="43" fontId="8" fillId="0" borderId="0" xfId="12" applyFont="1" applyFill="1" applyBorder="1" applyAlignment="1">
      <alignment horizontal="right"/>
    </xf>
    <xf numFmtId="0" fontId="5" fillId="0" borderId="7" xfId="0" applyFont="1" applyFill="1" applyBorder="1"/>
    <xf numFmtId="43" fontId="5" fillId="0" borderId="7" xfId="1" applyFont="1" applyFill="1" applyBorder="1"/>
    <xf numFmtId="0" fontId="5" fillId="0" borderId="8" xfId="0" applyFont="1" applyFill="1" applyBorder="1"/>
    <xf numFmtId="10" fontId="3" fillId="0" borderId="5" xfId="13" applyNumberFormat="1" applyFont="1" applyFill="1" applyBorder="1" applyAlignment="1">
      <alignment horizontal="right"/>
    </xf>
    <xf numFmtId="10" fontId="8" fillId="0" borderId="0" xfId="13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10" fontId="8" fillId="0" borderId="0" xfId="0" applyNumberFormat="1" applyFont="1" applyFill="1" applyBorder="1" applyAlignment="1">
      <alignment horizontal="right"/>
    </xf>
    <xf numFmtId="43" fontId="5" fillId="0" borderId="0" xfId="0" applyNumberFormat="1" applyFont="1" applyFill="1"/>
    <xf numFmtId="10" fontId="23" fillId="0" borderId="0" xfId="0" applyNumberFormat="1" applyFont="1" applyFill="1" applyAlignment="1">
      <alignment horizontal="center"/>
    </xf>
    <xf numFmtId="10" fontId="3" fillId="0" borderId="6" xfId="3" applyNumberFormat="1" applyFont="1" applyFill="1" applyBorder="1"/>
    <xf numFmtId="10" fontId="3" fillId="0" borderId="7" xfId="3" applyNumberFormat="1" applyFont="1" applyFill="1" applyBorder="1"/>
    <xf numFmtId="10" fontId="3" fillId="0" borderId="8" xfId="3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4" fontId="5" fillId="0" borderId="0" xfId="0" applyNumberFormat="1" applyFont="1" applyFill="1"/>
    <xf numFmtId="0" fontId="9" fillId="0" borderId="25" xfId="14" applyFont="1" applyFill="1" applyBorder="1" applyAlignment="1">
      <alignment vertical="top"/>
    </xf>
    <xf numFmtId="0" fontId="0" fillId="0" borderId="23" xfId="0" applyFill="1" applyBorder="1"/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3" fontId="5" fillId="0" borderId="0" xfId="1" applyFont="1" applyFill="1"/>
    <xf numFmtId="0" fontId="9" fillId="0" borderId="0" xfId="14" applyFont="1" applyFill="1" applyBorder="1" applyAlignment="1">
      <alignment horizontal="left" vertical="top" wrapText="1"/>
    </xf>
    <xf numFmtId="43" fontId="0" fillId="0" borderId="0" xfId="1" applyFont="1" applyFill="1"/>
    <xf numFmtId="10" fontId="0" fillId="0" borderId="0" xfId="0" applyNumberFormat="1" applyFill="1" applyBorder="1"/>
    <xf numFmtId="43" fontId="3" fillId="0" borderId="0" xfId="0" applyNumberFormat="1" applyFont="1" applyFill="1" applyBorder="1"/>
    <xf numFmtId="43" fontId="0" fillId="0" borderId="0" xfId="0" applyNumberFormat="1" applyFill="1"/>
    <xf numFmtId="0" fontId="15" fillId="0" borderId="4" xfId="0" applyFont="1" applyFill="1" applyBorder="1"/>
    <xf numFmtId="0" fontId="0" fillId="0" borderId="1" xfId="0" applyFill="1" applyBorder="1"/>
    <xf numFmtId="0" fontId="0" fillId="0" borderId="0" xfId="0" applyFont="1" applyFill="1" applyBorder="1"/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3" fontId="5" fillId="0" borderId="0" xfId="1" applyFont="1" applyFill="1" applyBorder="1"/>
    <xf numFmtId="0" fontId="3" fillId="0" borderId="0" xfId="0" applyFont="1" applyFill="1" applyBorder="1" applyAlignment="1">
      <alignment horizontal="center" vertical="center"/>
    </xf>
    <xf numFmtId="10" fontId="0" fillId="0" borderId="0" xfId="1" applyNumberFormat="1" applyFont="1" applyFill="1" applyBorder="1"/>
    <xf numFmtId="0" fontId="3" fillId="0" borderId="0" xfId="0" applyFont="1" applyFill="1" applyBorder="1" applyAlignment="1">
      <alignment vertical="center"/>
    </xf>
    <xf numFmtId="43" fontId="25" fillId="0" borderId="0" xfId="1" applyFont="1" applyFill="1" applyBorder="1"/>
    <xf numFmtId="10" fontId="3" fillId="0" borderId="0" xfId="1" applyNumberFormat="1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43" fontId="19" fillId="0" borderId="0" xfId="1" applyFont="1" applyFill="1" applyBorder="1"/>
    <xf numFmtId="0" fontId="3" fillId="0" borderId="44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3" fontId="4" fillId="0" borderId="0" xfId="0" applyNumberFormat="1" applyFont="1" applyFill="1" applyBorder="1"/>
    <xf numFmtId="43" fontId="0" fillId="0" borderId="13" xfId="0" applyNumberFormat="1" applyFill="1" applyBorder="1"/>
    <xf numFmtId="43" fontId="0" fillId="0" borderId="13" xfId="1" applyFont="1" applyFill="1" applyBorder="1"/>
    <xf numFmtId="43" fontId="0" fillId="0" borderId="0" xfId="0" applyNumberFormat="1" applyFill="1" applyBorder="1"/>
    <xf numFmtId="43" fontId="0" fillId="0" borderId="19" xfId="1" applyFont="1" applyFill="1" applyBorder="1"/>
    <xf numFmtId="0" fontId="0" fillId="0" borderId="39" xfId="0" applyFill="1" applyBorder="1"/>
    <xf numFmtId="43" fontId="24" fillId="0" borderId="0" xfId="0" applyNumberFormat="1" applyFont="1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16" applyNumberFormat="1" applyFont="1" applyFill="1" applyBorder="1" applyAlignment="1" applyProtection="1">
      <alignment horizontal="left"/>
      <protection locked="0"/>
    </xf>
    <xf numFmtId="174" fontId="3" fillId="0" borderId="0" xfId="16" applyNumberFormat="1" applyFont="1" applyFill="1" applyBorder="1" applyAlignment="1" applyProtection="1">
      <alignment horizontal="right"/>
    </xf>
    <xf numFmtId="0" fontId="3" fillId="0" borderId="0" xfId="16" applyNumberFormat="1" applyFont="1" applyFill="1" applyBorder="1" applyAlignment="1" applyProtection="1"/>
    <xf numFmtId="165" fontId="3" fillId="0" borderId="0" xfId="16" applyNumberFormat="1" applyFont="1" applyFill="1" applyBorder="1" applyAlignment="1" applyProtection="1"/>
    <xf numFmtId="165" fontId="3" fillId="0" borderId="0" xfId="16" applyNumberFormat="1" applyFont="1" applyFill="1" applyBorder="1" applyAlignment="1" applyProtection="1">
      <alignment horizontal="right"/>
    </xf>
    <xf numFmtId="38" fontId="3" fillId="0" borderId="0" xfId="16" applyNumberFormat="1" applyFont="1" applyFill="1" applyBorder="1" applyAlignment="1" applyProtection="1">
      <alignment horizontal="right"/>
    </xf>
    <xf numFmtId="165" fontId="3" fillId="0" borderId="23" xfId="16" applyNumberFormat="1" applyFont="1" applyFill="1" applyBorder="1" applyAlignment="1" applyProtection="1">
      <alignment horizontal="right"/>
    </xf>
    <xf numFmtId="165" fontId="3" fillId="0" borderId="23" xfId="16" applyNumberFormat="1" applyFont="1" applyFill="1" applyBorder="1" applyAlignment="1" applyProtection="1">
      <alignment horizontal="fill"/>
      <protection locked="0"/>
    </xf>
    <xf numFmtId="0" fontId="4" fillId="0" borderId="0" xfId="16" applyNumberFormat="1" applyFont="1" applyFill="1" applyBorder="1" applyAlignment="1" applyProtection="1">
      <alignment horizontal="left"/>
      <protection locked="0"/>
    </xf>
    <xf numFmtId="44" fontId="3" fillId="0" borderId="0" xfId="2" applyFont="1" applyFill="1" applyBorder="1" applyAlignment="1" applyProtection="1">
      <alignment horizontal="right"/>
    </xf>
    <xf numFmtId="174" fontId="3" fillId="0" borderId="45" xfId="16" applyNumberFormat="1" applyFont="1" applyFill="1" applyBorder="1" applyAlignment="1" applyProtection="1">
      <alignment horizontal="right"/>
    </xf>
    <xf numFmtId="165" fontId="3" fillId="0" borderId="0" xfId="16" applyNumberFormat="1" applyFont="1" applyFill="1" applyBorder="1" applyAlignment="1" applyProtection="1">
      <alignment horizontal="fill"/>
      <protection locked="0"/>
    </xf>
    <xf numFmtId="174" fontId="3" fillId="0" borderId="22" xfId="2" applyNumberFormat="1" applyFont="1" applyFill="1" applyBorder="1" applyAlignment="1" applyProtection="1">
      <alignment horizontal="right"/>
    </xf>
    <xf numFmtId="43" fontId="3" fillId="0" borderId="0" xfId="1" applyFont="1" applyFill="1" applyBorder="1" applyAlignment="1" applyProtection="1"/>
    <xf numFmtId="165" fontId="3" fillId="0" borderId="0" xfId="1" applyNumberFormat="1" applyFont="1" applyFill="1"/>
    <xf numFmtId="0" fontId="3" fillId="0" borderId="0" xfId="17" applyNumberFormat="1" applyFont="1" applyFill="1" applyBorder="1" applyAlignment="1" applyProtection="1"/>
    <xf numFmtId="165" fontId="3" fillId="0" borderId="0" xfId="17" applyNumberFormat="1" applyFont="1" applyFill="1" applyBorder="1" applyAlignment="1" applyProtection="1"/>
    <xf numFmtId="0" fontId="3" fillId="0" borderId="0" xfId="17" applyFill="1"/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14" fontId="27" fillId="0" borderId="0" xfId="0" applyNumberFormat="1" applyFont="1" applyFill="1" applyAlignment="1">
      <alignment horizontal="center"/>
    </xf>
    <xf numFmtId="0" fontId="3" fillId="0" borderId="22" xfId="0" applyFont="1" applyFill="1" applyBorder="1" applyAlignment="1"/>
    <xf numFmtId="44" fontId="29" fillId="0" borderId="0" xfId="0" applyNumberFormat="1" applyFont="1" applyFill="1" applyAlignment="1"/>
    <xf numFmtId="0" fontId="29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1" applyFont="1" applyFill="1" applyAlignment="1"/>
    <xf numFmtId="43" fontId="1" fillId="0" borderId="22" xfId="0" applyNumberFormat="1" applyFont="1" applyFill="1" applyBorder="1" applyAlignment="1"/>
    <xf numFmtId="44" fontId="28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0" fontId="7" fillId="0" borderId="0" xfId="4" applyFill="1" applyBorder="1" applyAlignment="1">
      <alignment horizontal="left"/>
    </xf>
    <xf numFmtId="164" fontId="3" fillId="0" borderId="12" xfId="3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1" applyNumberFormat="1" applyFont="1" applyFill="1" applyBorder="1" applyAlignment="1">
      <alignment horizontal="center"/>
    </xf>
    <xf numFmtId="43" fontId="3" fillId="0" borderId="12" xfId="1" applyNumberFormat="1" applyFont="1" applyFill="1" applyBorder="1"/>
    <xf numFmtId="43" fontId="3" fillId="0" borderId="14" xfId="1" applyNumberFormat="1" applyFont="1" applyFill="1" applyBorder="1"/>
    <xf numFmtId="43" fontId="3" fillId="0" borderId="17" xfId="1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8" fontId="3" fillId="0" borderId="5" xfId="1" applyNumberFormat="1" applyFont="1" applyFill="1" applyBorder="1"/>
    <xf numFmtId="8" fontId="4" fillId="0" borderId="12" xfId="1" applyNumberFormat="1" applyFont="1" applyFill="1" applyBorder="1"/>
    <xf numFmtId="43" fontId="3" fillId="0" borderId="19" xfId="1" applyFont="1" applyFill="1" applyBorder="1"/>
    <xf numFmtId="43" fontId="4" fillId="0" borderId="12" xfId="1" applyFont="1" applyFill="1" applyBorder="1"/>
    <xf numFmtId="165" fontId="4" fillId="0" borderId="19" xfId="1" applyNumberFormat="1" applyFont="1" applyFill="1" applyBorder="1" applyAlignment="1">
      <alignment horizontal="right"/>
    </xf>
    <xf numFmtId="10" fontId="3" fillId="0" borderId="27" xfId="3" applyNumberFormat="1" applyFont="1" applyFill="1" applyBorder="1" applyAlignment="1">
      <alignment horizontal="center"/>
    </xf>
    <xf numFmtId="43" fontId="3" fillId="0" borderId="8" xfId="1" applyFont="1" applyFill="1" applyBorder="1"/>
    <xf numFmtId="14" fontId="0" fillId="0" borderId="2" xfId="0" applyNumberFormat="1" applyFill="1" applyBorder="1" applyAlignment="1"/>
    <xf numFmtId="44" fontId="3" fillId="0" borderId="5" xfId="0" applyNumberFormat="1" applyFont="1" applyFill="1" applyBorder="1" applyAlignment="1">
      <alignment horizontal="right"/>
    </xf>
    <xf numFmtId="44" fontId="0" fillId="0" borderId="5" xfId="0" applyNumberFormat="1" applyFill="1" applyBorder="1" applyAlignment="1">
      <alignment horizontal="right"/>
    </xf>
    <xf numFmtId="44" fontId="0" fillId="0" borderId="5" xfId="2" applyFont="1" applyFill="1" applyBorder="1"/>
    <xf numFmtId="43" fontId="3" fillId="0" borderId="5" xfId="12" applyFont="1" applyFill="1" applyBorder="1" applyAlignment="1">
      <alignment horizontal="right"/>
    </xf>
    <xf numFmtId="43" fontId="20" fillId="0" borderId="0" xfId="12" applyFont="1" applyFill="1" applyBorder="1" applyAlignment="1">
      <alignment horizontal="left"/>
    </xf>
    <xf numFmtId="43" fontId="8" fillId="0" borderId="0" xfId="1" applyFont="1" applyFill="1" applyBorder="1" applyAlignment="1">
      <alignment horizontal="right"/>
    </xf>
    <xf numFmtId="10" fontId="20" fillId="0" borderId="0" xfId="13" applyNumberFormat="1" applyFont="1" applyFill="1" applyBorder="1" applyAlignment="1">
      <alignment horizontal="left"/>
    </xf>
    <xf numFmtId="10" fontId="20" fillId="0" borderId="0" xfId="0" applyNumberFormat="1" applyFont="1" applyFill="1" applyBorder="1" applyAlignment="1">
      <alignment horizontal="left"/>
    </xf>
    <xf numFmtId="10" fontId="20" fillId="0" borderId="0" xfId="3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43" fontId="9" fillId="0" borderId="0" xfId="1" applyFont="1" applyFill="1" applyBorder="1" applyAlignment="1">
      <alignment horizontal="left" vertical="top" wrapText="1"/>
    </xf>
    <xf numFmtId="0" fontId="4" fillId="0" borderId="0" xfId="15" applyNumberFormat="1" applyFont="1" applyFill="1" applyBorder="1" applyAlignment="1" applyProtection="1">
      <alignment horizontal="centerContinuous"/>
    </xf>
    <xf numFmtId="172" fontId="4" fillId="0" borderId="0" xfId="15" applyNumberFormat="1" applyFont="1" applyFill="1" applyBorder="1" applyAlignment="1" applyProtection="1">
      <alignment horizontal="centerContinuous"/>
    </xf>
    <xf numFmtId="173" fontId="26" fillId="0" borderId="0" xfId="0" applyNumberFormat="1" applyFont="1" applyFill="1" applyBorder="1" applyAlignment="1">
      <alignment horizontal="right"/>
    </xf>
    <xf numFmtId="40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74" fontId="4" fillId="0" borderId="45" xfId="16" applyNumberFormat="1" applyFont="1" applyFill="1" applyBorder="1" applyAlignment="1" applyProtection="1">
      <alignment horizontal="right"/>
    </xf>
    <xf numFmtId="43" fontId="26" fillId="0" borderId="0" xfId="1" applyFont="1" applyFill="1" applyBorder="1" applyAlignment="1">
      <alignment horizontal="right"/>
    </xf>
    <xf numFmtId="43" fontId="0" fillId="0" borderId="0" xfId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29" fillId="0" borderId="22" xfId="0" applyNumberFormat="1" applyFont="1" applyFill="1" applyBorder="1" applyAlignment="1"/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9" fillId="0" borderId="6" xfId="14" applyFont="1" applyFill="1" applyBorder="1" applyAlignment="1">
      <alignment horizontal="left" vertical="top" wrapText="1"/>
    </xf>
    <xf numFmtId="0" fontId="9" fillId="0" borderId="7" xfId="14" applyFont="1" applyFill="1" applyBorder="1" applyAlignment="1">
      <alignment horizontal="left" vertical="top" wrapText="1"/>
    </xf>
    <xf numFmtId="0" fontId="9" fillId="0" borderId="8" xfId="14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30" fillId="0" borderId="7" xfId="4" applyFont="1" applyFill="1" applyBorder="1" applyAlignment="1" applyProtection="1"/>
  </cellXfs>
  <cellStyles count="18">
    <cellStyle name="Comma" xfId="1" builtinId="3"/>
    <cellStyle name="Comma 2 3 2" xfId="12"/>
    <cellStyle name="Comma 4 10" xfId="6"/>
    <cellStyle name="Currency" xfId="2" builtinId="4"/>
    <cellStyle name="Hyperlink" xfId="4" builtinId="8"/>
    <cellStyle name="Normal" xfId="0" builtinId="0"/>
    <cellStyle name="Normal 10" xfId="9"/>
    <cellStyle name="Normal 11 2 3" xfId="11"/>
    <cellStyle name="Normal 24 2" xfId="14"/>
    <cellStyle name="Normal 38 6" xfId="15"/>
    <cellStyle name="Normal 39 6" xfId="16"/>
    <cellStyle name="Normal 40 6" xfId="17"/>
    <cellStyle name="Normal 53 2" xfId="10"/>
    <cellStyle name="Normal 54" xfId="5"/>
    <cellStyle name="Normal 58" xfId="8"/>
    <cellStyle name="Percent" xfId="3" builtinId="5"/>
    <cellStyle name="Percent 2 2 2 2" xfId="7"/>
    <cellStyle name="Percent 2 3" xfId="13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35718</xdr:rowOff>
    </xdr:from>
    <xdr:to>
      <xdr:col>8</xdr:col>
      <xdr:colOff>419100</xdr:colOff>
      <xdr:row>28</xdr:row>
      <xdr:rowOff>35718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60180" y="457723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8854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8854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348960" y="202234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SheetLayoutView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2.6640625" style="2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484" t="s">
        <v>2</v>
      </c>
      <c r="C4" s="485"/>
      <c r="D4" s="3" t="s">
        <v>3</v>
      </c>
      <c r="E4" s="3"/>
      <c r="F4" s="3"/>
      <c r="G4" s="4"/>
      <c r="I4" s="486"/>
      <c r="J4" s="486"/>
    </row>
    <row r="5" spans="1:15" x14ac:dyDescent="0.25">
      <c r="B5" s="487" t="s">
        <v>4</v>
      </c>
      <c r="C5" s="488"/>
      <c r="D5" s="5" t="s">
        <v>5</v>
      </c>
      <c r="E5" s="5"/>
      <c r="F5" s="5"/>
      <c r="G5" s="6"/>
      <c r="I5" s="486"/>
      <c r="J5" s="486"/>
      <c r="L5" s="489"/>
      <c r="M5" s="489"/>
    </row>
    <row r="6" spans="1:15" x14ac:dyDescent="0.25">
      <c r="B6" s="487" t="s">
        <v>6</v>
      </c>
      <c r="C6" s="488"/>
      <c r="D6" s="433">
        <f>'Collection and Waterfall'!F5</f>
        <v>44007</v>
      </c>
      <c r="E6" s="5"/>
      <c r="F6" s="5"/>
      <c r="G6" s="6"/>
      <c r="I6" s="486"/>
      <c r="J6" s="486"/>
      <c r="L6" s="489"/>
      <c r="M6" s="489"/>
    </row>
    <row r="7" spans="1:15" x14ac:dyDescent="0.25">
      <c r="B7" s="487" t="s">
        <v>7</v>
      </c>
      <c r="C7" s="488"/>
      <c r="D7" s="433">
        <v>43982</v>
      </c>
      <c r="E7" s="7"/>
      <c r="F7" s="7"/>
      <c r="G7" s="8"/>
      <c r="I7" s="9"/>
      <c r="J7" s="9"/>
      <c r="L7" s="489"/>
      <c r="M7" s="489"/>
    </row>
    <row r="8" spans="1:15" x14ac:dyDescent="0.25">
      <c r="B8" s="487" t="s">
        <v>8</v>
      </c>
      <c r="C8" s="488"/>
      <c r="D8" s="5" t="s">
        <v>9</v>
      </c>
      <c r="E8" s="5"/>
      <c r="F8" s="5"/>
      <c r="G8" s="6"/>
      <c r="I8" s="9"/>
      <c r="J8" s="9"/>
    </row>
    <row r="9" spans="1:15" x14ac:dyDescent="0.25">
      <c r="B9" s="487" t="s">
        <v>10</v>
      </c>
      <c r="C9" s="488"/>
      <c r="D9" s="5" t="s">
        <v>11</v>
      </c>
      <c r="E9" s="5"/>
      <c r="F9" s="5"/>
      <c r="G9" s="6"/>
      <c r="I9" s="9"/>
      <c r="J9" s="9"/>
    </row>
    <row r="10" spans="1:15" x14ac:dyDescent="0.25">
      <c r="B10" s="10" t="s">
        <v>12</v>
      </c>
      <c r="C10" s="11"/>
      <c r="D10" s="434" t="s">
        <v>13</v>
      </c>
      <c r="E10" s="12"/>
      <c r="F10" s="12"/>
      <c r="G10" s="13"/>
      <c r="I10" s="14"/>
      <c r="J10" s="14"/>
      <c r="L10" s="15"/>
    </row>
    <row r="11" spans="1:15" ht="13.8" thickBot="1" x14ac:dyDescent="0.3">
      <c r="B11" s="490" t="s">
        <v>14</v>
      </c>
      <c r="C11" s="491"/>
      <c r="D11" s="508" t="s">
        <v>279</v>
      </c>
      <c r="E11" s="16"/>
      <c r="F11" s="16"/>
      <c r="G11" s="17"/>
      <c r="K11" s="18"/>
    </row>
    <row r="12" spans="1:15" x14ac:dyDescent="0.25">
      <c r="B12" s="14"/>
      <c r="C12" s="14"/>
    </row>
    <row r="13" spans="1:15" ht="13.8" thickBot="1" x14ac:dyDescent="0.3"/>
    <row r="14" spans="1:15" ht="15.6" x14ac:dyDescent="0.3">
      <c r="A14" s="19" t="s">
        <v>15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</row>
    <row r="15" spans="1:15" ht="6.75" customHeight="1" x14ac:dyDescent="0.25">
      <c r="A15" s="2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4"/>
    </row>
    <row r="16" spans="1:15" x14ac:dyDescent="0.25">
      <c r="A16" s="25"/>
      <c r="B16" s="26" t="s">
        <v>16</v>
      </c>
      <c r="C16" s="26" t="s">
        <v>17</v>
      </c>
      <c r="D16" s="27" t="s">
        <v>18</v>
      </c>
      <c r="E16" s="26" t="s">
        <v>19</v>
      </c>
      <c r="F16" s="26" t="s">
        <v>20</v>
      </c>
      <c r="G16" s="26" t="s">
        <v>21</v>
      </c>
      <c r="H16" s="26" t="s">
        <v>22</v>
      </c>
      <c r="I16" s="26" t="s">
        <v>23</v>
      </c>
      <c r="J16" s="26" t="s">
        <v>24</v>
      </c>
      <c r="K16" s="26" t="s">
        <v>25</v>
      </c>
      <c r="L16" s="26" t="s">
        <v>26</v>
      </c>
      <c r="M16" s="26" t="s">
        <v>27</v>
      </c>
      <c r="N16" s="26" t="s">
        <v>28</v>
      </c>
      <c r="O16" s="28" t="s">
        <v>29</v>
      </c>
    </row>
    <row r="17" spans="1:17" x14ac:dyDescent="0.25">
      <c r="A17" s="23"/>
      <c r="B17" s="29" t="s">
        <v>30</v>
      </c>
      <c r="C17" s="30" t="s">
        <v>31</v>
      </c>
      <c r="D17" s="435">
        <f>E17+F17</f>
        <v>7.6825000000000001E-3</v>
      </c>
      <c r="E17" s="435">
        <v>1.6825E-3</v>
      </c>
      <c r="F17" s="436">
        <v>6.0000000000000001E-3</v>
      </c>
      <c r="G17" s="29"/>
      <c r="H17" s="437">
        <v>202100000</v>
      </c>
      <c r="I17" s="437">
        <v>62604309.170000002</v>
      </c>
      <c r="J17" s="438">
        <v>40078.199999999997</v>
      </c>
      <c r="K17" s="439">
        <v>1578698.27</v>
      </c>
      <c r="L17" s="438">
        <f>I17-K17</f>
        <v>61025610.899999999</v>
      </c>
      <c r="M17" s="31">
        <f>L17/L21</f>
        <v>0.93559999999999999</v>
      </c>
      <c r="N17" s="31" t="s">
        <v>32</v>
      </c>
      <c r="O17" s="32">
        <v>49730</v>
      </c>
      <c r="Q17" s="33"/>
    </row>
    <row r="18" spans="1:17" x14ac:dyDescent="0.25">
      <c r="A18" s="23"/>
      <c r="B18" s="30" t="s">
        <v>33</v>
      </c>
      <c r="C18" s="30" t="s">
        <v>34</v>
      </c>
      <c r="D18" s="38">
        <f>E18+F18</f>
        <v>1.6682499999999999E-2</v>
      </c>
      <c r="E18" s="38">
        <v>1.6825E-3</v>
      </c>
      <c r="F18" s="39">
        <v>1.4999999999999999E-2</v>
      </c>
      <c r="G18" s="30"/>
      <c r="H18" s="40">
        <v>4200000</v>
      </c>
      <c r="I18" s="40">
        <v>4200000</v>
      </c>
      <c r="J18" s="41">
        <v>5838.64</v>
      </c>
      <c r="K18" s="34">
        <v>0</v>
      </c>
      <c r="L18" s="440">
        <f>I18-K18</f>
        <v>4200000</v>
      </c>
      <c r="M18" s="35">
        <f>L18/L21</f>
        <v>6.4399999999999999E-2</v>
      </c>
      <c r="N18" s="36" t="s">
        <v>32</v>
      </c>
      <c r="O18" s="37">
        <v>53048</v>
      </c>
      <c r="Q18" s="33"/>
    </row>
    <row r="19" spans="1:17" x14ac:dyDescent="0.25">
      <c r="A19" s="23"/>
      <c r="B19" s="30"/>
      <c r="C19" s="30"/>
      <c r="D19" s="38"/>
      <c r="E19" s="38"/>
      <c r="F19" s="39"/>
      <c r="G19" s="30"/>
      <c r="H19" s="40"/>
      <c r="I19" s="40"/>
      <c r="J19" s="41"/>
      <c r="K19" s="34"/>
      <c r="L19" s="41"/>
      <c r="M19" s="35"/>
      <c r="N19" s="35"/>
      <c r="O19" s="37"/>
      <c r="Q19" s="33"/>
    </row>
    <row r="20" spans="1:17" x14ac:dyDescent="0.25">
      <c r="A20" s="42"/>
      <c r="B20" s="43"/>
      <c r="C20" s="43"/>
      <c r="D20" s="44"/>
      <c r="E20" s="43"/>
      <c r="F20" s="43"/>
      <c r="G20" s="43"/>
      <c r="H20" s="45"/>
      <c r="I20" s="46"/>
      <c r="J20" s="46"/>
      <c r="K20" s="47"/>
      <c r="L20" s="46"/>
      <c r="M20" s="48"/>
      <c r="N20" s="48"/>
      <c r="O20" s="49"/>
    </row>
    <row r="21" spans="1:17" x14ac:dyDescent="0.25">
      <c r="A21" s="42"/>
      <c r="B21" s="50" t="s">
        <v>35</v>
      </c>
      <c r="C21" s="51"/>
      <c r="D21" s="52"/>
      <c r="E21" s="43"/>
      <c r="F21" s="43"/>
      <c r="G21" s="43"/>
      <c r="H21" s="53">
        <f>SUM(H17:H20)</f>
        <v>206300000</v>
      </c>
      <c r="I21" s="53">
        <f>SUM(I17:I20)</f>
        <v>66804309.170000002</v>
      </c>
      <c r="J21" s="53">
        <f>SUM(J17:J19)</f>
        <v>45916.84</v>
      </c>
      <c r="K21" s="53">
        <f>SUM(K17:K19)</f>
        <v>1578698.27</v>
      </c>
      <c r="L21" s="53">
        <f>SUM(L17:L19)</f>
        <v>65225610.899999999</v>
      </c>
      <c r="M21" s="54">
        <f>SUM(M17:M19)</f>
        <v>1</v>
      </c>
      <c r="N21" s="55"/>
      <c r="O21" s="56"/>
    </row>
    <row r="22" spans="1:17" s="61" customFormat="1" ht="10.199999999999999" x14ac:dyDescent="0.2">
      <c r="A22" s="57" t="s">
        <v>36</v>
      </c>
      <c r="B22" s="58"/>
      <c r="C22" s="58"/>
      <c r="D22" s="58"/>
      <c r="E22" s="58"/>
      <c r="F22" s="58"/>
      <c r="G22" s="58"/>
      <c r="H22" s="58"/>
      <c r="I22" s="58"/>
      <c r="J22" s="58"/>
      <c r="K22" s="59"/>
      <c r="L22" s="59"/>
      <c r="M22" s="59"/>
      <c r="N22" s="59"/>
      <c r="O22" s="60"/>
    </row>
    <row r="23" spans="1:17" s="61" customFormat="1" ht="13.8" thickBot="1" x14ac:dyDescent="0.3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4"/>
      <c r="L23" s="64"/>
      <c r="M23" s="64"/>
      <c r="N23" s="64"/>
      <c r="O23" s="65"/>
    </row>
    <row r="24" spans="1:17" ht="13.8" thickBot="1" x14ac:dyDescent="0.3"/>
    <row r="25" spans="1:17" ht="15.6" x14ac:dyDescent="0.3">
      <c r="A25" s="19" t="s">
        <v>37</v>
      </c>
      <c r="B25" s="20"/>
      <c r="C25" s="21"/>
      <c r="D25" s="21"/>
      <c r="E25" s="21"/>
      <c r="F25" s="21"/>
      <c r="G25" s="21"/>
      <c r="H25" s="22"/>
      <c r="J25" s="19" t="s">
        <v>38</v>
      </c>
      <c r="K25" s="21"/>
      <c r="L25" s="21"/>
      <c r="M25" s="21"/>
      <c r="N25" s="21"/>
      <c r="O25" s="22"/>
    </row>
    <row r="26" spans="1:17" x14ac:dyDescent="0.25">
      <c r="A26" s="23"/>
      <c r="B26" s="14"/>
      <c r="C26" s="14"/>
      <c r="D26" s="14"/>
      <c r="E26" s="14"/>
      <c r="F26" s="14"/>
      <c r="G26" s="14"/>
      <c r="H26" s="24"/>
      <c r="J26" s="23"/>
      <c r="K26" s="14"/>
      <c r="L26" s="14"/>
      <c r="M26" s="14"/>
      <c r="N26" s="14"/>
      <c r="O26" s="24"/>
    </row>
    <row r="27" spans="1:17" s="72" customFormat="1" x14ac:dyDescent="0.25">
      <c r="A27" s="66"/>
      <c r="B27" s="67"/>
      <c r="C27" s="67"/>
      <c r="D27" s="67"/>
      <c r="E27" s="67"/>
      <c r="F27" s="67" t="s">
        <v>39</v>
      </c>
      <c r="G27" s="67" t="s">
        <v>40</v>
      </c>
      <c r="H27" s="68" t="s">
        <v>41</v>
      </c>
      <c r="I27" s="2"/>
      <c r="J27" s="69"/>
      <c r="K27" s="70"/>
      <c r="L27" s="71" t="s">
        <v>42</v>
      </c>
      <c r="M27" s="492" t="s">
        <v>43</v>
      </c>
      <c r="N27" s="492"/>
      <c r="O27" s="493"/>
    </row>
    <row r="28" spans="1:17" x14ac:dyDescent="0.25">
      <c r="A28" s="69"/>
      <c r="B28" s="73" t="s">
        <v>44</v>
      </c>
      <c r="C28" s="73"/>
      <c r="D28" s="73"/>
      <c r="E28" s="73"/>
      <c r="F28" s="74">
        <v>67450982.120000005</v>
      </c>
      <c r="G28" s="74">
        <v>-1618259.33</v>
      </c>
      <c r="H28" s="75">
        <v>65832722.789999999</v>
      </c>
      <c r="I28" s="15"/>
      <c r="J28" s="42"/>
      <c r="K28" s="76"/>
      <c r="L28" s="77"/>
      <c r="M28" s="494" t="s">
        <v>45</v>
      </c>
      <c r="N28" s="494"/>
      <c r="O28" s="495"/>
    </row>
    <row r="29" spans="1:17" x14ac:dyDescent="0.25">
      <c r="A29" s="23"/>
      <c r="B29" s="78" t="s">
        <v>46</v>
      </c>
      <c r="C29" s="14"/>
      <c r="D29" s="14"/>
      <c r="E29" s="14"/>
      <c r="F29" s="79">
        <v>586364.93999999994</v>
      </c>
      <c r="G29" s="79">
        <v>3222.73</v>
      </c>
      <c r="H29" s="80">
        <v>589587.67000000004</v>
      </c>
      <c r="I29" s="15"/>
      <c r="J29" s="81" t="s">
        <v>47</v>
      </c>
      <c r="K29" s="82"/>
      <c r="L29" s="83">
        <v>0</v>
      </c>
      <c r="M29" s="84"/>
      <c r="N29" s="85">
        <v>0</v>
      </c>
      <c r="O29" s="86"/>
    </row>
    <row r="30" spans="1:17" x14ac:dyDescent="0.25">
      <c r="A30" s="23"/>
      <c r="B30" s="87" t="s">
        <v>48</v>
      </c>
      <c r="C30" s="87"/>
      <c r="D30" s="87"/>
      <c r="E30" s="87"/>
      <c r="F30" s="88">
        <v>68037347.060000002</v>
      </c>
      <c r="G30" s="88">
        <v>-1615036.6</v>
      </c>
      <c r="H30" s="89">
        <v>66422310.460000001</v>
      </c>
      <c r="I30" s="15"/>
      <c r="J30" s="81" t="s">
        <v>49</v>
      </c>
      <c r="K30" s="82"/>
      <c r="L30" s="83">
        <v>0</v>
      </c>
      <c r="M30" s="90"/>
      <c r="N30" s="91">
        <v>0</v>
      </c>
      <c r="O30" s="92"/>
    </row>
    <row r="31" spans="1:17" x14ac:dyDescent="0.25">
      <c r="A31" s="23"/>
      <c r="B31" s="14"/>
      <c r="C31" s="14"/>
      <c r="D31" s="14"/>
      <c r="E31" s="14"/>
      <c r="F31" s="93"/>
      <c r="G31" s="93"/>
      <c r="H31" s="94"/>
      <c r="I31" s="15"/>
      <c r="J31" s="81" t="s">
        <v>50</v>
      </c>
      <c r="K31" s="82"/>
      <c r="L31" s="83">
        <v>5.5399999999999998E-2</v>
      </c>
      <c r="M31" s="90"/>
      <c r="N31" s="91">
        <v>-18.13</v>
      </c>
      <c r="O31" s="92"/>
    </row>
    <row r="32" spans="1:17" x14ac:dyDescent="0.25">
      <c r="A32" s="23"/>
      <c r="B32" s="14"/>
      <c r="C32" s="14"/>
      <c r="D32" s="14"/>
      <c r="E32" s="14"/>
      <c r="F32" s="93"/>
      <c r="G32" s="93"/>
      <c r="H32" s="94"/>
      <c r="I32" s="15"/>
      <c r="J32" s="81" t="s">
        <v>51</v>
      </c>
      <c r="K32" s="82"/>
      <c r="L32" s="83">
        <v>0.20780000000000001</v>
      </c>
      <c r="M32" s="95"/>
      <c r="N32" s="96">
        <v>-1.68</v>
      </c>
      <c r="O32" s="97"/>
    </row>
    <row r="33" spans="1:15" ht="15.75" customHeight="1" x14ac:dyDescent="0.25">
      <c r="A33" s="23"/>
      <c r="B33" s="14"/>
      <c r="C33" s="14"/>
      <c r="D33" s="14"/>
      <c r="E33" s="14"/>
      <c r="F33" s="98"/>
      <c r="G33" s="98"/>
      <c r="H33" s="99"/>
      <c r="I33" s="15"/>
      <c r="J33" s="100"/>
      <c r="K33" s="101"/>
      <c r="L33" s="102"/>
      <c r="M33" s="103"/>
      <c r="N33" s="104" t="s">
        <v>52</v>
      </c>
      <c r="O33" s="105"/>
    </row>
    <row r="34" spans="1:15" x14ac:dyDescent="0.25">
      <c r="A34" s="23"/>
      <c r="B34" s="14" t="s">
        <v>53</v>
      </c>
      <c r="C34" s="14"/>
      <c r="D34" s="14"/>
      <c r="E34" s="14"/>
      <c r="F34" s="93">
        <v>5.33</v>
      </c>
      <c r="G34" s="93">
        <v>-0.01</v>
      </c>
      <c r="H34" s="94">
        <v>5.32</v>
      </c>
      <c r="I34" s="15"/>
      <c r="J34" s="81" t="s">
        <v>54</v>
      </c>
      <c r="K34" s="82"/>
      <c r="L34" s="83">
        <f>72.79%+0.01%</f>
        <v>0.72799999999999998</v>
      </c>
      <c r="M34" s="84"/>
      <c r="N34" s="85">
        <v>174.68</v>
      </c>
      <c r="O34" s="86"/>
    </row>
    <row r="35" spans="1:15" x14ac:dyDescent="0.25">
      <c r="A35" s="23"/>
      <c r="B35" s="14" t="s">
        <v>55</v>
      </c>
      <c r="C35" s="14"/>
      <c r="D35" s="14"/>
      <c r="E35" s="14"/>
      <c r="F35" s="93">
        <v>157.55000000000001</v>
      </c>
      <c r="G35" s="93">
        <v>-0.7</v>
      </c>
      <c r="H35" s="94">
        <v>156.85</v>
      </c>
      <c r="I35" s="15"/>
      <c r="J35" s="81" t="s">
        <v>56</v>
      </c>
      <c r="K35" s="82"/>
      <c r="L35" s="83">
        <v>8.5000000000000006E-3</v>
      </c>
      <c r="M35" s="90"/>
      <c r="N35" s="91">
        <v>158.75</v>
      </c>
      <c r="O35" s="92"/>
    </row>
    <row r="36" spans="1:15" ht="12.75" customHeight="1" x14ac:dyDescent="0.25">
      <c r="A36" s="23"/>
      <c r="B36" s="14" t="s">
        <v>57</v>
      </c>
      <c r="C36" s="14"/>
      <c r="D36" s="14"/>
      <c r="E36" s="14"/>
      <c r="F36" s="106">
        <v>10897</v>
      </c>
      <c r="G36" s="106">
        <v>-127</v>
      </c>
      <c r="H36" s="107">
        <v>10770</v>
      </c>
      <c r="I36" s="15"/>
      <c r="J36" s="81" t="s">
        <v>58</v>
      </c>
      <c r="K36" s="82"/>
      <c r="L36" s="83">
        <v>2.9999999999999997E-4</v>
      </c>
      <c r="M36" s="90"/>
      <c r="N36" s="91">
        <v>193.3</v>
      </c>
      <c r="O36" s="92"/>
    </row>
    <row r="37" spans="1:15" ht="13.8" thickBot="1" x14ac:dyDescent="0.3">
      <c r="A37" s="23"/>
      <c r="B37" s="14" t="s">
        <v>59</v>
      </c>
      <c r="C37" s="14"/>
      <c r="D37" s="14"/>
      <c r="E37" s="14"/>
      <c r="F37" s="106">
        <v>4000</v>
      </c>
      <c r="G37" s="106">
        <v>-56</v>
      </c>
      <c r="H37" s="107">
        <v>3944</v>
      </c>
      <c r="I37" s="15"/>
      <c r="J37" s="108" t="s">
        <v>60</v>
      </c>
      <c r="K37" s="82"/>
      <c r="L37" s="109"/>
      <c r="M37" s="110"/>
      <c r="N37" s="111">
        <v>127.21</v>
      </c>
      <c r="O37" s="112"/>
    </row>
    <row r="38" spans="1:15" ht="13.8" thickBot="1" x14ac:dyDescent="0.3">
      <c r="A38" s="23"/>
      <c r="B38" s="14" t="s">
        <v>61</v>
      </c>
      <c r="C38" s="14"/>
      <c r="D38" s="14"/>
      <c r="E38" s="14"/>
      <c r="F38" s="113">
        <v>6243.68</v>
      </c>
      <c r="G38" s="113">
        <v>-76.33</v>
      </c>
      <c r="H38" s="114">
        <v>6167.35</v>
      </c>
      <c r="I38" s="15"/>
      <c r="J38" s="115"/>
      <c r="K38" s="116"/>
      <c r="L38" s="117"/>
      <c r="M38" s="118"/>
      <c r="N38" s="118"/>
      <c r="O38" s="119"/>
    </row>
    <row r="39" spans="1:15" x14ac:dyDescent="0.25">
      <c r="A39" s="42"/>
      <c r="B39" s="120" t="s">
        <v>62</v>
      </c>
      <c r="C39" s="120"/>
      <c r="D39" s="120"/>
      <c r="E39" s="120"/>
      <c r="F39" s="121">
        <v>17009.34</v>
      </c>
      <c r="G39" s="121">
        <v>-167.98</v>
      </c>
      <c r="H39" s="122">
        <v>16841.36</v>
      </c>
      <c r="I39" s="15"/>
      <c r="J39" s="475" t="s">
        <v>63</v>
      </c>
      <c r="K39" s="476"/>
      <c r="L39" s="476"/>
      <c r="M39" s="476"/>
      <c r="N39" s="476"/>
      <c r="O39" s="477"/>
    </row>
    <row r="40" spans="1:15" s="61" customFormat="1" x14ac:dyDescent="0.25">
      <c r="A40" s="57"/>
      <c r="B40" s="58"/>
      <c r="C40" s="58"/>
      <c r="D40" s="58"/>
      <c r="E40" s="58"/>
      <c r="F40" s="58"/>
      <c r="G40" s="58"/>
      <c r="H40" s="60"/>
      <c r="I40" s="15"/>
      <c r="J40" s="478"/>
      <c r="K40" s="479"/>
      <c r="L40" s="479"/>
      <c r="M40" s="479"/>
      <c r="N40" s="479"/>
      <c r="O40" s="480"/>
    </row>
    <row r="41" spans="1:15" s="61" customFormat="1" ht="13.8" thickBot="1" x14ac:dyDescent="0.3">
      <c r="A41" s="62"/>
      <c r="B41" s="63"/>
      <c r="C41" s="63"/>
      <c r="D41" s="63"/>
      <c r="E41" s="63"/>
      <c r="F41" s="63"/>
      <c r="G41" s="63"/>
      <c r="H41" s="65"/>
      <c r="I41" s="15"/>
      <c r="J41" s="481"/>
      <c r="K41" s="482"/>
      <c r="L41" s="482"/>
      <c r="M41" s="482"/>
      <c r="N41" s="482"/>
      <c r="O41" s="483"/>
    </row>
    <row r="42" spans="1:15" ht="13.8" thickBot="1" x14ac:dyDescent="0.3">
      <c r="I42" s="15"/>
    </row>
    <row r="43" spans="1:15" ht="15.6" x14ac:dyDescent="0.3">
      <c r="A43" s="123" t="s">
        <v>64</v>
      </c>
      <c r="B43" s="124"/>
      <c r="C43" s="124"/>
      <c r="D43" s="124"/>
      <c r="E43" s="124"/>
      <c r="F43" s="124"/>
      <c r="G43" s="124"/>
      <c r="H43" s="125"/>
      <c r="I43" s="15"/>
      <c r="J43" s="14"/>
      <c r="L43" s="14"/>
    </row>
    <row r="44" spans="1:15" x14ac:dyDescent="0.25">
      <c r="A44" s="126"/>
      <c r="B44" s="127"/>
      <c r="C44" s="127"/>
      <c r="D44" s="127"/>
      <c r="E44" s="127"/>
      <c r="F44" s="14"/>
      <c r="G44" s="127"/>
      <c r="H44" s="128"/>
      <c r="I44" s="15"/>
      <c r="J44" s="14"/>
      <c r="L44" s="129"/>
    </row>
    <row r="45" spans="1:15" x14ac:dyDescent="0.25">
      <c r="A45" s="130"/>
      <c r="B45" s="131"/>
      <c r="C45" s="131"/>
      <c r="D45" s="131"/>
      <c r="E45" s="131"/>
      <c r="F45" s="132" t="s">
        <v>65</v>
      </c>
      <c r="G45" s="132" t="s">
        <v>40</v>
      </c>
      <c r="H45" s="133" t="s">
        <v>41</v>
      </c>
      <c r="I45" s="15"/>
      <c r="J45" s="134"/>
      <c r="L45" s="129"/>
    </row>
    <row r="46" spans="1:15" x14ac:dyDescent="0.25">
      <c r="A46" s="126"/>
      <c r="B46" s="127" t="s">
        <v>66</v>
      </c>
      <c r="C46" s="127"/>
      <c r="D46" s="127"/>
      <c r="E46" s="135"/>
      <c r="F46" s="140">
        <v>304657.21000000002</v>
      </c>
      <c r="G46" s="136">
        <f t="shared" ref="G46:G53" si="0">+H46-F46</f>
        <v>0</v>
      </c>
      <c r="H46" s="141">
        <v>304657.21000000002</v>
      </c>
      <c r="I46" s="15"/>
      <c r="J46" s="137"/>
      <c r="K46" s="15"/>
      <c r="L46" s="129"/>
    </row>
    <row r="47" spans="1:15" x14ac:dyDescent="0.25">
      <c r="A47" s="126"/>
      <c r="B47" s="127" t="s">
        <v>67</v>
      </c>
      <c r="C47" s="127"/>
      <c r="D47" s="127"/>
      <c r="E47" s="138"/>
      <c r="F47" s="140">
        <v>304657.21000000002</v>
      </c>
      <c r="G47" s="136">
        <f t="shared" si="0"/>
        <v>0</v>
      </c>
      <c r="H47" s="141">
        <v>304657.21000000002</v>
      </c>
      <c r="I47" s="15"/>
      <c r="J47" s="139"/>
      <c r="K47" s="15"/>
    </row>
    <row r="48" spans="1:15" x14ac:dyDescent="0.25">
      <c r="A48" s="126"/>
      <c r="B48" s="127" t="s">
        <v>68</v>
      </c>
      <c r="C48" s="127"/>
      <c r="D48" s="127"/>
      <c r="E48" s="138"/>
      <c r="F48" s="140">
        <v>0</v>
      </c>
      <c r="G48" s="136">
        <v>0</v>
      </c>
      <c r="H48" s="141">
        <v>0</v>
      </c>
      <c r="I48" s="15"/>
      <c r="J48" s="142"/>
      <c r="K48" s="15"/>
      <c r="L48" s="143"/>
    </row>
    <row r="49" spans="1:16" x14ac:dyDescent="0.25">
      <c r="A49" s="126"/>
      <c r="B49" s="127" t="s">
        <v>69</v>
      </c>
      <c r="C49" s="127"/>
      <c r="D49" s="127"/>
      <c r="E49" s="138"/>
      <c r="F49" s="140">
        <v>0</v>
      </c>
      <c r="G49" s="136">
        <f t="shared" si="0"/>
        <v>0</v>
      </c>
      <c r="H49" s="141">
        <v>0</v>
      </c>
      <c r="I49" s="15"/>
      <c r="J49" s="144"/>
      <c r="K49" s="15"/>
      <c r="L49" s="143"/>
    </row>
    <row r="50" spans="1:16" ht="13.8" x14ac:dyDescent="0.25">
      <c r="A50" s="126"/>
      <c r="B50" s="127" t="s">
        <v>70</v>
      </c>
      <c r="C50" s="127"/>
      <c r="D50" s="127"/>
      <c r="E50" s="138"/>
      <c r="F50" s="140">
        <v>1187141.2</v>
      </c>
      <c r="G50" s="136">
        <f t="shared" si="0"/>
        <v>739820.23</v>
      </c>
      <c r="H50" s="141">
        <v>1926961.43</v>
      </c>
      <c r="I50" s="15"/>
      <c r="J50" s="145"/>
      <c r="K50" s="146"/>
      <c r="L50" s="147"/>
      <c r="M50" s="148"/>
      <c r="N50" s="148"/>
      <c r="O50" s="148"/>
      <c r="P50" s="148"/>
    </row>
    <row r="51" spans="1:16" ht="13.8" x14ac:dyDescent="0.25">
      <c r="A51" s="126"/>
      <c r="B51" s="127" t="s">
        <v>71</v>
      </c>
      <c r="C51" s="127"/>
      <c r="D51" s="127"/>
      <c r="E51" s="138"/>
      <c r="F51" s="149">
        <v>0</v>
      </c>
      <c r="G51" s="150">
        <f t="shared" si="0"/>
        <v>0</v>
      </c>
      <c r="H51" s="141">
        <v>0</v>
      </c>
      <c r="I51" s="15"/>
      <c r="J51" s="145"/>
      <c r="K51" s="15"/>
      <c r="L51" s="137"/>
      <c r="M51" s="151"/>
    </row>
    <row r="52" spans="1:16" x14ac:dyDescent="0.25">
      <c r="A52" s="126"/>
      <c r="B52" s="127" t="s">
        <v>72</v>
      </c>
      <c r="C52" s="127"/>
      <c r="D52" s="127"/>
      <c r="E52" s="138"/>
      <c r="F52" s="149"/>
      <c r="G52" s="150"/>
      <c r="H52" s="141"/>
      <c r="I52" s="15"/>
      <c r="J52" s="14"/>
      <c r="K52" s="15"/>
      <c r="L52" s="14"/>
    </row>
    <row r="53" spans="1:16" x14ac:dyDescent="0.25">
      <c r="A53" s="126"/>
      <c r="B53" s="152" t="s">
        <v>73</v>
      </c>
      <c r="C53" s="127"/>
      <c r="D53" s="127"/>
      <c r="E53" s="138"/>
      <c r="F53" s="190">
        <v>1491798.41</v>
      </c>
      <c r="G53" s="153">
        <f t="shared" si="0"/>
        <v>739820.23</v>
      </c>
      <c r="H53" s="190">
        <f>SUM(H47:H52)</f>
        <v>2231618.64</v>
      </c>
      <c r="I53" s="15"/>
      <c r="J53" s="154"/>
      <c r="K53" s="15"/>
      <c r="L53" s="154"/>
    </row>
    <row r="54" spans="1:16" x14ac:dyDescent="0.25">
      <c r="A54" s="126"/>
      <c r="B54" s="127"/>
      <c r="C54" s="127"/>
      <c r="D54" s="127"/>
      <c r="E54" s="138"/>
      <c r="F54" s="127"/>
      <c r="G54" s="155"/>
      <c r="H54" s="128"/>
      <c r="I54" s="15"/>
      <c r="J54" s="14"/>
      <c r="L54" s="14"/>
    </row>
    <row r="55" spans="1:16" x14ac:dyDescent="0.25">
      <c r="A55" s="156"/>
      <c r="B55" s="157"/>
      <c r="C55" s="157"/>
      <c r="D55" s="157"/>
      <c r="E55" s="158"/>
      <c r="F55" s="157"/>
      <c r="G55" s="159"/>
      <c r="H55" s="160"/>
      <c r="I55" s="15"/>
      <c r="J55" s="14"/>
    </row>
    <row r="56" spans="1:16" x14ac:dyDescent="0.25">
      <c r="A56" s="156"/>
      <c r="B56" s="157"/>
      <c r="C56" s="157"/>
      <c r="D56" s="157"/>
      <c r="E56" s="158"/>
      <c r="F56" s="157"/>
      <c r="G56" s="159"/>
      <c r="H56" s="160"/>
      <c r="I56" s="15"/>
      <c r="J56" s="14"/>
      <c r="L56" s="15"/>
      <c r="M56" s="15"/>
    </row>
    <row r="57" spans="1:16" ht="13.8" thickBot="1" x14ac:dyDescent="0.3">
      <c r="A57" s="161"/>
      <c r="B57" s="162"/>
      <c r="C57" s="162"/>
      <c r="D57" s="162"/>
      <c r="E57" s="163"/>
      <c r="F57" s="162"/>
      <c r="G57" s="164"/>
      <c r="H57" s="165"/>
      <c r="I57" s="15"/>
    </row>
    <row r="58" spans="1:16" x14ac:dyDescent="0.25">
      <c r="I58" s="15"/>
    </row>
    <row r="59" spans="1:16" ht="13.8" thickBot="1" x14ac:dyDescent="0.3">
      <c r="F59" s="64"/>
      <c r="G59" s="64"/>
      <c r="I59" s="15"/>
    </row>
    <row r="60" spans="1:16" ht="16.2" thickBot="1" x14ac:dyDescent="0.35">
      <c r="A60" s="19" t="s">
        <v>74</v>
      </c>
      <c r="B60" s="166"/>
      <c r="C60" s="21"/>
      <c r="D60" s="21"/>
      <c r="E60" s="21"/>
      <c r="F60" s="21"/>
      <c r="G60" s="124"/>
      <c r="H60" s="22"/>
      <c r="I60" s="15"/>
      <c r="J60" s="167" t="s">
        <v>75</v>
      </c>
      <c r="K60" s="168"/>
      <c r="N60" s="151"/>
    </row>
    <row r="61" spans="1:16" ht="6.75" customHeight="1" thickBot="1" x14ac:dyDescent="0.3">
      <c r="A61" s="23"/>
      <c r="B61" s="169"/>
      <c r="C61" s="14"/>
      <c r="D61" s="14"/>
      <c r="E61" s="14"/>
      <c r="F61" s="14"/>
      <c r="G61" s="14"/>
      <c r="H61" s="24"/>
      <c r="I61" s="15"/>
      <c r="J61" s="170"/>
      <c r="K61" s="171"/>
    </row>
    <row r="62" spans="1:16" s="72" customFormat="1" x14ac:dyDescent="0.25">
      <c r="A62" s="66"/>
      <c r="B62" s="172"/>
      <c r="C62" s="67"/>
      <c r="D62" s="67"/>
      <c r="E62" s="67"/>
      <c r="F62" s="132" t="s">
        <v>65</v>
      </c>
      <c r="G62" s="26" t="s">
        <v>40</v>
      </c>
      <c r="H62" s="173" t="s">
        <v>41</v>
      </c>
      <c r="I62" s="15"/>
      <c r="J62" s="174"/>
      <c r="K62" s="175"/>
    </row>
    <row r="63" spans="1:16" x14ac:dyDescent="0.25">
      <c r="A63" s="69"/>
      <c r="B63" s="176" t="s">
        <v>76</v>
      </c>
      <c r="C63" s="73"/>
      <c r="D63" s="73"/>
      <c r="E63" s="73"/>
      <c r="F63" s="177"/>
      <c r="G63" s="70"/>
      <c r="H63" s="178"/>
      <c r="I63" s="15"/>
      <c r="J63" s="170" t="s">
        <v>77</v>
      </c>
      <c r="K63" s="441">
        <v>0.1101</v>
      </c>
    </row>
    <row r="64" spans="1:16" ht="16.2" thickBot="1" x14ac:dyDescent="0.3">
      <c r="A64" s="23"/>
      <c r="B64" s="169" t="s">
        <v>78</v>
      </c>
      <c r="C64" s="14"/>
      <c r="D64" s="14"/>
      <c r="E64" s="82"/>
      <c r="F64" s="181">
        <v>69394061.75</v>
      </c>
      <c r="G64" s="140">
        <f>-F64+H64</f>
        <v>-1653004.84</v>
      </c>
      <c r="H64" s="442">
        <v>67741056.909999996</v>
      </c>
      <c r="I64" s="15"/>
      <c r="J64" s="179"/>
      <c r="K64" s="180"/>
    </row>
    <row r="65" spans="1:16" x14ac:dyDescent="0.25">
      <c r="A65" s="23"/>
      <c r="B65" s="169" t="s">
        <v>79</v>
      </c>
      <c r="C65" s="14"/>
      <c r="D65" s="14"/>
      <c r="E65" s="14"/>
      <c r="F65" s="181">
        <v>0</v>
      </c>
      <c r="G65" s="140">
        <v>0</v>
      </c>
      <c r="H65" s="141">
        <v>0</v>
      </c>
      <c r="I65" s="15"/>
      <c r="J65" s="182"/>
      <c r="K65" s="183"/>
    </row>
    <row r="66" spans="1:16" x14ac:dyDescent="0.25">
      <c r="A66" s="23"/>
      <c r="B66" s="169" t="s">
        <v>80</v>
      </c>
      <c r="C66" s="14"/>
      <c r="D66" s="14"/>
      <c r="E66" s="14"/>
      <c r="F66" s="181">
        <v>304657.21000000002</v>
      </c>
      <c r="G66" s="34">
        <v>0</v>
      </c>
      <c r="H66" s="141">
        <f>H47</f>
        <v>304657.21000000002</v>
      </c>
      <c r="I66" s="15"/>
      <c r="J66" s="183"/>
      <c r="K66" s="183"/>
    </row>
    <row r="67" spans="1:16" x14ac:dyDescent="0.25">
      <c r="A67" s="23"/>
      <c r="B67" s="169" t="s">
        <v>71</v>
      </c>
      <c r="C67" s="14"/>
      <c r="D67" s="14"/>
      <c r="E67" s="14"/>
      <c r="F67" s="184">
        <v>0</v>
      </c>
      <c r="G67" s="185">
        <v>0</v>
      </c>
      <c r="H67" s="186">
        <v>0</v>
      </c>
      <c r="I67" s="15"/>
    </row>
    <row r="68" spans="1:16" ht="13.8" thickBot="1" x14ac:dyDescent="0.3">
      <c r="A68" s="23"/>
      <c r="B68" s="187" t="s">
        <v>81</v>
      </c>
      <c r="C68" s="14"/>
      <c r="D68" s="14"/>
      <c r="E68" s="14"/>
      <c r="F68" s="443">
        <v>69698718.959999993</v>
      </c>
      <c r="G68" s="188">
        <f>SUM(G64:G67)</f>
        <v>-1653004.84</v>
      </c>
      <c r="H68" s="189">
        <f>SUM(H64:H67)</f>
        <v>68045714.120000005</v>
      </c>
      <c r="I68" s="15"/>
      <c r="J68" s="15"/>
    </row>
    <row r="69" spans="1:16" ht="15.6" x14ac:dyDescent="0.3">
      <c r="A69" s="23"/>
      <c r="B69" s="169"/>
      <c r="C69" s="14"/>
      <c r="D69" s="14"/>
      <c r="E69" s="14"/>
      <c r="F69" s="181"/>
      <c r="G69" s="140"/>
      <c r="H69" s="190"/>
      <c r="I69" s="15"/>
      <c r="J69" s="19" t="s">
        <v>82</v>
      </c>
      <c r="K69" s="21"/>
      <c r="L69" s="21"/>
      <c r="M69" s="21"/>
      <c r="N69" s="21"/>
      <c r="O69" s="22"/>
    </row>
    <row r="70" spans="1:16" ht="6.75" customHeight="1" x14ac:dyDescent="0.25">
      <c r="A70" s="23"/>
      <c r="B70" s="187"/>
      <c r="C70" s="14"/>
      <c r="D70" s="14"/>
      <c r="E70" s="14"/>
      <c r="F70" s="181"/>
      <c r="G70" s="140"/>
      <c r="H70" s="141"/>
      <c r="I70" s="15"/>
      <c r="J70" s="23"/>
      <c r="K70" s="14"/>
      <c r="L70" s="14"/>
      <c r="M70" s="14"/>
      <c r="N70" s="14"/>
      <c r="O70" s="24"/>
    </row>
    <row r="71" spans="1:16" x14ac:dyDescent="0.25">
      <c r="A71" s="23"/>
      <c r="B71" s="187" t="s">
        <v>83</v>
      </c>
      <c r="C71" s="14"/>
      <c r="D71" s="14"/>
      <c r="E71" s="14"/>
      <c r="F71" s="181"/>
      <c r="G71" s="140"/>
      <c r="H71" s="141"/>
      <c r="I71" s="15"/>
      <c r="J71" s="25"/>
      <c r="K71" s="191"/>
      <c r="L71" s="26" t="s">
        <v>84</v>
      </c>
      <c r="M71" s="26" t="s">
        <v>85</v>
      </c>
      <c r="N71" s="26" t="s">
        <v>86</v>
      </c>
      <c r="O71" s="173" t="s">
        <v>87</v>
      </c>
    </row>
    <row r="72" spans="1:16" x14ac:dyDescent="0.25">
      <c r="A72" s="23"/>
      <c r="B72" s="169" t="s">
        <v>88</v>
      </c>
      <c r="C72" s="14"/>
      <c r="D72" s="14"/>
      <c r="E72" s="14"/>
      <c r="F72" s="181">
        <v>62604309.170000002</v>
      </c>
      <c r="G72" s="140">
        <f>-K17</f>
        <v>-1578698.27</v>
      </c>
      <c r="H72" s="141">
        <f>L17</f>
        <v>61025610.899999999</v>
      </c>
      <c r="I72" s="15"/>
      <c r="J72" s="23" t="s">
        <v>89</v>
      </c>
      <c r="K72" s="14"/>
      <c r="L72" s="192">
        <v>66422310.460000001</v>
      </c>
      <c r="M72" s="193">
        <v>1</v>
      </c>
      <c r="N72" s="194">
        <v>10770</v>
      </c>
      <c r="O72" s="195">
        <v>567737.87</v>
      </c>
    </row>
    <row r="73" spans="1:16" x14ac:dyDescent="0.25">
      <c r="A73" s="23"/>
      <c r="B73" s="169" t="s">
        <v>90</v>
      </c>
      <c r="C73" s="14"/>
      <c r="D73" s="14"/>
      <c r="E73" s="14"/>
      <c r="F73" s="444">
        <v>4200000</v>
      </c>
      <c r="G73" s="185">
        <v>0</v>
      </c>
      <c r="H73" s="186">
        <f>L18</f>
        <v>4200000</v>
      </c>
      <c r="I73" s="15"/>
      <c r="J73" s="23" t="s">
        <v>91</v>
      </c>
      <c r="K73" s="14"/>
      <c r="L73" s="192">
        <v>0</v>
      </c>
      <c r="M73" s="193">
        <v>0</v>
      </c>
      <c r="N73" s="194">
        <v>0</v>
      </c>
      <c r="O73" s="195">
        <v>0</v>
      </c>
    </row>
    <row r="74" spans="1:16" x14ac:dyDescent="0.25">
      <c r="A74" s="23"/>
      <c r="B74" s="187" t="s">
        <v>92</v>
      </c>
      <c r="C74" s="14"/>
      <c r="D74" s="14"/>
      <c r="E74" s="14"/>
      <c r="F74" s="445">
        <v>66804309.170000002</v>
      </c>
      <c r="G74" s="188">
        <f>SUM(G72:G73)</f>
        <v>-1578698.27</v>
      </c>
      <c r="H74" s="190">
        <f>SUM(H72:H73)</f>
        <v>65225610.899999999</v>
      </c>
      <c r="I74" s="15"/>
      <c r="J74" s="23" t="s">
        <v>93</v>
      </c>
      <c r="K74" s="14"/>
      <c r="L74" s="192">
        <v>0</v>
      </c>
      <c r="M74" s="193">
        <v>0</v>
      </c>
      <c r="N74" s="194">
        <v>0</v>
      </c>
      <c r="O74" s="195">
        <v>0</v>
      </c>
    </row>
    <row r="75" spans="1:16" x14ac:dyDescent="0.25">
      <c r="A75" s="23"/>
      <c r="B75" s="169"/>
      <c r="C75" s="14"/>
      <c r="D75" s="14"/>
      <c r="E75" s="14"/>
      <c r="F75" s="30"/>
      <c r="G75" s="82"/>
      <c r="H75" s="196"/>
      <c r="I75" s="15"/>
      <c r="J75" s="197" t="s">
        <v>94</v>
      </c>
      <c r="K75" s="120"/>
      <c r="L75" s="237">
        <v>66422310.460000001</v>
      </c>
      <c r="M75" s="198"/>
      <c r="N75" s="446">
        <v>10770</v>
      </c>
      <c r="O75" s="258">
        <v>567737.87</v>
      </c>
      <c r="P75" s="18"/>
    </row>
    <row r="76" spans="1:16" ht="13.8" thickBot="1" x14ac:dyDescent="0.3">
      <c r="A76" s="23"/>
      <c r="B76" s="169"/>
      <c r="C76" s="87"/>
      <c r="D76" s="87"/>
      <c r="E76" s="87"/>
      <c r="F76" s="199"/>
      <c r="G76" s="200"/>
      <c r="H76" s="201"/>
      <c r="I76" s="15"/>
      <c r="J76" s="179"/>
      <c r="K76" s="64"/>
      <c r="L76" s="64"/>
      <c r="M76" s="64"/>
      <c r="N76" s="64"/>
      <c r="O76" s="180"/>
    </row>
    <row r="77" spans="1:16" x14ac:dyDescent="0.25">
      <c r="A77" s="23"/>
      <c r="B77" s="169"/>
      <c r="C77" s="14"/>
      <c r="D77" s="14"/>
      <c r="E77" s="14"/>
      <c r="F77" s="202"/>
      <c r="G77" s="82"/>
      <c r="H77" s="196"/>
      <c r="I77" s="15"/>
      <c r="J77" s="59"/>
      <c r="K77" s="14"/>
      <c r="L77" s="14"/>
      <c r="M77" s="14"/>
      <c r="N77" s="14"/>
      <c r="O77" s="14"/>
    </row>
    <row r="78" spans="1:16" x14ac:dyDescent="0.25">
      <c r="A78" s="23"/>
      <c r="B78" s="169" t="s">
        <v>95</v>
      </c>
      <c r="C78" s="14"/>
      <c r="D78" s="14"/>
      <c r="E78" s="14"/>
      <c r="F78" s="35">
        <v>1.1133</v>
      </c>
      <c r="G78" s="203"/>
      <c r="H78" s="447">
        <f>+H68/H72</f>
        <v>1.115</v>
      </c>
      <c r="I78" s="15"/>
      <c r="J78" s="14"/>
      <c r="K78" s="14"/>
      <c r="L78" s="14"/>
      <c r="M78" s="14"/>
      <c r="N78" s="14"/>
      <c r="O78" s="14"/>
    </row>
    <row r="79" spans="1:16" x14ac:dyDescent="0.25">
      <c r="A79" s="23"/>
      <c r="B79" s="169" t="s">
        <v>96</v>
      </c>
      <c r="C79" s="14"/>
      <c r="D79" s="14"/>
      <c r="E79" s="14"/>
      <c r="F79" s="35">
        <v>1.0432999999999999</v>
      </c>
      <c r="G79" s="203"/>
      <c r="H79" s="447">
        <f>+H68/H74</f>
        <v>1.0431999999999999</v>
      </c>
      <c r="I79" s="15"/>
      <c r="J79" s="14"/>
      <c r="K79" s="14"/>
      <c r="L79" s="14"/>
      <c r="M79" s="14"/>
      <c r="N79" s="14"/>
      <c r="O79" s="14"/>
    </row>
    <row r="80" spans="1:16" x14ac:dyDescent="0.25">
      <c r="A80" s="42"/>
      <c r="B80" s="204"/>
      <c r="C80" s="120"/>
      <c r="D80" s="120"/>
      <c r="E80" s="120"/>
      <c r="F80" s="43"/>
      <c r="G80" s="205"/>
      <c r="H80" s="206"/>
      <c r="I80" s="207"/>
    </row>
    <row r="81" spans="1:15" s="61" customFormat="1" ht="10.199999999999999" x14ac:dyDescent="0.2">
      <c r="A81" s="208" t="s">
        <v>97</v>
      </c>
      <c r="B81" s="209"/>
      <c r="C81" s="58"/>
      <c r="D81" s="58"/>
      <c r="E81" s="58"/>
      <c r="F81" s="58"/>
      <c r="G81" s="58"/>
      <c r="H81" s="60"/>
    </row>
    <row r="82" spans="1:15" s="61" customFormat="1" ht="10.8" thickBot="1" x14ac:dyDescent="0.25">
      <c r="A82" s="62"/>
      <c r="B82" s="210"/>
      <c r="C82" s="63"/>
      <c r="D82" s="63"/>
      <c r="E82" s="63"/>
      <c r="F82" s="63"/>
      <c r="G82" s="63"/>
      <c r="H82" s="65"/>
    </row>
    <row r="83" spans="1:15" ht="12.75" customHeight="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5" ht="15.6" x14ac:dyDescent="0.3">
      <c r="A84" s="211" t="str">
        <f>+D4&amp;" - "&amp;D5</f>
        <v>Edsouth Services - Indenture No. 7, LLC</v>
      </c>
      <c r="B84" s="14"/>
      <c r="C84" s="14"/>
      <c r="D84" s="14"/>
      <c r="E84" s="212"/>
      <c r="F84" s="14"/>
      <c r="G84" s="14"/>
      <c r="H84" s="14"/>
      <c r="I84" s="14"/>
      <c r="J84" s="14"/>
      <c r="K84" s="14"/>
      <c r="L84" s="14"/>
      <c r="M84" s="14"/>
    </row>
    <row r="85" spans="1:15" ht="12.75" customHeight="1" thickBot="1" x14ac:dyDescent="0.3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5" ht="15.6" x14ac:dyDescent="0.3">
      <c r="A86" s="19" t="s">
        <v>98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2"/>
    </row>
    <row r="87" spans="1:15" ht="6.75" customHeight="1" x14ac:dyDescent="0.25">
      <c r="A87" s="2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24"/>
    </row>
    <row r="88" spans="1:15" s="72" customFormat="1" x14ac:dyDescent="0.25">
      <c r="A88" s="66"/>
      <c r="B88" s="67"/>
      <c r="C88" s="67"/>
      <c r="D88" s="67"/>
      <c r="E88" s="213"/>
      <c r="F88" s="496" t="s">
        <v>86</v>
      </c>
      <c r="G88" s="497"/>
      <c r="H88" s="214" t="s">
        <v>99</v>
      </c>
      <c r="I88" s="215"/>
      <c r="J88" s="496" t="s">
        <v>100</v>
      </c>
      <c r="K88" s="497"/>
      <c r="L88" s="496" t="s">
        <v>101</v>
      </c>
      <c r="M88" s="497"/>
      <c r="N88" s="496" t="s">
        <v>102</v>
      </c>
      <c r="O88" s="498"/>
    </row>
    <row r="89" spans="1:15" s="72" customFormat="1" x14ac:dyDescent="0.25">
      <c r="A89" s="66"/>
      <c r="B89" s="67"/>
      <c r="C89" s="67"/>
      <c r="D89" s="67"/>
      <c r="E89" s="213"/>
      <c r="F89" s="26" t="s">
        <v>103</v>
      </c>
      <c r="G89" s="26" t="s">
        <v>104</v>
      </c>
      <c r="H89" s="216" t="s">
        <v>103</v>
      </c>
      <c r="I89" s="217" t="s">
        <v>104</v>
      </c>
      <c r="J89" s="26" t="s">
        <v>103</v>
      </c>
      <c r="K89" s="26" t="s">
        <v>104</v>
      </c>
      <c r="L89" s="26" t="s">
        <v>103</v>
      </c>
      <c r="M89" s="26" t="s">
        <v>104</v>
      </c>
      <c r="N89" s="26" t="s">
        <v>103</v>
      </c>
      <c r="O89" s="28" t="s">
        <v>104</v>
      </c>
    </row>
    <row r="90" spans="1:15" x14ac:dyDescent="0.25">
      <c r="A90" s="218" t="s">
        <v>47</v>
      </c>
      <c r="B90" s="14" t="s">
        <v>47</v>
      </c>
      <c r="C90" s="14"/>
      <c r="D90" s="14"/>
      <c r="E90" s="14"/>
      <c r="F90" s="106">
        <v>0</v>
      </c>
      <c r="G90" s="106">
        <v>0</v>
      </c>
      <c r="H90" s="93">
        <v>0</v>
      </c>
      <c r="I90" s="93">
        <v>0</v>
      </c>
      <c r="J90" s="219">
        <v>0</v>
      </c>
      <c r="K90" s="220">
        <v>0</v>
      </c>
      <c r="L90" s="221">
        <v>0</v>
      </c>
      <c r="M90" s="221">
        <v>0</v>
      </c>
      <c r="N90" s="221">
        <v>0</v>
      </c>
      <c r="O90" s="222">
        <v>0</v>
      </c>
    </row>
    <row r="91" spans="1:15" x14ac:dyDescent="0.25">
      <c r="A91" s="218" t="s">
        <v>49</v>
      </c>
      <c r="B91" s="14" t="s">
        <v>49</v>
      </c>
      <c r="C91" s="14"/>
      <c r="D91" s="14"/>
      <c r="E91" s="14"/>
      <c r="F91" s="106">
        <v>0</v>
      </c>
      <c r="G91" s="106">
        <v>0</v>
      </c>
      <c r="H91" s="93">
        <v>0</v>
      </c>
      <c r="I91" s="93">
        <v>0</v>
      </c>
      <c r="J91" s="219">
        <v>0</v>
      </c>
      <c r="K91" s="193">
        <v>0</v>
      </c>
      <c r="L91" s="223">
        <v>0</v>
      </c>
      <c r="M91" s="223">
        <v>0</v>
      </c>
      <c r="N91" s="223">
        <v>0</v>
      </c>
      <c r="O91" s="224">
        <v>0</v>
      </c>
    </row>
    <row r="92" spans="1:15" x14ac:dyDescent="0.25">
      <c r="A92" s="218" t="s">
        <v>54</v>
      </c>
      <c r="B92" s="14" t="s">
        <v>54</v>
      </c>
      <c r="C92" s="14"/>
      <c r="D92" s="14"/>
      <c r="E92" s="14"/>
      <c r="F92" s="106"/>
      <c r="G92" s="106"/>
      <c r="H92" s="93"/>
      <c r="I92" s="93"/>
      <c r="J92" s="193"/>
      <c r="K92" s="193"/>
      <c r="L92" s="223"/>
      <c r="M92" s="223"/>
      <c r="N92" s="223"/>
      <c r="O92" s="224"/>
    </row>
    <row r="93" spans="1:15" x14ac:dyDescent="0.25">
      <c r="A93" s="218" t="s">
        <v>105</v>
      </c>
      <c r="B93" s="14" t="s">
        <v>106</v>
      </c>
      <c r="C93" s="14"/>
      <c r="D93" s="14"/>
      <c r="E93" s="14"/>
      <c r="F93" s="106">
        <v>7226</v>
      </c>
      <c r="G93" s="106">
        <v>7180</v>
      </c>
      <c r="H93" s="93">
        <v>41541847.369999997</v>
      </c>
      <c r="I93" s="93">
        <v>40779019.649999999</v>
      </c>
      <c r="J93" s="219">
        <v>0.61060000000000003</v>
      </c>
      <c r="K93" s="193">
        <v>0.6139</v>
      </c>
      <c r="L93" s="223">
        <v>5.25</v>
      </c>
      <c r="M93" s="223">
        <v>5.24</v>
      </c>
      <c r="N93" s="223">
        <v>155.41</v>
      </c>
      <c r="O93" s="224">
        <v>154.55000000000001</v>
      </c>
    </row>
    <row r="94" spans="1:15" x14ac:dyDescent="0.25">
      <c r="A94" s="218" t="s">
        <v>107</v>
      </c>
      <c r="B94" s="225" t="s">
        <v>108</v>
      </c>
      <c r="C94" s="14"/>
      <c r="D94" s="14"/>
      <c r="E94" s="14"/>
      <c r="F94" s="106">
        <v>283</v>
      </c>
      <c r="G94" s="106">
        <v>263</v>
      </c>
      <c r="H94" s="93">
        <v>1893258.71</v>
      </c>
      <c r="I94" s="93">
        <v>1751040.52</v>
      </c>
      <c r="J94" s="219">
        <v>2.7799999999999998E-2</v>
      </c>
      <c r="K94" s="193">
        <v>2.64E-2</v>
      </c>
      <c r="L94" s="223">
        <v>5.31</v>
      </c>
      <c r="M94" s="223">
        <v>5.18</v>
      </c>
      <c r="N94" s="223">
        <v>157.94</v>
      </c>
      <c r="O94" s="224">
        <v>160.44999999999999</v>
      </c>
    </row>
    <row r="95" spans="1:15" x14ac:dyDescent="0.25">
      <c r="A95" s="218" t="s">
        <v>109</v>
      </c>
      <c r="B95" s="225" t="s">
        <v>110</v>
      </c>
      <c r="C95" s="14"/>
      <c r="D95" s="14"/>
      <c r="E95" s="14"/>
      <c r="F95" s="106">
        <v>222</v>
      </c>
      <c r="G95" s="106">
        <v>141</v>
      </c>
      <c r="H95" s="93">
        <v>1647923.7</v>
      </c>
      <c r="I95" s="93">
        <v>972343.11</v>
      </c>
      <c r="J95" s="219">
        <v>2.4199999999999999E-2</v>
      </c>
      <c r="K95" s="193">
        <v>1.46E-2</v>
      </c>
      <c r="L95" s="223">
        <v>5.58</v>
      </c>
      <c r="M95" s="223">
        <v>5.26</v>
      </c>
      <c r="N95" s="223">
        <v>145.32</v>
      </c>
      <c r="O95" s="224">
        <v>163.13</v>
      </c>
    </row>
    <row r="96" spans="1:15" x14ac:dyDescent="0.25">
      <c r="A96" s="218" t="s">
        <v>111</v>
      </c>
      <c r="B96" s="225" t="s">
        <v>112</v>
      </c>
      <c r="C96" s="14"/>
      <c r="D96" s="14"/>
      <c r="E96" s="14"/>
      <c r="F96" s="106">
        <v>126</v>
      </c>
      <c r="G96" s="106">
        <v>185</v>
      </c>
      <c r="H96" s="93">
        <v>951905.35</v>
      </c>
      <c r="I96" s="93">
        <v>1314079.27</v>
      </c>
      <c r="J96" s="219">
        <v>1.4E-2</v>
      </c>
      <c r="K96" s="193">
        <v>1.9800000000000002E-2</v>
      </c>
      <c r="L96" s="223">
        <v>4.82</v>
      </c>
      <c r="M96" s="223">
        <v>5.54</v>
      </c>
      <c r="N96" s="223">
        <v>172.09</v>
      </c>
      <c r="O96" s="224">
        <v>145.66999999999999</v>
      </c>
    </row>
    <row r="97" spans="1:25" x14ac:dyDescent="0.25">
      <c r="A97" s="218" t="s">
        <v>113</v>
      </c>
      <c r="B97" s="225" t="s">
        <v>114</v>
      </c>
      <c r="C97" s="14"/>
      <c r="D97" s="14"/>
      <c r="E97" s="14"/>
      <c r="F97" s="106">
        <v>158</v>
      </c>
      <c r="G97" s="106">
        <v>138</v>
      </c>
      <c r="H97" s="93">
        <v>1081957.58</v>
      </c>
      <c r="I97" s="93">
        <v>830784.14</v>
      </c>
      <c r="J97" s="219">
        <v>1.5900000000000001E-2</v>
      </c>
      <c r="K97" s="193">
        <v>1.2500000000000001E-2</v>
      </c>
      <c r="L97" s="223">
        <v>5.83</v>
      </c>
      <c r="M97" s="223">
        <v>5.52</v>
      </c>
      <c r="N97" s="223">
        <v>158.96</v>
      </c>
      <c r="O97" s="224">
        <v>140.69</v>
      </c>
    </row>
    <row r="98" spans="1:25" x14ac:dyDescent="0.25">
      <c r="A98" s="218" t="s">
        <v>115</v>
      </c>
      <c r="B98" s="225" t="s">
        <v>116</v>
      </c>
      <c r="C98" s="14"/>
      <c r="D98" s="14"/>
      <c r="E98" s="14"/>
      <c r="F98" s="106">
        <v>246</v>
      </c>
      <c r="G98" s="106">
        <v>242</v>
      </c>
      <c r="H98" s="93">
        <v>1841591.83</v>
      </c>
      <c r="I98" s="93">
        <v>1856593.43</v>
      </c>
      <c r="J98" s="219">
        <v>2.7099999999999999E-2</v>
      </c>
      <c r="K98" s="193">
        <v>2.8000000000000001E-2</v>
      </c>
      <c r="L98" s="223">
        <v>5.57</v>
      </c>
      <c r="M98" s="223">
        <v>5.46</v>
      </c>
      <c r="N98" s="223">
        <v>151.54</v>
      </c>
      <c r="O98" s="224">
        <v>159.25</v>
      </c>
    </row>
    <row r="99" spans="1:25" x14ac:dyDescent="0.25">
      <c r="A99" s="218" t="s">
        <v>117</v>
      </c>
      <c r="B99" s="225" t="s">
        <v>118</v>
      </c>
      <c r="C99" s="14"/>
      <c r="D99" s="14"/>
      <c r="E99" s="14"/>
      <c r="F99" s="106">
        <v>128</v>
      </c>
      <c r="G99" s="106">
        <v>109</v>
      </c>
      <c r="H99" s="93">
        <v>1108919.94</v>
      </c>
      <c r="I99" s="93">
        <v>843095.56</v>
      </c>
      <c r="J99" s="219">
        <v>1.6299999999999999E-2</v>
      </c>
      <c r="K99" s="193">
        <v>1.2699999999999999E-2</v>
      </c>
      <c r="L99" s="223">
        <v>6.14</v>
      </c>
      <c r="M99" s="223">
        <v>6.1</v>
      </c>
      <c r="N99" s="223">
        <v>174.68</v>
      </c>
      <c r="O99" s="224">
        <v>192.05</v>
      </c>
    </row>
    <row r="100" spans="1:25" x14ac:dyDescent="0.25">
      <c r="A100" s="226" t="s">
        <v>119</v>
      </c>
      <c r="B100" s="227" t="s">
        <v>119</v>
      </c>
      <c r="C100" s="227"/>
      <c r="D100" s="227"/>
      <c r="E100" s="227"/>
      <c r="F100" s="228">
        <v>8389</v>
      </c>
      <c r="G100" s="228">
        <v>8258</v>
      </c>
      <c r="H100" s="229">
        <v>50067404.479999997</v>
      </c>
      <c r="I100" s="229">
        <v>48346955.68</v>
      </c>
      <c r="J100" s="230">
        <v>0.7359</v>
      </c>
      <c r="K100" s="231">
        <v>0.72789999999999999</v>
      </c>
      <c r="L100" s="232">
        <v>5.3</v>
      </c>
      <c r="M100" s="232">
        <v>5.27</v>
      </c>
      <c r="N100" s="232">
        <v>155.85</v>
      </c>
      <c r="O100" s="233">
        <v>155.29</v>
      </c>
    </row>
    <row r="101" spans="1:25" x14ac:dyDescent="0.25">
      <c r="A101" s="218" t="s">
        <v>51</v>
      </c>
      <c r="B101" s="14" t="s">
        <v>51</v>
      </c>
      <c r="C101" s="14"/>
      <c r="D101" s="14"/>
      <c r="E101" s="14"/>
      <c r="F101" s="106">
        <v>1749</v>
      </c>
      <c r="G101" s="106">
        <v>1770</v>
      </c>
      <c r="H101" s="93">
        <v>13536516.470000001</v>
      </c>
      <c r="I101" s="93">
        <v>13804189.720000001</v>
      </c>
      <c r="J101" s="219">
        <v>0.19900000000000001</v>
      </c>
      <c r="K101" s="193">
        <v>0.20780000000000001</v>
      </c>
      <c r="L101" s="223">
        <v>5.51</v>
      </c>
      <c r="M101" s="223">
        <v>5.53</v>
      </c>
      <c r="N101" s="223">
        <v>164.9</v>
      </c>
      <c r="O101" s="224">
        <v>163.88</v>
      </c>
    </row>
    <row r="102" spans="1:25" x14ac:dyDescent="0.25">
      <c r="A102" s="218" t="s">
        <v>50</v>
      </c>
      <c r="B102" s="14" t="s">
        <v>50</v>
      </c>
      <c r="C102" s="14"/>
      <c r="D102" s="14"/>
      <c r="E102" s="14"/>
      <c r="F102" s="106">
        <v>664</v>
      </c>
      <c r="G102" s="106">
        <v>645</v>
      </c>
      <c r="H102" s="93">
        <v>3745841.66</v>
      </c>
      <c r="I102" s="93">
        <v>3681529.29</v>
      </c>
      <c r="J102" s="219">
        <v>5.5100000000000003E-2</v>
      </c>
      <c r="K102" s="193">
        <v>5.5399999999999998E-2</v>
      </c>
      <c r="L102" s="223">
        <v>5.07</v>
      </c>
      <c r="M102" s="223">
        <v>5.05</v>
      </c>
      <c r="N102" s="223">
        <v>155.1</v>
      </c>
      <c r="O102" s="224">
        <v>158.5</v>
      </c>
    </row>
    <row r="103" spans="1:25" x14ac:dyDescent="0.25">
      <c r="A103" s="218" t="s">
        <v>56</v>
      </c>
      <c r="B103" s="14" t="s">
        <v>56</v>
      </c>
      <c r="C103" s="14"/>
      <c r="D103" s="14"/>
      <c r="E103" s="14"/>
      <c r="F103" s="106">
        <v>88</v>
      </c>
      <c r="G103" s="106">
        <v>90</v>
      </c>
      <c r="H103" s="93">
        <v>665753.59999999998</v>
      </c>
      <c r="I103" s="93">
        <v>567737.87</v>
      </c>
      <c r="J103" s="234">
        <v>9.7999999999999997E-3</v>
      </c>
      <c r="K103" s="193">
        <v>8.5000000000000006E-3</v>
      </c>
      <c r="L103" s="223">
        <v>5.84</v>
      </c>
      <c r="M103" s="223">
        <v>5.72</v>
      </c>
      <c r="N103" s="223">
        <v>151.69</v>
      </c>
      <c r="O103" s="224">
        <v>109.89</v>
      </c>
      <c r="Q103" s="235"/>
      <c r="R103" s="235"/>
      <c r="S103" s="235"/>
      <c r="T103" s="207"/>
      <c r="U103" s="207"/>
      <c r="V103" s="18"/>
      <c r="W103" s="18"/>
      <c r="X103" s="18"/>
      <c r="Y103" s="18"/>
    </row>
    <row r="104" spans="1:25" x14ac:dyDescent="0.25">
      <c r="A104" s="218" t="s">
        <v>58</v>
      </c>
      <c r="B104" s="14" t="s">
        <v>58</v>
      </c>
      <c r="C104" s="14"/>
      <c r="D104" s="14"/>
      <c r="E104" s="14"/>
      <c r="F104" s="106">
        <v>7</v>
      </c>
      <c r="G104" s="106">
        <v>7</v>
      </c>
      <c r="H104" s="93">
        <v>21830.85</v>
      </c>
      <c r="I104" s="93">
        <v>21897.9</v>
      </c>
      <c r="J104" s="234">
        <v>2.9999999999999997E-4</v>
      </c>
      <c r="K104" s="193">
        <v>2.9999999999999997E-4</v>
      </c>
      <c r="L104" s="223">
        <v>4.08</v>
      </c>
      <c r="M104" s="223">
        <v>4.08</v>
      </c>
      <c r="N104" s="223">
        <v>106.66</v>
      </c>
      <c r="O104" s="224">
        <v>105.66</v>
      </c>
    </row>
    <row r="105" spans="1:25" x14ac:dyDescent="0.25">
      <c r="A105" s="42"/>
      <c r="B105" s="50" t="s">
        <v>94</v>
      </c>
      <c r="C105" s="120"/>
      <c r="D105" s="120"/>
      <c r="E105" s="76"/>
      <c r="F105" s="236">
        <v>10897</v>
      </c>
      <c r="G105" s="236">
        <v>10770</v>
      </c>
      <c r="H105" s="237">
        <v>68037347.060000002</v>
      </c>
      <c r="I105" s="237">
        <v>66422310.460000001</v>
      </c>
      <c r="J105" s="238"/>
      <c r="K105" s="238"/>
      <c r="L105" s="239">
        <v>5.33</v>
      </c>
      <c r="M105" s="239">
        <v>5.32</v>
      </c>
      <c r="N105" s="239">
        <v>157.55000000000001</v>
      </c>
      <c r="O105" s="240">
        <v>156.85</v>
      </c>
    </row>
    <row r="106" spans="1:25" s="61" customFormat="1" ht="10.199999999999999" x14ac:dyDescent="0.2">
      <c r="A106" s="208"/>
      <c r="B106" s="58"/>
      <c r="C106" s="58"/>
      <c r="D106" s="58"/>
      <c r="E106" s="58"/>
      <c r="F106" s="58"/>
      <c r="G106" s="58"/>
      <c r="H106" s="58"/>
      <c r="I106" s="58"/>
      <c r="J106" s="241"/>
      <c r="K106" s="241"/>
      <c r="L106" s="58"/>
      <c r="M106" s="58"/>
      <c r="N106" s="58"/>
      <c r="O106" s="242"/>
    </row>
    <row r="107" spans="1:25" s="61" customFormat="1" ht="10.8" thickBot="1" x14ac:dyDescent="0.25">
      <c r="A107" s="62"/>
      <c r="B107" s="63"/>
      <c r="C107" s="63"/>
      <c r="D107" s="63"/>
      <c r="E107" s="63"/>
      <c r="F107" s="63"/>
      <c r="G107" s="63"/>
      <c r="H107" s="63"/>
      <c r="I107" s="63"/>
      <c r="J107" s="243"/>
      <c r="K107" s="243"/>
      <c r="L107" s="63"/>
      <c r="M107" s="63"/>
      <c r="N107" s="63"/>
      <c r="O107" s="244"/>
    </row>
    <row r="108" spans="1:25" ht="12.75" customHeight="1" thickBot="1" x14ac:dyDescent="0.3">
      <c r="A108" s="6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25" ht="15.6" x14ac:dyDescent="0.3">
      <c r="A109" s="19" t="s">
        <v>120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2"/>
    </row>
    <row r="110" spans="1:25" ht="6.75" customHeight="1" x14ac:dyDescent="0.25">
      <c r="A110" s="2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24"/>
    </row>
    <row r="111" spans="1:25" s="72" customFormat="1" x14ac:dyDescent="0.25">
      <c r="A111" s="66"/>
      <c r="B111" s="67"/>
      <c r="C111" s="67"/>
      <c r="D111" s="67"/>
      <c r="E111" s="213"/>
      <c r="F111" s="499" t="s">
        <v>86</v>
      </c>
      <c r="G111" s="499"/>
      <c r="H111" s="245" t="s">
        <v>121</v>
      </c>
      <c r="I111" s="246"/>
      <c r="J111" s="499" t="s">
        <v>100</v>
      </c>
      <c r="K111" s="499"/>
      <c r="L111" s="499" t="s">
        <v>101</v>
      </c>
      <c r="M111" s="499"/>
      <c r="N111" s="499" t="s">
        <v>102</v>
      </c>
      <c r="O111" s="500"/>
    </row>
    <row r="112" spans="1:25" s="72" customFormat="1" x14ac:dyDescent="0.25">
      <c r="A112" s="66"/>
      <c r="B112" s="67"/>
      <c r="C112" s="67"/>
      <c r="D112" s="67"/>
      <c r="E112" s="213"/>
      <c r="F112" s="26" t="s">
        <v>103</v>
      </c>
      <c r="G112" s="26" t="s">
        <v>104</v>
      </c>
      <c r="H112" s="247" t="s">
        <v>103</v>
      </c>
      <c r="I112" s="248" t="s">
        <v>104</v>
      </c>
      <c r="J112" s="26" t="s">
        <v>103</v>
      </c>
      <c r="K112" s="26" t="s">
        <v>104</v>
      </c>
      <c r="L112" s="26" t="s">
        <v>103</v>
      </c>
      <c r="M112" s="26" t="s">
        <v>104</v>
      </c>
      <c r="N112" s="26" t="s">
        <v>103</v>
      </c>
      <c r="O112" s="28" t="s">
        <v>104</v>
      </c>
    </row>
    <row r="113" spans="1:15" x14ac:dyDescent="0.25">
      <c r="A113" s="23"/>
      <c r="B113" s="14" t="s">
        <v>122</v>
      </c>
      <c r="C113" s="14"/>
      <c r="D113" s="14"/>
      <c r="E113" s="14"/>
      <c r="F113" s="249">
        <v>7226</v>
      </c>
      <c r="G113" s="249">
        <v>7180</v>
      </c>
      <c r="H113" s="150">
        <v>41541847.369999997</v>
      </c>
      <c r="I113" s="250">
        <v>40779019.649999999</v>
      </c>
      <c r="J113" s="193">
        <v>0.82969999999999999</v>
      </c>
      <c r="K113" s="193">
        <v>0.84350000000000003</v>
      </c>
      <c r="L113" s="251">
        <v>5.25</v>
      </c>
      <c r="M113" s="251">
        <v>5.24</v>
      </c>
      <c r="N113" s="150">
        <v>155.41</v>
      </c>
      <c r="O113" s="252">
        <v>154.55000000000001</v>
      </c>
    </row>
    <row r="114" spans="1:15" x14ac:dyDescent="0.25">
      <c r="A114" s="23"/>
      <c r="B114" s="14" t="s">
        <v>123</v>
      </c>
      <c r="C114" s="14"/>
      <c r="D114" s="14"/>
      <c r="E114" s="14"/>
      <c r="F114" s="249">
        <v>283</v>
      </c>
      <c r="G114" s="249">
        <v>263</v>
      </c>
      <c r="H114" s="150">
        <v>1893258.71</v>
      </c>
      <c r="I114" s="136">
        <v>1751040.52</v>
      </c>
      <c r="J114" s="193">
        <v>3.78E-2</v>
      </c>
      <c r="K114" s="193">
        <v>3.6200000000000003E-2</v>
      </c>
      <c r="L114" s="251">
        <v>5.31</v>
      </c>
      <c r="M114" s="251">
        <v>5.18</v>
      </c>
      <c r="N114" s="150">
        <v>157.94</v>
      </c>
      <c r="O114" s="253">
        <v>160.44999999999999</v>
      </c>
    </row>
    <row r="115" spans="1:15" x14ac:dyDescent="0.25">
      <c r="A115" s="23"/>
      <c r="B115" s="14" t="s">
        <v>124</v>
      </c>
      <c r="C115" s="14"/>
      <c r="D115" s="14"/>
      <c r="E115" s="14"/>
      <c r="F115" s="249">
        <v>222</v>
      </c>
      <c r="G115" s="249">
        <v>141</v>
      </c>
      <c r="H115" s="150">
        <v>1647923.7</v>
      </c>
      <c r="I115" s="136">
        <v>972343.11</v>
      </c>
      <c r="J115" s="193">
        <v>3.2899999999999999E-2</v>
      </c>
      <c r="K115" s="193">
        <v>2.01E-2</v>
      </c>
      <c r="L115" s="251">
        <v>5.58</v>
      </c>
      <c r="M115" s="251">
        <v>5.26</v>
      </c>
      <c r="N115" s="150">
        <v>145.32</v>
      </c>
      <c r="O115" s="253">
        <v>163.13</v>
      </c>
    </row>
    <row r="116" spans="1:15" x14ac:dyDescent="0.25">
      <c r="A116" s="23"/>
      <c r="B116" s="14" t="s">
        <v>125</v>
      </c>
      <c r="C116" s="14"/>
      <c r="D116" s="14"/>
      <c r="E116" s="14"/>
      <c r="F116" s="249">
        <v>126</v>
      </c>
      <c r="G116" s="249">
        <v>185</v>
      </c>
      <c r="H116" s="150">
        <v>951905.35</v>
      </c>
      <c r="I116" s="136">
        <v>1314079.27</v>
      </c>
      <c r="J116" s="193">
        <v>1.9E-2</v>
      </c>
      <c r="K116" s="193">
        <v>2.7199999999999998E-2</v>
      </c>
      <c r="L116" s="251">
        <v>4.82</v>
      </c>
      <c r="M116" s="251">
        <v>5.54</v>
      </c>
      <c r="N116" s="150">
        <v>172.09</v>
      </c>
      <c r="O116" s="253">
        <v>145.66999999999999</v>
      </c>
    </row>
    <row r="117" spans="1:15" x14ac:dyDescent="0.25">
      <c r="A117" s="23"/>
      <c r="B117" s="14" t="s">
        <v>126</v>
      </c>
      <c r="C117" s="14"/>
      <c r="D117" s="14"/>
      <c r="E117" s="14"/>
      <c r="F117" s="249">
        <v>158</v>
      </c>
      <c r="G117" s="249">
        <v>138</v>
      </c>
      <c r="H117" s="150">
        <v>1081957.58</v>
      </c>
      <c r="I117" s="136">
        <v>830784.14</v>
      </c>
      <c r="J117" s="193">
        <v>2.1600000000000001E-2</v>
      </c>
      <c r="K117" s="193">
        <v>1.72E-2</v>
      </c>
      <c r="L117" s="251">
        <v>5.83</v>
      </c>
      <c r="M117" s="251">
        <v>5.52</v>
      </c>
      <c r="N117" s="150">
        <v>158.96</v>
      </c>
      <c r="O117" s="253">
        <v>140.69</v>
      </c>
    </row>
    <row r="118" spans="1:15" x14ac:dyDescent="0.25">
      <c r="A118" s="23"/>
      <c r="B118" s="14" t="s">
        <v>127</v>
      </c>
      <c r="C118" s="14"/>
      <c r="D118" s="14"/>
      <c r="E118" s="14"/>
      <c r="F118" s="249">
        <v>246</v>
      </c>
      <c r="G118" s="249">
        <v>242</v>
      </c>
      <c r="H118" s="150">
        <v>1841591.83</v>
      </c>
      <c r="I118" s="136">
        <v>1856593.43</v>
      </c>
      <c r="J118" s="193">
        <v>3.6799999999999999E-2</v>
      </c>
      <c r="K118" s="193">
        <v>3.8399999999999997E-2</v>
      </c>
      <c r="L118" s="251">
        <v>5.57</v>
      </c>
      <c r="M118" s="254">
        <v>5.46</v>
      </c>
      <c r="N118" s="150">
        <v>151.54</v>
      </c>
      <c r="O118" s="253">
        <v>159.25</v>
      </c>
    </row>
    <row r="119" spans="1:15" x14ac:dyDescent="0.25">
      <c r="A119" s="23"/>
      <c r="B119" s="14" t="s">
        <v>128</v>
      </c>
      <c r="C119" s="14"/>
      <c r="D119" s="14"/>
      <c r="E119" s="14"/>
      <c r="F119" s="249">
        <v>128</v>
      </c>
      <c r="G119" s="249">
        <v>109</v>
      </c>
      <c r="H119" s="150">
        <v>1108919.94</v>
      </c>
      <c r="I119" s="136">
        <v>843095.56</v>
      </c>
      <c r="J119" s="193">
        <v>2.2100000000000002E-2</v>
      </c>
      <c r="K119" s="193">
        <v>1.7399999999999999E-2</v>
      </c>
      <c r="L119" s="251">
        <v>6.14</v>
      </c>
      <c r="M119" s="251">
        <v>6.1</v>
      </c>
      <c r="N119" s="150">
        <v>174.68</v>
      </c>
      <c r="O119" s="253">
        <v>192.05</v>
      </c>
    </row>
    <row r="120" spans="1:15" x14ac:dyDescent="0.25">
      <c r="A120" s="42"/>
      <c r="B120" s="50" t="s">
        <v>129</v>
      </c>
      <c r="C120" s="120"/>
      <c r="D120" s="120"/>
      <c r="E120" s="76"/>
      <c r="F120" s="255">
        <v>8389</v>
      </c>
      <c r="G120" s="255">
        <v>8258</v>
      </c>
      <c r="H120" s="237">
        <v>50067404.479999997</v>
      </c>
      <c r="I120" s="237">
        <v>48346955.68</v>
      </c>
      <c r="J120" s="238"/>
      <c r="K120" s="238"/>
      <c r="L120" s="256">
        <v>5.3</v>
      </c>
      <c r="M120" s="257">
        <v>5.27</v>
      </c>
      <c r="N120" s="237">
        <v>155.85</v>
      </c>
      <c r="O120" s="258">
        <v>155.29</v>
      </c>
    </row>
    <row r="121" spans="1:15" s="61" customFormat="1" ht="10.199999999999999" x14ac:dyDescent="0.2">
      <c r="A121" s="57"/>
      <c r="B121" s="59"/>
      <c r="C121" s="59"/>
      <c r="D121" s="59"/>
      <c r="E121" s="59"/>
      <c r="F121" s="59"/>
      <c r="G121" s="59"/>
      <c r="H121" s="59"/>
      <c r="I121" s="59"/>
      <c r="J121" s="259"/>
      <c r="K121" s="259"/>
      <c r="L121" s="59"/>
      <c r="M121" s="59"/>
      <c r="N121" s="59"/>
      <c r="O121" s="260"/>
    </row>
    <row r="122" spans="1:15" s="61" customFormat="1" ht="10.8" thickBot="1" x14ac:dyDescent="0.25">
      <c r="A122" s="62"/>
      <c r="B122" s="63"/>
      <c r="C122" s="63"/>
      <c r="D122" s="63"/>
      <c r="E122" s="63"/>
      <c r="F122" s="63"/>
      <c r="G122" s="63"/>
      <c r="H122" s="63"/>
      <c r="I122" s="63"/>
      <c r="J122" s="243"/>
      <c r="K122" s="243"/>
      <c r="L122" s="63"/>
      <c r="M122" s="63"/>
      <c r="N122" s="63"/>
      <c r="O122" s="244"/>
    </row>
    <row r="123" spans="1:15" ht="12.75" customHeight="1" thickBot="1" x14ac:dyDescent="0.3">
      <c r="A123" s="6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5" ht="15.6" x14ac:dyDescent="0.3">
      <c r="A124" s="19" t="s">
        <v>130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2"/>
    </row>
    <row r="125" spans="1:15" ht="6.75" customHeight="1" x14ac:dyDescent="0.25">
      <c r="A125" s="23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24"/>
    </row>
    <row r="126" spans="1:15" ht="12.75" customHeight="1" x14ac:dyDescent="0.25">
      <c r="A126" s="25"/>
      <c r="B126" s="191"/>
      <c r="C126" s="191"/>
      <c r="D126" s="191"/>
      <c r="E126" s="191"/>
      <c r="F126" s="496" t="s">
        <v>86</v>
      </c>
      <c r="G126" s="497"/>
      <c r="H126" s="245" t="s">
        <v>99</v>
      </c>
      <c r="I126" s="246"/>
      <c r="J126" s="496" t="s">
        <v>100</v>
      </c>
      <c r="K126" s="497"/>
      <c r="L126" s="496" t="s">
        <v>101</v>
      </c>
      <c r="M126" s="497"/>
      <c r="N126" s="496" t="s">
        <v>102</v>
      </c>
      <c r="O126" s="498"/>
    </row>
    <row r="127" spans="1:15" x14ac:dyDescent="0.25">
      <c r="A127" s="25"/>
      <c r="B127" s="191"/>
      <c r="C127" s="191"/>
      <c r="D127" s="191"/>
      <c r="E127" s="191"/>
      <c r="F127" s="26" t="s">
        <v>103</v>
      </c>
      <c r="G127" s="26" t="s">
        <v>104</v>
      </c>
      <c r="H127" s="26" t="s">
        <v>103</v>
      </c>
      <c r="I127" s="261" t="s">
        <v>104</v>
      </c>
      <c r="J127" s="26" t="s">
        <v>103</v>
      </c>
      <c r="K127" s="26" t="s">
        <v>104</v>
      </c>
      <c r="L127" s="26" t="s">
        <v>103</v>
      </c>
      <c r="M127" s="26" t="s">
        <v>104</v>
      </c>
      <c r="N127" s="26" t="s">
        <v>103</v>
      </c>
      <c r="O127" s="28" t="s">
        <v>104</v>
      </c>
    </row>
    <row r="128" spans="1:15" x14ac:dyDescent="0.25">
      <c r="A128" s="23"/>
      <c r="B128" s="14" t="s">
        <v>131</v>
      </c>
      <c r="C128" s="14"/>
      <c r="D128" s="14"/>
      <c r="E128" s="14"/>
      <c r="F128" s="106">
        <v>1793</v>
      </c>
      <c r="G128" s="106">
        <v>1769</v>
      </c>
      <c r="H128" s="223">
        <v>23776132.510000002</v>
      </c>
      <c r="I128" s="223">
        <v>23330371.219999999</v>
      </c>
      <c r="J128" s="193">
        <v>0.34949999999999998</v>
      </c>
      <c r="K128" s="193">
        <v>0.35120000000000001</v>
      </c>
      <c r="L128" s="223">
        <v>5.01</v>
      </c>
      <c r="M128" s="223">
        <v>5.01</v>
      </c>
      <c r="N128" s="223">
        <v>168.17</v>
      </c>
      <c r="O128" s="224">
        <v>167.51</v>
      </c>
    </row>
    <row r="129" spans="1:15" x14ac:dyDescent="0.25">
      <c r="A129" s="23"/>
      <c r="B129" s="14" t="s">
        <v>132</v>
      </c>
      <c r="C129" s="14"/>
      <c r="D129" s="14"/>
      <c r="E129" s="14"/>
      <c r="F129" s="106">
        <v>1785</v>
      </c>
      <c r="G129" s="106">
        <v>1759</v>
      </c>
      <c r="H129" s="223">
        <v>21713367.699999999</v>
      </c>
      <c r="I129" s="223">
        <v>21044121.010000002</v>
      </c>
      <c r="J129" s="193">
        <v>0.31909999999999999</v>
      </c>
      <c r="K129" s="193">
        <v>0.31680000000000003</v>
      </c>
      <c r="L129" s="223">
        <v>5.28</v>
      </c>
      <c r="M129" s="223">
        <v>5.25</v>
      </c>
      <c r="N129" s="223">
        <v>178.49</v>
      </c>
      <c r="O129" s="224">
        <v>176.93</v>
      </c>
    </row>
    <row r="130" spans="1:15" x14ac:dyDescent="0.25">
      <c r="A130" s="23"/>
      <c r="B130" s="14" t="s">
        <v>133</v>
      </c>
      <c r="C130" s="14"/>
      <c r="D130" s="14"/>
      <c r="E130" s="14"/>
      <c r="F130" s="106">
        <v>4163</v>
      </c>
      <c r="G130" s="106">
        <v>4115</v>
      </c>
      <c r="H130" s="223">
        <v>11210908.91</v>
      </c>
      <c r="I130" s="223">
        <v>10947206.99</v>
      </c>
      <c r="J130" s="193">
        <v>0.1648</v>
      </c>
      <c r="K130" s="193">
        <v>0.1648</v>
      </c>
      <c r="L130" s="223">
        <v>5.61</v>
      </c>
      <c r="M130" s="223">
        <v>5.61</v>
      </c>
      <c r="N130" s="223">
        <v>120.26</v>
      </c>
      <c r="O130" s="224">
        <v>120.31</v>
      </c>
    </row>
    <row r="131" spans="1:15" x14ac:dyDescent="0.25">
      <c r="A131" s="23"/>
      <c r="B131" s="14" t="s">
        <v>134</v>
      </c>
      <c r="C131" s="14"/>
      <c r="D131" s="14"/>
      <c r="E131" s="14"/>
      <c r="F131" s="106">
        <v>2979</v>
      </c>
      <c r="G131" s="106">
        <v>2951</v>
      </c>
      <c r="H131" s="223">
        <v>10146806.26</v>
      </c>
      <c r="I131" s="223">
        <v>9936950.8100000005</v>
      </c>
      <c r="J131" s="193">
        <v>0.14910000000000001</v>
      </c>
      <c r="K131" s="193">
        <v>0.14960000000000001</v>
      </c>
      <c r="L131" s="223">
        <v>5.69</v>
      </c>
      <c r="M131" s="223">
        <v>5.7</v>
      </c>
      <c r="N131" s="223">
        <v>136.03</v>
      </c>
      <c r="O131" s="224">
        <v>136.58000000000001</v>
      </c>
    </row>
    <row r="132" spans="1:15" x14ac:dyDescent="0.25">
      <c r="A132" s="23"/>
      <c r="B132" s="14" t="s">
        <v>135</v>
      </c>
      <c r="C132" s="14"/>
      <c r="D132" s="14"/>
      <c r="E132" s="14"/>
      <c r="F132" s="106">
        <v>168</v>
      </c>
      <c r="G132" s="106">
        <v>167</v>
      </c>
      <c r="H132" s="223">
        <v>1107122.83</v>
      </c>
      <c r="I132" s="223">
        <v>1080689.3999999999</v>
      </c>
      <c r="J132" s="193">
        <v>1.6299999999999999E-2</v>
      </c>
      <c r="K132" s="193">
        <v>1.6299999999999999E-2</v>
      </c>
      <c r="L132" s="223">
        <v>6.94</v>
      </c>
      <c r="M132" s="223">
        <v>6.91</v>
      </c>
      <c r="N132" s="223">
        <v>94.43</v>
      </c>
      <c r="O132" s="224">
        <v>92.79</v>
      </c>
    </row>
    <row r="133" spans="1:15" x14ac:dyDescent="0.25">
      <c r="A133" s="23"/>
      <c r="B133" s="14" t="s">
        <v>136</v>
      </c>
      <c r="C133" s="14"/>
      <c r="D133" s="14"/>
      <c r="E133" s="14"/>
      <c r="F133" s="106">
        <v>9</v>
      </c>
      <c r="G133" s="106">
        <v>9</v>
      </c>
      <c r="H133" s="223">
        <v>83008.850000000006</v>
      </c>
      <c r="I133" s="223">
        <v>82971.03</v>
      </c>
      <c r="J133" s="193">
        <v>1.1999999999999999E-3</v>
      </c>
      <c r="K133" s="193">
        <v>1.1999999999999999E-3</v>
      </c>
      <c r="L133" s="223">
        <v>5.12</v>
      </c>
      <c r="M133" s="223">
        <v>5.1100000000000003</v>
      </c>
      <c r="N133" s="223">
        <v>149.99</v>
      </c>
      <c r="O133" s="224">
        <v>149.83000000000001</v>
      </c>
    </row>
    <row r="134" spans="1:15" x14ac:dyDescent="0.25">
      <c r="A134" s="42"/>
      <c r="B134" s="50" t="s">
        <v>137</v>
      </c>
      <c r="C134" s="120"/>
      <c r="D134" s="120"/>
      <c r="E134" s="120"/>
      <c r="F134" s="255">
        <v>10897</v>
      </c>
      <c r="G134" s="255">
        <v>10770</v>
      </c>
      <c r="H134" s="237">
        <v>68037347.060000002</v>
      </c>
      <c r="I134" s="237">
        <v>66422310.460000001</v>
      </c>
      <c r="J134" s="238"/>
      <c r="K134" s="238"/>
      <c r="L134" s="256">
        <v>5.33</v>
      </c>
      <c r="M134" s="257">
        <v>5.32</v>
      </c>
      <c r="N134" s="237">
        <v>157.55000000000001</v>
      </c>
      <c r="O134" s="258">
        <v>156.85</v>
      </c>
    </row>
    <row r="135" spans="1:15" s="61" customFormat="1" ht="10.199999999999999" x14ac:dyDescent="0.2">
      <c r="A135" s="57"/>
      <c r="B135" s="59"/>
      <c r="C135" s="59"/>
      <c r="D135" s="59"/>
      <c r="E135" s="59"/>
      <c r="F135" s="58"/>
      <c r="G135" s="58"/>
      <c r="H135" s="58"/>
      <c r="I135" s="58"/>
      <c r="J135" s="58"/>
      <c r="K135" s="58"/>
      <c r="L135" s="58"/>
      <c r="M135" s="58"/>
      <c r="N135" s="241"/>
      <c r="O135" s="262"/>
    </row>
    <row r="136" spans="1:15" s="61" customFormat="1" ht="10.8" thickBot="1" x14ac:dyDescent="0.25">
      <c r="A136" s="62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5"/>
    </row>
    <row r="137" spans="1:15" ht="13.8" thickBot="1" x14ac:dyDescent="0.3">
      <c r="D137" s="263"/>
      <c r="E137" s="263"/>
    </row>
    <row r="138" spans="1:15" ht="15.6" x14ac:dyDescent="0.3">
      <c r="A138" s="19" t="s">
        <v>138</v>
      </c>
      <c r="B138" s="21"/>
      <c r="C138" s="21"/>
      <c r="D138" s="148"/>
      <c r="E138" s="14"/>
      <c r="F138" s="21"/>
      <c r="G138" s="21"/>
      <c r="H138" s="21"/>
      <c r="I138" s="21"/>
      <c r="J138" s="21"/>
      <c r="K138" s="21"/>
      <c r="L138" s="21"/>
      <c r="M138" s="21"/>
      <c r="N138" s="21"/>
      <c r="O138" s="22"/>
    </row>
    <row r="139" spans="1:15" ht="6.75" customHeight="1" x14ac:dyDescent="0.25">
      <c r="A139" s="2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24"/>
    </row>
    <row r="140" spans="1:15" ht="12.75" customHeight="1" x14ac:dyDescent="0.25">
      <c r="A140" s="25"/>
      <c r="B140" s="191"/>
      <c r="C140" s="191"/>
      <c r="D140" s="191"/>
      <c r="E140" s="191"/>
      <c r="F140" s="496" t="s">
        <v>86</v>
      </c>
      <c r="G140" s="497"/>
      <c r="H140" s="245" t="s">
        <v>99</v>
      </c>
      <c r="I140" s="246"/>
      <c r="J140" s="496" t="s">
        <v>139</v>
      </c>
      <c r="K140" s="497"/>
      <c r="L140" s="496" t="s">
        <v>101</v>
      </c>
      <c r="M140" s="497"/>
      <c r="N140" s="496" t="s">
        <v>102</v>
      </c>
      <c r="O140" s="498"/>
    </row>
    <row r="141" spans="1:15" x14ac:dyDescent="0.25">
      <c r="A141" s="25"/>
      <c r="B141" s="191"/>
      <c r="C141" s="191"/>
      <c r="D141" s="191"/>
      <c r="E141" s="191"/>
      <c r="F141" s="26" t="s">
        <v>103</v>
      </c>
      <c r="G141" s="26" t="s">
        <v>104</v>
      </c>
      <c r="H141" s="26" t="s">
        <v>103</v>
      </c>
      <c r="I141" s="261" t="s">
        <v>104</v>
      </c>
      <c r="J141" s="26" t="s">
        <v>103</v>
      </c>
      <c r="K141" s="26" t="s">
        <v>104</v>
      </c>
      <c r="L141" s="26" t="s">
        <v>103</v>
      </c>
      <c r="M141" s="26" t="s">
        <v>104</v>
      </c>
      <c r="N141" s="26" t="s">
        <v>103</v>
      </c>
      <c r="O141" s="28" t="s">
        <v>104</v>
      </c>
    </row>
    <row r="142" spans="1:15" x14ac:dyDescent="0.25">
      <c r="A142" s="23"/>
      <c r="B142" s="14" t="s">
        <v>140</v>
      </c>
      <c r="C142" s="14"/>
      <c r="D142" s="14"/>
      <c r="E142" s="14"/>
      <c r="F142" s="106">
        <v>4391</v>
      </c>
      <c r="G142" s="106">
        <v>4345</v>
      </c>
      <c r="H142" s="223">
        <v>17260837.73</v>
      </c>
      <c r="I142" s="223">
        <v>16662575.91</v>
      </c>
      <c r="J142" s="193">
        <v>0.25369999999999998</v>
      </c>
      <c r="K142" s="193">
        <v>0.25090000000000001</v>
      </c>
      <c r="L142" s="223">
        <v>5.75</v>
      </c>
      <c r="M142" s="223">
        <v>5.74</v>
      </c>
      <c r="N142" s="150">
        <v>135.79</v>
      </c>
      <c r="O142" s="252">
        <v>134.51</v>
      </c>
    </row>
    <row r="143" spans="1:15" x14ac:dyDescent="0.25">
      <c r="A143" s="23"/>
      <c r="B143" s="14" t="s">
        <v>141</v>
      </c>
      <c r="C143" s="14"/>
      <c r="D143" s="14"/>
      <c r="E143" s="14"/>
      <c r="F143" s="106">
        <v>1851</v>
      </c>
      <c r="G143" s="106">
        <v>1837</v>
      </c>
      <c r="H143" s="223">
        <v>5185810.88</v>
      </c>
      <c r="I143" s="223">
        <v>5150129.62</v>
      </c>
      <c r="J143" s="193">
        <v>7.6200000000000004E-2</v>
      </c>
      <c r="K143" s="193">
        <v>7.7499999999999999E-2</v>
      </c>
      <c r="L143" s="223">
        <v>5.68</v>
      </c>
      <c r="M143" s="223">
        <v>5.67</v>
      </c>
      <c r="N143" s="150">
        <v>126.35</v>
      </c>
      <c r="O143" s="253">
        <v>127.49</v>
      </c>
    </row>
    <row r="144" spans="1:15" x14ac:dyDescent="0.25">
      <c r="A144" s="23"/>
      <c r="B144" s="14" t="s">
        <v>142</v>
      </c>
      <c r="C144" s="14"/>
      <c r="D144" s="14"/>
      <c r="E144" s="14"/>
      <c r="F144" s="106">
        <v>1241</v>
      </c>
      <c r="G144" s="106">
        <v>1219</v>
      </c>
      <c r="H144" s="223">
        <v>3268279.92</v>
      </c>
      <c r="I144" s="223">
        <v>3233255.45</v>
      </c>
      <c r="J144" s="193">
        <v>4.8000000000000001E-2</v>
      </c>
      <c r="K144" s="193">
        <v>4.87E-2</v>
      </c>
      <c r="L144" s="223">
        <v>5.63</v>
      </c>
      <c r="M144" s="223">
        <v>5.62</v>
      </c>
      <c r="N144" s="150">
        <v>122.02</v>
      </c>
      <c r="O144" s="253">
        <v>122.78</v>
      </c>
    </row>
    <row r="145" spans="1:15" x14ac:dyDescent="0.25">
      <c r="A145" s="23"/>
      <c r="B145" s="14" t="s">
        <v>143</v>
      </c>
      <c r="C145" s="14"/>
      <c r="D145" s="14"/>
      <c r="E145" s="14"/>
      <c r="F145" s="106">
        <v>3407</v>
      </c>
      <c r="G145" s="106">
        <v>3362</v>
      </c>
      <c r="H145" s="223">
        <v>42315136.829999998</v>
      </c>
      <c r="I145" s="223">
        <v>41369132.020000003</v>
      </c>
      <c r="J145" s="193">
        <v>0.62190000000000001</v>
      </c>
      <c r="K145" s="193">
        <v>0.62280000000000002</v>
      </c>
      <c r="L145" s="223">
        <v>5.09</v>
      </c>
      <c r="M145" s="223">
        <v>5.08</v>
      </c>
      <c r="N145" s="150">
        <v>173.02</v>
      </c>
      <c r="O145" s="253">
        <v>172.19</v>
      </c>
    </row>
    <row r="146" spans="1:15" x14ac:dyDescent="0.25">
      <c r="A146" s="23"/>
      <c r="B146" s="14" t="s">
        <v>144</v>
      </c>
      <c r="C146" s="14"/>
      <c r="D146" s="14"/>
      <c r="E146" s="14"/>
      <c r="F146" s="106">
        <v>7</v>
      </c>
      <c r="G146" s="106">
        <v>7</v>
      </c>
      <c r="H146" s="223">
        <v>7281.7</v>
      </c>
      <c r="I146" s="223">
        <v>7217.46</v>
      </c>
      <c r="J146" s="193">
        <v>1E-4</v>
      </c>
      <c r="K146" s="193">
        <v>1E-4</v>
      </c>
      <c r="L146" s="223">
        <v>4.92</v>
      </c>
      <c r="M146" s="223">
        <v>4.93</v>
      </c>
      <c r="N146" s="150">
        <v>64.72</v>
      </c>
      <c r="O146" s="253">
        <v>66.31</v>
      </c>
    </row>
    <row r="147" spans="1:15" x14ac:dyDescent="0.25">
      <c r="A147" s="42"/>
      <c r="B147" s="50" t="s">
        <v>94</v>
      </c>
      <c r="C147" s="120"/>
      <c r="D147" s="120"/>
      <c r="E147" s="120"/>
      <c r="F147" s="255">
        <v>10897</v>
      </c>
      <c r="G147" s="255">
        <v>10770</v>
      </c>
      <c r="H147" s="237">
        <v>68037347.060000002</v>
      </c>
      <c r="I147" s="237">
        <v>66422310.460000001</v>
      </c>
      <c r="J147" s="238"/>
      <c r="K147" s="238"/>
      <c r="L147" s="256">
        <v>5.33</v>
      </c>
      <c r="M147" s="256">
        <v>5.32</v>
      </c>
      <c r="N147" s="237">
        <v>157.55000000000001</v>
      </c>
      <c r="O147" s="258">
        <v>156.85</v>
      </c>
    </row>
    <row r="148" spans="1:15" s="61" customFormat="1" ht="10.199999999999999" x14ac:dyDescent="0.2">
      <c r="A148" s="20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241"/>
      <c r="O148" s="60"/>
    </row>
    <row r="149" spans="1:15" s="61" customFormat="1" ht="10.8" thickBot="1" x14ac:dyDescent="0.25">
      <c r="A149" s="62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5"/>
    </row>
    <row r="150" spans="1:15" ht="13.8" thickBot="1" x14ac:dyDescent="0.3"/>
    <row r="151" spans="1:15" ht="15.6" x14ac:dyDescent="0.3">
      <c r="A151" s="19" t="s">
        <v>145</v>
      </c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2"/>
    </row>
    <row r="152" spans="1:15" ht="6.75" customHeight="1" x14ac:dyDescent="0.25">
      <c r="A152" s="23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24"/>
    </row>
    <row r="153" spans="1:15" x14ac:dyDescent="0.25">
      <c r="A153" s="25"/>
      <c r="B153" s="191"/>
      <c r="C153" s="191"/>
      <c r="D153" s="191"/>
      <c r="E153" s="101"/>
      <c r="F153" s="496" t="s">
        <v>86</v>
      </c>
      <c r="G153" s="497"/>
      <c r="H153" s="245" t="s">
        <v>99</v>
      </c>
      <c r="I153" s="246"/>
      <c r="J153" s="499" t="s">
        <v>146</v>
      </c>
      <c r="K153" s="499"/>
      <c r="L153" s="28" t="s">
        <v>20</v>
      </c>
    </row>
    <row r="154" spans="1:15" x14ac:dyDescent="0.25">
      <c r="A154" s="25"/>
      <c r="B154" s="191"/>
      <c r="C154" s="191"/>
      <c r="D154" s="191"/>
      <c r="E154" s="101"/>
      <c r="F154" s="261" t="s">
        <v>103</v>
      </c>
      <c r="G154" s="261" t="s">
        <v>104</v>
      </c>
      <c r="H154" s="26" t="s">
        <v>103</v>
      </c>
      <c r="I154" s="26" t="s">
        <v>104</v>
      </c>
      <c r="J154" s="26" t="s">
        <v>103</v>
      </c>
      <c r="K154" s="26" t="s">
        <v>104</v>
      </c>
      <c r="L154" s="264"/>
    </row>
    <row r="155" spans="1:15" x14ac:dyDescent="0.25">
      <c r="A155" s="69"/>
      <c r="B155" s="73" t="s">
        <v>147</v>
      </c>
      <c r="C155" s="73"/>
      <c r="D155" s="73"/>
      <c r="E155" s="73"/>
      <c r="F155" s="106">
        <v>994</v>
      </c>
      <c r="G155" s="106">
        <v>980</v>
      </c>
      <c r="H155" s="223">
        <v>4122562.72</v>
      </c>
      <c r="I155" s="150">
        <v>3956534.41</v>
      </c>
      <c r="J155" s="193">
        <v>6.0600000000000001E-2</v>
      </c>
      <c r="K155" s="265">
        <v>5.96E-2</v>
      </c>
      <c r="L155" s="266">
        <v>3.0463</v>
      </c>
    </row>
    <row r="156" spans="1:15" x14ac:dyDescent="0.25">
      <c r="A156" s="23"/>
      <c r="B156" s="14" t="s">
        <v>148</v>
      </c>
      <c r="C156" s="14"/>
      <c r="D156" s="14"/>
      <c r="E156" s="14"/>
      <c r="F156" s="106">
        <v>9903</v>
      </c>
      <c r="G156" s="106">
        <v>9790</v>
      </c>
      <c r="H156" s="223">
        <v>63914784.340000004</v>
      </c>
      <c r="I156" s="150">
        <v>62465776.049999997</v>
      </c>
      <c r="J156" s="193">
        <v>0.93940000000000001</v>
      </c>
      <c r="K156" s="234">
        <v>0.94040000000000001</v>
      </c>
      <c r="L156" s="267">
        <v>2.5057999999999998</v>
      </c>
    </row>
    <row r="157" spans="1:15" x14ac:dyDescent="0.25">
      <c r="A157" s="23"/>
      <c r="B157" s="14" t="s">
        <v>149</v>
      </c>
      <c r="C157" s="14"/>
      <c r="D157" s="14"/>
      <c r="E157" s="14"/>
      <c r="F157" s="106">
        <v>0</v>
      </c>
      <c r="G157" s="106">
        <v>0</v>
      </c>
      <c r="H157" s="223">
        <v>0</v>
      </c>
      <c r="I157" s="223">
        <v>0</v>
      </c>
      <c r="J157" s="193">
        <v>0</v>
      </c>
      <c r="K157" s="234">
        <v>0</v>
      </c>
      <c r="L157" s="267">
        <v>0</v>
      </c>
    </row>
    <row r="158" spans="1:15" ht="13.8" thickBot="1" x14ac:dyDescent="0.3">
      <c r="A158" s="179"/>
      <c r="B158" s="268" t="s">
        <v>48</v>
      </c>
      <c r="C158" s="64"/>
      <c r="D158" s="64"/>
      <c r="E158" s="64"/>
      <c r="F158" s="269">
        <v>10897</v>
      </c>
      <c r="G158" s="269">
        <v>10770</v>
      </c>
      <c r="H158" s="270">
        <v>68037347.060000002</v>
      </c>
      <c r="I158" s="270">
        <v>66422310.460000001</v>
      </c>
      <c r="J158" s="271"/>
      <c r="K158" s="272"/>
      <c r="L158" s="273">
        <v>2.5379999999999998</v>
      </c>
    </row>
    <row r="159" spans="1:15" s="275" customFormat="1" ht="10.199999999999999" x14ac:dyDescent="0.2">
      <c r="A159" s="59"/>
      <c r="B159" s="274"/>
      <c r="C159" s="274"/>
      <c r="D159" s="274"/>
      <c r="E159" s="274"/>
      <c r="F159" s="274"/>
      <c r="G159" s="274"/>
      <c r="H159" s="274"/>
      <c r="I159" s="274"/>
      <c r="J159" s="274"/>
      <c r="K159" s="274"/>
      <c r="L159" s="274"/>
    </row>
    <row r="160" spans="1:15" s="275" customFormat="1" ht="10.199999999999999" x14ac:dyDescent="0.2">
      <c r="A160" s="59"/>
      <c r="B160" s="274"/>
      <c r="C160" s="274"/>
      <c r="D160" s="274"/>
      <c r="E160" s="274"/>
      <c r="F160" s="274"/>
      <c r="G160" s="274"/>
      <c r="H160" s="274"/>
      <c r="I160" s="274"/>
      <c r="J160" s="274"/>
    </row>
    <row r="161" spans="1:15" ht="13.8" thickBot="1" x14ac:dyDescent="0.3"/>
    <row r="162" spans="1:15" s="14" customFormat="1" ht="15.6" x14ac:dyDescent="0.3">
      <c r="A162" s="19" t="s">
        <v>150</v>
      </c>
      <c r="B162" s="276"/>
      <c r="C162" s="277"/>
      <c r="D162" s="278"/>
      <c r="E162" s="278"/>
      <c r="F162" s="279" t="s">
        <v>151</v>
      </c>
    </row>
    <row r="163" spans="1:15" s="14" customFormat="1" ht="13.8" thickBot="1" x14ac:dyDescent="0.3">
      <c r="A163" s="179" t="s">
        <v>152</v>
      </c>
      <c r="B163" s="179"/>
      <c r="C163" s="280"/>
      <c r="D163" s="280"/>
      <c r="E163" s="280"/>
      <c r="F163" s="448">
        <v>203100432.11000001</v>
      </c>
    </row>
    <row r="164" spans="1:15" s="14" customFormat="1" x14ac:dyDescent="0.25">
      <c r="C164" s="281"/>
      <c r="D164" s="281"/>
      <c r="E164" s="281"/>
      <c r="F164" s="282"/>
    </row>
    <row r="165" spans="1:15" s="14" customFormat="1" x14ac:dyDescent="0.25">
      <c r="C165" s="149"/>
      <c r="D165" s="283"/>
      <c r="E165" s="283"/>
      <c r="F165" s="282"/>
    </row>
    <row r="166" spans="1:15" s="14" customFormat="1" ht="12.75" customHeight="1" x14ac:dyDescent="0.25">
      <c r="A166" s="501"/>
      <c r="B166" s="501"/>
      <c r="C166" s="501"/>
      <c r="D166" s="501"/>
      <c r="E166" s="501"/>
      <c r="F166" s="501"/>
    </row>
    <row r="167" spans="1:15" s="14" customFormat="1" x14ac:dyDescent="0.25">
      <c r="A167" s="501"/>
      <c r="B167" s="501"/>
      <c r="C167" s="501"/>
      <c r="D167" s="501"/>
      <c r="E167" s="501"/>
      <c r="F167" s="501"/>
    </row>
    <row r="168" spans="1:15" s="14" customFormat="1" x14ac:dyDescent="0.25">
      <c r="A168" s="501"/>
      <c r="B168" s="501"/>
      <c r="C168" s="501"/>
      <c r="D168" s="501"/>
      <c r="E168" s="501"/>
      <c r="F168" s="501"/>
    </row>
    <row r="169" spans="1:15" x14ac:dyDescent="0.25">
      <c r="A169" s="14"/>
      <c r="B169" s="14"/>
      <c r="C169" s="149"/>
      <c r="D169" s="283"/>
      <c r="E169" s="283"/>
      <c r="F169" s="282"/>
      <c r="G169" s="14"/>
    </row>
    <row r="170" spans="1:15" x14ac:dyDescent="0.25">
      <c r="A170" s="501"/>
      <c r="B170" s="501"/>
      <c r="C170" s="501"/>
      <c r="D170" s="501"/>
      <c r="E170" s="501"/>
      <c r="F170" s="501"/>
    </row>
    <row r="171" spans="1:15" x14ac:dyDescent="0.25">
      <c r="A171" s="501"/>
      <c r="B171" s="501"/>
      <c r="C171" s="501"/>
      <c r="D171" s="501"/>
      <c r="E171" s="501"/>
      <c r="F171" s="501"/>
    </row>
    <row r="172" spans="1:15" x14ac:dyDescent="0.25">
      <c r="A172" s="501"/>
      <c r="B172" s="501"/>
      <c r="C172" s="501"/>
      <c r="D172" s="501"/>
      <c r="E172" s="501"/>
      <c r="F172" s="501"/>
    </row>
    <row r="173" spans="1:15" x14ac:dyDescent="0.25">
      <c r="F173" s="284"/>
      <c r="G173" s="284"/>
      <c r="H173" s="285"/>
      <c r="I173" s="285"/>
      <c r="J173" s="286"/>
      <c r="K173" s="286"/>
      <c r="L173" s="287"/>
      <c r="M173" s="287"/>
      <c r="N173" s="287"/>
      <c r="O173" s="287"/>
    </row>
    <row r="174" spans="1:15" x14ac:dyDescent="0.25">
      <c r="F174" s="284"/>
      <c r="G174" s="284"/>
      <c r="H174" s="285"/>
      <c r="I174" s="285"/>
      <c r="J174" s="286"/>
      <c r="K174" s="286"/>
      <c r="L174" s="287"/>
      <c r="M174" s="287"/>
      <c r="N174" s="287"/>
      <c r="O174" s="287"/>
    </row>
    <row r="176" spans="1:15" x14ac:dyDescent="0.25"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</row>
    <row r="178" spans="6:6" x14ac:dyDescent="0.25">
      <c r="F178" s="18"/>
    </row>
    <row r="180" spans="6:6" x14ac:dyDescent="0.25">
      <c r="F180" s="15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</mergeCells>
  <conditionalFormatting sqref="F176:O176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ignoredErrors>
    <ignoredError sqref="H53" formulaRange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topLeftCell="A127" zoomScale="80" zoomScaleNormal="80" zoomScalePageLayoutView="55" workbookViewId="0"/>
  </sheetViews>
  <sheetFormatPr defaultColWidth="9.109375" defaultRowHeight="13.2" x14ac:dyDescent="0.25"/>
  <cols>
    <col min="1" max="2" width="3.109375" style="288" customWidth="1"/>
    <col min="3" max="3" width="14.44140625" style="288" customWidth="1"/>
    <col min="4" max="4" width="13.109375" style="288" customWidth="1"/>
    <col min="5" max="5" width="12.88671875" style="288" customWidth="1"/>
    <col min="6" max="6" width="11.5546875" style="288" customWidth="1"/>
    <col min="7" max="7" width="15.88671875" style="288" customWidth="1"/>
    <col min="8" max="8" width="19.44140625" style="288" customWidth="1"/>
    <col min="9" max="9" width="15.109375" style="288" customWidth="1"/>
    <col min="10" max="11" width="14.44140625" style="288" customWidth="1"/>
    <col min="12" max="12" width="15.5546875" style="288" bestFit="1" customWidth="1"/>
    <col min="13" max="13" width="14.44140625" style="288" customWidth="1"/>
    <col min="14" max="14" width="18.5546875" style="288" customWidth="1"/>
    <col min="15" max="15" width="17.109375" style="288" customWidth="1"/>
    <col min="16" max="16" width="18.5546875" style="288" customWidth="1"/>
    <col min="17" max="17" width="17.109375" style="288" customWidth="1"/>
    <col min="18" max="18" width="42.44140625" style="288" customWidth="1"/>
    <col min="19" max="21" width="3.5546875" style="288" customWidth="1"/>
    <col min="22" max="22" width="16" style="288" customWidth="1"/>
    <col min="23" max="23" width="28.88671875" style="288" customWidth="1"/>
    <col min="24" max="24" width="15.5546875" style="288" customWidth="1"/>
    <col min="25" max="25" width="18.44140625" style="288" customWidth="1"/>
    <col min="26" max="26" width="17.5546875" style="288" customWidth="1"/>
    <col min="27" max="27" width="14.44140625" style="288" customWidth="1"/>
    <col min="28" max="28" width="13.5546875" style="288" customWidth="1"/>
    <col min="29" max="29" width="14.109375" style="288" customWidth="1"/>
    <col min="30" max="30" width="13.109375" style="288" customWidth="1"/>
    <col min="31" max="44" width="10.88671875" style="288" customWidth="1"/>
    <col min="45" max="45" width="2.5546875" style="288" customWidth="1"/>
    <col min="46" max="16384" width="9.109375" style="288"/>
  </cols>
  <sheetData>
    <row r="1" spans="1:45" ht="15.6" x14ac:dyDescent="0.3">
      <c r="A1" s="1" t="s">
        <v>0</v>
      </c>
    </row>
    <row r="2" spans="1:45" ht="15.75" customHeight="1" x14ac:dyDescent="0.3">
      <c r="A2" s="1" t="s">
        <v>153</v>
      </c>
      <c r="Y2" s="289"/>
      <c r="Z2" s="289"/>
      <c r="AA2" s="289"/>
    </row>
    <row r="3" spans="1:45" ht="15.6" x14ac:dyDescent="0.3">
      <c r="A3" s="1" t="str">
        <f>+FFELP!D5</f>
        <v>Indenture No. 7, LLC</v>
      </c>
      <c r="X3" s="289"/>
      <c r="Y3" s="289"/>
      <c r="Z3" s="289"/>
      <c r="AA3" s="289"/>
    </row>
    <row r="4" spans="1:45" ht="13.8" thickBot="1" x14ac:dyDescent="0.3">
      <c r="X4" s="289"/>
      <c r="Y4" s="289"/>
      <c r="Z4" s="289"/>
      <c r="AA4" s="289"/>
    </row>
    <row r="5" spans="1:45" x14ac:dyDescent="0.25">
      <c r="B5" s="484" t="s">
        <v>6</v>
      </c>
      <c r="C5" s="485"/>
      <c r="D5" s="485"/>
      <c r="E5" s="290"/>
      <c r="F5" s="449">
        <v>44007</v>
      </c>
      <c r="G5" s="291"/>
      <c r="X5" s="289"/>
      <c r="Y5" s="289"/>
      <c r="Z5" s="289"/>
      <c r="AA5" s="289"/>
    </row>
    <row r="6" spans="1:45" ht="13.8" thickBot="1" x14ac:dyDescent="0.3">
      <c r="B6" s="490" t="s">
        <v>154</v>
      </c>
      <c r="C6" s="491"/>
      <c r="D6" s="491"/>
      <c r="E6" s="502">
        <v>43982</v>
      </c>
      <c r="F6" s="502"/>
      <c r="G6" s="503"/>
      <c r="X6" s="289"/>
      <c r="Y6" s="289"/>
      <c r="Z6" s="289"/>
      <c r="AA6" s="289"/>
    </row>
    <row r="8" spans="1:45" x14ac:dyDescent="0.25">
      <c r="A8" s="292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</row>
    <row r="9" spans="1:45" ht="14.4" thickBot="1" x14ac:dyDescent="0.3">
      <c r="A9" s="293"/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Y9" s="87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</row>
    <row r="10" spans="1:45" ht="13.8" thickBot="1" x14ac:dyDescent="0.3">
      <c r="A10" s="292"/>
      <c r="B10" s="292"/>
      <c r="C10" s="292"/>
      <c r="D10" s="292"/>
      <c r="E10" s="292"/>
      <c r="F10" s="292"/>
      <c r="G10" s="292"/>
      <c r="H10" s="292"/>
      <c r="J10" s="294"/>
      <c r="K10" s="290"/>
      <c r="L10" s="290"/>
      <c r="M10" s="290"/>
      <c r="N10" s="295"/>
      <c r="O10" s="292"/>
      <c r="P10" s="292"/>
      <c r="Q10" s="292"/>
      <c r="R10" s="292"/>
      <c r="S10" s="292"/>
      <c r="T10" s="292"/>
      <c r="U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</row>
    <row r="11" spans="1:45" ht="16.8" thickBot="1" x14ac:dyDescent="0.3">
      <c r="A11" s="296" t="s">
        <v>155</v>
      </c>
      <c r="B11" s="297"/>
      <c r="C11" s="297"/>
      <c r="D11" s="297"/>
      <c r="E11" s="297"/>
      <c r="F11" s="297"/>
      <c r="G11" s="297"/>
      <c r="H11" s="298"/>
      <c r="J11" s="108" t="s">
        <v>156</v>
      </c>
      <c r="K11" s="292"/>
      <c r="L11" s="292"/>
      <c r="M11" s="292"/>
      <c r="N11" s="299">
        <v>43982</v>
      </c>
      <c r="O11" s="300"/>
      <c r="P11" s="300"/>
      <c r="Q11" s="300"/>
      <c r="R11" s="300"/>
      <c r="S11" s="300"/>
      <c r="T11" s="300"/>
      <c r="U11" s="300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</row>
    <row r="12" spans="1:45" x14ac:dyDescent="0.25">
      <c r="A12" s="294"/>
      <c r="B12" s="290"/>
      <c r="C12" s="290"/>
      <c r="D12" s="290"/>
      <c r="E12" s="290"/>
      <c r="F12" s="290"/>
      <c r="G12" s="290"/>
      <c r="H12" s="279"/>
      <c r="J12" s="301" t="s">
        <v>157</v>
      </c>
      <c r="L12" s="292"/>
      <c r="M12" s="292"/>
      <c r="N12" s="141">
        <v>0</v>
      </c>
      <c r="O12" s="144"/>
      <c r="P12" s="144"/>
      <c r="Q12" s="144"/>
      <c r="R12" s="144"/>
      <c r="S12" s="302"/>
      <c r="T12" s="302"/>
      <c r="U12" s="30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</row>
    <row r="13" spans="1:45" x14ac:dyDescent="0.25">
      <c r="A13" s="301"/>
      <c r="B13" s="292" t="s">
        <v>158</v>
      </c>
      <c r="C13" s="292"/>
      <c r="D13" s="292"/>
      <c r="E13" s="292"/>
      <c r="F13" s="292"/>
      <c r="G13" s="292"/>
      <c r="H13" s="141">
        <v>1295081.82</v>
      </c>
      <c r="J13" s="23" t="s">
        <v>159</v>
      </c>
      <c r="L13" s="292"/>
      <c r="M13" s="292"/>
      <c r="N13" s="141">
        <v>13732.08</v>
      </c>
      <c r="O13" s="144"/>
      <c r="P13" s="144"/>
      <c r="Q13" s="144"/>
      <c r="R13" s="144"/>
      <c r="S13" s="302"/>
      <c r="T13" s="302"/>
      <c r="U13" s="30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</row>
    <row r="14" spans="1:45" x14ac:dyDescent="0.25">
      <c r="A14" s="301"/>
      <c r="B14" s="292" t="s">
        <v>160</v>
      </c>
      <c r="C14" s="292"/>
      <c r="D14" s="292"/>
      <c r="E14" s="292"/>
      <c r="F14" s="303"/>
      <c r="G14" s="292"/>
      <c r="H14" s="304">
        <v>0</v>
      </c>
      <c r="J14" s="23" t="s">
        <v>161</v>
      </c>
      <c r="L14" s="292"/>
      <c r="M14" s="292"/>
      <c r="N14" s="141">
        <v>10972.12</v>
      </c>
      <c r="O14" s="144"/>
      <c r="P14" s="144"/>
      <c r="Q14" s="144"/>
      <c r="R14" s="144"/>
      <c r="S14" s="302"/>
      <c r="T14" s="302"/>
      <c r="U14" s="30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</row>
    <row r="15" spans="1:45" x14ac:dyDescent="0.25">
      <c r="A15" s="301"/>
      <c r="B15" s="292" t="s">
        <v>66</v>
      </c>
      <c r="C15" s="292"/>
      <c r="D15" s="292"/>
      <c r="E15" s="292"/>
      <c r="F15" s="292"/>
      <c r="G15" s="292"/>
      <c r="H15" s="304"/>
      <c r="J15" s="23" t="s">
        <v>162</v>
      </c>
      <c r="L15" s="292"/>
      <c r="M15" s="292"/>
      <c r="N15" s="141">
        <v>39304.76</v>
      </c>
      <c r="O15" s="144"/>
      <c r="P15" s="144"/>
      <c r="Q15" s="144"/>
      <c r="R15" s="144"/>
      <c r="S15" s="302"/>
      <c r="T15" s="302"/>
      <c r="U15" s="30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</row>
    <row r="16" spans="1:45" x14ac:dyDescent="0.25">
      <c r="A16" s="301"/>
      <c r="B16" s="292"/>
      <c r="C16" s="292" t="s">
        <v>163</v>
      </c>
      <c r="D16" s="292"/>
      <c r="E16" s="292"/>
      <c r="F16" s="292"/>
      <c r="G16" s="292"/>
      <c r="H16" s="304">
        <v>0</v>
      </c>
      <c r="J16" s="23" t="s">
        <v>164</v>
      </c>
      <c r="L16" s="292"/>
      <c r="M16" s="292"/>
      <c r="N16" s="186">
        <v>0</v>
      </c>
      <c r="O16" s="144"/>
      <c r="P16" s="144"/>
      <c r="Q16" s="144"/>
      <c r="R16" s="144"/>
      <c r="S16" s="144"/>
      <c r="T16" s="144"/>
      <c r="U16" s="144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</row>
    <row r="17" spans="1:45" ht="13.8" thickBot="1" x14ac:dyDescent="0.3">
      <c r="A17" s="301"/>
      <c r="B17" s="292" t="s">
        <v>165</v>
      </c>
      <c r="C17" s="292"/>
      <c r="D17" s="292"/>
      <c r="E17" s="292"/>
      <c r="F17" s="292"/>
      <c r="G17" s="292"/>
      <c r="H17" s="141">
        <v>241.65</v>
      </c>
      <c r="J17" s="305"/>
      <c r="K17" s="268" t="s">
        <v>166</v>
      </c>
      <c r="L17" s="306"/>
      <c r="M17" s="306"/>
      <c r="N17" s="307">
        <v>64008.959999999999</v>
      </c>
      <c r="O17" s="308"/>
      <c r="P17" s="308"/>
      <c r="Q17" s="308"/>
      <c r="R17" s="308"/>
      <c r="S17" s="144"/>
      <c r="T17" s="144"/>
      <c r="U17" s="144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292"/>
      <c r="AR17" s="292"/>
      <c r="AS17" s="292"/>
    </row>
    <row r="18" spans="1:45" x14ac:dyDescent="0.25">
      <c r="A18" s="301"/>
      <c r="B18" s="292" t="s">
        <v>167</v>
      </c>
      <c r="C18" s="292"/>
      <c r="D18" s="292"/>
      <c r="E18" s="292"/>
      <c r="F18" s="292"/>
      <c r="G18" s="292"/>
      <c r="H18" s="304"/>
      <c r="S18" s="302"/>
      <c r="T18" s="302"/>
      <c r="U18" s="30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</row>
    <row r="19" spans="1:45" x14ac:dyDescent="0.25">
      <c r="A19" s="301"/>
      <c r="B19" s="14" t="s">
        <v>168</v>
      </c>
      <c r="C19" s="292"/>
      <c r="D19" s="292"/>
      <c r="E19" s="292"/>
      <c r="F19" s="292"/>
      <c r="G19" s="292"/>
      <c r="H19" s="304"/>
      <c r="S19" s="144"/>
      <c r="T19" s="144"/>
      <c r="U19" s="144"/>
      <c r="V19" s="309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</row>
    <row r="20" spans="1:45" x14ac:dyDescent="0.25">
      <c r="A20" s="301"/>
      <c r="B20" s="292" t="s">
        <v>169</v>
      </c>
      <c r="C20" s="292"/>
      <c r="D20" s="292"/>
      <c r="E20" s="292"/>
      <c r="F20" s="292"/>
      <c r="G20" s="292"/>
      <c r="H20" s="141">
        <v>631637.96</v>
      </c>
      <c r="S20" s="302"/>
      <c r="T20" s="302"/>
      <c r="U20" s="30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</row>
    <row r="21" spans="1:45" x14ac:dyDescent="0.25">
      <c r="A21" s="301"/>
      <c r="B21" s="14" t="s">
        <v>170</v>
      </c>
      <c r="C21" s="292"/>
      <c r="D21" s="292"/>
      <c r="E21" s="292"/>
      <c r="F21" s="292"/>
      <c r="G21" s="292"/>
      <c r="H21" s="304"/>
      <c r="X21" s="137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</row>
    <row r="22" spans="1:45" ht="13.8" thickBot="1" x14ac:dyDescent="0.3">
      <c r="A22" s="301"/>
      <c r="B22" s="292" t="s">
        <v>171</v>
      </c>
      <c r="C22" s="292"/>
      <c r="D22" s="292"/>
      <c r="E22" s="292"/>
      <c r="F22" s="292"/>
      <c r="G22" s="292"/>
      <c r="H22" s="304"/>
      <c r="N22" s="310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2"/>
      <c r="AO22" s="292"/>
      <c r="AP22" s="292"/>
      <c r="AQ22" s="292"/>
      <c r="AR22" s="292"/>
      <c r="AS22" s="292"/>
    </row>
    <row r="23" spans="1:45" x14ac:dyDescent="0.25">
      <c r="A23" s="301"/>
      <c r="B23" s="292" t="s">
        <v>172</v>
      </c>
      <c r="C23" s="292"/>
      <c r="D23" s="292"/>
      <c r="E23" s="292"/>
      <c r="F23" s="292"/>
      <c r="G23" s="292"/>
      <c r="H23" s="304"/>
      <c r="I23" s="311"/>
      <c r="J23" s="294" t="s">
        <v>173</v>
      </c>
      <c r="K23" s="290"/>
      <c r="L23" s="290"/>
      <c r="M23" s="290"/>
      <c r="N23" s="312">
        <v>43982</v>
      </c>
      <c r="O23" s="300"/>
      <c r="P23" s="300"/>
      <c r="Q23" s="300"/>
      <c r="R23" s="300"/>
      <c r="S23" s="281"/>
      <c r="T23" s="281"/>
      <c r="U23" s="281"/>
      <c r="Y23" s="292"/>
      <c r="Z23" s="292"/>
      <c r="AA23" s="87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</row>
    <row r="24" spans="1:45" x14ac:dyDescent="0.25">
      <c r="A24" s="301"/>
      <c r="B24" s="292" t="s">
        <v>174</v>
      </c>
      <c r="C24" s="292"/>
      <c r="D24" s="292"/>
      <c r="E24" s="292"/>
      <c r="F24" s="292"/>
      <c r="G24" s="292"/>
      <c r="H24" s="304"/>
      <c r="I24" s="313"/>
      <c r="J24" s="301"/>
      <c r="K24" s="292"/>
      <c r="L24" s="292"/>
      <c r="M24" s="292"/>
      <c r="N24" s="314"/>
      <c r="O24" s="315" t="s">
        <v>175</v>
      </c>
      <c r="P24" s="316"/>
      <c r="Q24" s="316"/>
      <c r="R24" s="316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</row>
    <row r="25" spans="1:45" x14ac:dyDescent="0.25">
      <c r="A25" s="301"/>
      <c r="B25" s="292" t="s">
        <v>176</v>
      </c>
      <c r="C25" s="292"/>
      <c r="D25" s="292"/>
      <c r="E25" s="292"/>
      <c r="F25" s="292"/>
      <c r="G25" s="292"/>
      <c r="H25" s="141"/>
      <c r="I25" s="317"/>
      <c r="J25" s="318" t="s">
        <v>177</v>
      </c>
      <c r="K25" s="292"/>
      <c r="L25" s="292"/>
      <c r="M25" s="292"/>
      <c r="N25" s="450">
        <v>315186.39</v>
      </c>
      <c r="O25" s="319"/>
      <c r="P25" s="320"/>
      <c r="Q25" s="320"/>
      <c r="R25" s="320"/>
      <c r="V25" s="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</row>
    <row r="26" spans="1:45" x14ac:dyDescent="0.25">
      <c r="A26" s="301"/>
      <c r="B26" s="292" t="s">
        <v>178</v>
      </c>
      <c r="C26" s="292"/>
      <c r="D26" s="292"/>
      <c r="E26" s="292"/>
      <c r="F26" s="292"/>
      <c r="G26" s="292"/>
      <c r="H26" s="141"/>
      <c r="I26" s="317"/>
      <c r="J26" s="318" t="s">
        <v>179</v>
      </c>
      <c r="K26" s="292"/>
      <c r="L26" s="292"/>
      <c r="M26" s="292"/>
      <c r="N26" s="451">
        <v>62473814.759999998</v>
      </c>
      <c r="O26" s="319"/>
      <c r="P26" s="320"/>
      <c r="Q26" s="320"/>
      <c r="R26" s="320"/>
      <c r="V26" s="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</row>
    <row r="27" spans="1:45" x14ac:dyDescent="0.25">
      <c r="A27" s="301"/>
      <c r="B27" s="292" t="s">
        <v>180</v>
      </c>
      <c r="C27" s="292"/>
      <c r="D27" s="292"/>
      <c r="E27" s="292"/>
      <c r="F27" s="292"/>
      <c r="G27" s="292"/>
      <c r="H27" s="304"/>
      <c r="I27" s="321"/>
      <c r="J27" s="318" t="s">
        <v>181</v>
      </c>
      <c r="K27" s="292"/>
      <c r="L27" s="292"/>
      <c r="M27" s="292"/>
      <c r="N27" s="322">
        <v>0.30759999999999998</v>
      </c>
      <c r="O27" s="323"/>
      <c r="P27" s="324"/>
      <c r="Q27" s="325"/>
      <c r="R27" s="326"/>
      <c r="V27" s="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</row>
    <row r="28" spans="1:45" x14ac:dyDescent="0.25">
      <c r="A28" s="301"/>
      <c r="B28" s="292"/>
      <c r="C28" s="292"/>
      <c r="D28" s="292"/>
      <c r="E28" s="292"/>
      <c r="F28" s="292"/>
      <c r="G28" s="292"/>
      <c r="H28" s="327"/>
      <c r="I28" s="321"/>
      <c r="J28" s="318" t="s">
        <v>182</v>
      </c>
      <c r="K28" s="292"/>
      <c r="L28" s="292"/>
      <c r="M28" s="292"/>
      <c r="N28" s="328">
        <v>0.94059999999999999</v>
      </c>
      <c r="O28" s="323"/>
      <c r="P28" s="324"/>
      <c r="Q28" s="324"/>
      <c r="R28" s="324"/>
      <c r="V28" s="2"/>
      <c r="X28" s="329"/>
    </row>
    <row r="29" spans="1:45" x14ac:dyDescent="0.25">
      <c r="A29" s="301"/>
      <c r="B29" s="292"/>
      <c r="C29" s="87" t="s">
        <v>183</v>
      </c>
      <c r="D29" s="292"/>
      <c r="E29" s="292"/>
      <c r="F29" s="292"/>
      <c r="G29" s="292"/>
      <c r="H29" s="452">
        <v>1926961.43</v>
      </c>
      <c r="I29" s="330"/>
      <c r="J29" s="331"/>
      <c r="K29" s="292"/>
      <c r="L29" s="292"/>
      <c r="M29" s="292"/>
      <c r="N29" s="332"/>
      <c r="O29" s="333"/>
      <c r="P29" s="334"/>
      <c r="Q29" s="334"/>
      <c r="R29" s="334"/>
      <c r="V29" s="2"/>
    </row>
    <row r="30" spans="1:45" ht="13.8" thickBot="1" x14ac:dyDescent="0.3">
      <c r="A30" s="305"/>
      <c r="B30" s="306"/>
      <c r="C30" s="268"/>
      <c r="D30" s="306"/>
      <c r="E30" s="306"/>
      <c r="F30" s="306"/>
      <c r="G30" s="306"/>
      <c r="H30" s="335"/>
      <c r="I30" s="336"/>
      <c r="J30" s="318" t="s">
        <v>184</v>
      </c>
      <c r="K30" s="292"/>
      <c r="L30" s="292"/>
      <c r="M30" s="292"/>
      <c r="N30" s="342">
        <v>631637.96</v>
      </c>
      <c r="O30" s="333"/>
      <c r="P30" s="334"/>
      <c r="Q30" s="334"/>
      <c r="R30" s="334"/>
      <c r="S30" s="292"/>
      <c r="V30" s="2"/>
    </row>
    <row r="31" spans="1:45" x14ac:dyDescent="0.25">
      <c r="A31" s="337" t="s">
        <v>185</v>
      </c>
      <c r="B31" s="338"/>
      <c r="C31" s="339"/>
      <c r="D31" s="338"/>
      <c r="E31" s="338"/>
      <c r="F31" s="338"/>
      <c r="G31" s="338"/>
      <c r="H31" s="340"/>
      <c r="I31" s="341"/>
      <c r="J31" s="318" t="s">
        <v>186</v>
      </c>
      <c r="K31" s="292"/>
      <c r="L31" s="292"/>
      <c r="M31" s="292"/>
      <c r="N31" s="342">
        <v>0</v>
      </c>
      <c r="O31" s="333"/>
      <c r="P31" s="334"/>
      <c r="Q31" s="334"/>
      <c r="R31" s="334"/>
      <c r="S31" s="292"/>
      <c r="V31" s="2"/>
    </row>
    <row r="32" spans="1:45" ht="15.6" x14ac:dyDescent="0.25">
      <c r="A32" s="343"/>
      <c r="B32" s="274"/>
      <c r="C32" s="274"/>
      <c r="D32" s="274"/>
      <c r="E32" s="274"/>
      <c r="F32" s="274"/>
      <c r="G32" s="274"/>
      <c r="H32" s="344"/>
      <c r="I32" s="336"/>
      <c r="J32" s="23" t="s">
        <v>187</v>
      </c>
      <c r="K32" s="292"/>
      <c r="L32" s="292"/>
      <c r="M32" s="292"/>
      <c r="N32" s="453">
        <v>57864373.189999998</v>
      </c>
      <c r="O32" s="323"/>
      <c r="P32" s="345"/>
      <c r="Q32" s="345"/>
      <c r="R32" s="454"/>
      <c r="S32" s="292"/>
      <c r="V32" s="2"/>
    </row>
    <row r="33" spans="1:25" ht="16.2" thickBot="1" x14ac:dyDescent="0.3">
      <c r="A33" s="62"/>
      <c r="B33" s="346"/>
      <c r="C33" s="346"/>
      <c r="D33" s="346"/>
      <c r="E33" s="346"/>
      <c r="F33" s="346"/>
      <c r="G33" s="347"/>
      <c r="H33" s="348"/>
      <c r="I33" s="321"/>
      <c r="J33" s="23" t="s">
        <v>188</v>
      </c>
      <c r="K33" s="14"/>
      <c r="L33" s="14"/>
      <c r="M33" s="14"/>
      <c r="N33" s="349">
        <v>0.92620000000000002</v>
      </c>
      <c r="O33" s="323"/>
      <c r="P33" s="350"/>
      <c r="Q33" s="455"/>
      <c r="R33" s="456"/>
      <c r="S33" s="292"/>
      <c r="V33" s="2"/>
    </row>
    <row r="34" spans="1:25" s="275" customFormat="1" x14ac:dyDescent="0.25">
      <c r="A34" s="59"/>
      <c r="B34" s="274"/>
      <c r="C34" s="274"/>
      <c r="D34" s="274"/>
      <c r="E34" s="274"/>
      <c r="F34" s="274"/>
      <c r="G34" s="274"/>
      <c r="H34" s="274"/>
      <c r="I34" s="321"/>
      <c r="J34" s="23" t="s">
        <v>189</v>
      </c>
      <c r="K34" s="14"/>
      <c r="L34" s="14"/>
      <c r="M34" s="14"/>
      <c r="N34" s="351">
        <v>2.2700000000000001E-2</v>
      </c>
      <c r="O34" s="323"/>
      <c r="P34" s="352"/>
      <c r="Q34" s="455"/>
      <c r="R34" s="457"/>
      <c r="S34" s="274"/>
      <c r="V34" s="2"/>
    </row>
    <row r="35" spans="1:25" s="275" customFormat="1" ht="13.8" thickBot="1" x14ac:dyDescent="0.3">
      <c r="G35" s="353"/>
      <c r="I35" s="354"/>
      <c r="J35" s="355" t="s">
        <v>190</v>
      </c>
      <c r="K35" s="356"/>
      <c r="L35" s="356"/>
      <c r="M35" s="356"/>
      <c r="N35" s="357">
        <v>0</v>
      </c>
      <c r="O35" s="323"/>
      <c r="P35" s="324"/>
      <c r="Q35" s="455"/>
      <c r="R35" s="458"/>
      <c r="S35" s="274"/>
      <c r="V35" s="358"/>
    </row>
    <row r="36" spans="1:25" s="275" customFormat="1" x14ac:dyDescent="0.25">
      <c r="H36" s="359"/>
      <c r="J36" s="360" t="s">
        <v>191</v>
      </c>
      <c r="K36" s="361"/>
      <c r="L36" s="361"/>
      <c r="M36" s="361"/>
      <c r="N36" s="362"/>
      <c r="O36" s="363"/>
      <c r="P36" s="363"/>
      <c r="Q36" s="455"/>
      <c r="R36" s="459"/>
      <c r="S36" s="274"/>
      <c r="X36" s="364"/>
    </row>
    <row r="37" spans="1:25" s="275" customFormat="1" ht="13.8" thickBot="1" x14ac:dyDescent="0.3">
      <c r="H37" s="353"/>
      <c r="J37" s="504" t="s">
        <v>192</v>
      </c>
      <c r="K37" s="505"/>
      <c r="L37" s="505"/>
      <c r="M37" s="505"/>
      <c r="N37" s="506"/>
      <c r="O37" s="365"/>
      <c r="P37" s="365"/>
      <c r="Q37" s="460"/>
      <c r="R37" s="365"/>
      <c r="S37" s="365"/>
      <c r="T37" s="365"/>
      <c r="U37" s="365"/>
      <c r="V37" s="144"/>
      <c r="X37" s="364"/>
    </row>
    <row r="38" spans="1:25" s="275" customFormat="1" x14ac:dyDescent="0.25">
      <c r="J38" s="59"/>
      <c r="K38" s="87"/>
      <c r="L38" s="292"/>
      <c r="M38" s="292"/>
      <c r="N38" s="292"/>
      <c r="O38" s="323"/>
      <c r="P38" s="144"/>
      <c r="Q38" s="302"/>
      <c r="R38" s="292"/>
      <c r="S38" s="292"/>
      <c r="T38" s="292"/>
      <c r="U38" s="292"/>
      <c r="V38" s="15"/>
      <c r="X38" s="353"/>
      <c r="Y38" s="364"/>
    </row>
    <row r="39" spans="1:25" ht="13.8" thickBot="1" x14ac:dyDescent="0.3">
      <c r="P39" s="2"/>
      <c r="Q39" s="302"/>
      <c r="R39" s="292"/>
      <c r="S39" s="292"/>
      <c r="V39" s="15"/>
    </row>
    <row r="40" spans="1:25" ht="14.4" thickBot="1" x14ac:dyDescent="0.3">
      <c r="A40" s="296" t="s">
        <v>193</v>
      </c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8"/>
      <c r="O40" s="292"/>
      <c r="P40" s="2"/>
      <c r="Q40" s="302"/>
      <c r="R40" s="367"/>
      <c r="S40" s="292"/>
      <c r="T40" s="292"/>
      <c r="U40" s="292"/>
      <c r="V40" s="368"/>
      <c r="X40" s="369"/>
    </row>
    <row r="41" spans="1:25" ht="14.4" thickBot="1" x14ac:dyDescent="0.3">
      <c r="A41" s="370"/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327"/>
      <c r="O41" s="292"/>
      <c r="Q41" s="369"/>
      <c r="R41" s="367"/>
      <c r="S41" s="292"/>
      <c r="T41" s="292"/>
      <c r="U41" s="292"/>
      <c r="V41" s="15"/>
      <c r="W41" s="275"/>
      <c r="X41" s="366"/>
    </row>
    <row r="42" spans="1:25" x14ac:dyDescent="0.25">
      <c r="A42" s="371"/>
      <c r="B42" s="290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5"/>
      <c r="O42" s="292"/>
      <c r="P42" s="372"/>
      <c r="Q42" s="369"/>
      <c r="R42" s="292"/>
      <c r="S42" s="292"/>
      <c r="T42" s="292"/>
      <c r="U42" s="292"/>
      <c r="Y42" s="369"/>
    </row>
    <row r="43" spans="1:25" x14ac:dyDescent="0.25">
      <c r="A43" s="108" t="s">
        <v>194</v>
      </c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373" t="s">
        <v>195</v>
      </c>
      <c r="M43" s="374"/>
      <c r="N43" s="375" t="s">
        <v>196</v>
      </c>
      <c r="O43" s="376"/>
      <c r="P43" s="372"/>
      <c r="Q43" s="369"/>
      <c r="R43" s="376"/>
      <c r="S43" s="376"/>
      <c r="T43" s="376"/>
      <c r="U43" s="376"/>
      <c r="X43" s="369"/>
    </row>
    <row r="44" spans="1:25" x14ac:dyDescent="0.25">
      <c r="A44" s="301"/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327"/>
      <c r="O44" s="292"/>
      <c r="P44" s="372"/>
      <c r="Q44" s="369"/>
      <c r="R44" s="292"/>
      <c r="S44" s="292"/>
      <c r="T44" s="292"/>
      <c r="U44" s="292"/>
    </row>
    <row r="45" spans="1:25" x14ac:dyDescent="0.25">
      <c r="A45" s="301"/>
      <c r="B45" s="87" t="s">
        <v>183</v>
      </c>
      <c r="C45" s="292"/>
      <c r="D45" s="292"/>
      <c r="E45" s="292"/>
      <c r="F45" s="292"/>
      <c r="G45" s="292"/>
      <c r="H45" s="292"/>
      <c r="I45" s="292"/>
      <c r="J45" s="292"/>
      <c r="K45" s="292"/>
      <c r="L45" s="377"/>
      <c r="M45" s="377"/>
      <c r="N45" s="304">
        <v>1926961.43</v>
      </c>
      <c r="O45" s="302"/>
      <c r="P45" s="144"/>
      <c r="Q45" s="369"/>
      <c r="R45" s="302"/>
      <c r="S45" s="292"/>
      <c r="T45" s="292"/>
      <c r="U45" s="292"/>
      <c r="W45" s="369"/>
    </row>
    <row r="46" spans="1:25" x14ac:dyDescent="0.25">
      <c r="A46" s="301"/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377"/>
      <c r="M46" s="377"/>
      <c r="N46" s="304"/>
      <c r="O46" s="302"/>
      <c r="P46" s="144"/>
      <c r="Q46" s="302"/>
      <c r="R46" s="302"/>
      <c r="S46" s="302"/>
      <c r="T46" s="302"/>
      <c r="U46" s="302"/>
    </row>
    <row r="47" spans="1:25" x14ac:dyDescent="0.25">
      <c r="A47" s="301"/>
      <c r="B47" s="87" t="s">
        <v>197</v>
      </c>
      <c r="C47" s="292"/>
      <c r="D47" s="292"/>
      <c r="E47" s="292"/>
      <c r="F47" s="292"/>
      <c r="G47" s="292"/>
      <c r="H47" s="292"/>
      <c r="I47" s="292"/>
      <c r="J47" s="292"/>
      <c r="K47" s="292"/>
      <c r="L47" s="144">
        <v>127516.47</v>
      </c>
      <c r="M47" s="377"/>
      <c r="N47" s="304">
        <v>1799444.96</v>
      </c>
      <c r="O47" s="302"/>
      <c r="P47" s="302"/>
      <c r="Q47" s="302"/>
      <c r="R47" s="302"/>
      <c r="S47" s="302"/>
      <c r="T47" s="302"/>
      <c r="U47" s="302"/>
    </row>
    <row r="48" spans="1:25" x14ac:dyDescent="0.25">
      <c r="A48" s="301"/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144"/>
      <c r="M48" s="377"/>
      <c r="N48" s="304"/>
      <c r="O48" s="302"/>
      <c r="P48" s="302"/>
      <c r="Q48" s="302"/>
      <c r="R48" s="302"/>
      <c r="S48" s="302"/>
      <c r="T48" s="302"/>
      <c r="U48" s="302"/>
    </row>
    <row r="49" spans="1:30" x14ac:dyDescent="0.25">
      <c r="A49" s="301"/>
      <c r="B49" s="87" t="s">
        <v>198</v>
      </c>
      <c r="C49" s="292"/>
      <c r="D49" s="292"/>
      <c r="E49" s="292"/>
      <c r="F49" s="292"/>
      <c r="G49" s="292"/>
      <c r="H49" s="292"/>
      <c r="I49" s="292"/>
      <c r="J49" s="292"/>
      <c r="K49" s="292"/>
      <c r="L49" s="144">
        <v>0</v>
      </c>
      <c r="M49" s="377"/>
      <c r="N49" s="304">
        <v>1799444.96</v>
      </c>
      <c r="O49" s="302"/>
      <c r="P49" s="302"/>
      <c r="Q49" s="302"/>
      <c r="R49" s="302"/>
      <c r="S49" s="302"/>
      <c r="T49" s="302"/>
      <c r="U49" s="302"/>
    </row>
    <row r="50" spans="1:30" x14ac:dyDescent="0.25">
      <c r="A50" s="301"/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144"/>
      <c r="M50" s="377"/>
      <c r="N50" s="304"/>
      <c r="O50" s="302"/>
      <c r="P50" s="302"/>
      <c r="Q50" s="302"/>
      <c r="R50" s="302"/>
      <c r="S50" s="302"/>
      <c r="T50" s="302"/>
      <c r="U50" s="302"/>
    </row>
    <row r="51" spans="1:30" x14ac:dyDescent="0.25">
      <c r="A51" s="301"/>
      <c r="B51" s="87" t="s">
        <v>199</v>
      </c>
      <c r="C51" s="292"/>
      <c r="D51" s="292"/>
      <c r="E51" s="292"/>
      <c r="F51" s="292"/>
      <c r="G51" s="292"/>
      <c r="H51" s="292"/>
      <c r="I51" s="292"/>
      <c r="J51" s="292"/>
      <c r="K51" s="292"/>
      <c r="L51" s="144">
        <v>13732.08</v>
      </c>
      <c r="M51" s="377"/>
      <c r="N51" s="304">
        <v>1785712.88</v>
      </c>
      <c r="O51" s="302"/>
      <c r="P51" s="302"/>
      <c r="Q51" s="302"/>
      <c r="R51" s="302"/>
      <c r="S51" s="144"/>
      <c r="T51" s="144"/>
      <c r="U51" s="144"/>
    </row>
    <row r="52" spans="1:30" x14ac:dyDescent="0.25">
      <c r="A52" s="301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144"/>
      <c r="M52" s="377"/>
      <c r="N52" s="304"/>
      <c r="O52" s="302"/>
      <c r="P52" s="302"/>
      <c r="Q52" s="302"/>
      <c r="R52" s="302"/>
      <c r="S52" s="302"/>
      <c r="T52" s="302"/>
      <c r="U52" s="302"/>
    </row>
    <row r="53" spans="1:30" x14ac:dyDescent="0.25">
      <c r="A53" s="301"/>
      <c r="B53" s="87" t="s">
        <v>200</v>
      </c>
      <c r="C53" s="292"/>
      <c r="D53" s="292"/>
      <c r="E53" s="292"/>
      <c r="F53" s="292"/>
      <c r="G53" s="292"/>
      <c r="H53" s="292"/>
      <c r="I53" s="292"/>
      <c r="J53" s="292"/>
      <c r="K53" s="292"/>
      <c r="L53" s="144">
        <v>10972.12</v>
      </c>
      <c r="M53" s="377"/>
      <c r="N53" s="304">
        <v>1774740.76</v>
      </c>
      <c r="O53" s="302"/>
      <c r="P53" s="302"/>
      <c r="Q53" s="302"/>
      <c r="R53" s="302"/>
      <c r="S53" s="302"/>
      <c r="T53" s="302"/>
      <c r="U53" s="302"/>
    </row>
    <row r="54" spans="1:30" x14ac:dyDescent="0.25">
      <c r="A54" s="301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144"/>
      <c r="M54" s="377"/>
      <c r="N54" s="304"/>
      <c r="O54" s="302"/>
      <c r="P54" s="302"/>
      <c r="Q54" s="302"/>
      <c r="R54" s="302"/>
      <c r="S54" s="302"/>
      <c r="T54" s="302"/>
      <c r="U54" s="302"/>
    </row>
    <row r="55" spans="1:30" x14ac:dyDescent="0.25">
      <c r="A55" s="301"/>
      <c r="B55" s="87" t="s">
        <v>201</v>
      </c>
      <c r="C55" s="292"/>
      <c r="D55" s="292"/>
      <c r="E55" s="292"/>
      <c r="F55" s="292"/>
      <c r="G55" s="292"/>
      <c r="H55" s="292"/>
      <c r="I55" s="292"/>
      <c r="J55" s="292"/>
      <c r="K55" s="292"/>
      <c r="L55" s="144">
        <v>40078.199999999997</v>
      </c>
      <c r="M55" s="377"/>
      <c r="N55" s="304">
        <v>1734662.56</v>
      </c>
      <c r="O55" s="302"/>
      <c r="P55" s="302"/>
      <c r="Q55" s="302"/>
      <c r="R55" s="302"/>
      <c r="S55" s="302"/>
      <c r="T55" s="302"/>
      <c r="U55" s="302"/>
    </row>
    <row r="56" spans="1:30" x14ac:dyDescent="0.25">
      <c r="A56" s="301"/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144"/>
      <c r="M56" s="377"/>
      <c r="N56" s="304"/>
      <c r="O56" s="302"/>
      <c r="P56" s="302"/>
      <c r="Q56" s="302"/>
      <c r="R56" s="302"/>
      <c r="S56" s="302"/>
      <c r="T56" s="302"/>
      <c r="U56" s="302"/>
    </row>
    <row r="57" spans="1:30" x14ac:dyDescent="0.25">
      <c r="A57" s="301"/>
      <c r="B57" s="87" t="s">
        <v>202</v>
      </c>
      <c r="C57" s="292"/>
      <c r="D57" s="292"/>
      <c r="E57" s="292"/>
      <c r="F57" s="292"/>
      <c r="G57" s="292"/>
      <c r="H57" s="292"/>
      <c r="I57" s="292"/>
      <c r="J57" s="292"/>
      <c r="K57" s="292"/>
      <c r="L57" s="144">
        <v>5838.64</v>
      </c>
      <c r="M57" s="377"/>
      <c r="N57" s="304">
        <v>1728823.92</v>
      </c>
      <c r="O57" s="302"/>
      <c r="P57" s="302"/>
      <c r="Q57" s="302"/>
      <c r="R57" s="302"/>
      <c r="S57" s="302"/>
      <c r="T57" s="302"/>
      <c r="U57" s="302"/>
      <c r="V57" s="292"/>
      <c r="W57" s="292"/>
      <c r="X57" s="292"/>
      <c r="Y57" s="292"/>
      <c r="Z57" s="292"/>
      <c r="AA57" s="292"/>
      <c r="AB57" s="292"/>
      <c r="AC57" s="292"/>
      <c r="AD57" s="292"/>
    </row>
    <row r="58" spans="1:30" x14ac:dyDescent="0.25">
      <c r="A58" s="301"/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144"/>
      <c r="M58" s="377"/>
      <c r="N58" s="304"/>
      <c r="O58" s="302"/>
      <c r="P58" s="302"/>
      <c r="Q58" s="302"/>
      <c r="R58" s="302"/>
      <c r="S58" s="302"/>
      <c r="T58" s="302"/>
      <c r="U58" s="302"/>
      <c r="V58" s="292"/>
      <c r="W58" s="378"/>
      <c r="X58" s="292"/>
      <c r="Y58" s="507"/>
      <c r="Z58" s="507"/>
      <c r="AA58" s="292"/>
      <c r="AB58" s="292"/>
      <c r="AC58" s="292"/>
      <c r="AD58" s="292"/>
    </row>
    <row r="59" spans="1:30" x14ac:dyDescent="0.25">
      <c r="A59" s="301"/>
      <c r="B59" s="87" t="s">
        <v>203</v>
      </c>
      <c r="C59" s="292"/>
      <c r="D59" s="292"/>
      <c r="E59" s="292"/>
      <c r="F59" s="292"/>
      <c r="G59" s="292"/>
      <c r="H59" s="292"/>
      <c r="I59" s="292"/>
      <c r="J59" s="292"/>
      <c r="K59" s="292"/>
      <c r="L59" s="144">
        <v>0</v>
      </c>
      <c r="M59" s="377"/>
      <c r="N59" s="304">
        <v>1728823.92</v>
      </c>
      <c r="O59" s="302"/>
      <c r="P59" s="302"/>
      <c r="Q59" s="379"/>
      <c r="R59" s="302"/>
      <c r="S59" s="302"/>
      <c r="T59" s="302"/>
      <c r="U59" s="302"/>
      <c r="V59" s="292"/>
      <c r="W59" s="292"/>
      <c r="X59" s="292"/>
      <c r="Y59" s="14"/>
      <c r="Z59" s="292"/>
      <c r="AA59" s="292"/>
      <c r="AB59" s="292"/>
      <c r="AC59" s="292"/>
      <c r="AD59" s="292"/>
    </row>
    <row r="60" spans="1:30" x14ac:dyDescent="0.25">
      <c r="A60" s="301"/>
      <c r="B60" s="87"/>
      <c r="C60" s="292"/>
      <c r="D60" s="292"/>
      <c r="E60" s="292"/>
      <c r="F60" s="292"/>
      <c r="G60" s="292"/>
      <c r="H60" s="292"/>
      <c r="I60" s="292"/>
      <c r="J60" s="292"/>
      <c r="K60" s="292"/>
      <c r="L60" s="144"/>
      <c r="M60" s="377"/>
      <c r="N60" s="304"/>
      <c r="O60" s="302"/>
      <c r="P60" s="302"/>
      <c r="Q60" s="379"/>
      <c r="R60" s="302"/>
      <c r="S60" s="302"/>
      <c r="T60" s="302"/>
      <c r="U60" s="302"/>
      <c r="V60" s="380"/>
      <c r="W60" s="14"/>
      <c r="X60" s="14"/>
      <c r="Y60" s="381"/>
      <c r="Z60" s="302"/>
      <c r="AA60" s="292"/>
      <c r="AB60" s="302"/>
      <c r="AC60" s="302"/>
      <c r="AD60" s="302"/>
    </row>
    <row r="61" spans="1:30" x14ac:dyDescent="0.25">
      <c r="A61" s="301"/>
      <c r="B61" s="87" t="s">
        <v>204</v>
      </c>
      <c r="C61" s="292"/>
      <c r="D61" s="292"/>
      <c r="E61" s="292"/>
      <c r="F61" s="292"/>
      <c r="G61" s="292"/>
      <c r="H61" s="292"/>
      <c r="I61" s="292"/>
      <c r="J61" s="292"/>
      <c r="K61" s="292"/>
      <c r="L61" s="144">
        <v>1578698.27</v>
      </c>
      <c r="M61" s="377"/>
      <c r="N61" s="304">
        <v>150125.65</v>
      </c>
      <c r="O61" s="302"/>
      <c r="P61" s="302"/>
      <c r="Q61" s="382"/>
      <c r="R61" s="302"/>
      <c r="S61" s="302"/>
      <c r="T61" s="302"/>
      <c r="U61" s="302"/>
      <c r="V61" s="380"/>
      <c r="W61" s="14"/>
      <c r="X61" s="14"/>
      <c r="Y61" s="381"/>
      <c r="Z61" s="302"/>
      <c r="AA61" s="292"/>
      <c r="AB61" s="302"/>
      <c r="AC61" s="302"/>
      <c r="AD61" s="302"/>
    </row>
    <row r="62" spans="1:30" x14ac:dyDescent="0.25">
      <c r="A62" s="301"/>
      <c r="B62" s="87"/>
      <c r="C62" s="292"/>
      <c r="D62" s="292"/>
      <c r="E62" s="292"/>
      <c r="F62" s="292"/>
      <c r="G62" s="292"/>
      <c r="H62" s="292"/>
      <c r="I62" s="292"/>
      <c r="J62" s="292"/>
      <c r="K62" s="292"/>
      <c r="L62" s="377"/>
      <c r="M62" s="377"/>
      <c r="N62" s="304"/>
      <c r="O62" s="302"/>
      <c r="P62" s="302"/>
      <c r="Q62" s="379"/>
      <c r="R62" s="302"/>
      <c r="S62" s="302"/>
      <c r="T62" s="302"/>
      <c r="U62" s="302"/>
      <c r="V62" s="380"/>
      <c r="W62" s="14"/>
      <c r="X62" s="14"/>
      <c r="Y62" s="381"/>
      <c r="Z62" s="302"/>
      <c r="AA62" s="292"/>
      <c r="AB62" s="302"/>
      <c r="AC62" s="302"/>
      <c r="AD62" s="302"/>
    </row>
    <row r="63" spans="1:30" x14ac:dyDescent="0.25">
      <c r="A63" s="301"/>
      <c r="B63" s="87" t="s">
        <v>205</v>
      </c>
      <c r="C63" s="292"/>
      <c r="D63" s="292"/>
      <c r="E63" s="292"/>
      <c r="F63" s="292"/>
      <c r="G63" s="292"/>
      <c r="H63" s="292"/>
      <c r="I63" s="292"/>
      <c r="J63" s="292"/>
      <c r="K63" s="292"/>
      <c r="L63" s="377">
        <v>0</v>
      </c>
      <c r="M63" s="377"/>
      <c r="N63" s="304">
        <v>150125.65</v>
      </c>
      <c r="O63" s="302"/>
      <c r="P63" s="302"/>
      <c r="Q63" s="302"/>
      <c r="R63" s="302"/>
      <c r="S63" s="302"/>
      <c r="T63" s="302"/>
      <c r="U63" s="302"/>
      <c r="V63" s="380"/>
      <c r="W63" s="14"/>
      <c r="X63" s="14"/>
      <c r="Y63" s="381"/>
      <c r="Z63" s="302"/>
      <c r="AA63" s="292"/>
      <c r="AB63" s="302"/>
      <c r="AC63" s="302"/>
      <c r="AD63" s="302"/>
    </row>
    <row r="64" spans="1:30" x14ac:dyDescent="0.25">
      <c r="A64" s="301"/>
      <c r="B64" s="87"/>
      <c r="C64" s="292"/>
      <c r="D64" s="292"/>
      <c r="E64" s="292"/>
      <c r="F64" s="292"/>
      <c r="G64" s="292"/>
      <c r="H64" s="292"/>
      <c r="I64" s="292"/>
      <c r="J64" s="292"/>
      <c r="K64" s="292"/>
      <c r="L64" s="377"/>
      <c r="M64" s="377"/>
      <c r="N64" s="304"/>
      <c r="O64" s="302"/>
      <c r="P64" s="302"/>
      <c r="Q64" s="302"/>
      <c r="R64" s="302"/>
      <c r="S64" s="302"/>
      <c r="T64" s="302"/>
      <c r="U64" s="302"/>
      <c r="V64" s="380"/>
      <c r="W64" s="14"/>
      <c r="X64" s="14"/>
      <c r="Y64" s="381"/>
      <c r="Z64" s="302"/>
      <c r="AA64" s="292"/>
      <c r="AB64" s="302"/>
      <c r="AC64" s="302"/>
      <c r="AD64" s="302"/>
    </row>
    <row r="65" spans="1:30" x14ac:dyDescent="0.25">
      <c r="A65" s="301"/>
      <c r="B65" s="87" t="s">
        <v>206</v>
      </c>
      <c r="C65" s="292"/>
      <c r="D65" s="292"/>
      <c r="E65" s="292"/>
      <c r="F65" s="292"/>
      <c r="G65" s="292"/>
      <c r="H65" s="292"/>
      <c r="I65" s="292"/>
      <c r="J65" s="292"/>
      <c r="K65" s="292"/>
      <c r="L65" s="377">
        <v>0</v>
      </c>
      <c r="M65" s="377"/>
      <c r="N65" s="304">
        <v>150125.65</v>
      </c>
      <c r="O65" s="302"/>
      <c r="P65" s="302"/>
      <c r="Q65" s="302"/>
      <c r="R65" s="302"/>
      <c r="S65" s="302"/>
      <c r="T65" s="302"/>
      <c r="U65" s="302"/>
      <c r="V65" s="380"/>
      <c r="W65" s="14"/>
      <c r="X65" s="14"/>
      <c r="Y65" s="381"/>
      <c r="Z65" s="302"/>
      <c r="AA65" s="292"/>
      <c r="AB65" s="302"/>
      <c r="AC65" s="302"/>
      <c r="AD65" s="302"/>
    </row>
    <row r="66" spans="1:30" x14ac:dyDescent="0.25">
      <c r="A66" s="301"/>
      <c r="B66" s="87"/>
      <c r="C66" s="292"/>
      <c r="D66" s="292"/>
      <c r="E66" s="292"/>
      <c r="F66" s="292"/>
      <c r="G66" s="292"/>
      <c r="H66" s="292"/>
      <c r="I66" s="292"/>
      <c r="J66" s="292"/>
      <c r="K66" s="292"/>
      <c r="L66" s="377"/>
      <c r="M66" s="377"/>
      <c r="N66" s="304"/>
      <c r="O66" s="292"/>
      <c r="P66" s="292"/>
      <c r="Q66" s="292"/>
      <c r="R66" s="292"/>
      <c r="S66" s="302"/>
      <c r="T66" s="302"/>
      <c r="U66" s="302"/>
      <c r="V66" s="380"/>
      <c r="W66" s="14"/>
      <c r="X66" s="14"/>
      <c r="Y66" s="381"/>
      <c r="Z66" s="302"/>
      <c r="AA66" s="292"/>
      <c r="AB66" s="302"/>
      <c r="AC66" s="302"/>
      <c r="AD66" s="302"/>
    </row>
    <row r="67" spans="1:30" x14ac:dyDescent="0.25">
      <c r="A67" s="301"/>
      <c r="B67" s="87" t="s">
        <v>207</v>
      </c>
      <c r="C67" s="292"/>
      <c r="D67" s="292"/>
      <c r="E67" s="292"/>
      <c r="F67" s="292"/>
      <c r="G67" s="292"/>
      <c r="H67" s="292"/>
      <c r="I67" s="292"/>
      <c r="J67" s="292"/>
      <c r="K67" s="292"/>
      <c r="L67" s="377">
        <v>0</v>
      </c>
      <c r="M67" s="377"/>
      <c r="N67" s="304">
        <v>150125.65</v>
      </c>
      <c r="O67" s="292"/>
      <c r="P67" s="292"/>
      <c r="Q67" s="292"/>
      <c r="R67" s="292"/>
      <c r="S67" s="302"/>
      <c r="T67" s="302"/>
      <c r="U67" s="302"/>
      <c r="V67" s="380"/>
      <c r="W67" s="14"/>
      <c r="X67" s="14"/>
      <c r="Y67" s="381"/>
      <c r="Z67" s="302"/>
      <c r="AA67" s="292"/>
      <c r="AB67" s="302"/>
      <c r="AC67" s="302"/>
      <c r="AD67" s="302"/>
    </row>
    <row r="68" spans="1:30" x14ac:dyDescent="0.25">
      <c r="A68" s="301"/>
      <c r="B68" s="87"/>
      <c r="C68" s="292"/>
      <c r="D68" s="292"/>
      <c r="E68" s="292"/>
      <c r="F68" s="292"/>
      <c r="G68" s="292"/>
      <c r="H68" s="292"/>
      <c r="I68" s="292"/>
      <c r="J68" s="292"/>
      <c r="K68" s="292"/>
      <c r="L68" s="377"/>
      <c r="M68" s="377"/>
      <c r="N68" s="304"/>
      <c r="O68" s="292"/>
      <c r="P68" s="292"/>
      <c r="Q68" s="292"/>
      <c r="R68" s="292"/>
      <c r="S68" s="302"/>
      <c r="T68" s="302"/>
      <c r="U68" s="302"/>
      <c r="V68" s="380"/>
      <c r="W68" s="14"/>
      <c r="X68" s="14"/>
      <c r="Y68" s="381"/>
      <c r="Z68" s="302"/>
      <c r="AA68" s="292"/>
      <c r="AB68" s="302"/>
      <c r="AC68" s="302"/>
      <c r="AD68" s="302"/>
    </row>
    <row r="69" spans="1:30" x14ac:dyDescent="0.25">
      <c r="A69" s="301"/>
      <c r="B69" s="87" t="s">
        <v>208</v>
      </c>
      <c r="C69" s="292"/>
      <c r="D69" s="292"/>
      <c r="E69" s="292"/>
      <c r="F69" s="292"/>
      <c r="G69" s="292"/>
      <c r="H69" s="292"/>
      <c r="I69" s="292"/>
      <c r="J69" s="292"/>
      <c r="K69" s="292"/>
      <c r="L69" s="144">
        <v>150125.65</v>
      </c>
      <c r="M69" s="377"/>
      <c r="N69" s="304">
        <v>0</v>
      </c>
      <c r="O69" s="292"/>
      <c r="P69" s="292"/>
      <c r="Q69" s="292"/>
      <c r="R69" s="292"/>
      <c r="S69" s="302"/>
      <c r="T69" s="302"/>
      <c r="U69" s="302"/>
      <c r="V69" s="380"/>
      <c r="W69" s="14"/>
      <c r="X69" s="14"/>
      <c r="Y69" s="381"/>
      <c r="Z69" s="302"/>
      <c r="AA69" s="292"/>
      <c r="AB69" s="302"/>
      <c r="AC69" s="302"/>
      <c r="AD69" s="302"/>
    </row>
    <row r="70" spans="1:30" x14ac:dyDescent="0.25">
      <c r="A70" s="301"/>
      <c r="B70" s="274"/>
      <c r="C70" s="383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327"/>
      <c r="O70" s="292"/>
      <c r="P70" s="292"/>
      <c r="Q70" s="292"/>
      <c r="R70" s="292"/>
      <c r="S70" s="302"/>
      <c r="T70" s="302"/>
      <c r="U70" s="302"/>
      <c r="V70" s="384"/>
      <c r="W70" s="14"/>
      <c r="X70" s="14"/>
      <c r="Y70" s="381"/>
      <c r="Z70" s="302"/>
      <c r="AA70" s="292"/>
      <c r="AB70" s="302"/>
      <c r="AC70" s="292"/>
      <c r="AD70" s="292"/>
    </row>
    <row r="71" spans="1:30" x14ac:dyDescent="0.25">
      <c r="A71" s="57"/>
      <c r="B71" s="27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327"/>
      <c r="O71" s="292"/>
      <c r="P71" s="292"/>
      <c r="Q71" s="292"/>
      <c r="R71" s="292"/>
      <c r="S71" s="302"/>
      <c r="T71" s="302"/>
      <c r="U71" s="302"/>
      <c r="V71" s="380"/>
      <c r="W71" s="14"/>
      <c r="X71" s="14"/>
      <c r="Y71" s="381"/>
      <c r="Z71" s="302"/>
      <c r="AA71" s="292"/>
      <c r="AB71" s="302"/>
      <c r="AC71" s="292"/>
      <c r="AD71" s="292"/>
    </row>
    <row r="72" spans="1:30" ht="13.8" thickBot="1" x14ac:dyDescent="0.3">
      <c r="A72" s="62"/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35"/>
      <c r="O72" s="292"/>
      <c r="P72" s="292"/>
      <c r="Q72" s="292"/>
      <c r="R72" s="292"/>
      <c r="S72" s="302"/>
      <c r="T72" s="302"/>
      <c r="U72" s="302"/>
      <c r="V72" s="384"/>
      <c r="W72" s="14"/>
      <c r="X72" s="14"/>
      <c r="Y72" s="385"/>
      <c r="Z72" s="302"/>
      <c r="AA72" s="292"/>
      <c r="AB72" s="302"/>
      <c r="AC72" s="292"/>
      <c r="AD72" s="292"/>
    </row>
    <row r="73" spans="1:30" ht="13.8" thickBot="1" x14ac:dyDescent="0.3">
      <c r="A73" s="301"/>
      <c r="B73" s="87"/>
      <c r="C73" s="292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302"/>
      <c r="T73" s="302"/>
      <c r="U73" s="302"/>
      <c r="V73" s="14"/>
      <c r="W73" s="87"/>
      <c r="X73" s="87"/>
      <c r="Y73" s="282"/>
      <c r="Z73" s="282"/>
      <c r="AA73" s="292"/>
      <c r="AB73" s="292"/>
      <c r="AC73" s="292"/>
      <c r="AD73" s="292"/>
    </row>
    <row r="74" spans="1:30" x14ac:dyDescent="0.25">
      <c r="A74" s="294" t="s">
        <v>209</v>
      </c>
      <c r="B74" s="290"/>
      <c r="C74" s="290"/>
      <c r="D74" s="290"/>
      <c r="E74" s="290"/>
      <c r="F74" s="290"/>
      <c r="G74" s="386" t="s">
        <v>210</v>
      </c>
      <c r="H74" s="386" t="s">
        <v>211</v>
      </c>
      <c r="I74" s="387" t="s">
        <v>212</v>
      </c>
      <c r="J74" s="292"/>
      <c r="K74" s="292"/>
      <c r="L74" s="292"/>
      <c r="M74" s="292"/>
      <c r="N74" s="292"/>
      <c r="O74" s="292"/>
      <c r="P74" s="292"/>
      <c r="Q74" s="292"/>
      <c r="R74" s="292"/>
      <c r="S74" s="302"/>
      <c r="T74" s="302"/>
      <c r="U74" s="302"/>
      <c r="V74" s="380"/>
      <c r="W74" s="14"/>
      <c r="X74" s="14"/>
      <c r="Y74" s="385"/>
      <c r="Z74" s="302"/>
      <c r="AA74" s="292"/>
      <c r="AB74" s="292"/>
      <c r="AC74" s="292"/>
      <c r="AD74" s="292"/>
    </row>
    <row r="75" spans="1:30" x14ac:dyDescent="0.25">
      <c r="A75" s="301"/>
      <c r="B75" s="292"/>
      <c r="C75" s="292"/>
      <c r="D75" s="292"/>
      <c r="E75" s="292"/>
      <c r="F75" s="292"/>
      <c r="G75" s="388"/>
      <c r="H75" s="388"/>
      <c r="I75" s="327"/>
      <c r="J75" s="292"/>
      <c r="K75" s="292"/>
      <c r="L75" s="292"/>
      <c r="M75" s="292"/>
      <c r="N75" s="292"/>
      <c r="O75" s="292"/>
      <c r="P75" s="292"/>
      <c r="Q75" s="292"/>
      <c r="R75" s="292"/>
      <c r="S75" s="302"/>
      <c r="T75" s="302"/>
      <c r="U75" s="302"/>
      <c r="V75" s="384"/>
      <c r="W75" s="14"/>
      <c r="X75" s="14"/>
      <c r="Y75" s="385"/>
      <c r="Z75" s="302"/>
      <c r="AA75" s="292"/>
      <c r="AB75" s="292"/>
      <c r="AC75" s="292"/>
      <c r="AD75" s="292"/>
    </row>
    <row r="76" spans="1:30" x14ac:dyDescent="0.25">
      <c r="A76" s="301"/>
      <c r="B76" s="292" t="s">
        <v>213</v>
      </c>
      <c r="C76" s="292"/>
      <c r="D76" s="292"/>
      <c r="E76" s="292"/>
      <c r="F76" s="292"/>
      <c r="G76" s="392">
        <v>40078.199999999997</v>
      </c>
      <c r="H76" s="392">
        <v>5838.64</v>
      </c>
      <c r="I76" s="314">
        <v>45916.84</v>
      </c>
      <c r="J76" s="292"/>
      <c r="K76" s="292"/>
      <c r="L76" s="292"/>
      <c r="M76" s="292"/>
      <c r="N76" s="292"/>
      <c r="O76" s="292"/>
      <c r="P76" s="292"/>
      <c r="Q76" s="292"/>
      <c r="R76" s="292"/>
      <c r="S76" s="302"/>
      <c r="T76" s="302"/>
      <c r="U76" s="302"/>
      <c r="V76" s="384"/>
      <c r="W76" s="14"/>
      <c r="X76" s="14"/>
      <c r="Y76" s="385"/>
      <c r="Z76" s="302"/>
      <c r="AA76" s="292"/>
      <c r="AB76" s="292"/>
      <c r="AC76" s="292"/>
      <c r="AD76" s="292"/>
    </row>
    <row r="77" spans="1:30" x14ac:dyDescent="0.25">
      <c r="A77" s="301"/>
      <c r="B77" s="292" t="s">
        <v>214</v>
      </c>
      <c r="C77" s="292"/>
      <c r="D77" s="292"/>
      <c r="E77" s="292"/>
      <c r="F77" s="292"/>
      <c r="G77" s="389">
        <v>40078.199999999997</v>
      </c>
      <c r="H77" s="389">
        <v>5838.64</v>
      </c>
      <c r="I77" s="390">
        <v>45916.84</v>
      </c>
      <c r="J77" s="292"/>
      <c r="K77" s="292"/>
      <c r="L77" s="292"/>
      <c r="M77" s="292"/>
      <c r="N77" s="292"/>
      <c r="O77" s="292"/>
      <c r="P77" s="292"/>
      <c r="Q77" s="292"/>
      <c r="R77" s="292"/>
      <c r="S77" s="302"/>
      <c r="T77" s="302"/>
      <c r="U77" s="302"/>
      <c r="V77" s="292"/>
      <c r="W77" s="87"/>
      <c r="X77" s="87"/>
      <c r="Y77" s="282"/>
      <c r="Z77" s="391"/>
      <c r="AA77" s="292"/>
      <c r="AB77" s="292"/>
      <c r="AC77" s="292"/>
      <c r="AD77" s="292"/>
    </row>
    <row r="78" spans="1:30" x14ac:dyDescent="0.25">
      <c r="A78" s="301"/>
      <c r="B78" s="292"/>
      <c r="C78" s="14" t="s">
        <v>215</v>
      </c>
      <c r="D78" s="292"/>
      <c r="E78" s="292"/>
      <c r="F78" s="292"/>
      <c r="G78" s="392">
        <v>0</v>
      </c>
      <c r="H78" s="392">
        <v>0</v>
      </c>
      <c r="I78" s="314">
        <v>0</v>
      </c>
      <c r="J78" s="292"/>
      <c r="K78" s="292"/>
      <c r="L78" s="292"/>
      <c r="M78" s="292"/>
      <c r="N78" s="292"/>
      <c r="O78" s="292"/>
      <c r="P78" s="292"/>
      <c r="Q78" s="292"/>
      <c r="R78" s="292"/>
      <c r="S78" s="302"/>
      <c r="T78" s="302"/>
      <c r="U78" s="302"/>
      <c r="V78" s="292"/>
      <c r="W78" s="14"/>
      <c r="X78" s="372"/>
      <c r="Y78" s="302"/>
      <c r="Z78" s="302"/>
      <c r="AA78" s="292"/>
      <c r="AB78" s="292"/>
      <c r="AC78" s="292"/>
      <c r="AD78" s="292"/>
    </row>
    <row r="79" spans="1:30" x14ac:dyDescent="0.25">
      <c r="A79" s="301"/>
      <c r="B79" s="292"/>
      <c r="C79" s="292"/>
      <c r="D79" s="292"/>
      <c r="E79" s="292"/>
      <c r="F79" s="292"/>
      <c r="G79" s="388"/>
      <c r="H79" s="388"/>
      <c r="I79" s="327"/>
      <c r="J79" s="292"/>
      <c r="K79" s="292"/>
      <c r="L79" s="292"/>
      <c r="M79" s="292"/>
      <c r="N79" s="292"/>
      <c r="O79" s="292"/>
      <c r="P79" s="292"/>
      <c r="Q79" s="292"/>
      <c r="R79" s="292"/>
      <c r="S79" s="302"/>
      <c r="T79" s="302"/>
      <c r="U79" s="302"/>
      <c r="V79" s="292"/>
      <c r="W79" s="87"/>
      <c r="X79" s="87"/>
      <c r="Y79" s="391"/>
      <c r="Z79" s="391"/>
      <c r="AA79" s="14"/>
      <c r="AB79" s="292"/>
      <c r="AC79" s="292"/>
      <c r="AD79" s="292"/>
    </row>
    <row r="80" spans="1:30" x14ac:dyDescent="0.25">
      <c r="A80" s="301"/>
      <c r="B80" s="292" t="s">
        <v>216</v>
      </c>
      <c r="C80" s="292"/>
      <c r="D80" s="292"/>
      <c r="E80" s="292"/>
      <c r="F80" s="292"/>
      <c r="G80" s="393">
        <v>0</v>
      </c>
      <c r="H80" s="393">
        <v>0</v>
      </c>
      <c r="I80" s="314">
        <v>0</v>
      </c>
      <c r="J80" s="292"/>
      <c r="K80" s="292"/>
      <c r="L80" s="292"/>
      <c r="M80" s="292"/>
      <c r="N80" s="292"/>
      <c r="O80" s="292"/>
      <c r="P80" s="292"/>
      <c r="Q80" s="292"/>
      <c r="R80" s="292"/>
      <c r="S80" s="302"/>
      <c r="T80" s="302"/>
      <c r="U80" s="302"/>
      <c r="V80" s="292"/>
      <c r="W80" s="292"/>
      <c r="X80" s="292"/>
      <c r="Y80" s="292"/>
      <c r="Z80" s="394"/>
      <c r="AA80" s="292"/>
      <c r="AB80" s="292"/>
      <c r="AC80" s="292"/>
      <c r="AD80" s="292"/>
    </row>
    <row r="81" spans="1:30" x14ac:dyDescent="0.25">
      <c r="A81" s="301"/>
      <c r="B81" s="292" t="s">
        <v>217</v>
      </c>
      <c r="C81" s="292"/>
      <c r="D81" s="292"/>
      <c r="E81" s="292"/>
      <c r="F81" s="292"/>
      <c r="G81" s="395">
        <v>0</v>
      </c>
      <c r="H81" s="395">
        <v>0</v>
      </c>
      <c r="I81" s="390">
        <v>0</v>
      </c>
      <c r="J81" s="292"/>
      <c r="K81" s="292"/>
      <c r="L81" s="292"/>
      <c r="M81" s="292"/>
      <c r="N81" s="292"/>
      <c r="O81" s="292"/>
      <c r="P81" s="292"/>
      <c r="Q81" s="292"/>
      <c r="R81" s="292"/>
      <c r="S81" s="302"/>
      <c r="T81" s="302"/>
      <c r="U81" s="302"/>
      <c r="V81" s="292"/>
      <c r="W81" s="292"/>
      <c r="X81" s="292"/>
      <c r="Y81" s="292"/>
      <c r="Z81" s="394"/>
      <c r="AA81" s="292"/>
      <c r="AB81" s="292"/>
      <c r="AC81" s="292"/>
      <c r="AD81" s="292"/>
    </row>
    <row r="82" spans="1:30" x14ac:dyDescent="0.25">
      <c r="A82" s="301"/>
      <c r="B82" s="292"/>
      <c r="C82" s="292" t="s">
        <v>218</v>
      </c>
      <c r="D82" s="292"/>
      <c r="E82" s="292"/>
      <c r="F82" s="292"/>
      <c r="G82" s="393">
        <v>0</v>
      </c>
      <c r="H82" s="393"/>
      <c r="I82" s="314">
        <v>0</v>
      </c>
      <c r="J82" s="292"/>
      <c r="K82" s="292"/>
      <c r="L82" s="292"/>
      <c r="M82" s="292"/>
      <c r="N82" s="292"/>
      <c r="O82" s="292"/>
      <c r="P82" s="292"/>
      <c r="Q82" s="292"/>
      <c r="R82" s="292"/>
      <c r="S82" s="302"/>
      <c r="T82" s="302"/>
      <c r="U82" s="302"/>
      <c r="V82" s="292"/>
      <c r="W82" s="292"/>
      <c r="X82" s="292"/>
      <c r="Y82" s="292"/>
      <c r="Z82" s="292"/>
      <c r="AA82" s="292"/>
      <c r="AB82" s="292"/>
      <c r="AC82" s="292"/>
      <c r="AD82" s="292"/>
    </row>
    <row r="83" spans="1:30" x14ac:dyDescent="0.25">
      <c r="A83" s="301"/>
      <c r="B83" s="292"/>
      <c r="C83" s="292"/>
      <c r="D83" s="292"/>
      <c r="E83" s="292"/>
      <c r="F83" s="292"/>
      <c r="G83" s="388"/>
      <c r="H83" s="388"/>
      <c r="I83" s="327"/>
      <c r="J83" s="292"/>
      <c r="K83" s="292"/>
      <c r="L83" s="292"/>
      <c r="M83" s="292"/>
      <c r="N83" s="292"/>
      <c r="O83" s="292"/>
      <c r="P83" s="292"/>
      <c r="Q83" s="292"/>
      <c r="R83" s="292"/>
      <c r="S83" s="302"/>
      <c r="T83" s="302"/>
      <c r="U83" s="302"/>
      <c r="V83" s="292"/>
      <c r="W83" s="292"/>
      <c r="X83" s="292"/>
      <c r="Y83" s="292"/>
      <c r="Z83" s="292"/>
      <c r="AA83" s="292"/>
      <c r="AB83" s="292"/>
      <c r="AC83" s="292"/>
      <c r="AD83" s="292"/>
    </row>
    <row r="84" spans="1:30" x14ac:dyDescent="0.25">
      <c r="A84" s="301"/>
      <c r="B84" s="292" t="s">
        <v>219</v>
      </c>
      <c r="C84" s="292"/>
      <c r="D84" s="292"/>
      <c r="E84" s="292"/>
      <c r="F84" s="292"/>
      <c r="G84" s="392">
        <v>1578698.27</v>
      </c>
      <c r="H84" s="392">
        <v>0</v>
      </c>
      <c r="I84" s="314">
        <v>1578698.27</v>
      </c>
      <c r="J84" s="292"/>
      <c r="K84" s="292"/>
      <c r="L84" s="292"/>
      <c r="M84" s="292"/>
      <c r="N84" s="292"/>
      <c r="O84" s="292"/>
      <c r="P84" s="292"/>
      <c r="Q84" s="292"/>
      <c r="R84" s="292"/>
      <c r="S84" s="302"/>
      <c r="T84" s="302"/>
      <c r="U84" s="302"/>
      <c r="V84" s="292"/>
      <c r="W84" s="292"/>
      <c r="X84" s="292"/>
      <c r="Y84" s="292"/>
      <c r="Z84" s="292"/>
      <c r="AA84" s="292"/>
      <c r="AB84" s="292"/>
      <c r="AC84" s="292"/>
      <c r="AD84" s="292"/>
    </row>
    <row r="85" spans="1:30" x14ac:dyDescent="0.25">
      <c r="A85" s="301"/>
      <c r="B85" s="292" t="s">
        <v>220</v>
      </c>
      <c r="C85" s="292"/>
      <c r="D85" s="292"/>
      <c r="E85" s="292"/>
      <c r="F85" s="292"/>
      <c r="G85" s="389">
        <v>1578698.27</v>
      </c>
      <c r="H85" s="395">
        <v>0</v>
      </c>
      <c r="I85" s="390">
        <v>1578698.27</v>
      </c>
      <c r="J85" s="292"/>
      <c r="K85" s="292"/>
      <c r="L85" s="292"/>
      <c r="M85" s="292"/>
      <c r="N85" s="292"/>
      <c r="O85" s="292"/>
      <c r="P85" s="292"/>
      <c r="Q85" s="292"/>
      <c r="R85" s="292"/>
      <c r="S85" s="302"/>
      <c r="T85" s="302"/>
      <c r="U85" s="302"/>
      <c r="V85" s="2"/>
    </row>
    <row r="86" spans="1:30" x14ac:dyDescent="0.25">
      <c r="A86" s="301"/>
      <c r="B86" s="292"/>
      <c r="C86" s="14" t="s">
        <v>221</v>
      </c>
      <c r="D86" s="292"/>
      <c r="E86" s="292"/>
      <c r="F86" s="292"/>
      <c r="G86" s="392">
        <v>0</v>
      </c>
      <c r="H86" s="392">
        <v>0</v>
      </c>
      <c r="I86" s="314">
        <v>0</v>
      </c>
      <c r="J86" s="292"/>
      <c r="K86" s="292"/>
      <c r="L86" s="292"/>
      <c r="M86" s="292"/>
      <c r="N86" s="292"/>
      <c r="O86" s="292"/>
      <c r="P86" s="292"/>
      <c r="Q86" s="292"/>
      <c r="R86" s="292"/>
      <c r="S86" s="302"/>
      <c r="T86" s="302"/>
      <c r="U86" s="302"/>
    </row>
    <row r="87" spans="1:30" s="275" customFormat="1" x14ac:dyDescent="0.25">
      <c r="A87" s="301"/>
      <c r="B87" s="292"/>
      <c r="C87" s="292"/>
      <c r="D87" s="292"/>
      <c r="E87" s="292"/>
      <c r="F87" s="292"/>
      <c r="G87" s="388"/>
      <c r="H87" s="388"/>
      <c r="I87" s="327"/>
      <c r="J87" s="274"/>
      <c r="K87" s="292"/>
      <c r="L87" s="274"/>
      <c r="M87" s="274"/>
      <c r="N87" s="274"/>
      <c r="O87" s="274"/>
      <c r="P87" s="274"/>
      <c r="Q87" s="274"/>
      <c r="R87" s="274"/>
      <c r="S87" s="292"/>
      <c r="T87" s="292"/>
      <c r="U87" s="292"/>
      <c r="W87" s="288"/>
      <c r="X87" s="288"/>
      <c r="Y87" s="288"/>
      <c r="Z87" s="288"/>
      <c r="AA87" s="288"/>
    </row>
    <row r="88" spans="1:30" x14ac:dyDescent="0.25">
      <c r="A88" s="301"/>
      <c r="B88" s="292"/>
      <c r="C88" s="87" t="s">
        <v>222</v>
      </c>
      <c r="D88" s="292"/>
      <c r="E88" s="292"/>
      <c r="F88" s="292"/>
      <c r="G88" s="392">
        <v>1618776.47</v>
      </c>
      <c r="H88" s="392">
        <v>5838.64</v>
      </c>
      <c r="I88" s="314">
        <v>1624615.11</v>
      </c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74"/>
      <c r="X88" s="274"/>
      <c r="Y88" s="274"/>
      <c r="Z88" s="274"/>
      <c r="AA88" s="274"/>
    </row>
    <row r="89" spans="1:30" x14ac:dyDescent="0.25">
      <c r="A89" s="301"/>
      <c r="B89" s="292"/>
      <c r="C89" s="292"/>
      <c r="D89" s="292"/>
      <c r="E89" s="292"/>
      <c r="F89" s="292"/>
      <c r="G89" s="388"/>
      <c r="H89" s="388"/>
      <c r="I89" s="327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</row>
    <row r="90" spans="1:30" ht="13.8" thickBot="1" x14ac:dyDescent="0.3">
      <c r="A90" s="305"/>
      <c r="B90" s="306"/>
      <c r="C90" s="306"/>
      <c r="D90" s="306"/>
      <c r="E90" s="306"/>
      <c r="F90" s="306"/>
      <c r="G90" s="396"/>
      <c r="H90" s="396"/>
      <c r="I90" s="335"/>
      <c r="S90" s="292"/>
      <c r="T90" s="292"/>
      <c r="U90" s="292"/>
      <c r="V90" s="292"/>
      <c r="W90" s="292"/>
      <c r="X90" s="292"/>
      <c r="Y90" s="292"/>
      <c r="Z90" s="292"/>
      <c r="AA90" s="292"/>
    </row>
    <row r="91" spans="1:30" x14ac:dyDescent="0.25">
      <c r="S91" s="292"/>
      <c r="T91" s="292"/>
      <c r="U91" s="292"/>
      <c r="V91" s="292"/>
      <c r="W91" s="134"/>
      <c r="X91" s="292"/>
      <c r="Y91" s="292"/>
      <c r="Z91" s="292"/>
      <c r="AA91" s="292"/>
    </row>
    <row r="92" spans="1:30" x14ac:dyDescent="0.25">
      <c r="S92" s="292"/>
      <c r="T92" s="292"/>
      <c r="U92" s="292"/>
      <c r="V92" s="397"/>
      <c r="W92" s="397"/>
      <c r="X92" s="292"/>
      <c r="Y92" s="292"/>
      <c r="Z92" s="292"/>
      <c r="AA92" s="292"/>
    </row>
    <row r="93" spans="1:30" x14ac:dyDescent="0.25">
      <c r="S93" s="363"/>
      <c r="T93" s="363"/>
      <c r="U93" s="363"/>
      <c r="V93" s="397"/>
      <c r="W93" s="397"/>
      <c r="X93" s="292"/>
      <c r="Y93" s="292"/>
      <c r="Z93" s="292"/>
      <c r="AA93" s="292"/>
    </row>
    <row r="94" spans="1:30" x14ac:dyDescent="0.25">
      <c r="S94" s="363"/>
      <c r="T94" s="363"/>
      <c r="U94" s="363"/>
      <c r="V94" s="397"/>
      <c r="W94" s="397"/>
      <c r="X94" s="292"/>
      <c r="Y94" s="292"/>
      <c r="Z94" s="292"/>
      <c r="AA94" s="292"/>
    </row>
    <row r="95" spans="1:30" x14ac:dyDescent="0.25">
      <c r="S95" s="292"/>
      <c r="T95" s="292"/>
      <c r="U95" s="292"/>
      <c r="V95" s="394"/>
      <c r="W95" s="394"/>
      <c r="X95" s="292"/>
      <c r="Y95" s="292"/>
      <c r="Z95" s="292"/>
      <c r="AA95" s="292"/>
    </row>
    <row r="96" spans="1:30" x14ac:dyDescent="0.25">
      <c r="S96" s="292"/>
      <c r="T96" s="292"/>
      <c r="U96" s="292"/>
      <c r="V96" s="394"/>
      <c r="W96" s="394"/>
      <c r="X96" s="394"/>
      <c r="Y96" s="292"/>
      <c r="Z96" s="292"/>
      <c r="AA96" s="292"/>
    </row>
    <row r="97" spans="19:27" x14ac:dyDescent="0.25">
      <c r="S97" s="292"/>
      <c r="T97" s="292"/>
      <c r="U97" s="292"/>
      <c r="V97" s="292"/>
      <c r="W97" s="292"/>
      <c r="X97" s="292"/>
      <c r="Y97" s="292"/>
      <c r="Z97" s="292"/>
      <c r="AA97" s="292"/>
    </row>
    <row r="98" spans="19:27" x14ac:dyDescent="0.25">
      <c r="S98" s="292"/>
      <c r="T98" s="292"/>
      <c r="U98" s="292"/>
      <c r="V98" s="292"/>
      <c r="W98" s="292"/>
      <c r="X98" s="292"/>
      <c r="Y98" s="292"/>
      <c r="Z98" s="292"/>
      <c r="AA98" s="292"/>
    </row>
    <row r="241" spans="4:5" x14ac:dyDescent="0.25">
      <c r="D241" s="398"/>
      <c r="E241" s="398"/>
    </row>
    <row r="242" spans="4:5" x14ac:dyDescent="0.25">
      <c r="D242" s="398"/>
      <c r="E242" s="398"/>
    </row>
  </sheetData>
  <mergeCells count="5">
    <mergeCell ref="B5:D5"/>
    <mergeCell ref="B6:D6"/>
    <mergeCell ref="E6:G6"/>
    <mergeCell ref="J37:N37"/>
    <mergeCell ref="Y58:Z58"/>
  </mergeCells>
  <pageMargins left="0.25" right="0.25" top="0.75" bottom="0.75" header="0.3" footer="0.3"/>
  <pageSetup scale="35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zoomScale="90" zoomScaleNormal="90" workbookViewId="0"/>
  </sheetViews>
  <sheetFormatPr defaultColWidth="8.88671875" defaultRowHeight="13.2" x14ac:dyDescent="0.25"/>
  <cols>
    <col min="1" max="1" width="67.44140625" style="288" customWidth="1"/>
    <col min="2" max="2" width="18.5546875" style="288" customWidth="1"/>
    <col min="3" max="4" width="8.88671875" style="288"/>
    <col min="5" max="5" width="15" style="288" bestFit="1" customWidth="1"/>
    <col min="6" max="16384" width="8.88671875" style="288"/>
  </cols>
  <sheetData>
    <row r="1" spans="1:5" x14ac:dyDescent="0.25">
      <c r="A1" s="461" t="s">
        <v>223</v>
      </c>
      <c r="B1" s="399"/>
    </row>
    <row r="2" spans="1:5" x14ac:dyDescent="0.25">
      <c r="A2" s="461" t="s">
        <v>224</v>
      </c>
      <c r="B2" s="399"/>
    </row>
    <row r="3" spans="1:5" x14ac:dyDescent="0.25">
      <c r="A3" s="462">
        <f>FFELP!D7</f>
        <v>43982</v>
      </c>
      <c r="B3" s="399"/>
      <c r="E3" s="463"/>
    </row>
    <row r="4" spans="1:5" x14ac:dyDescent="0.25">
      <c r="A4" s="461" t="s">
        <v>225</v>
      </c>
      <c r="B4" s="399"/>
      <c r="E4" s="464"/>
    </row>
    <row r="5" spans="1:5" x14ac:dyDescent="0.25">
      <c r="E5" s="463"/>
    </row>
    <row r="6" spans="1:5" x14ac:dyDescent="0.25">
      <c r="E6" s="363"/>
    </row>
    <row r="7" spans="1:5" x14ac:dyDescent="0.25">
      <c r="A7" s="400" t="s">
        <v>226</v>
      </c>
      <c r="E7" s="465"/>
    </row>
    <row r="8" spans="1:5" x14ac:dyDescent="0.25">
      <c r="E8" s="363"/>
    </row>
    <row r="9" spans="1:5" x14ac:dyDescent="0.25">
      <c r="A9" s="401" t="s">
        <v>227</v>
      </c>
      <c r="B9" s="402">
        <v>2358553</v>
      </c>
      <c r="C9" s="403"/>
      <c r="E9" s="464"/>
    </row>
    <row r="10" spans="1:5" x14ac:dyDescent="0.25">
      <c r="A10" s="401" t="s">
        <v>228</v>
      </c>
      <c r="B10" s="404"/>
      <c r="C10" s="403"/>
      <c r="E10" s="463"/>
    </row>
    <row r="11" spans="1:5" x14ac:dyDescent="0.25">
      <c r="A11" s="401" t="s">
        <v>229</v>
      </c>
      <c r="B11" s="405"/>
      <c r="C11" s="403"/>
      <c r="E11" s="363"/>
    </row>
    <row r="12" spans="1:5" x14ac:dyDescent="0.25">
      <c r="A12" s="401" t="s">
        <v>230</v>
      </c>
      <c r="B12" s="405">
        <v>65832723</v>
      </c>
      <c r="C12" s="403"/>
      <c r="E12" s="465"/>
    </row>
    <row r="13" spans="1:5" x14ac:dyDescent="0.25">
      <c r="A13" s="401" t="s">
        <v>231</v>
      </c>
      <c r="B13" s="406">
        <v>-3452743</v>
      </c>
      <c r="C13" s="403"/>
      <c r="E13" s="363"/>
    </row>
    <row r="14" spans="1:5" x14ac:dyDescent="0.25">
      <c r="A14" s="401" t="s">
        <v>232</v>
      </c>
      <c r="B14" s="407">
        <f>SUM(B12:B13)</f>
        <v>62379980</v>
      </c>
      <c r="C14" s="403"/>
      <c r="E14" s="463"/>
    </row>
    <row r="15" spans="1:5" x14ac:dyDescent="0.25">
      <c r="A15" s="401"/>
      <c r="B15" s="405"/>
      <c r="C15" s="403"/>
      <c r="E15" s="464"/>
    </row>
    <row r="16" spans="1:5" x14ac:dyDescent="0.25">
      <c r="A16" s="401" t="s">
        <v>233</v>
      </c>
      <c r="B16" s="405">
        <v>1908334</v>
      </c>
      <c r="C16" s="403"/>
      <c r="E16" s="464"/>
    </row>
    <row r="17" spans="1:5" x14ac:dyDescent="0.25">
      <c r="A17" s="401" t="s">
        <v>234</v>
      </c>
      <c r="B17" s="405">
        <v>15262</v>
      </c>
      <c r="C17" s="403"/>
      <c r="E17" s="464"/>
    </row>
    <row r="18" spans="1:5" x14ac:dyDescent="0.25">
      <c r="A18" s="401" t="s">
        <v>235</v>
      </c>
      <c r="B18" s="405">
        <v>33827</v>
      </c>
      <c r="C18" s="403"/>
      <c r="E18" s="463"/>
    </row>
    <row r="19" spans="1:5" x14ac:dyDescent="0.25">
      <c r="A19" s="401" t="s">
        <v>236</v>
      </c>
      <c r="B19" s="405"/>
      <c r="C19" s="403"/>
      <c r="E19" s="463"/>
    </row>
    <row r="20" spans="1:5" x14ac:dyDescent="0.25">
      <c r="A20" s="403"/>
      <c r="B20" s="408"/>
      <c r="C20" s="403"/>
      <c r="E20" s="363"/>
    </row>
    <row r="21" spans="1:5" ht="13.8" thickBot="1" x14ac:dyDescent="0.3">
      <c r="A21" s="409" t="s">
        <v>81</v>
      </c>
      <c r="B21" s="466">
        <f>B9+B14+B16+B19+B17+B18</f>
        <v>66695956</v>
      </c>
      <c r="C21" s="403"/>
      <c r="E21" s="467"/>
    </row>
    <row r="22" spans="1:5" ht="13.8" thickTop="1" x14ac:dyDescent="0.25">
      <c r="A22" s="403"/>
      <c r="B22" s="404"/>
      <c r="C22" s="403"/>
      <c r="E22" s="363"/>
    </row>
    <row r="23" spans="1:5" x14ac:dyDescent="0.25">
      <c r="A23" s="403"/>
      <c r="B23" s="404"/>
      <c r="C23" s="403"/>
      <c r="E23" s="464"/>
    </row>
    <row r="24" spans="1:5" x14ac:dyDescent="0.25">
      <c r="A24" s="409" t="s">
        <v>237</v>
      </c>
      <c r="B24" s="404"/>
      <c r="C24" s="403"/>
      <c r="E24" s="465"/>
    </row>
    <row r="25" spans="1:5" x14ac:dyDescent="0.25">
      <c r="A25" s="403"/>
      <c r="B25" s="404"/>
      <c r="C25" s="403"/>
      <c r="E25" s="464"/>
    </row>
    <row r="26" spans="1:5" x14ac:dyDescent="0.25">
      <c r="A26" s="401" t="s">
        <v>238</v>
      </c>
      <c r="B26" s="410"/>
      <c r="C26" s="403"/>
      <c r="E26" s="464"/>
    </row>
    <row r="27" spans="1:5" x14ac:dyDescent="0.25">
      <c r="A27" s="401" t="s">
        <v>239</v>
      </c>
      <c r="B27" s="402">
        <v>64094842</v>
      </c>
      <c r="C27" s="403"/>
      <c r="E27" s="464"/>
    </row>
    <row r="28" spans="1:5" x14ac:dyDescent="0.25">
      <c r="A28" s="401" t="s">
        <v>240</v>
      </c>
      <c r="B28" s="405">
        <v>227409</v>
      </c>
      <c r="C28" s="403"/>
      <c r="E28" s="464"/>
    </row>
    <row r="29" spans="1:5" x14ac:dyDescent="0.25">
      <c r="A29" s="401" t="s">
        <v>241</v>
      </c>
      <c r="B29" s="405"/>
      <c r="C29" s="403"/>
      <c r="E29" s="463"/>
    </row>
    <row r="30" spans="1:5" x14ac:dyDescent="0.25">
      <c r="A30" s="401" t="s">
        <v>242</v>
      </c>
      <c r="B30" s="405"/>
      <c r="C30" s="403"/>
      <c r="E30" s="363"/>
    </row>
    <row r="31" spans="1:5" x14ac:dyDescent="0.25">
      <c r="A31" s="403"/>
      <c r="B31" s="408"/>
      <c r="C31" s="403"/>
      <c r="E31" s="465"/>
    </row>
    <row r="32" spans="1:5" ht="13.8" thickBot="1" x14ac:dyDescent="0.3">
      <c r="A32" s="401" t="s">
        <v>243</v>
      </c>
      <c r="B32" s="411">
        <f>SUM(B26:B31)</f>
        <v>64322251</v>
      </c>
      <c r="C32" s="403"/>
      <c r="E32" s="363"/>
    </row>
    <row r="33" spans="1:5" ht="13.8" thickTop="1" x14ac:dyDescent="0.25">
      <c r="A33" s="403"/>
      <c r="B33" s="412"/>
      <c r="C33" s="403"/>
      <c r="E33" s="465"/>
    </row>
    <row r="34" spans="1:5" x14ac:dyDescent="0.25">
      <c r="A34" s="409" t="s">
        <v>244</v>
      </c>
      <c r="B34" s="413">
        <v>2373705</v>
      </c>
      <c r="C34" s="403"/>
      <c r="E34" s="464"/>
    </row>
    <row r="35" spans="1:5" x14ac:dyDescent="0.25">
      <c r="A35" s="403"/>
      <c r="B35" s="404"/>
      <c r="C35" s="403"/>
      <c r="E35" s="363"/>
    </row>
    <row r="36" spans="1:5" ht="13.8" thickBot="1" x14ac:dyDescent="0.3">
      <c r="A36" s="409" t="s">
        <v>245</v>
      </c>
      <c r="B36" s="466">
        <f>+B32+B34</f>
        <v>66695956</v>
      </c>
      <c r="C36" s="403"/>
      <c r="E36" s="468"/>
    </row>
    <row r="37" spans="1:5" ht="13.8" thickTop="1" x14ac:dyDescent="0.25">
      <c r="A37" s="403"/>
      <c r="B37" s="404"/>
      <c r="C37" s="403"/>
      <c r="E37" s="463"/>
    </row>
    <row r="38" spans="1:5" x14ac:dyDescent="0.25">
      <c r="A38" s="403"/>
      <c r="B38" s="414">
        <f>B21-B36</f>
        <v>0</v>
      </c>
      <c r="C38" s="403"/>
      <c r="E38" s="363"/>
    </row>
    <row r="39" spans="1:5" x14ac:dyDescent="0.25">
      <c r="B39" s="415"/>
      <c r="E39" s="463"/>
    </row>
    <row r="40" spans="1:5" x14ac:dyDescent="0.25">
      <c r="A40" s="416" t="s">
        <v>246</v>
      </c>
      <c r="B40" s="417"/>
      <c r="C40" s="416"/>
      <c r="E40" s="292"/>
    </row>
    <row r="41" spans="1:5" x14ac:dyDescent="0.25">
      <c r="A41" s="416" t="s">
        <v>247</v>
      </c>
      <c r="B41" s="417"/>
      <c r="C41" s="416"/>
    </row>
    <row r="42" spans="1:5" x14ac:dyDescent="0.25">
      <c r="A42" s="418"/>
      <c r="B42" s="415"/>
      <c r="C42" s="418"/>
    </row>
    <row r="43" spans="1:5" x14ac:dyDescent="0.25">
      <c r="B43" s="415"/>
    </row>
    <row r="44" spans="1:5" x14ac:dyDescent="0.25">
      <c r="B44" s="415"/>
    </row>
    <row r="45" spans="1:5" x14ac:dyDescent="0.25">
      <c r="B45" s="415"/>
    </row>
    <row r="46" spans="1:5" x14ac:dyDescent="0.25">
      <c r="B46" s="415"/>
    </row>
  </sheetData>
  <pageMargins left="0.7" right="0.7" top="0.75" bottom="0.75" header="0.3" footer="0.3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zoomScaleSheetLayoutView="90" workbookViewId="0"/>
  </sheetViews>
  <sheetFormatPr defaultColWidth="9.109375" defaultRowHeight="13.2" x14ac:dyDescent="0.25"/>
  <cols>
    <col min="1" max="2" width="9.109375" style="288"/>
    <col min="3" max="3" width="99.88671875" style="288" customWidth="1"/>
    <col min="4" max="4" width="9.109375" style="288"/>
    <col min="5" max="5" width="17.44140625" style="288" customWidth="1"/>
    <col min="6" max="6" width="11.44140625" style="288" bestFit="1" customWidth="1"/>
    <col min="7" max="7" width="12.33203125" style="288" bestFit="1" customWidth="1"/>
    <col min="8" max="16384" width="9.109375" style="288"/>
  </cols>
  <sheetData>
    <row r="1" spans="1:6" x14ac:dyDescent="0.25">
      <c r="A1" s="72" t="s">
        <v>223</v>
      </c>
      <c r="D1" s="419"/>
      <c r="E1" s="420"/>
    </row>
    <row r="2" spans="1:6" x14ac:dyDescent="0.25">
      <c r="A2" s="72" t="s">
        <v>248</v>
      </c>
      <c r="E2" s="421"/>
      <c r="F2" s="422"/>
    </row>
    <row r="3" spans="1:6" x14ac:dyDescent="0.25">
      <c r="E3" s="398"/>
      <c r="F3" s="422"/>
    </row>
    <row r="4" spans="1:6" x14ac:dyDescent="0.25">
      <c r="B4" s="72" t="s">
        <v>249</v>
      </c>
      <c r="E4" s="421"/>
      <c r="F4" s="422"/>
    </row>
    <row r="5" spans="1:6" x14ac:dyDescent="0.25">
      <c r="C5" s="288" t="s">
        <v>250</v>
      </c>
      <c r="E5" s="469" t="s">
        <v>278</v>
      </c>
    </row>
    <row r="6" spans="1:6" x14ac:dyDescent="0.25">
      <c r="C6" s="288" t="s">
        <v>6</v>
      </c>
      <c r="E6" s="469">
        <v>44007</v>
      </c>
    </row>
    <row r="7" spans="1:6" x14ac:dyDescent="0.25">
      <c r="C7" s="288" t="s">
        <v>251</v>
      </c>
      <c r="E7" s="470">
        <v>30</v>
      </c>
    </row>
    <row r="8" spans="1:6" x14ac:dyDescent="0.25">
      <c r="C8" s="288" t="s">
        <v>252</v>
      </c>
      <c r="E8" s="471">
        <v>360</v>
      </c>
    </row>
    <row r="9" spans="1:6" ht="14.4" x14ac:dyDescent="0.3">
      <c r="C9" s="288" t="s">
        <v>253</v>
      </c>
      <c r="E9" s="472">
        <v>4200000</v>
      </c>
    </row>
    <row r="10" spans="1:6" ht="14.4" x14ac:dyDescent="0.3">
      <c r="C10" s="288" t="s">
        <v>254</v>
      </c>
      <c r="E10" s="473">
        <v>1.6682499999999999E-2</v>
      </c>
    </row>
    <row r="11" spans="1:6" ht="14.4" x14ac:dyDescent="0.3">
      <c r="C11" s="288" t="s">
        <v>255</v>
      </c>
      <c r="E11" s="473">
        <v>1.6825E-3</v>
      </c>
    </row>
    <row r="12" spans="1:6" x14ac:dyDescent="0.25">
      <c r="C12" s="288" t="s">
        <v>256</v>
      </c>
      <c r="E12" s="469">
        <v>44005</v>
      </c>
    </row>
    <row r="13" spans="1:6" x14ac:dyDescent="0.25">
      <c r="E13" s="423"/>
    </row>
    <row r="14" spans="1:6" x14ac:dyDescent="0.25">
      <c r="B14" s="72" t="s">
        <v>257</v>
      </c>
      <c r="E14" s="429">
        <f>E9*(E10)*(ROUND((E7)/E8,5))</f>
        <v>5838.64</v>
      </c>
    </row>
    <row r="16" spans="1:6" x14ac:dyDescent="0.25">
      <c r="B16" s="72" t="s">
        <v>258</v>
      </c>
      <c r="E16" s="424"/>
    </row>
    <row r="17" spans="2:7" x14ac:dyDescent="0.25">
      <c r="C17" s="288" t="s">
        <v>259</v>
      </c>
      <c r="E17" s="424">
        <v>304973.38</v>
      </c>
    </row>
    <row r="18" spans="2:7" x14ac:dyDescent="0.25">
      <c r="C18" s="288" t="s">
        <v>260</v>
      </c>
      <c r="E18" s="424">
        <v>129257.34</v>
      </c>
    </row>
    <row r="19" spans="2:7" x14ac:dyDescent="0.25">
      <c r="C19" s="288" t="s">
        <v>261</v>
      </c>
      <c r="E19" s="424">
        <v>24704.2</v>
      </c>
    </row>
    <row r="20" spans="2:7" x14ac:dyDescent="0.25">
      <c r="C20" s="288" t="s">
        <v>262</v>
      </c>
      <c r="E20" s="424">
        <v>40078.199999999997</v>
      </c>
    </row>
    <row r="21" spans="2:7" x14ac:dyDescent="0.25">
      <c r="C21" s="374" t="s">
        <v>263</v>
      </c>
      <c r="E21" s="474">
        <v>833.33</v>
      </c>
    </row>
    <row r="22" spans="2:7" x14ac:dyDescent="0.25">
      <c r="E22" s="425"/>
    </row>
    <row r="23" spans="2:7" x14ac:dyDescent="0.25">
      <c r="B23" s="72" t="s">
        <v>264</v>
      </c>
      <c r="E23" s="429">
        <f>E17-E18-E19-E20-E21</f>
        <v>110100.31</v>
      </c>
      <c r="G23" s="310"/>
    </row>
    <row r="24" spans="2:7" x14ac:dyDescent="0.25">
      <c r="E24" s="421"/>
      <c r="G24" s="310"/>
    </row>
    <row r="25" spans="2:7" ht="14.4" x14ac:dyDescent="0.3">
      <c r="B25" s="72" t="s">
        <v>265</v>
      </c>
      <c r="E25" s="426"/>
    </row>
    <row r="26" spans="2:7" x14ac:dyDescent="0.25">
      <c r="C26" s="288" t="s">
        <v>266</v>
      </c>
      <c r="E26" s="427">
        <v>0</v>
      </c>
    </row>
    <row r="27" spans="2:7" ht="14.4" x14ac:dyDescent="0.3">
      <c r="C27" s="288" t="s">
        <v>267</v>
      </c>
      <c r="E27" s="426">
        <v>0</v>
      </c>
    </row>
    <row r="28" spans="2:7" ht="14.4" x14ac:dyDescent="0.3">
      <c r="C28" s="288" t="s">
        <v>268</v>
      </c>
      <c r="E28" s="428">
        <v>0</v>
      </c>
    </row>
    <row r="29" spans="2:7" x14ac:dyDescent="0.25">
      <c r="B29" s="72" t="s">
        <v>269</v>
      </c>
      <c r="E29" s="429">
        <v>0</v>
      </c>
    </row>
    <row r="30" spans="2:7" x14ac:dyDescent="0.25">
      <c r="E30" s="421"/>
    </row>
    <row r="31" spans="2:7" ht="14.4" x14ac:dyDescent="0.3">
      <c r="B31" s="72" t="s">
        <v>270</v>
      </c>
      <c r="E31" s="426"/>
    </row>
    <row r="32" spans="2:7" ht="14.4" x14ac:dyDescent="0.3">
      <c r="C32" s="288" t="s">
        <v>271</v>
      </c>
      <c r="E32" s="426">
        <f>+E14</f>
        <v>5838.64</v>
      </c>
    </row>
    <row r="33" spans="2:5" x14ac:dyDescent="0.25">
      <c r="E33" s="423"/>
    </row>
    <row r="34" spans="2:5" x14ac:dyDescent="0.25">
      <c r="B34" s="72" t="s">
        <v>272</v>
      </c>
      <c r="E34" s="429">
        <f>E32</f>
        <v>5838.64</v>
      </c>
    </row>
    <row r="35" spans="2:5" x14ac:dyDescent="0.25">
      <c r="E35" s="398"/>
    </row>
    <row r="36" spans="2:5" x14ac:dyDescent="0.25">
      <c r="B36" s="72" t="s">
        <v>273</v>
      </c>
      <c r="E36" s="421"/>
    </row>
    <row r="37" spans="2:5" ht="14.4" x14ac:dyDescent="0.3">
      <c r="C37" s="288" t="s">
        <v>274</v>
      </c>
      <c r="E37" s="430">
        <v>0</v>
      </c>
    </row>
    <row r="38" spans="2:5" x14ac:dyDescent="0.25">
      <c r="C38" s="288" t="s">
        <v>275</v>
      </c>
      <c r="E38" s="431">
        <v>0</v>
      </c>
    </row>
    <row r="39" spans="2:5" x14ac:dyDescent="0.25">
      <c r="C39" s="288" t="s">
        <v>276</v>
      </c>
      <c r="E39" s="432">
        <v>0</v>
      </c>
    </row>
    <row r="40" spans="2:5" x14ac:dyDescent="0.25">
      <c r="B40" s="72" t="s">
        <v>277</v>
      </c>
      <c r="E40" s="429">
        <v>0</v>
      </c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FFELP</vt:lpstr>
      <vt:lpstr>Collection and Waterfall</vt:lpstr>
      <vt:lpstr>ESA Balance Sheet</vt:lpstr>
      <vt:lpstr>class B 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2020-06-24T12:45:18Z</dcterms:created>
  <dcterms:modified xsi:type="dcterms:W3CDTF">2020-07-29T13:10:42Z</dcterms:modified>
</cp:coreProperties>
</file>