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0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 s="1"/>
  <c r="A3" i="3"/>
  <c r="A3" i="2"/>
  <c r="A84" i="1"/>
  <c r="H73" i="1"/>
  <c r="G67" i="1"/>
  <c r="H65" i="1"/>
  <c r="G65" i="1"/>
  <c r="G51" i="1"/>
  <c r="G50" i="1"/>
  <c r="G49" i="1"/>
  <c r="G48" i="1"/>
  <c r="G46" i="1"/>
  <c r="L34" i="1"/>
  <c r="H21" i="1"/>
  <c r="L18" i="1"/>
  <c r="E18" i="1"/>
  <c r="G72" i="1"/>
  <c r="J21" i="1"/>
  <c r="L17" i="1"/>
  <c r="E17" i="1"/>
  <c r="D7" i="1"/>
  <c r="D6" i="1"/>
  <c r="H72" i="1" l="1"/>
  <c r="L21" i="1"/>
  <c r="M18" i="1" s="1"/>
  <c r="G74" i="1"/>
  <c r="I21" i="1"/>
  <c r="H53" i="1"/>
  <c r="G47" i="1"/>
  <c r="B37" i="3"/>
  <c r="M17" i="1"/>
  <c r="K21" i="1"/>
  <c r="G64" i="1"/>
  <c r="B39" i="3"/>
  <c r="B35" i="3"/>
  <c r="G73" i="1"/>
  <c r="H74" i="1" l="1"/>
  <c r="M21" i="1"/>
  <c r="H66" i="1"/>
  <c r="G53" i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<sst xmlns="http://schemas.openxmlformats.org/spreadsheetml/2006/main" count="342" uniqueCount="249">
  <si>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</si>
  <si>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</si>
  <si>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</si>
  <si>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Edsouth Services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</si>
  <si>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</si>
  <si>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</si>
  <si>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</si>
  <si>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</si>
  <si>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</si>
  <si>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</si>
  <si>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</si>
  <si>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</si>
  <si>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</si>
  <si>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</si>
  <si>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</si>
  <si>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</si>
  <si>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</si>
  <si>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</si>
  <si>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</si>
  <si>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</si>
  <si>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</si>
  <si>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</si>
  <si>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</si>
  <si>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</si>
  <si>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</si>
  <si>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</si>
  <si>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</si>
  <si>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</si>
  <si>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</si>
  <si>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</si>
  <si>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</si>
  <si>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</si>
  <si>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</si>
  <si>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</si>
  <si>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</si>
  <si>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</si>
  <si>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</si>
  <si>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</si>
  <si>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</si>
  <si>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</si>
  <si>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</si>
  <si>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</si>
  <si>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</si>
  <si>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</si>
  <si>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</si>
  <si>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</si>
  <si>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</si>
  <si>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</si>
  <si>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</si>
  <si>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</si>
  <si>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</si>
  <si>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</si>
  <si>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</si>
  <si>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</si>
  <si>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</si>
  <si>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</si>
  <si>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</si>
  <si>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</si>
  <si>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</si>
  <si>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</si>
  <si>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</si>
  <si>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</si>
  <si>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</si>
  <si>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</si>
  <si>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</si>
  <si>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</si>
  <si>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</si>
  <si>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</si>
  <si>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</si>
  <si>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</si>
  <si>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</si>
  <si>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</si>
  <si>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</si>
  <si>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</si>
  <si>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</si>
  <si>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</si>
  <si>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</si>
  <si>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</si>
  <si>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</si>
  <si>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</si>
  <si>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</si>
  <si>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</si>
  <si>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</si>
  <si>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</si>
  <si>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</si>
  <si>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</si>
  <si>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</si>
  <si>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</si>
  <si>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</si>
  <si>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</si>
  <si>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</si>
  <si>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</si>
  <si>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</si>
  <si>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</si>
  <si>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</si>
  <si>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</si>
  <si>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</si>
  <si>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</si>
  <si>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</si>
  <si>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</si>
  <si>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</si>
  <si>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</si>
  <si>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</si>
  <si>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</si>
  <si>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</si>
  <si>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</si>
  <si>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</si>
  <si>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</si>
  <si>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</si>
  <si>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</si>
  <si>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</si>
  <si>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</si>
  <si>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</si>
  <si>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</si>
  <si>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</si>
  <si>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</si>
  <si>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</si>
  <si>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</si>
  <si>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</si>
  <si>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</si>
  <si>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</si>
  <si>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</si>
  <si>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</si>
  <si>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</si>
  <si>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</si>
  <si>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</si>
  <si>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</si>
  <si>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</si>
  <si>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</si>
  <si>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</si>
  <si>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</si>
  <si>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</si>
  <si>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</si>
  <si>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</si>
  <si>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</si>
  <si>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</si>
  <si>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</si>
  <si>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</si>
  <si>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</si>
  <si>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</si>
  <si>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</si>
  <si>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</si>
  <si>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</si>
  <si>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</si>
  <si>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</si>
  <si>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</si>
  <si>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</si>
  <si>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</si>
  <si>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</si>
  <si>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</si>
  <si>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</si>
  <si>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</si>
  <si>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</si>
  <si>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</si>
  <si>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</si>
  <si>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</si>
  <si>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</si>
  <si>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</si>
  <si>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</si>
  <si>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</si>
  <si>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</si>
  <si>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</si>
  <si>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</si>
  <si>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</si>
  <si>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</si>
  <si>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</si>
  <si>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</si>
  <si>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</si>
  <si>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</si>
  <si>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</si>
  <si>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</si>
  <si>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</si>
  <si>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</si>
  <si>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</si>
  <si>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</si>
  <si>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</si>
  <si>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</si>
  <si>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</si>
  <si>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</si>
  <si>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</si>
  <si>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</si>
  <si>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</si>
  <si>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</si>
  <si>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</si>
  <si>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</si>
  <si>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</si>
  <si>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</si>
  <si>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</si>
  <si>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</si>
  <si>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</si>
  <si>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</si>
  <si>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</si>
  <si>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</si>
  <si>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</si>
  <si>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</si>
  <si>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</si>
  <si>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</si>
  <si>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</si>
  <si>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</si>
  <si>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</si>
  <si>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</si>
  <si>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</si>
  <si>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</si>
  <si>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</si>
  <si>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</si>
  <si>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</si>
  <si>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</si>
  <si>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</si>
  <si>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</si>
  <si>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</si>
  <si>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</si>
  <si>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</si>
  <si>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</si>
  <si>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</si>
  <si>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</si>
  <si>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</si>
  <si>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</si>
  <si>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</si>
  <si>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</si>
  <si>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</si>
  <si>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</si>
  <si>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</si>
  <si>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</si>
  <si>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</si>
  <si>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</si>
  <si>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</si>
  <si>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</si>
  <si>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</si>
  <si>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</si>
  <si>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</si>
  <si>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</si>
  <si>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</si>
  <si>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</si>
  <si>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</si>
  <si>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</si>
  <si>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</si>
  <si>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</si>
  <si>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</si>
  <si>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</si>
  <si>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</si>
  <si>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</si>
  <si>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</si>
  <si>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</si>
  <si>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</si>
  <si>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</si>
  <si>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</si>
  <si>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</si>
  <si>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</si>
  <si>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https://corp.elfi.com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</si>
</sst>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7" xfId="1" applyFill="1" applyBorder="1" applyAlignment="1" applyProtection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7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0" fontId="8" fillId="0" borderId="14" xfId="0" applyFont="1" applyFill="1" applyBorder="1"/>
    <xf numFmtId="0" fontId="8" fillId="0" borderId="0" xfId="0" applyFont="1" applyFill="1"/>
    <xf numFmtId="0" fontId="8" fillId="0" borderId="6" xfId="0" applyFont="1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8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24" xfId="2" applyNumberFormat="1" applyFont="1" applyFill="1" applyBorder="1" applyAlignment="1">
      <alignment horizontal="right"/>
    </xf>
    <xf numFmtId="43" fontId="2" fillId="0" borderId="25" xfId="2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3" applyNumberFormat="1" applyFont="1" applyFill="1" applyBorder="1" applyAlignment="1">
      <alignment horizontal="center"/>
    </xf>
    <xf numFmtId="2" fontId="2" fillId="0" borderId="28" xfId="4" applyNumberFormat="1" applyFont="1" applyFill="1" applyBorder="1" applyAlignment="1"/>
    <xf numFmtId="2" fontId="2" fillId="0" borderId="21" xfId="4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5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2" fillId="0" borderId="27" xfId="4" applyNumberFormat="1" applyFont="1" applyFill="1" applyBorder="1" applyAlignment="1"/>
    <xf numFmtId="2" fontId="2" fillId="0" borderId="0" xfId="4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5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4" applyNumberFormat="1" applyFont="1" applyFill="1" applyBorder="1" applyAlignment="1"/>
    <xf numFmtId="2" fontId="2" fillId="0" borderId="20" xfId="4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2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2" applyFont="1" applyFill="1" applyBorder="1" applyAlignment="1">
      <alignment horizontal="right"/>
    </xf>
    <xf numFmtId="43" fontId="2" fillId="0" borderId="13" xfId="3" applyFont="1" applyFill="1" applyBorder="1" applyAlignment="1">
      <alignment horizontal="right"/>
    </xf>
    <xf numFmtId="43" fontId="2" fillId="0" borderId="5" xfId="3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2" applyFont="1" applyFill="1" applyBorder="1" applyAlignment="1">
      <alignment horizontal="right"/>
    </xf>
    <xf numFmtId="43" fontId="2" fillId="0" borderId="17" xfId="3" applyFont="1" applyFill="1" applyBorder="1" applyAlignment="1">
      <alignment horizontal="right"/>
    </xf>
    <xf numFmtId="43" fontId="2" fillId="0" borderId="37" xfId="3" applyFont="1" applyFill="1" applyBorder="1" applyAlignment="1">
      <alignment horizontal="right"/>
    </xf>
    <xf numFmtId="165" fontId="8" fillId="0" borderId="8" xfId="0" applyNumberFormat="1" applyFont="1" applyFill="1" applyBorder="1"/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8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0" fillId="0" borderId="0" xfId="0" applyFont="1" applyFill="1"/>
    <xf numFmtId="43" fontId="2" fillId="0" borderId="19" xfId="0" applyNumberFormat="1" applyFont="1" applyFill="1" applyBorder="1"/>
    <xf numFmtId="43" fontId="4" fillId="0" borderId="12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3" quotePrefix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66" fontId="2" fillId="0" borderId="13" xfId="3" quotePrefix="1" applyNumberFormat="1" applyFont="1" applyFill="1" applyBorder="1" applyAlignment="1">
      <alignment horizontal="right"/>
    </xf>
    <xf numFmtId="43" fontId="2" fillId="0" borderId="26" xfId="3" quotePrefix="1" applyFont="1" applyFill="1" applyBorder="1" applyAlignment="1">
      <alignment horizontal="right"/>
    </xf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3" applyFont="1" applyFill="1" applyBorder="1" applyAlignment="1">
      <alignment horizontal="right"/>
    </xf>
    <xf numFmtId="10" fontId="2" fillId="0" borderId="17" xfId="4" applyNumberFormat="1" applyFont="1" applyFill="1" applyBorder="1" applyAlignment="1">
      <alignment horizontal="right"/>
    </xf>
    <xf numFmtId="166" fontId="4" fillId="0" borderId="17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10" fontId="2" fillId="0" borderId="26" xfId="0" applyNumberFormat="1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8" fillId="0" borderId="23" xfId="0" applyFont="1" applyFill="1" applyBorder="1"/>
    <xf numFmtId="165" fontId="8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30" xfId="0" applyFont="1" applyFill="1" applyBorder="1" applyAlignment="1">
      <alignment horizontal="centerContinuous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0" fontId="2" fillId="0" borderId="12" xfId="4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7" fillId="0" borderId="0" xfId="0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0" fontId="7" fillId="0" borderId="13" xfId="4" applyNumberFormat="1" applyFont="1" applyFill="1" applyBorder="1" applyAlignment="1">
      <alignment horizontal="right"/>
    </xf>
    <xf numFmtId="168" fontId="7" fillId="0" borderId="13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7" applyNumberFormat="1" applyFont="1" applyFill="1"/>
    <xf numFmtId="43" fontId="2" fillId="0" borderId="0" xfId="3" applyFont="1" applyFill="1"/>
    <xf numFmtId="41" fontId="4" fillId="0" borderId="18" xfId="3" applyNumberFormat="1" applyFont="1" applyFill="1" applyBorder="1" applyAlignment="1">
      <alignment horizontal="right"/>
    </xf>
    <xf numFmtId="10" fontId="4" fillId="0" borderId="17" xfId="4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8" fillId="0" borderId="21" xfId="4" applyNumberFormat="1" applyFont="1" applyFill="1" applyBorder="1"/>
    <xf numFmtId="165" fontId="8" fillId="0" borderId="14" xfId="3" applyNumberFormat="1" applyFont="1" applyFill="1" applyBorder="1"/>
    <xf numFmtId="10" fontId="8" fillId="0" borderId="7" xfId="4" applyNumberFormat="1" applyFont="1" applyFill="1" applyBorder="1"/>
    <xf numFmtId="165" fontId="8" fillId="0" borderId="8" xfId="3" applyNumberFormat="1" applyFont="1" applyFill="1" applyBorder="1"/>
    <xf numFmtId="0" fontId="0" fillId="0" borderId="0" xfId="0" applyFill="1"/>
    <xf numFmtId="0" fontId="4" fillId="0" borderId="31" xfId="0" applyFont="1" applyFill="1" applyBorder="1" applyAlignment="1">
      <alignment horizontal="centerContinuous"/>
    </xf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24" xfId="3" applyFont="1" applyFill="1" applyBorder="1" applyAlignment="1">
      <alignment horizontal="right"/>
    </xf>
    <xf numFmtId="43" fontId="2" fillId="0" borderId="13" xfId="4" applyNumberFormat="1" applyFont="1" applyFill="1" applyBorder="1" applyAlignment="1">
      <alignment horizontal="right"/>
    </xf>
    <xf numFmtId="43" fontId="2" fillId="0" borderId="25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26" xfId="3" applyFont="1" applyFill="1" applyBorder="1" applyAlignment="1">
      <alignment horizontal="right"/>
    </xf>
    <xf numFmtId="43" fontId="2" fillId="0" borderId="27" xfId="4" applyNumberFormat="1" applyFont="1" applyFill="1" applyBorder="1" applyAlignment="1">
      <alignment horizontal="right"/>
    </xf>
    <xf numFmtId="41" fontId="4" fillId="0" borderId="17" xfId="3" applyNumberFormat="1" applyFont="1" applyFill="1" applyBorder="1" applyAlignment="1">
      <alignment horizontal="right"/>
    </xf>
    <xf numFmtId="43" fontId="4" fillId="0" borderId="17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10" fontId="8" fillId="0" borderId="0" xfId="4" applyNumberFormat="1" applyFont="1" applyFill="1" applyBorder="1"/>
    <xf numFmtId="165" fontId="8" fillId="0" borderId="5" xfId="3" applyNumberFormat="1" applyFont="1" applyFill="1" applyBorder="1"/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3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4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4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4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2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19" fillId="0" borderId="0" xfId="0" applyNumberFormat="1" applyFont="1" applyFill="1" applyBorder="1" applyAlignment="1">
      <alignment horizontal="left"/>
    </xf>
    <xf numFmtId="43" fontId="19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19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19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0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8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8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5" fillId="0" borderId="4" xfId="0" applyFont="1" applyFill="1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2" fillId="0" borderId="0" xfId="0" applyFont="1" applyFill="1" applyBorder="1" applyAlignment="1">
      <alignment horizontal="left"/>
    </xf>
    <xf numFmtId="0" fontId="0" fillId="0" borderId="38" xfId="0" applyFill="1" applyBorder="1"/>
    <xf numFmtId="43" fontId="14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3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3" applyNumberFormat="1" applyFont="1" applyFill="1" applyBorder="1" applyAlignment="1" applyProtection="1"/>
    <xf numFmtId="49" fontId="23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3" fillId="0" borderId="0" xfId="0" applyNumberFormat="1" applyFont="1" applyFill="1"/>
    <xf numFmtId="173" fontId="24" fillId="0" borderId="0" xfId="0" applyNumberFormat="1" applyFont="1" applyFill="1"/>
    <xf numFmtId="0" fontId="25" fillId="0" borderId="0" xfId="0" applyFont="1" applyFill="1" applyAlignment="1">
      <alignment horizontal="left"/>
    </xf>
    <xf numFmtId="173" fontId="26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5" fillId="0" borderId="0" xfId="0" applyFont="1" applyFill="1"/>
    <xf numFmtId="176" fontId="24" fillId="0" borderId="0" xfId="0" applyNumberFormat="1" applyFont="1" applyFill="1"/>
    <xf numFmtId="0" fontId="24" fillId="0" borderId="0" xfId="0" applyFont="1" applyFill="1"/>
    <xf numFmtId="0" fontId="26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3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66" fontId="4" fillId="0" borderId="0" xfId="3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43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8">
    <cellStyle name="Comma 10" xfId="3"/>
    <cellStyle name="Comma 4" xfId="5"/>
    <cellStyle name="Currency 10" xfId="2"/>
    <cellStyle name="Hyperlink" xfId="1" builtinId="8"/>
    <cellStyle name="Normal" xfId="0" builtinId="0"/>
    <cellStyle name="Percent 10 2" xfId="4"/>
    <cellStyle name="Percent 12" xfId="7"/>
    <cellStyle name="Percent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lf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05" t="s">
        <v>2</v>
      </c>
      <c r="C4" s="406"/>
      <c r="D4" s="4" t="s">
        <v>3</v>
      </c>
      <c r="E4" s="4"/>
      <c r="F4" s="4"/>
      <c r="G4" s="5"/>
      <c r="I4" s="407"/>
      <c r="J4" s="407"/>
    </row>
    <row r="5" spans="1:15" x14ac:dyDescent="0.25">
      <c r="B5" s="408" t="s">
        <v>4</v>
      </c>
      <c r="C5" s="409"/>
      <c r="D5" s="6" t="s">
        <v>5</v>
      </c>
      <c r="E5" s="6"/>
      <c r="F5" s="6"/>
      <c r="G5" s="7"/>
      <c r="I5" s="407"/>
      <c r="J5" s="407"/>
      <c r="L5" s="410"/>
      <c r="M5" s="410"/>
    </row>
    <row r="6" spans="1:15" x14ac:dyDescent="0.25">
      <c r="B6" s="408" t="s">
        <v>6</v>
      </c>
      <c r="C6" s="409"/>
      <c r="D6" s="8">
        <f>'Collection and Waterfall'!E5</f>
        <v>44007</v>
      </c>
      <c r="E6" s="6"/>
      <c r="F6" s="6"/>
      <c r="G6" s="7"/>
      <c r="I6" s="407"/>
      <c r="J6" s="407"/>
      <c r="L6" s="410"/>
      <c r="M6" s="410"/>
    </row>
    <row r="7" spans="1:15" x14ac:dyDescent="0.25">
      <c r="B7" s="408" t="s">
        <v>7</v>
      </c>
      <c r="C7" s="409"/>
      <c r="D7" s="8">
        <f>'Collection and Waterfall'!E6</f>
        <v>43982</v>
      </c>
      <c r="E7" s="9"/>
      <c r="F7" s="9"/>
      <c r="G7" s="10"/>
      <c r="H7" s="11"/>
      <c r="I7" s="11"/>
      <c r="J7" s="11"/>
      <c r="L7" s="410"/>
      <c r="M7" s="410"/>
    </row>
    <row r="8" spans="1:15" x14ac:dyDescent="0.25">
      <c r="B8" s="408" t="s">
        <v>8</v>
      </c>
      <c r="C8" s="409"/>
      <c r="D8" s="6" t="s">
        <v>9</v>
      </c>
      <c r="E8" s="6"/>
      <c r="F8" s="6"/>
      <c r="G8" s="7"/>
      <c r="H8" s="11"/>
      <c r="I8" s="11"/>
      <c r="J8" s="11"/>
    </row>
    <row r="9" spans="1:15" x14ac:dyDescent="0.25">
      <c r="B9" s="408" t="s">
        <v>10</v>
      </c>
      <c r="C9" s="409"/>
      <c r="D9" s="6" t="s">
        <v>11</v>
      </c>
      <c r="E9" s="6"/>
      <c r="F9" s="6"/>
      <c r="G9" s="7"/>
      <c r="H9" s="11"/>
      <c r="I9" s="11"/>
      <c r="J9" s="11"/>
    </row>
    <row r="10" spans="1:15" x14ac:dyDescent="0.25">
      <c r="B10" s="12" t="s">
        <v>12</v>
      </c>
      <c r="C10" s="13"/>
      <c r="D10" s="14" t="s">
        <v>13</v>
      </c>
      <c r="E10" s="15"/>
      <c r="F10" s="15"/>
      <c r="G10" s="16"/>
      <c r="H10" s="17"/>
      <c r="I10" s="17"/>
      <c r="J10" s="17"/>
    </row>
    <row r="11" spans="1:15" ht="13.8" thickBot="1" x14ac:dyDescent="0.3">
      <c r="B11" s="411" t="s">
        <v>14</v>
      </c>
      <c r="C11" s="412"/>
      <c r="D11" s="18" t="s">
        <v>248</v>
      </c>
      <c r="E11" s="19"/>
      <c r="F11" s="19"/>
      <c r="G11" s="20"/>
    </row>
    <row r="12" spans="1:15" x14ac:dyDescent="0.25">
      <c r="B12" s="17"/>
      <c r="C12" s="17"/>
    </row>
    <row r="13" spans="1:15" ht="13.8" thickBot="1" x14ac:dyDescent="0.3"/>
    <row r="14" spans="1:15" ht="15.6" x14ac:dyDescent="0.3">
      <c r="A14" s="21" t="s">
        <v>15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 x14ac:dyDescent="0.25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6"/>
    </row>
    <row r="16" spans="1:15" x14ac:dyDescent="0.25">
      <c r="A16" s="27"/>
      <c r="B16" s="28" t="s">
        <v>16</v>
      </c>
      <c r="C16" s="28" t="s">
        <v>17</v>
      </c>
      <c r="D16" s="29" t="s">
        <v>18</v>
      </c>
      <c r="E16" s="28" t="s">
        <v>19</v>
      </c>
      <c r="F16" s="28" t="s">
        <v>20</v>
      </c>
      <c r="G16" s="28" t="s">
        <v>21</v>
      </c>
      <c r="H16" s="28" t="s">
        <v>22</v>
      </c>
      <c r="I16" s="28" t="s">
        <v>23</v>
      </c>
      <c r="J16" s="28" t="s">
        <v>24</v>
      </c>
      <c r="K16" s="28" t="s">
        <v>25</v>
      </c>
      <c r="L16" s="28" t="s">
        <v>26</v>
      </c>
      <c r="M16" s="28" t="s">
        <v>27</v>
      </c>
      <c r="N16" s="28" t="s">
        <v>28</v>
      </c>
      <c r="O16" s="30" t="s">
        <v>29</v>
      </c>
    </row>
    <row r="17" spans="1:17" x14ac:dyDescent="0.25">
      <c r="A17" s="25"/>
      <c r="B17" s="31" t="s">
        <v>30</v>
      </c>
      <c r="C17" s="32" t="s">
        <v>31</v>
      </c>
      <c r="D17" s="33">
        <v>8.6824999999999992E-3</v>
      </c>
      <c r="E17" s="33">
        <f>+D17-F17</f>
        <v>1.6824999999999991E-3</v>
      </c>
      <c r="F17" s="33">
        <v>7.0000000000000001E-3</v>
      </c>
      <c r="G17" s="31"/>
      <c r="H17" s="34">
        <v>197000000</v>
      </c>
      <c r="I17" s="34">
        <v>48426625.469999999</v>
      </c>
      <c r="J17" s="35">
        <v>35037.279999999999</v>
      </c>
      <c r="K17" s="35">
        <v>1200387.27</v>
      </c>
      <c r="L17" s="35">
        <f>I17-K17</f>
        <v>47226238.199999996</v>
      </c>
      <c r="M17" s="36">
        <f>L17/L21</f>
        <v>0.92191501580922253</v>
      </c>
      <c r="N17" s="36" t="s">
        <v>32</v>
      </c>
      <c r="O17" s="37">
        <v>50826</v>
      </c>
      <c r="Q17" s="38"/>
    </row>
    <row r="18" spans="1:17" x14ac:dyDescent="0.25">
      <c r="A18" s="25"/>
      <c r="B18" s="32" t="s">
        <v>33</v>
      </c>
      <c r="C18" s="32" t="s">
        <v>34</v>
      </c>
      <c r="D18" s="39">
        <v>1.16825E-2</v>
      </c>
      <c r="E18" s="39">
        <f>+D18-F18</f>
        <v>1.6825E-3</v>
      </c>
      <c r="F18" s="39">
        <v>0.01</v>
      </c>
      <c r="G18" s="32"/>
      <c r="H18" s="40">
        <v>4000000</v>
      </c>
      <c r="I18" s="40">
        <v>4000000</v>
      </c>
      <c r="J18" s="41">
        <v>3894.01</v>
      </c>
      <c r="K18" s="42"/>
      <c r="L18" s="41">
        <f>I18-K18</f>
        <v>4000000</v>
      </c>
      <c r="M18" s="43">
        <f>L18/L21</f>
        <v>7.8084984190777459E-2</v>
      </c>
      <c r="N18" s="43" t="s">
        <v>32</v>
      </c>
      <c r="O18" s="44">
        <v>51769</v>
      </c>
      <c r="Q18" s="38"/>
    </row>
    <row r="19" spans="1:17" x14ac:dyDescent="0.25">
      <c r="A19" s="25"/>
      <c r="B19" s="32"/>
      <c r="C19" s="32"/>
      <c r="D19" s="39"/>
      <c r="E19" s="39"/>
      <c r="F19" s="39"/>
      <c r="G19" s="32"/>
      <c r="H19" s="40"/>
      <c r="I19" s="40"/>
      <c r="J19" s="41"/>
      <c r="K19" s="42"/>
      <c r="L19" s="41"/>
      <c r="M19" s="43"/>
      <c r="N19" s="43"/>
      <c r="O19" s="44"/>
      <c r="Q19" s="38"/>
    </row>
    <row r="20" spans="1:17" x14ac:dyDescent="0.25">
      <c r="A20" s="45"/>
      <c r="B20" s="46"/>
      <c r="C20" s="46"/>
      <c r="D20" s="47"/>
      <c r="E20" s="46"/>
      <c r="F20" s="46"/>
      <c r="G20" s="46"/>
      <c r="H20" s="48"/>
      <c r="I20" s="48"/>
      <c r="J20" s="48"/>
      <c r="K20" s="49"/>
      <c r="L20" s="48"/>
      <c r="M20" s="50"/>
      <c r="N20" s="50"/>
      <c r="O20" s="51"/>
    </row>
    <row r="21" spans="1:17" x14ac:dyDescent="0.25">
      <c r="A21" s="45"/>
      <c r="B21" s="52" t="s">
        <v>35</v>
      </c>
      <c r="C21" s="53"/>
      <c r="D21" s="54"/>
      <c r="E21" s="46"/>
      <c r="F21" s="46"/>
      <c r="G21" s="46"/>
      <c r="H21" s="55">
        <f>SUM(H17:H20)</f>
        <v>201000000</v>
      </c>
      <c r="I21" s="55">
        <f>SUM(I17:I20)</f>
        <v>52426625.469999999</v>
      </c>
      <c r="J21" s="55">
        <f>SUM(J17:J19)</f>
        <v>38931.29</v>
      </c>
      <c r="K21" s="55">
        <f>SUM(K17:K19)</f>
        <v>1200387.27</v>
      </c>
      <c r="L21" s="55">
        <f>SUM(L17:L19)</f>
        <v>51226238.199999996</v>
      </c>
      <c r="M21" s="56">
        <f>SUM(M17:M19)</f>
        <v>1</v>
      </c>
      <c r="N21" s="57"/>
      <c r="O21" s="58"/>
    </row>
    <row r="22" spans="1:17" s="63" customFormat="1" ht="10.199999999999999" x14ac:dyDescent="0.2">
      <c r="A22" s="59" t="s">
        <v>36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8" thickBot="1" x14ac:dyDescent="0.3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8" thickBot="1" x14ac:dyDescent="0.3"/>
    <row r="25" spans="1:17" ht="15.6" x14ac:dyDescent="0.3">
      <c r="A25" s="21" t="s">
        <v>37</v>
      </c>
      <c r="B25" s="22"/>
      <c r="C25" s="23"/>
      <c r="D25" s="23"/>
      <c r="E25" s="23"/>
      <c r="F25" s="23"/>
      <c r="G25" s="23"/>
      <c r="H25" s="24"/>
      <c r="J25" s="21" t="s">
        <v>38</v>
      </c>
      <c r="K25" s="23"/>
      <c r="L25" s="23"/>
      <c r="M25" s="23"/>
      <c r="N25" s="23"/>
      <c r="O25" s="24"/>
    </row>
    <row r="26" spans="1:17" x14ac:dyDescent="0.25">
      <c r="A26" s="25"/>
      <c r="B26" s="17"/>
      <c r="C26" s="17"/>
      <c r="D26" s="17"/>
      <c r="E26" s="17"/>
      <c r="F26" s="17"/>
      <c r="G26" s="17"/>
      <c r="H26" s="26"/>
      <c r="J26" s="25"/>
      <c r="K26" s="17"/>
      <c r="L26" s="17"/>
      <c r="M26" s="17"/>
      <c r="N26" s="17"/>
      <c r="O26" s="26"/>
    </row>
    <row r="27" spans="1:17" s="75" customFormat="1" x14ac:dyDescent="0.25">
      <c r="A27" s="68"/>
      <c r="B27" s="69"/>
      <c r="C27" s="69"/>
      <c r="D27" s="69"/>
      <c r="E27" s="69"/>
      <c r="F27" s="28" t="s">
        <v>39</v>
      </c>
      <c r="G27" s="70" t="s">
        <v>40</v>
      </c>
      <c r="H27" s="30" t="s">
        <v>41</v>
      </c>
      <c r="I27" s="71"/>
      <c r="J27" s="72"/>
      <c r="K27" s="73"/>
      <c r="L27" s="74" t="s">
        <v>42</v>
      </c>
      <c r="M27" s="413" t="s">
        <v>43</v>
      </c>
      <c r="N27" s="413"/>
      <c r="O27" s="414"/>
    </row>
    <row r="28" spans="1:17" x14ac:dyDescent="0.25">
      <c r="A28" s="72"/>
      <c r="B28" s="76" t="s">
        <v>44</v>
      </c>
      <c r="C28" s="76"/>
      <c r="D28" s="76"/>
      <c r="E28" s="76"/>
      <c r="F28" s="77">
        <v>55140714.840000004</v>
      </c>
      <c r="G28" s="78">
        <v>-1201703.8999999999</v>
      </c>
      <c r="H28" s="79">
        <v>53939010.939999998</v>
      </c>
      <c r="I28" s="80"/>
      <c r="J28" s="45"/>
      <c r="K28" s="81"/>
      <c r="L28" s="82"/>
      <c r="M28" s="415" t="s">
        <v>45</v>
      </c>
      <c r="N28" s="415"/>
      <c r="O28" s="416"/>
    </row>
    <row r="29" spans="1:17" x14ac:dyDescent="0.25">
      <c r="A29" s="25"/>
      <c r="B29" s="17" t="s">
        <v>46</v>
      </c>
      <c r="C29" s="17"/>
      <c r="D29" s="17"/>
      <c r="E29" s="17"/>
      <c r="F29" s="83">
        <v>584910.63</v>
      </c>
      <c r="G29" s="84">
        <v>1316.63</v>
      </c>
      <c r="H29" s="85">
        <v>586227.26</v>
      </c>
      <c r="I29" s="80"/>
      <c r="J29" s="86" t="s">
        <v>47</v>
      </c>
      <c r="K29" s="87"/>
      <c r="L29" s="88">
        <v>0</v>
      </c>
      <c r="M29" s="89"/>
      <c r="N29" s="90">
        <v>0</v>
      </c>
      <c r="O29" s="91"/>
    </row>
    <row r="30" spans="1:17" x14ac:dyDescent="0.25">
      <c r="A30" s="25"/>
      <c r="B30" s="92" t="s">
        <v>48</v>
      </c>
      <c r="C30" s="92"/>
      <c r="D30" s="92"/>
      <c r="E30" s="92"/>
      <c r="F30" s="93">
        <v>55725625.469999999</v>
      </c>
      <c r="G30" s="94">
        <v>-1200387.27</v>
      </c>
      <c r="H30" s="95">
        <v>54525238.200000003</v>
      </c>
      <c r="I30" s="80"/>
      <c r="J30" s="86" t="s">
        <v>49</v>
      </c>
      <c r="K30" s="87"/>
      <c r="L30" s="88">
        <v>0</v>
      </c>
      <c r="M30" s="96"/>
      <c r="N30" s="97">
        <v>0</v>
      </c>
      <c r="O30" s="98"/>
    </row>
    <row r="31" spans="1:17" x14ac:dyDescent="0.25">
      <c r="A31" s="25"/>
      <c r="B31" s="17"/>
      <c r="C31" s="17"/>
      <c r="D31" s="17"/>
      <c r="E31" s="17"/>
      <c r="F31" s="99"/>
      <c r="G31" s="100"/>
      <c r="H31" s="101"/>
      <c r="I31" s="80"/>
      <c r="J31" s="86" t="s">
        <v>50</v>
      </c>
      <c r="K31" s="87"/>
      <c r="L31" s="88">
        <v>7.1499999999999994E-2</v>
      </c>
      <c r="M31" s="96"/>
      <c r="N31" s="97">
        <v>-16.579999999999998</v>
      </c>
      <c r="O31" s="98"/>
    </row>
    <row r="32" spans="1:17" x14ac:dyDescent="0.25">
      <c r="A32" s="25"/>
      <c r="B32" s="17"/>
      <c r="C32" s="17"/>
      <c r="D32" s="17"/>
      <c r="E32" s="17"/>
      <c r="F32" s="99"/>
      <c r="G32" s="100"/>
      <c r="H32" s="101"/>
      <c r="I32" s="80"/>
      <c r="J32" s="86" t="s">
        <v>51</v>
      </c>
      <c r="K32" s="87"/>
      <c r="L32" s="88">
        <v>0.24490000000000001</v>
      </c>
      <c r="M32" s="102"/>
      <c r="N32" s="103">
        <v>-1.87</v>
      </c>
      <c r="O32" s="104"/>
    </row>
    <row r="33" spans="1:16" ht="15.75" customHeight="1" x14ac:dyDescent="0.25">
      <c r="A33" s="25"/>
      <c r="B33" s="17"/>
      <c r="C33" s="17"/>
      <c r="D33" s="17"/>
      <c r="E33" s="17"/>
      <c r="F33" s="105"/>
      <c r="G33" s="106"/>
      <c r="H33" s="107"/>
      <c r="I33" s="80"/>
      <c r="J33" s="108"/>
      <c r="K33" s="109"/>
      <c r="L33" s="110"/>
      <c r="M33" s="111"/>
      <c r="N33" s="112" t="s">
        <v>52</v>
      </c>
      <c r="O33" s="113"/>
    </row>
    <row r="34" spans="1:16" x14ac:dyDescent="0.25">
      <c r="A34" s="25"/>
      <c r="B34" s="17" t="s">
        <v>53</v>
      </c>
      <c r="C34" s="17"/>
      <c r="D34" s="17"/>
      <c r="E34" s="17"/>
      <c r="F34" s="99">
        <v>5.4</v>
      </c>
      <c r="G34" s="114">
        <v>-0.01</v>
      </c>
      <c r="H34" s="115">
        <v>5.39</v>
      </c>
      <c r="I34" s="80"/>
      <c r="J34" s="86" t="s">
        <v>54</v>
      </c>
      <c r="K34" s="87"/>
      <c r="L34" s="88">
        <f>67.24%+0.01%</f>
        <v>0.67249999999999999</v>
      </c>
      <c r="M34" s="89"/>
      <c r="N34" s="90">
        <v>175.33</v>
      </c>
      <c r="O34" s="91"/>
    </row>
    <row r="35" spans="1:16" x14ac:dyDescent="0.25">
      <c r="A35" s="25"/>
      <c r="B35" s="17" t="s">
        <v>55</v>
      </c>
      <c r="C35" s="17"/>
      <c r="D35" s="17"/>
      <c r="E35" s="17"/>
      <c r="F35" s="99">
        <v>155.33000000000001</v>
      </c>
      <c r="G35" s="114">
        <v>0.41</v>
      </c>
      <c r="H35" s="115">
        <v>155.74</v>
      </c>
      <c r="I35" s="80"/>
      <c r="J35" s="86" t="s">
        <v>56</v>
      </c>
      <c r="K35" s="87"/>
      <c r="L35" s="88">
        <v>1.11E-2</v>
      </c>
      <c r="M35" s="96"/>
      <c r="N35" s="97">
        <v>174.69</v>
      </c>
      <c r="O35" s="98"/>
    </row>
    <row r="36" spans="1:16" ht="12.75" customHeight="1" x14ac:dyDescent="0.25">
      <c r="A36" s="25"/>
      <c r="B36" s="17" t="s">
        <v>57</v>
      </c>
      <c r="C36" s="17"/>
      <c r="D36" s="17"/>
      <c r="E36" s="17"/>
      <c r="F36" s="116">
        <v>12710</v>
      </c>
      <c r="G36" s="114">
        <v>-194</v>
      </c>
      <c r="H36" s="115">
        <v>12516</v>
      </c>
      <c r="I36" s="80"/>
      <c r="J36" s="86" t="s">
        <v>58</v>
      </c>
      <c r="K36" s="87"/>
      <c r="L36" s="88">
        <v>0</v>
      </c>
      <c r="M36" s="96"/>
      <c r="N36" s="97">
        <v>0</v>
      </c>
      <c r="O36" s="98"/>
    </row>
    <row r="37" spans="1:16" ht="13.8" thickBot="1" x14ac:dyDescent="0.3">
      <c r="A37" s="25"/>
      <c r="B37" s="17" t="s">
        <v>59</v>
      </c>
      <c r="C37" s="17"/>
      <c r="D37" s="17"/>
      <c r="E37" s="17"/>
      <c r="F37" s="116">
        <v>4132</v>
      </c>
      <c r="G37" s="114">
        <v>-61</v>
      </c>
      <c r="H37" s="115">
        <v>4071</v>
      </c>
      <c r="I37" s="80"/>
      <c r="J37" s="117" t="s">
        <v>60</v>
      </c>
      <c r="K37" s="87"/>
      <c r="L37" s="118"/>
      <c r="M37" s="119"/>
      <c r="N37" s="120">
        <v>118.2</v>
      </c>
      <c r="O37" s="121"/>
      <c r="P37" s="122"/>
    </row>
    <row r="38" spans="1:16" ht="13.8" thickBot="1" x14ac:dyDescent="0.3">
      <c r="A38" s="25"/>
      <c r="B38" s="17" t="s">
        <v>61</v>
      </c>
      <c r="C38" s="17"/>
      <c r="D38" s="17"/>
      <c r="E38" s="17"/>
      <c r="F38" s="123">
        <v>4384.3900000000003</v>
      </c>
      <c r="G38" s="124">
        <v>-27.95</v>
      </c>
      <c r="H38" s="125">
        <v>4356.4399999999996</v>
      </c>
      <c r="I38" s="80"/>
      <c r="J38" s="126"/>
      <c r="K38" s="127"/>
      <c r="L38" s="128"/>
      <c r="M38" s="129"/>
      <c r="N38" s="129"/>
      <c r="O38" s="130"/>
    </row>
    <row r="39" spans="1:16" x14ac:dyDescent="0.25">
      <c r="A39" s="45"/>
      <c r="B39" s="131" t="s">
        <v>62</v>
      </c>
      <c r="C39" s="131"/>
      <c r="D39" s="131"/>
      <c r="E39" s="131"/>
      <c r="F39" s="132">
        <v>13486.36</v>
      </c>
      <c r="G39" s="133">
        <v>-92.79</v>
      </c>
      <c r="H39" s="134">
        <v>13393.57</v>
      </c>
      <c r="I39" s="80"/>
      <c r="J39" s="396" t="s">
        <v>63</v>
      </c>
      <c r="K39" s="397"/>
      <c r="L39" s="397"/>
      <c r="M39" s="397"/>
      <c r="N39" s="397"/>
      <c r="O39" s="398"/>
    </row>
    <row r="40" spans="1:16" s="63" customFormat="1" x14ac:dyDescent="0.25">
      <c r="A40" s="59"/>
      <c r="B40" s="60"/>
      <c r="C40" s="60"/>
      <c r="D40" s="60"/>
      <c r="E40" s="60"/>
      <c r="F40" s="60"/>
      <c r="G40" s="60"/>
      <c r="H40" s="98"/>
      <c r="I40" s="80"/>
      <c r="J40" s="399"/>
      <c r="K40" s="400"/>
      <c r="L40" s="400"/>
      <c r="M40" s="400"/>
      <c r="N40" s="400"/>
      <c r="O40" s="401"/>
    </row>
    <row r="41" spans="1:16" s="63" customFormat="1" ht="13.8" thickBot="1" x14ac:dyDescent="0.3">
      <c r="A41" s="64"/>
      <c r="B41" s="65"/>
      <c r="C41" s="65"/>
      <c r="D41" s="65"/>
      <c r="E41" s="65"/>
      <c r="F41" s="65"/>
      <c r="G41" s="65"/>
      <c r="H41" s="135"/>
      <c r="I41" s="80"/>
      <c r="J41" s="402"/>
      <c r="K41" s="403"/>
      <c r="L41" s="403"/>
      <c r="M41" s="403"/>
      <c r="N41" s="403"/>
      <c r="O41" s="404"/>
    </row>
    <row r="42" spans="1:16" ht="13.8" thickBot="1" x14ac:dyDescent="0.3">
      <c r="I42" s="80"/>
    </row>
    <row r="43" spans="1:16" ht="15.6" x14ac:dyDescent="0.3">
      <c r="A43" s="21" t="s">
        <v>64</v>
      </c>
      <c r="B43" s="23"/>
      <c r="C43" s="23"/>
      <c r="D43" s="23"/>
      <c r="E43" s="23"/>
      <c r="F43" s="23"/>
      <c r="G43" s="23"/>
      <c r="H43" s="24"/>
      <c r="I43" s="80"/>
      <c r="J43" s="17"/>
      <c r="L43" s="17"/>
    </row>
    <row r="44" spans="1:16" x14ac:dyDescent="0.25">
      <c r="A44" s="25"/>
      <c r="B44" s="17"/>
      <c r="C44" s="17"/>
      <c r="D44" s="17"/>
      <c r="E44" s="17"/>
      <c r="F44" s="17"/>
      <c r="G44" s="17"/>
      <c r="H44" s="26"/>
      <c r="I44" s="80"/>
      <c r="J44" s="17"/>
      <c r="L44" s="136"/>
    </row>
    <row r="45" spans="1:16" x14ac:dyDescent="0.25">
      <c r="A45" s="68"/>
      <c r="B45" s="69"/>
      <c r="C45" s="69"/>
      <c r="D45" s="69"/>
      <c r="E45" s="69"/>
      <c r="F45" s="28" t="s">
        <v>39</v>
      </c>
      <c r="G45" s="28" t="s">
        <v>40</v>
      </c>
      <c r="H45" s="30" t="s">
        <v>41</v>
      </c>
      <c r="I45" s="80"/>
      <c r="J45" s="137"/>
      <c r="L45" s="138"/>
    </row>
    <row r="46" spans="1:16" x14ac:dyDescent="0.25">
      <c r="A46" s="25"/>
      <c r="B46" s="17" t="s">
        <v>65</v>
      </c>
      <c r="C46" s="17"/>
      <c r="D46" s="17"/>
      <c r="E46" s="76"/>
      <c r="F46" s="41">
        <v>201000</v>
      </c>
      <c r="G46" s="114">
        <f>ROUND(+H46-F46,2)</f>
        <v>0</v>
      </c>
      <c r="H46" s="139">
        <v>201000</v>
      </c>
      <c r="I46" s="80"/>
      <c r="J46" s="140"/>
      <c r="L46" s="138"/>
    </row>
    <row r="47" spans="1:16" x14ac:dyDescent="0.25">
      <c r="A47" s="25"/>
      <c r="B47" s="17" t="s">
        <v>66</v>
      </c>
      <c r="C47" s="17"/>
      <c r="D47" s="17"/>
      <c r="E47" s="17"/>
      <c r="F47" s="41">
        <v>201000</v>
      </c>
      <c r="G47" s="114">
        <f>ROUND(+H47-F47,2)</f>
        <v>0</v>
      </c>
      <c r="H47" s="139">
        <v>201000</v>
      </c>
      <c r="I47" s="80"/>
      <c r="J47" s="141"/>
    </row>
    <row r="48" spans="1:16" x14ac:dyDescent="0.25">
      <c r="A48" s="25"/>
      <c r="B48" s="17" t="s">
        <v>67</v>
      </c>
      <c r="C48" s="17"/>
      <c r="D48" s="17"/>
      <c r="E48" s="17"/>
      <c r="F48" s="41">
        <v>0</v>
      </c>
      <c r="G48" s="114">
        <f>+H48-F48</f>
        <v>0</v>
      </c>
      <c r="H48" s="139">
        <v>0</v>
      </c>
      <c r="I48" s="80"/>
      <c r="J48" s="142"/>
      <c r="L48" s="143"/>
    </row>
    <row r="49" spans="1:14" x14ac:dyDescent="0.25">
      <c r="A49" s="25"/>
      <c r="B49" s="17" t="s">
        <v>68</v>
      </c>
      <c r="C49" s="17"/>
      <c r="D49" s="17"/>
      <c r="E49" s="17"/>
      <c r="F49" s="41">
        <v>0</v>
      </c>
      <c r="G49" s="114">
        <f>+H49-F49</f>
        <v>0</v>
      </c>
      <c r="H49" s="139">
        <v>0</v>
      </c>
      <c r="I49" s="80"/>
      <c r="J49" s="141"/>
      <c r="L49" s="143"/>
    </row>
    <row r="50" spans="1:14" x14ac:dyDescent="0.25">
      <c r="A50" s="25"/>
      <c r="B50" s="17" t="s">
        <v>69</v>
      </c>
      <c r="C50" s="17"/>
      <c r="D50" s="17"/>
      <c r="E50" s="17"/>
      <c r="F50" s="41">
        <v>796529.23</v>
      </c>
      <c r="G50" s="114">
        <f>ROUND(+H50-F50,2)</f>
        <v>650290.32999999996</v>
      </c>
      <c r="H50" s="139">
        <v>1446819.56</v>
      </c>
      <c r="I50" s="80"/>
      <c r="J50" s="140"/>
      <c r="L50" s="17"/>
    </row>
    <row r="51" spans="1:14" x14ac:dyDescent="0.25">
      <c r="A51" s="25"/>
      <c r="B51" s="17" t="s">
        <v>70</v>
      </c>
      <c r="C51" s="17"/>
      <c r="D51" s="17"/>
      <c r="E51" s="17"/>
      <c r="F51" s="40">
        <v>0</v>
      </c>
      <c r="G51" s="114">
        <f>+H51-F51</f>
        <v>0</v>
      </c>
      <c r="H51" s="139">
        <v>0</v>
      </c>
      <c r="I51" s="80"/>
      <c r="J51" s="140"/>
      <c r="K51" s="143"/>
      <c r="L51" s="140"/>
      <c r="M51" s="144"/>
    </row>
    <row r="52" spans="1:14" x14ac:dyDescent="0.25">
      <c r="A52" s="25"/>
      <c r="B52" s="17" t="s">
        <v>71</v>
      </c>
      <c r="C52" s="17"/>
      <c r="D52" s="17"/>
      <c r="E52" s="17"/>
      <c r="F52" s="41"/>
      <c r="G52" s="114"/>
      <c r="H52" s="139"/>
      <c r="I52" s="80"/>
      <c r="J52" s="17"/>
      <c r="L52" s="17"/>
    </row>
    <row r="53" spans="1:14" x14ac:dyDescent="0.25">
      <c r="A53" s="25"/>
      <c r="B53" s="92" t="s">
        <v>72</v>
      </c>
      <c r="C53" s="17"/>
      <c r="D53" s="17"/>
      <c r="E53" s="17"/>
      <c r="F53" s="145">
        <v>997529.23</v>
      </c>
      <c r="G53" s="146">
        <f>ROUND(G47+G48+G51+G50,2)</f>
        <v>650290.32999999996</v>
      </c>
      <c r="H53" s="147">
        <f>ROUND(H47+H48+H50+H51,2)</f>
        <v>1647819.56</v>
      </c>
      <c r="I53" s="80"/>
      <c r="J53" s="140"/>
      <c r="K53" s="148"/>
      <c r="L53" s="140"/>
    </row>
    <row r="54" spans="1:14" x14ac:dyDescent="0.25">
      <c r="A54" s="25"/>
      <c r="B54" s="17"/>
      <c r="C54" s="17"/>
      <c r="D54" s="17"/>
      <c r="E54" s="17"/>
      <c r="F54" s="149"/>
      <c r="G54" s="87"/>
      <c r="H54" s="26"/>
      <c r="I54" s="80"/>
      <c r="J54" s="17"/>
      <c r="L54" s="17"/>
    </row>
    <row r="55" spans="1:14" x14ac:dyDescent="0.25">
      <c r="A55" s="59"/>
      <c r="B55" s="61"/>
      <c r="C55" s="61"/>
      <c r="D55" s="61"/>
      <c r="E55" s="61"/>
      <c r="F55" s="150"/>
      <c r="G55" s="151"/>
      <c r="H55" s="152"/>
      <c r="I55" s="80"/>
      <c r="J55" s="17"/>
    </row>
    <row r="56" spans="1:14" x14ac:dyDescent="0.25">
      <c r="A56" s="59"/>
      <c r="B56" s="61"/>
      <c r="C56" s="61"/>
      <c r="D56" s="61"/>
      <c r="E56" s="61"/>
      <c r="F56" s="150"/>
      <c r="G56" s="151"/>
      <c r="H56" s="152"/>
      <c r="I56" s="80"/>
      <c r="J56" s="17"/>
      <c r="L56" s="80"/>
      <c r="M56" s="80"/>
    </row>
    <row r="57" spans="1:14" ht="13.8" thickBot="1" x14ac:dyDescent="0.3">
      <c r="A57" s="153"/>
      <c r="B57" s="66"/>
      <c r="C57" s="66"/>
      <c r="D57" s="66"/>
      <c r="E57" s="66"/>
      <c r="F57" s="154"/>
      <c r="G57" s="155"/>
      <c r="H57" s="156"/>
      <c r="I57" s="80"/>
    </row>
    <row r="58" spans="1:14" x14ac:dyDescent="0.25">
      <c r="F58" s="41"/>
      <c r="G58" s="114"/>
      <c r="H58" s="139"/>
      <c r="I58" s="80"/>
    </row>
    <row r="59" spans="1:14" ht="13.8" thickBot="1" x14ac:dyDescent="0.3">
      <c r="F59" s="154"/>
      <c r="G59" s="155"/>
      <c r="H59" s="156"/>
      <c r="I59" s="80"/>
    </row>
    <row r="60" spans="1:14" ht="16.2" thickBot="1" x14ac:dyDescent="0.35">
      <c r="A60" s="21" t="s">
        <v>73</v>
      </c>
      <c r="B60" s="23"/>
      <c r="C60" s="23"/>
      <c r="D60" s="23"/>
      <c r="E60" s="23"/>
      <c r="F60" s="23"/>
      <c r="G60" s="23"/>
      <c r="H60" s="157"/>
      <c r="I60" s="80"/>
      <c r="J60" s="158" t="s">
        <v>74</v>
      </c>
      <c r="K60" s="159"/>
      <c r="N60" s="144"/>
    </row>
    <row r="61" spans="1:14" ht="6.75" customHeight="1" thickBot="1" x14ac:dyDescent="0.3">
      <c r="A61" s="25"/>
      <c r="B61" s="17"/>
      <c r="C61" s="17"/>
      <c r="D61" s="17"/>
      <c r="E61" s="17"/>
      <c r="F61" s="17"/>
      <c r="G61" s="17"/>
      <c r="H61" s="139"/>
      <c r="I61" s="80"/>
      <c r="J61" s="25"/>
      <c r="K61" s="26"/>
    </row>
    <row r="62" spans="1:14" s="75" customFormat="1" x14ac:dyDescent="0.25">
      <c r="A62" s="68"/>
      <c r="B62" s="69"/>
      <c r="C62" s="69"/>
      <c r="D62" s="69"/>
      <c r="E62" s="69"/>
      <c r="F62" s="28" t="s">
        <v>39</v>
      </c>
      <c r="G62" s="28" t="s">
        <v>40</v>
      </c>
      <c r="H62" s="30" t="s">
        <v>41</v>
      </c>
      <c r="I62" s="80"/>
      <c r="J62" s="160"/>
      <c r="K62" s="161"/>
    </row>
    <row r="63" spans="1:14" x14ac:dyDescent="0.25">
      <c r="A63" s="72"/>
      <c r="B63" s="162" t="s">
        <v>75</v>
      </c>
      <c r="C63" s="76"/>
      <c r="D63" s="76"/>
      <c r="E63" s="76"/>
      <c r="F63" s="163"/>
      <c r="G63" s="73"/>
      <c r="H63" s="164"/>
      <c r="I63" s="80"/>
      <c r="J63" s="25" t="s">
        <v>76</v>
      </c>
      <c r="K63" s="165">
        <v>9.3200000000000005E-2</v>
      </c>
      <c r="L63" s="166"/>
    </row>
    <row r="64" spans="1:14" ht="16.2" thickBot="1" x14ac:dyDescent="0.3">
      <c r="A64" s="25"/>
      <c r="B64" s="17" t="s">
        <v>77</v>
      </c>
      <c r="C64" s="17"/>
      <c r="D64" s="17"/>
      <c r="E64" s="87"/>
      <c r="F64" s="41">
        <v>56789452.18</v>
      </c>
      <c r="G64" s="42">
        <f>-F64+H64</f>
        <v>-1224208.1400000006</v>
      </c>
      <c r="H64" s="139">
        <v>55565244.039999999</v>
      </c>
      <c r="I64" s="80"/>
      <c r="J64" s="153"/>
      <c r="K64" s="156"/>
    </row>
    <row r="65" spans="1:16" x14ac:dyDescent="0.25">
      <c r="A65" s="25"/>
      <c r="B65" s="17" t="s">
        <v>78</v>
      </c>
      <c r="C65" s="17"/>
      <c r="D65" s="17"/>
      <c r="E65" s="87"/>
      <c r="F65" s="41">
        <v>0</v>
      </c>
      <c r="G65" s="42">
        <f>-F65+H65</f>
        <v>0</v>
      </c>
      <c r="H65" s="139">
        <f>H48</f>
        <v>0</v>
      </c>
      <c r="I65" s="80"/>
      <c r="J65" s="61"/>
      <c r="K65" s="17"/>
    </row>
    <row r="66" spans="1:16" x14ac:dyDescent="0.25">
      <c r="A66" s="25"/>
      <c r="B66" s="17" t="s">
        <v>79</v>
      </c>
      <c r="C66" s="17"/>
      <c r="D66" s="17"/>
      <c r="E66" s="87"/>
      <c r="F66" s="41">
        <v>201000</v>
      </c>
      <c r="G66" s="42">
        <f>(-F66+H66)</f>
        <v>0</v>
      </c>
      <c r="H66" s="139">
        <f>H46+G47</f>
        <v>201000</v>
      </c>
      <c r="I66" s="80"/>
      <c r="J66" s="17"/>
      <c r="K66" s="17"/>
    </row>
    <row r="67" spans="1:16" x14ac:dyDescent="0.25">
      <c r="A67" s="25"/>
      <c r="B67" s="17" t="s">
        <v>70</v>
      </c>
      <c r="C67" s="17"/>
      <c r="D67" s="17"/>
      <c r="E67" s="87"/>
      <c r="F67" s="48">
        <v>0</v>
      </c>
      <c r="G67" s="49">
        <f>-F67+H67</f>
        <v>0</v>
      </c>
      <c r="H67" s="167">
        <v>0</v>
      </c>
      <c r="I67" s="80"/>
    </row>
    <row r="68" spans="1:16" ht="13.8" thickBot="1" x14ac:dyDescent="0.3">
      <c r="A68" s="25"/>
      <c r="B68" s="92" t="s">
        <v>80</v>
      </c>
      <c r="C68" s="17"/>
      <c r="D68" s="17"/>
      <c r="E68" s="87"/>
      <c r="F68" s="168">
        <v>56990452.18</v>
      </c>
      <c r="G68" s="169">
        <f>SUM(G64:G67)</f>
        <v>-1224208.1400000006</v>
      </c>
      <c r="H68" s="147">
        <f>SUM(H64:H67)</f>
        <v>55766244.039999999</v>
      </c>
      <c r="I68" s="80"/>
      <c r="J68" s="80"/>
    </row>
    <row r="69" spans="1:16" ht="15.6" x14ac:dyDescent="0.3">
      <c r="A69" s="25"/>
      <c r="B69" s="17"/>
      <c r="C69" s="17"/>
      <c r="D69" s="17"/>
      <c r="E69" s="87"/>
      <c r="F69" s="145"/>
      <c r="G69" s="42"/>
      <c r="H69" s="147"/>
      <c r="I69" s="80"/>
      <c r="J69" s="21" t="s">
        <v>81</v>
      </c>
      <c r="K69" s="23"/>
      <c r="L69" s="23"/>
      <c r="M69" s="23"/>
      <c r="N69" s="23"/>
      <c r="O69" s="24"/>
    </row>
    <row r="70" spans="1:16" ht="6.75" customHeight="1" x14ac:dyDescent="0.25">
      <c r="A70" s="25"/>
      <c r="B70" s="92"/>
      <c r="C70" s="17"/>
      <c r="D70" s="17"/>
      <c r="E70" s="87"/>
      <c r="F70" s="41"/>
      <c r="G70" s="42"/>
      <c r="H70" s="139"/>
      <c r="I70" s="80"/>
      <c r="J70" s="25"/>
      <c r="K70" s="17"/>
      <c r="L70" s="17"/>
      <c r="M70" s="17"/>
      <c r="N70" s="17"/>
      <c r="O70" s="26"/>
    </row>
    <row r="71" spans="1:16" x14ac:dyDescent="0.25">
      <c r="A71" s="25"/>
      <c r="B71" s="92" t="s">
        <v>82</v>
      </c>
      <c r="C71" s="17"/>
      <c r="D71" s="17"/>
      <c r="E71" s="87"/>
      <c r="F71" s="41"/>
      <c r="G71" s="42"/>
      <c r="H71" s="139"/>
      <c r="I71" s="80"/>
      <c r="J71" s="27"/>
      <c r="K71" s="170"/>
      <c r="L71" s="28" t="s">
        <v>83</v>
      </c>
      <c r="M71" s="28" t="s">
        <v>84</v>
      </c>
      <c r="N71" s="28" t="s">
        <v>85</v>
      </c>
      <c r="O71" s="171" t="s">
        <v>86</v>
      </c>
    </row>
    <row r="72" spans="1:16" x14ac:dyDescent="0.25">
      <c r="A72" s="25"/>
      <c r="B72" s="17" t="s">
        <v>87</v>
      </c>
      <c r="C72" s="17"/>
      <c r="D72" s="17"/>
      <c r="E72" s="87"/>
      <c r="F72" s="41">
        <v>48426625.469999999</v>
      </c>
      <c r="G72" s="42">
        <f>-K17</f>
        <v>-1200387.27</v>
      </c>
      <c r="H72" s="139">
        <f>L17</f>
        <v>47226238.199999996</v>
      </c>
      <c r="I72" s="80"/>
      <c r="J72" s="25" t="s">
        <v>88</v>
      </c>
      <c r="K72" s="17"/>
      <c r="L72" s="172">
        <v>54525238.200000003</v>
      </c>
      <c r="M72" s="173">
        <v>1</v>
      </c>
      <c r="N72" s="174">
        <v>12516</v>
      </c>
      <c r="O72" s="175">
        <v>607565.22</v>
      </c>
    </row>
    <row r="73" spans="1:16" x14ac:dyDescent="0.25">
      <c r="A73" s="25"/>
      <c r="B73" s="17" t="s">
        <v>89</v>
      </c>
      <c r="C73" s="17"/>
      <c r="D73" s="17"/>
      <c r="E73" s="87"/>
      <c r="F73" s="48">
        <v>4000000</v>
      </c>
      <c r="G73" s="49">
        <f>-F73+H73</f>
        <v>0</v>
      </c>
      <c r="H73" s="167">
        <f>I18</f>
        <v>4000000</v>
      </c>
      <c r="I73" s="80"/>
      <c r="J73" s="25" t="s">
        <v>90</v>
      </c>
      <c r="K73" s="17"/>
      <c r="L73" s="172">
        <v>0</v>
      </c>
      <c r="M73" s="173">
        <v>0</v>
      </c>
      <c r="N73" s="174">
        <v>0</v>
      </c>
      <c r="O73" s="175">
        <v>0</v>
      </c>
    </row>
    <row r="74" spans="1:16" x14ac:dyDescent="0.25">
      <c r="A74" s="25"/>
      <c r="B74" s="92" t="s">
        <v>91</v>
      </c>
      <c r="C74" s="17"/>
      <c r="D74" s="17"/>
      <c r="E74" s="87"/>
      <c r="F74" s="168">
        <v>52426625.469999999</v>
      </c>
      <c r="G74" s="169">
        <f>SUM(G72:G73)</f>
        <v>-1200387.27</v>
      </c>
      <c r="H74" s="147">
        <f>SUM(H72:H73)</f>
        <v>51226238.199999996</v>
      </c>
      <c r="I74" s="80"/>
      <c r="J74" s="25" t="s">
        <v>92</v>
      </c>
      <c r="K74" s="17"/>
      <c r="L74" s="172">
        <v>0</v>
      </c>
      <c r="M74" s="173">
        <v>0</v>
      </c>
      <c r="N74" s="174">
        <v>0</v>
      </c>
      <c r="O74" s="175">
        <v>0</v>
      </c>
    </row>
    <row r="75" spans="1:16" x14ac:dyDescent="0.25">
      <c r="A75" s="25"/>
      <c r="B75" s="17"/>
      <c r="C75" s="17"/>
      <c r="D75" s="17"/>
      <c r="E75" s="87"/>
      <c r="F75" s="176"/>
      <c r="G75" s="87"/>
      <c r="H75" s="177"/>
      <c r="I75" s="80"/>
      <c r="J75" s="178" t="s">
        <v>93</v>
      </c>
      <c r="K75" s="131"/>
      <c r="L75" s="179">
        <v>54525238.200000003</v>
      </c>
      <c r="M75" s="180"/>
      <c r="N75" s="181">
        <v>12516</v>
      </c>
      <c r="O75" s="182">
        <v>607565.22</v>
      </c>
      <c r="P75" s="80"/>
    </row>
    <row r="76" spans="1:16" ht="13.8" thickBot="1" x14ac:dyDescent="0.3">
      <c r="A76" s="25"/>
      <c r="B76" s="17"/>
      <c r="C76" s="92"/>
      <c r="D76" s="92"/>
      <c r="E76" s="87"/>
      <c r="F76" s="183"/>
      <c r="G76" s="184"/>
      <c r="H76" s="185"/>
      <c r="I76" s="80"/>
      <c r="J76" s="153"/>
      <c r="K76" s="66"/>
      <c r="L76" s="66"/>
      <c r="M76" s="66"/>
      <c r="N76" s="66"/>
      <c r="O76" s="156"/>
    </row>
    <row r="77" spans="1:16" x14ac:dyDescent="0.25">
      <c r="A77" s="25"/>
      <c r="B77" s="17"/>
      <c r="C77" s="17"/>
      <c r="D77" s="17"/>
      <c r="E77" s="87"/>
      <c r="F77" s="176"/>
      <c r="G77" s="87"/>
      <c r="H77" s="177"/>
      <c r="I77" s="80"/>
      <c r="J77" s="61"/>
      <c r="K77" s="17"/>
      <c r="L77" s="17"/>
      <c r="M77" s="17"/>
      <c r="N77" s="17"/>
      <c r="O77" s="17"/>
    </row>
    <row r="78" spans="1:16" x14ac:dyDescent="0.25">
      <c r="A78" s="25"/>
      <c r="B78" s="17" t="s">
        <v>94</v>
      </c>
      <c r="C78" s="17"/>
      <c r="D78" s="17"/>
      <c r="E78" s="17"/>
      <c r="F78" s="43">
        <v>1.1768000000000001</v>
      </c>
      <c r="G78" s="186"/>
      <c r="H78" s="187">
        <f>+H68/H72</f>
        <v>1.1808318037916474</v>
      </c>
      <c r="I78" s="80"/>
      <c r="J78" s="17"/>
      <c r="K78" s="17"/>
      <c r="L78" s="17"/>
      <c r="M78" s="17"/>
      <c r="N78" s="17"/>
      <c r="O78" s="17"/>
    </row>
    <row r="79" spans="1:16" x14ac:dyDescent="0.25">
      <c r="A79" s="25"/>
      <c r="B79" s="17" t="s">
        <v>95</v>
      </c>
      <c r="C79" s="17"/>
      <c r="D79" s="17"/>
      <c r="E79" s="17"/>
      <c r="F79" s="43">
        <v>1.0871</v>
      </c>
      <c r="G79" s="186"/>
      <c r="H79" s="187">
        <f>+H68/H74</f>
        <v>1.0886265710606093</v>
      </c>
      <c r="I79" s="80"/>
      <c r="J79" s="17"/>
      <c r="K79" s="17"/>
      <c r="L79" s="17"/>
      <c r="M79" s="17"/>
      <c r="N79" s="17"/>
      <c r="O79" s="17"/>
    </row>
    <row r="80" spans="1:16" x14ac:dyDescent="0.25">
      <c r="A80" s="45"/>
      <c r="B80" s="131"/>
      <c r="C80" s="131"/>
      <c r="D80" s="131"/>
      <c r="E80" s="131"/>
      <c r="F80" s="188"/>
      <c r="G80" s="189"/>
      <c r="H80" s="190"/>
      <c r="I80" s="80"/>
    </row>
    <row r="81" spans="1:15" s="63" customFormat="1" ht="10.199999999999999" x14ac:dyDescent="0.2">
      <c r="A81" s="191" t="s">
        <v>96</v>
      </c>
      <c r="B81" s="60"/>
      <c r="C81" s="60"/>
      <c r="D81" s="60"/>
      <c r="E81" s="60"/>
      <c r="F81" s="60"/>
      <c r="G81" s="60"/>
      <c r="H81" s="192"/>
    </row>
    <row r="82" spans="1:15" s="63" customFormat="1" ht="10.8" thickBot="1" x14ac:dyDescent="0.25">
      <c r="A82" s="64" t="s">
        <v>97</v>
      </c>
      <c r="B82" s="65"/>
      <c r="C82" s="65"/>
      <c r="D82" s="65"/>
      <c r="E82" s="65"/>
      <c r="F82" s="65"/>
      <c r="G82" s="65"/>
      <c r="H82" s="135"/>
    </row>
    <row r="83" spans="1:15" ht="12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6" x14ac:dyDescent="0.3">
      <c r="A84" s="193" t="str">
        <f>+D4&amp;" - "&amp;D5</f>
        <v>Edsouth Services - Indenture No. 5, LLC</v>
      </c>
      <c r="B84" s="17"/>
      <c r="C84" s="17"/>
      <c r="D84" s="17"/>
      <c r="E84" s="194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6" x14ac:dyDescent="0.3">
      <c r="A86" s="21" t="s">
        <v>98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 x14ac:dyDescent="0.25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6"/>
    </row>
    <row r="88" spans="1:15" s="75" customFormat="1" x14ac:dyDescent="0.25">
      <c r="A88" s="68"/>
      <c r="B88" s="69"/>
      <c r="C88" s="69"/>
      <c r="D88" s="69"/>
      <c r="E88" s="195"/>
      <c r="F88" s="417" t="s">
        <v>85</v>
      </c>
      <c r="G88" s="417"/>
      <c r="H88" s="196" t="s">
        <v>99</v>
      </c>
      <c r="I88" s="196"/>
      <c r="J88" s="417" t="s">
        <v>100</v>
      </c>
      <c r="K88" s="417"/>
      <c r="L88" s="417" t="s">
        <v>101</v>
      </c>
      <c r="M88" s="417"/>
      <c r="N88" s="417" t="s">
        <v>102</v>
      </c>
      <c r="O88" s="418"/>
    </row>
    <row r="89" spans="1:15" s="75" customFormat="1" x14ac:dyDescent="0.25">
      <c r="A89" s="68"/>
      <c r="B89" s="69"/>
      <c r="C89" s="69"/>
      <c r="D89" s="69"/>
      <c r="E89" s="195"/>
      <c r="F89" s="28" t="s">
        <v>103</v>
      </c>
      <c r="G89" s="28" t="s">
        <v>104</v>
      </c>
      <c r="H89" s="197" t="s">
        <v>103</v>
      </c>
      <c r="I89" s="197" t="s">
        <v>104</v>
      </c>
      <c r="J89" s="28" t="s">
        <v>103</v>
      </c>
      <c r="K89" s="28" t="s">
        <v>104</v>
      </c>
      <c r="L89" s="28" t="s">
        <v>103</v>
      </c>
      <c r="M89" s="28" t="s">
        <v>104</v>
      </c>
      <c r="N89" s="28" t="s">
        <v>103</v>
      </c>
      <c r="O89" s="30" t="s">
        <v>104</v>
      </c>
    </row>
    <row r="90" spans="1:15" x14ac:dyDescent="0.25">
      <c r="A90" s="198" t="s">
        <v>47</v>
      </c>
      <c r="B90" s="17" t="s">
        <v>47</v>
      </c>
      <c r="C90" s="17"/>
      <c r="D90" s="17"/>
      <c r="E90" s="17"/>
      <c r="F90" s="116">
        <v>0</v>
      </c>
      <c r="G90" s="116">
        <v>0</v>
      </c>
      <c r="H90" s="99">
        <v>0</v>
      </c>
      <c r="I90" s="99">
        <v>0</v>
      </c>
      <c r="J90" s="199">
        <v>0</v>
      </c>
      <c r="K90" s="200">
        <v>0</v>
      </c>
      <c r="L90" s="201">
        <v>0</v>
      </c>
      <c r="M90" s="201">
        <v>0</v>
      </c>
      <c r="N90" s="201">
        <v>0</v>
      </c>
      <c r="O90" s="202">
        <v>0</v>
      </c>
    </row>
    <row r="91" spans="1:15" x14ac:dyDescent="0.25">
      <c r="A91" s="198" t="s">
        <v>49</v>
      </c>
      <c r="B91" s="17" t="s">
        <v>49</v>
      </c>
      <c r="C91" s="17"/>
      <c r="D91" s="17"/>
      <c r="E91" s="17"/>
      <c r="F91" s="116">
        <v>0</v>
      </c>
      <c r="G91" s="116">
        <v>0</v>
      </c>
      <c r="H91" s="99">
        <v>0</v>
      </c>
      <c r="I91" s="99">
        <v>0</v>
      </c>
      <c r="J91" s="199">
        <v>0</v>
      </c>
      <c r="K91" s="173">
        <v>0</v>
      </c>
      <c r="L91" s="203">
        <v>0</v>
      </c>
      <c r="M91" s="203">
        <v>0</v>
      </c>
      <c r="N91" s="203">
        <v>0</v>
      </c>
      <c r="O91" s="204">
        <v>0</v>
      </c>
    </row>
    <row r="92" spans="1:15" x14ac:dyDescent="0.25">
      <c r="A92" s="198" t="s">
        <v>54</v>
      </c>
      <c r="B92" s="17" t="s">
        <v>54</v>
      </c>
      <c r="C92" s="17"/>
      <c r="D92" s="17"/>
      <c r="E92" s="17"/>
      <c r="F92" s="116"/>
      <c r="G92" s="116"/>
      <c r="H92" s="99"/>
      <c r="I92" s="99"/>
      <c r="J92" s="173"/>
      <c r="K92" s="173"/>
      <c r="L92" s="203"/>
      <c r="M92" s="203"/>
      <c r="N92" s="203"/>
      <c r="O92" s="204"/>
    </row>
    <row r="93" spans="1:15" x14ac:dyDescent="0.25">
      <c r="A93" s="198" t="s">
        <v>105</v>
      </c>
      <c r="B93" s="17" t="s">
        <v>106</v>
      </c>
      <c r="C93" s="17"/>
      <c r="D93" s="17"/>
      <c r="E93" s="17"/>
      <c r="F93" s="116">
        <v>8185</v>
      </c>
      <c r="G93" s="116">
        <v>8099</v>
      </c>
      <c r="H93" s="99">
        <v>29934633.73</v>
      </c>
      <c r="I93" s="99">
        <v>30264912.710000001</v>
      </c>
      <c r="J93" s="199">
        <v>0.53720000000000001</v>
      </c>
      <c r="K93" s="173">
        <v>0.55510000000000004</v>
      </c>
      <c r="L93" s="203">
        <v>5.27</v>
      </c>
      <c r="M93" s="203">
        <v>5.34</v>
      </c>
      <c r="N93" s="203">
        <v>151.11000000000001</v>
      </c>
      <c r="O93" s="204">
        <v>153.78</v>
      </c>
    </row>
    <row r="94" spans="1:15" x14ac:dyDescent="0.25">
      <c r="A94" s="198" t="s">
        <v>107</v>
      </c>
      <c r="B94" s="205" t="s">
        <v>108</v>
      </c>
      <c r="C94" s="17"/>
      <c r="D94" s="17"/>
      <c r="E94" s="17"/>
      <c r="F94" s="116">
        <v>310</v>
      </c>
      <c r="G94" s="116">
        <v>294</v>
      </c>
      <c r="H94" s="99">
        <v>1560957.85</v>
      </c>
      <c r="I94" s="99">
        <v>1345158.99</v>
      </c>
      <c r="J94" s="199">
        <v>2.8000000000000001E-2</v>
      </c>
      <c r="K94" s="173">
        <v>2.47E-2</v>
      </c>
      <c r="L94" s="203">
        <v>5.58</v>
      </c>
      <c r="M94" s="203">
        <v>5.42</v>
      </c>
      <c r="N94" s="203">
        <v>151.13999999999999</v>
      </c>
      <c r="O94" s="204">
        <v>174.14</v>
      </c>
    </row>
    <row r="95" spans="1:15" x14ac:dyDescent="0.25">
      <c r="A95" s="198" t="s">
        <v>109</v>
      </c>
      <c r="B95" s="205" t="s">
        <v>110</v>
      </c>
      <c r="C95" s="17"/>
      <c r="D95" s="17"/>
      <c r="E95" s="17"/>
      <c r="F95" s="116">
        <v>165</v>
      </c>
      <c r="G95" s="116">
        <v>186</v>
      </c>
      <c r="H95" s="99">
        <v>1212886.01</v>
      </c>
      <c r="I95" s="99">
        <v>972282.72</v>
      </c>
      <c r="J95" s="199">
        <v>2.18E-2</v>
      </c>
      <c r="K95" s="173">
        <v>1.78E-2</v>
      </c>
      <c r="L95" s="203">
        <v>5.1100000000000003</v>
      </c>
      <c r="M95" s="203">
        <v>5.66</v>
      </c>
      <c r="N95" s="203">
        <v>172.94</v>
      </c>
      <c r="O95" s="204">
        <v>152.96</v>
      </c>
    </row>
    <row r="96" spans="1:15" x14ac:dyDescent="0.25">
      <c r="A96" s="198" t="s">
        <v>111</v>
      </c>
      <c r="B96" s="205" t="s">
        <v>112</v>
      </c>
      <c r="C96" s="17"/>
      <c r="D96" s="17"/>
      <c r="E96" s="17"/>
      <c r="F96" s="116">
        <v>127</v>
      </c>
      <c r="G96" s="116">
        <v>132</v>
      </c>
      <c r="H96" s="99">
        <v>764871.27</v>
      </c>
      <c r="I96" s="99">
        <v>1004660.37</v>
      </c>
      <c r="J96" s="199">
        <v>1.37E-2</v>
      </c>
      <c r="K96" s="173">
        <v>1.84E-2</v>
      </c>
      <c r="L96" s="203">
        <v>5.09</v>
      </c>
      <c r="M96" s="203">
        <v>5.17</v>
      </c>
      <c r="N96" s="203">
        <v>147.71</v>
      </c>
      <c r="O96" s="204">
        <v>155.91999999999999</v>
      </c>
    </row>
    <row r="97" spans="1:25" x14ac:dyDescent="0.25">
      <c r="A97" s="198" t="s">
        <v>113</v>
      </c>
      <c r="B97" s="205" t="s">
        <v>114</v>
      </c>
      <c r="C97" s="17"/>
      <c r="D97" s="17"/>
      <c r="E97" s="17"/>
      <c r="F97" s="116">
        <v>253</v>
      </c>
      <c r="G97" s="116">
        <v>217</v>
      </c>
      <c r="H97" s="99">
        <v>1064280.02</v>
      </c>
      <c r="I97" s="99">
        <v>1124856.2</v>
      </c>
      <c r="J97" s="199">
        <v>1.9099999999999999E-2</v>
      </c>
      <c r="K97" s="173">
        <v>2.06E-2</v>
      </c>
      <c r="L97" s="203">
        <v>5.33</v>
      </c>
      <c r="M97" s="203">
        <v>4.95</v>
      </c>
      <c r="N97" s="203">
        <v>128.51</v>
      </c>
      <c r="O97" s="204">
        <v>157.63999999999999</v>
      </c>
    </row>
    <row r="98" spans="1:25" x14ac:dyDescent="0.25">
      <c r="A98" s="198" t="s">
        <v>115</v>
      </c>
      <c r="B98" s="205" t="s">
        <v>116</v>
      </c>
      <c r="C98" s="17"/>
      <c r="D98" s="17"/>
      <c r="E98" s="17"/>
      <c r="F98" s="116">
        <v>264</v>
      </c>
      <c r="G98" s="116">
        <v>286</v>
      </c>
      <c r="H98" s="99">
        <v>1292874.6100000001</v>
      </c>
      <c r="I98" s="99">
        <v>1305540</v>
      </c>
      <c r="J98" s="199">
        <v>2.3199999999999998E-2</v>
      </c>
      <c r="K98" s="173">
        <v>2.3900000000000001E-2</v>
      </c>
      <c r="L98" s="203">
        <v>5.13</v>
      </c>
      <c r="M98" s="203">
        <v>5.3</v>
      </c>
      <c r="N98" s="203">
        <v>115.69</v>
      </c>
      <c r="O98" s="204">
        <v>114.26</v>
      </c>
    </row>
    <row r="99" spans="1:25" x14ac:dyDescent="0.25">
      <c r="A99" s="198" t="s">
        <v>117</v>
      </c>
      <c r="B99" s="205" t="s">
        <v>118</v>
      </c>
      <c r="C99" s="17"/>
      <c r="D99" s="17"/>
      <c r="E99" s="17"/>
      <c r="F99" s="116">
        <v>87</v>
      </c>
      <c r="G99" s="116">
        <v>108</v>
      </c>
      <c r="H99" s="99">
        <v>868285.32</v>
      </c>
      <c r="I99" s="99">
        <v>646071.27</v>
      </c>
      <c r="J99" s="199">
        <v>1.5599999999999999E-2</v>
      </c>
      <c r="K99" s="173">
        <v>1.18E-2</v>
      </c>
      <c r="L99" s="203">
        <v>5.93</v>
      </c>
      <c r="M99" s="203">
        <v>5.0999999999999996</v>
      </c>
      <c r="N99" s="203">
        <v>186.65</v>
      </c>
      <c r="O99" s="204">
        <v>107.38</v>
      </c>
    </row>
    <row r="100" spans="1:25" x14ac:dyDescent="0.25">
      <c r="A100" s="206" t="s">
        <v>119</v>
      </c>
      <c r="B100" s="207" t="s">
        <v>119</v>
      </c>
      <c r="C100" s="207"/>
      <c r="D100" s="207"/>
      <c r="E100" s="207"/>
      <c r="F100" s="208">
        <v>9391</v>
      </c>
      <c r="G100" s="208">
        <v>9322</v>
      </c>
      <c r="H100" s="209">
        <v>36698788.810000002</v>
      </c>
      <c r="I100" s="209">
        <v>36663482.259999998</v>
      </c>
      <c r="J100" s="210">
        <v>0.65859999999999996</v>
      </c>
      <c r="K100" s="211">
        <v>0.6724</v>
      </c>
      <c r="L100" s="212">
        <v>5.29</v>
      </c>
      <c r="M100" s="212">
        <v>5.33</v>
      </c>
      <c r="N100" s="212">
        <v>150.69999999999999</v>
      </c>
      <c r="O100" s="213">
        <v>152.44999999999999</v>
      </c>
    </row>
    <row r="101" spans="1:25" x14ac:dyDescent="0.25">
      <c r="A101" s="198" t="s">
        <v>51</v>
      </c>
      <c r="B101" s="17" t="s">
        <v>51</v>
      </c>
      <c r="C101" s="17"/>
      <c r="D101" s="17"/>
      <c r="E101" s="17"/>
      <c r="F101" s="116">
        <v>2282</v>
      </c>
      <c r="G101" s="116">
        <v>2208</v>
      </c>
      <c r="H101" s="99">
        <v>14520861.51</v>
      </c>
      <c r="I101" s="99">
        <v>13354608.6</v>
      </c>
      <c r="J101" s="199">
        <v>0.2606</v>
      </c>
      <c r="K101" s="173">
        <v>0.24490000000000001</v>
      </c>
      <c r="L101" s="203">
        <v>5.68</v>
      </c>
      <c r="M101" s="203">
        <v>5.57</v>
      </c>
      <c r="N101" s="203">
        <v>172.7</v>
      </c>
      <c r="O101" s="204">
        <v>166.66</v>
      </c>
    </row>
    <row r="102" spans="1:25" x14ac:dyDescent="0.25">
      <c r="A102" s="198" t="s">
        <v>50</v>
      </c>
      <c r="B102" s="17" t="s">
        <v>50</v>
      </c>
      <c r="C102" s="17"/>
      <c r="D102" s="17"/>
      <c r="E102" s="17"/>
      <c r="F102" s="116">
        <v>953</v>
      </c>
      <c r="G102" s="116">
        <v>911</v>
      </c>
      <c r="H102" s="99">
        <v>3867413.14</v>
      </c>
      <c r="I102" s="99">
        <v>3899582.12</v>
      </c>
      <c r="J102" s="199">
        <v>6.9400000000000003E-2</v>
      </c>
      <c r="K102" s="173">
        <v>7.1499999999999994E-2</v>
      </c>
      <c r="L102" s="203">
        <v>5.34</v>
      </c>
      <c r="M102" s="203">
        <v>5.28</v>
      </c>
      <c r="N102" s="203">
        <v>139.05000000000001</v>
      </c>
      <c r="O102" s="204">
        <v>147.59</v>
      </c>
    </row>
    <row r="103" spans="1:25" x14ac:dyDescent="0.25">
      <c r="A103" s="198" t="s">
        <v>56</v>
      </c>
      <c r="B103" s="17" t="s">
        <v>56</v>
      </c>
      <c r="C103" s="17"/>
      <c r="D103" s="17"/>
      <c r="E103" s="17"/>
      <c r="F103" s="116">
        <v>84</v>
      </c>
      <c r="G103" s="116">
        <v>75</v>
      </c>
      <c r="H103" s="99">
        <v>638562.01</v>
      </c>
      <c r="I103" s="99">
        <v>607565.22</v>
      </c>
      <c r="J103" s="214">
        <v>1.15E-2</v>
      </c>
      <c r="K103" s="173">
        <v>1.11E-2</v>
      </c>
      <c r="L103" s="203">
        <v>5.57</v>
      </c>
      <c r="M103" s="203">
        <v>5.8</v>
      </c>
      <c r="N103" s="203">
        <v>124.75</v>
      </c>
      <c r="O103" s="204">
        <v>166.59</v>
      </c>
      <c r="Q103" s="215"/>
      <c r="R103" s="215"/>
      <c r="S103" s="215"/>
      <c r="T103" s="216"/>
      <c r="U103" s="216"/>
      <c r="V103" s="217"/>
      <c r="W103" s="217"/>
      <c r="X103" s="217"/>
      <c r="Y103" s="217"/>
    </row>
    <row r="104" spans="1:25" x14ac:dyDescent="0.25">
      <c r="A104" s="198" t="s">
        <v>58</v>
      </c>
      <c r="B104" s="17" t="s">
        <v>58</v>
      </c>
      <c r="C104" s="17"/>
      <c r="D104" s="17"/>
      <c r="E104" s="17"/>
      <c r="F104" s="116">
        <v>0</v>
      </c>
      <c r="G104" s="116">
        <v>0</v>
      </c>
      <c r="H104" s="99">
        <v>0</v>
      </c>
      <c r="I104" s="99">
        <v>0</v>
      </c>
      <c r="J104" s="214">
        <v>0</v>
      </c>
      <c r="K104" s="173">
        <v>0</v>
      </c>
      <c r="L104" s="203">
        <v>0</v>
      </c>
      <c r="M104" s="203">
        <v>0</v>
      </c>
      <c r="N104" s="203">
        <v>0</v>
      </c>
      <c r="O104" s="204">
        <v>0</v>
      </c>
    </row>
    <row r="105" spans="1:25" x14ac:dyDescent="0.25">
      <c r="A105" s="45"/>
      <c r="B105" s="52" t="s">
        <v>93</v>
      </c>
      <c r="C105" s="131"/>
      <c r="D105" s="131"/>
      <c r="E105" s="81"/>
      <c r="F105" s="218">
        <v>12710</v>
      </c>
      <c r="G105" s="218">
        <v>12516</v>
      </c>
      <c r="H105" s="179">
        <v>55725625.469999999</v>
      </c>
      <c r="I105" s="179">
        <v>54525238.200000003</v>
      </c>
      <c r="J105" s="219"/>
      <c r="K105" s="219"/>
      <c r="L105" s="220">
        <v>5.4</v>
      </c>
      <c r="M105" s="220">
        <v>5.39</v>
      </c>
      <c r="N105" s="220">
        <v>155.33000000000001</v>
      </c>
      <c r="O105" s="221">
        <v>155.74</v>
      </c>
    </row>
    <row r="106" spans="1:25" s="63" customFormat="1" ht="10.199999999999999" x14ac:dyDescent="0.2">
      <c r="A106" s="191"/>
      <c r="B106" s="60"/>
      <c r="C106" s="60"/>
      <c r="D106" s="60"/>
      <c r="E106" s="60"/>
      <c r="F106" s="60"/>
      <c r="G106" s="60"/>
      <c r="H106" s="60"/>
      <c r="I106" s="60"/>
      <c r="J106" s="222"/>
      <c r="K106" s="222"/>
      <c r="L106" s="60"/>
      <c r="M106" s="60"/>
      <c r="N106" s="60"/>
      <c r="O106" s="223"/>
    </row>
    <row r="107" spans="1:25" s="63" customFormat="1" ht="10.8" thickBot="1" x14ac:dyDescent="0.25">
      <c r="A107" s="64"/>
      <c r="B107" s="65"/>
      <c r="C107" s="65"/>
      <c r="D107" s="65"/>
      <c r="E107" s="65"/>
      <c r="F107" s="65"/>
      <c r="G107" s="65"/>
      <c r="H107" s="65"/>
      <c r="I107" s="65"/>
      <c r="J107" s="224"/>
      <c r="K107" s="224"/>
      <c r="L107" s="65"/>
      <c r="M107" s="65"/>
      <c r="N107" s="65"/>
      <c r="O107" s="225"/>
    </row>
    <row r="108" spans="1:25" ht="12.75" customHeight="1" thickBot="1" x14ac:dyDescent="0.3">
      <c r="A108" s="6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</row>
    <row r="109" spans="1:25" ht="15.6" x14ac:dyDescent="0.3">
      <c r="A109" s="21" t="s">
        <v>120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</row>
    <row r="110" spans="1:25" ht="6.75" customHeight="1" x14ac:dyDescent="0.25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</row>
    <row r="111" spans="1:25" s="75" customFormat="1" x14ac:dyDescent="0.25">
      <c r="A111" s="68"/>
      <c r="B111" s="69"/>
      <c r="C111" s="69"/>
      <c r="D111" s="69"/>
      <c r="E111" s="195"/>
      <c r="F111" s="417" t="s">
        <v>85</v>
      </c>
      <c r="G111" s="417"/>
      <c r="H111" s="227" t="s">
        <v>99</v>
      </c>
      <c r="I111" s="196"/>
      <c r="J111" s="417" t="s">
        <v>100</v>
      </c>
      <c r="K111" s="417"/>
      <c r="L111" s="417" t="s">
        <v>101</v>
      </c>
      <c r="M111" s="417"/>
      <c r="N111" s="417" t="s">
        <v>102</v>
      </c>
      <c r="O111" s="418"/>
    </row>
    <row r="112" spans="1:25" s="75" customFormat="1" x14ac:dyDescent="0.25">
      <c r="A112" s="68"/>
      <c r="B112" s="69"/>
      <c r="C112" s="69"/>
      <c r="D112" s="69"/>
      <c r="E112" s="195"/>
      <c r="F112" s="28" t="s">
        <v>103</v>
      </c>
      <c r="G112" s="28" t="s">
        <v>104</v>
      </c>
      <c r="H112" s="228" t="s">
        <v>103</v>
      </c>
      <c r="I112" s="229" t="s">
        <v>104</v>
      </c>
      <c r="J112" s="28" t="s">
        <v>103</v>
      </c>
      <c r="K112" s="28" t="s">
        <v>104</v>
      </c>
      <c r="L112" s="28" t="s">
        <v>103</v>
      </c>
      <c r="M112" s="28" t="s">
        <v>104</v>
      </c>
      <c r="N112" s="28" t="s">
        <v>103</v>
      </c>
      <c r="O112" s="30" t="s">
        <v>104</v>
      </c>
    </row>
    <row r="113" spans="1:15" x14ac:dyDescent="0.25">
      <c r="A113" s="25"/>
      <c r="B113" s="17" t="s">
        <v>121</v>
      </c>
      <c r="C113" s="17"/>
      <c r="D113" s="17"/>
      <c r="E113" s="17"/>
      <c r="F113" s="230">
        <v>8185</v>
      </c>
      <c r="G113" s="230">
        <v>8099</v>
      </c>
      <c r="H113" s="124">
        <v>29934633.73</v>
      </c>
      <c r="I113" s="231">
        <v>30264912.710000001</v>
      </c>
      <c r="J113" s="173">
        <v>0.81569999999999998</v>
      </c>
      <c r="K113" s="173">
        <v>0.82550000000000001</v>
      </c>
      <c r="L113" s="232">
        <v>5.27</v>
      </c>
      <c r="M113" s="232">
        <v>5.34</v>
      </c>
      <c r="N113" s="124">
        <v>151.11000000000001</v>
      </c>
      <c r="O113" s="233">
        <v>153.78</v>
      </c>
    </row>
    <row r="114" spans="1:15" x14ac:dyDescent="0.25">
      <c r="A114" s="25"/>
      <c r="B114" s="17" t="s">
        <v>122</v>
      </c>
      <c r="C114" s="17"/>
      <c r="D114" s="17"/>
      <c r="E114" s="17"/>
      <c r="F114" s="230">
        <v>310</v>
      </c>
      <c r="G114" s="230">
        <v>294</v>
      </c>
      <c r="H114" s="124">
        <v>1560957.85</v>
      </c>
      <c r="I114" s="234">
        <v>1345158.99</v>
      </c>
      <c r="J114" s="173">
        <v>4.2500000000000003E-2</v>
      </c>
      <c r="K114" s="173">
        <v>3.6700000000000003E-2</v>
      </c>
      <c r="L114" s="232">
        <v>5.58</v>
      </c>
      <c r="M114" s="232">
        <v>5.42</v>
      </c>
      <c r="N114" s="124">
        <v>151.13999999999999</v>
      </c>
      <c r="O114" s="235">
        <v>174.14</v>
      </c>
    </row>
    <row r="115" spans="1:15" x14ac:dyDescent="0.25">
      <c r="A115" s="25"/>
      <c r="B115" s="17" t="s">
        <v>123</v>
      </c>
      <c r="C115" s="17"/>
      <c r="D115" s="17"/>
      <c r="E115" s="17"/>
      <c r="F115" s="230">
        <v>165</v>
      </c>
      <c r="G115" s="230">
        <v>186</v>
      </c>
      <c r="H115" s="124">
        <v>1212886.01</v>
      </c>
      <c r="I115" s="234">
        <v>972282.72</v>
      </c>
      <c r="J115" s="173">
        <v>3.3000000000000002E-2</v>
      </c>
      <c r="K115" s="173">
        <v>2.6499999999999999E-2</v>
      </c>
      <c r="L115" s="232">
        <v>5.1100000000000003</v>
      </c>
      <c r="M115" s="232">
        <v>5.66</v>
      </c>
      <c r="N115" s="124">
        <v>172.94</v>
      </c>
      <c r="O115" s="235">
        <v>152.96</v>
      </c>
    </row>
    <row r="116" spans="1:15" x14ac:dyDescent="0.25">
      <c r="A116" s="25"/>
      <c r="B116" s="17" t="s">
        <v>124</v>
      </c>
      <c r="C116" s="17"/>
      <c r="D116" s="17"/>
      <c r="E116" s="17"/>
      <c r="F116" s="230">
        <v>127</v>
      </c>
      <c r="G116" s="230">
        <v>132</v>
      </c>
      <c r="H116" s="124">
        <v>764871.27</v>
      </c>
      <c r="I116" s="234">
        <v>1004660.37</v>
      </c>
      <c r="J116" s="173">
        <v>2.0799999999999999E-2</v>
      </c>
      <c r="K116" s="173">
        <v>2.7400000000000001E-2</v>
      </c>
      <c r="L116" s="232">
        <v>5.09</v>
      </c>
      <c r="M116" s="232">
        <v>5.17</v>
      </c>
      <c r="N116" s="124">
        <v>147.71</v>
      </c>
      <c r="O116" s="235">
        <v>155.91999999999999</v>
      </c>
    </row>
    <row r="117" spans="1:15" x14ac:dyDescent="0.25">
      <c r="A117" s="25"/>
      <c r="B117" s="17" t="s">
        <v>125</v>
      </c>
      <c r="C117" s="17"/>
      <c r="D117" s="17"/>
      <c r="E117" s="17"/>
      <c r="F117" s="230">
        <v>253</v>
      </c>
      <c r="G117" s="230">
        <v>217</v>
      </c>
      <c r="H117" s="124">
        <v>1064280.02</v>
      </c>
      <c r="I117" s="234">
        <v>1124856.2</v>
      </c>
      <c r="J117" s="173">
        <v>2.9000000000000001E-2</v>
      </c>
      <c r="K117" s="173">
        <v>3.0700000000000002E-2</v>
      </c>
      <c r="L117" s="232">
        <v>5.33</v>
      </c>
      <c r="M117" s="232">
        <v>4.95</v>
      </c>
      <c r="N117" s="124">
        <v>128.51</v>
      </c>
      <c r="O117" s="235">
        <v>157.63999999999999</v>
      </c>
    </row>
    <row r="118" spans="1:15" x14ac:dyDescent="0.25">
      <c r="A118" s="25"/>
      <c r="B118" s="17" t="s">
        <v>126</v>
      </c>
      <c r="C118" s="17"/>
      <c r="D118" s="17"/>
      <c r="E118" s="17"/>
      <c r="F118" s="230">
        <v>264</v>
      </c>
      <c r="G118" s="230">
        <v>286</v>
      </c>
      <c r="H118" s="124">
        <v>1292874.6100000001</v>
      </c>
      <c r="I118" s="234">
        <v>1305540</v>
      </c>
      <c r="J118" s="173">
        <v>3.5200000000000002E-2</v>
      </c>
      <c r="K118" s="173">
        <v>3.56E-2</v>
      </c>
      <c r="L118" s="232">
        <v>5.13</v>
      </c>
      <c r="M118" s="236">
        <v>5.3</v>
      </c>
      <c r="N118" s="124">
        <v>115.69</v>
      </c>
      <c r="O118" s="235">
        <v>114.26</v>
      </c>
    </row>
    <row r="119" spans="1:15" x14ac:dyDescent="0.25">
      <c r="A119" s="25"/>
      <c r="B119" s="17" t="s">
        <v>127</v>
      </c>
      <c r="C119" s="17"/>
      <c r="D119" s="17"/>
      <c r="E119" s="17"/>
      <c r="F119" s="230">
        <v>87</v>
      </c>
      <c r="G119" s="230">
        <v>108</v>
      </c>
      <c r="H119" s="124">
        <v>868285.32</v>
      </c>
      <c r="I119" s="234">
        <v>646071.27</v>
      </c>
      <c r="J119" s="173">
        <v>2.3699999999999999E-2</v>
      </c>
      <c r="K119" s="173">
        <v>1.7600000000000001E-2</v>
      </c>
      <c r="L119" s="232">
        <v>5.93</v>
      </c>
      <c r="M119" s="232">
        <v>5.0999999999999996</v>
      </c>
      <c r="N119" s="124">
        <v>186.65</v>
      </c>
      <c r="O119" s="235">
        <v>107.38</v>
      </c>
    </row>
    <row r="120" spans="1:15" x14ac:dyDescent="0.25">
      <c r="A120" s="45"/>
      <c r="B120" s="52" t="s">
        <v>128</v>
      </c>
      <c r="C120" s="131"/>
      <c r="D120" s="131"/>
      <c r="E120" s="81"/>
      <c r="F120" s="237">
        <v>9391</v>
      </c>
      <c r="G120" s="237">
        <v>9322</v>
      </c>
      <c r="H120" s="179">
        <v>36698788.810000002</v>
      </c>
      <c r="I120" s="179">
        <v>36663482.259999998</v>
      </c>
      <c r="J120" s="219"/>
      <c r="K120" s="219"/>
      <c r="L120" s="238">
        <v>5.29</v>
      </c>
      <c r="M120" s="239">
        <v>5.33</v>
      </c>
      <c r="N120" s="179">
        <v>150.69999999999999</v>
      </c>
      <c r="O120" s="182">
        <v>152.44999999999999</v>
      </c>
    </row>
    <row r="121" spans="1:15" s="63" customFormat="1" ht="10.199999999999999" x14ac:dyDescent="0.2">
      <c r="A121" s="59"/>
      <c r="B121" s="61"/>
      <c r="C121" s="61"/>
      <c r="D121" s="61"/>
      <c r="E121" s="61"/>
      <c r="F121" s="61"/>
      <c r="G121" s="61"/>
      <c r="H121" s="61"/>
      <c r="I121" s="61"/>
      <c r="J121" s="240"/>
      <c r="K121" s="240"/>
      <c r="L121" s="61"/>
      <c r="M121" s="61"/>
      <c r="N121" s="61"/>
      <c r="O121" s="241"/>
    </row>
    <row r="122" spans="1:15" s="63" customFormat="1" ht="10.8" thickBot="1" x14ac:dyDescent="0.25">
      <c r="A122" s="64"/>
      <c r="B122" s="65"/>
      <c r="C122" s="65"/>
      <c r="D122" s="65"/>
      <c r="E122" s="65"/>
      <c r="F122" s="65"/>
      <c r="G122" s="65"/>
      <c r="H122" s="65"/>
      <c r="I122" s="65"/>
      <c r="J122" s="224"/>
      <c r="K122" s="224"/>
      <c r="L122" s="65"/>
      <c r="M122" s="65"/>
      <c r="N122" s="65"/>
      <c r="O122" s="225"/>
    </row>
    <row r="123" spans="1:15" ht="12.75" customHeight="1" thickBot="1" x14ac:dyDescent="0.3">
      <c r="A123" s="6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6" x14ac:dyDescent="0.3">
      <c r="A124" s="21" t="s">
        <v>129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 x14ac:dyDescent="0.25">
      <c r="A125" s="2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6"/>
    </row>
    <row r="126" spans="1:15" ht="12.75" customHeight="1" x14ac:dyDescent="0.25">
      <c r="A126" s="27"/>
      <c r="B126" s="170"/>
      <c r="C126" s="170"/>
      <c r="D126" s="170"/>
      <c r="E126" s="170"/>
      <c r="F126" s="419" t="s">
        <v>85</v>
      </c>
      <c r="G126" s="420"/>
      <c r="H126" s="227" t="s">
        <v>99</v>
      </c>
      <c r="I126" s="196"/>
      <c r="J126" s="419" t="s">
        <v>100</v>
      </c>
      <c r="K126" s="420"/>
      <c r="L126" s="419" t="s">
        <v>101</v>
      </c>
      <c r="M126" s="420"/>
      <c r="N126" s="419" t="s">
        <v>102</v>
      </c>
      <c r="O126" s="421"/>
    </row>
    <row r="127" spans="1:15" x14ac:dyDescent="0.25">
      <c r="A127" s="27"/>
      <c r="B127" s="170"/>
      <c r="C127" s="170"/>
      <c r="D127" s="170"/>
      <c r="E127" s="170"/>
      <c r="F127" s="28" t="s">
        <v>103</v>
      </c>
      <c r="G127" s="28" t="s">
        <v>104</v>
      </c>
      <c r="H127" s="28" t="s">
        <v>103</v>
      </c>
      <c r="I127" s="242" t="s">
        <v>104</v>
      </c>
      <c r="J127" s="28" t="s">
        <v>103</v>
      </c>
      <c r="K127" s="28" t="s">
        <v>104</v>
      </c>
      <c r="L127" s="28" t="s">
        <v>103</v>
      </c>
      <c r="M127" s="28" t="s">
        <v>104</v>
      </c>
      <c r="N127" s="28" t="s">
        <v>103</v>
      </c>
      <c r="O127" s="30" t="s">
        <v>104</v>
      </c>
    </row>
    <row r="128" spans="1:15" x14ac:dyDescent="0.25">
      <c r="A128" s="25"/>
      <c r="B128" s="17" t="s">
        <v>130</v>
      </c>
      <c r="C128" s="17"/>
      <c r="D128" s="17"/>
      <c r="E128" s="17"/>
      <c r="F128" s="116">
        <v>680</v>
      </c>
      <c r="G128" s="116">
        <v>672</v>
      </c>
      <c r="H128" s="203">
        <v>12166338.16</v>
      </c>
      <c r="I128" s="203">
        <v>11898772.039999999</v>
      </c>
      <c r="J128" s="173">
        <v>0.21829999999999999</v>
      </c>
      <c r="K128" s="173">
        <v>0.21820000000000001</v>
      </c>
      <c r="L128" s="203">
        <v>4.95</v>
      </c>
      <c r="M128" s="203">
        <v>4.9400000000000004</v>
      </c>
      <c r="N128" s="203">
        <v>194.74</v>
      </c>
      <c r="O128" s="204">
        <v>194.87</v>
      </c>
    </row>
    <row r="129" spans="1:15" x14ac:dyDescent="0.25">
      <c r="A129" s="25"/>
      <c r="B129" s="17" t="s">
        <v>131</v>
      </c>
      <c r="C129" s="17"/>
      <c r="D129" s="17"/>
      <c r="E129" s="17"/>
      <c r="F129" s="116">
        <v>679</v>
      </c>
      <c r="G129" s="116">
        <v>668</v>
      </c>
      <c r="H129" s="203">
        <v>12702973.32</v>
      </c>
      <c r="I129" s="203">
        <v>12400656.09</v>
      </c>
      <c r="J129" s="173">
        <v>0.22800000000000001</v>
      </c>
      <c r="K129" s="173">
        <v>0.22739999999999999</v>
      </c>
      <c r="L129" s="203">
        <v>5.16</v>
      </c>
      <c r="M129" s="203">
        <v>5.16</v>
      </c>
      <c r="N129" s="203">
        <v>210.2</v>
      </c>
      <c r="O129" s="204">
        <v>210.93</v>
      </c>
    </row>
    <row r="130" spans="1:15" x14ac:dyDescent="0.25">
      <c r="A130" s="25"/>
      <c r="B130" s="17" t="s">
        <v>132</v>
      </c>
      <c r="C130" s="17"/>
      <c r="D130" s="17"/>
      <c r="E130" s="17"/>
      <c r="F130" s="116">
        <v>6622</v>
      </c>
      <c r="G130" s="116">
        <v>6515</v>
      </c>
      <c r="H130" s="203">
        <v>15330372.609999999</v>
      </c>
      <c r="I130" s="203">
        <v>15025584.32</v>
      </c>
      <c r="J130" s="173">
        <v>0.27510000000000001</v>
      </c>
      <c r="K130" s="173">
        <v>0.27560000000000001</v>
      </c>
      <c r="L130" s="203">
        <v>5.52</v>
      </c>
      <c r="M130" s="203">
        <v>5.52</v>
      </c>
      <c r="N130" s="203">
        <v>113.21</v>
      </c>
      <c r="O130" s="204">
        <v>113.42</v>
      </c>
    </row>
    <row r="131" spans="1:15" x14ac:dyDescent="0.25">
      <c r="A131" s="25"/>
      <c r="B131" s="17" t="s">
        <v>133</v>
      </c>
      <c r="C131" s="17"/>
      <c r="D131" s="17"/>
      <c r="E131" s="17"/>
      <c r="F131" s="116">
        <v>4459</v>
      </c>
      <c r="G131" s="116">
        <v>4397</v>
      </c>
      <c r="H131" s="203">
        <v>13607676.02</v>
      </c>
      <c r="I131" s="203">
        <v>13438958.210000001</v>
      </c>
      <c r="J131" s="173">
        <v>0.2442</v>
      </c>
      <c r="K131" s="173">
        <v>0.2465</v>
      </c>
      <c r="L131" s="203">
        <v>5.62</v>
      </c>
      <c r="M131" s="203">
        <v>5.62</v>
      </c>
      <c r="N131" s="203">
        <v>124.52</v>
      </c>
      <c r="O131" s="204">
        <v>124.87</v>
      </c>
    </row>
    <row r="132" spans="1:15" x14ac:dyDescent="0.25">
      <c r="A132" s="25"/>
      <c r="B132" s="17" t="s">
        <v>134</v>
      </c>
      <c r="C132" s="17"/>
      <c r="D132" s="17"/>
      <c r="E132" s="17"/>
      <c r="F132" s="116">
        <v>246</v>
      </c>
      <c r="G132" s="116">
        <v>240</v>
      </c>
      <c r="H132" s="203">
        <v>1875544</v>
      </c>
      <c r="I132" s="203">
        <v>1719317.74</v>
      </c>
      <c r="J132" s="173">
        <v>3.3700000000000001E-2</v>
      </c>
      <c r="K132" s="173">
        <v>3.15E-2</v>
      </c>
      <c r="L132" s="203">
        <v>7.34</v>
      </c>
      <c r="M132" s="203">
        <v>7.37</v>
      </c>
      <c r="N132" s="203">
        <v>97.93</v>
      </c>
      <c r="O132" s="204">
        <v>100.34</v>
      </c>
    </row>
    <row r="133" spans="1:15" x14ac:dyDescent="0.25">
      <c r="A133" s="25"/>
      <c r="B133" s="17" t="s">
        <v>135</v>
      </c>
      <c r="C133" s="17"/>
      <c r="D133" s="17"/>
      <c r="E133" s="17"/>
      <c r="F133" s="116">
        <v>24</v>
      </c>
      <c r="G133" s="116">
        <v>24</v>
      </c>
      <c r="H133" s="203">
        <v>42721.36</v>
      </c>
      <c r="I133" s="203">
        <v>41949.8</v>
      </c>
      <c r="J133" s="173">
        <v>8.0000000000000004E-4</v>
      </c>
      <c r="K133" s="173">
        <v>8.0000000000000004E-4</v>
      </c>
      <c r="L133" s="203">
        <v>5.09</v>
      </c>
      <c r="M133" s="203">
        <v>5.09</v>
      </c>
      <c r="N133" s="203">
        <v>66.58</v>
      </c>
      <c r="O133" s="204">
        <v>64.56</v>
      </c>
    </row>
    <row r="134" spans="1:15" x14ac:dyDescent="0.25">
      <c r="A134" s="45"/>
      <c r="B134" s="52" t="s">
        <v>136</v>
      </c>
      <c r="C134" s="131"/>
      <c r="D134" s="131"/>
      <c r="E134" s="131"/>
      <c r="F134" s="237">
        <v>12710</v>
      </c>
      <c r="G134" s="237">
        <v>12516</v>
      </c>
      <c r="H134" s="179">
        <v>55725625.469999999</v>
      </c>
      <c r="I134" s="179">
        <v>54525238.200000003</v>
      </c>
      <c r="J134" s="219"/>
      <c r="K134" s="219"/>
      <c r="L134" s="238">
        <v>5.4</v>
      </c>
      <c r="M134" s="239">
        <v>5.39</v>
      </c>
      <c r="N134" s="179">
        <v>155.33000000000001</v>
      </c>
      <c r="O134" s="182">
        <v>155.74</v>
      </c>
    </row>
    <row r="135" spans="1:15" s="63" customFormat="1" ht="10.199999999999999" x14ac:dyDescent="0.2">
      <c r="A135" s="59"/>
      <c r="B135" s="61"/>
      <c r="C135" s="61"/>
      <c r="D135" s="61"/>
      <c r="E135" s="61"/>
      <c r="F135" s="60"/>
      <c r="G135" s="60"/>
      <c r="H135" s="60"/>
      <c r="I135" s="60"/>
      <c r="J135" s="60"/>
      <c r="K135" s="60"/>
      <c r="L135" s="60"/>
      <c r="M135" s="60"/>
      <c r="N135" s="222"/>
      <c r="O135" s="152"/>
    </row>
    <row r="136" spans="1:15" s="63" customFormat="1" ht="10.8" thickBot="1" x14ac:dyDescent="0.2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5" ht="13.8" thickBot="1" x14ac:dyDescent="0.3">
      <c r="A137" s="226"/>
      <c r="B137" s="226"/>
      <c r="C137" s="226"/>
      <c r="D137" s="226"/>
      <c r="E137" s="226"/>
    </row>
    <row r="138" spans="1:15" ht="15.6" x14ac:dyDescent="0.3">
      <c r="A138" s="21" t="s">
        <v>137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5" ht="6.75" customHeight="1" x14ac:dyDescent="0.25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6"/>
    </row>
    <row r="140" spans="1:15" ht="12.75" customHeight="1" x14ac:dyDescent="0.25">
      <c r="A140" s="27"/>
      <c r="B140" s="170"/>
      <c r="C140" s="170"/>
      <c r="D140" s="170"/>
      <c r="E140" s="170"/>
      <c r="F140" s="419" t="s">
        <v>85</v>
      </c>
      <c r="G140" s="420"/>
      <c r="H140" s="227" t="s">
        <v>99</v>
      </c>
      <c r="I140" s="196"/>
      <c r="J140" s="419" t="s">
        <v>138</v>
      </c>
      <c r="K140" s="420"/>
      <c r="L140" s="419" t="s">
        <v>101</v>
      </c>
      <c r="M140" s="420"/>
      <c r="N140" s="419" t="s">
        <v>102</v>
      </c>
      <c r="O140" s="421"/>
    </row>
    <row r="141" spans="1:15" x14ac:dyDescent="0.25">
      <c r="A141" s="27"/>
      <c r="B141" s="170"/>
      <c r="C141" s="170"/>
      <c r="D141" s="170"/>
      <c r="E141" s="170"/>
      <c r="F141" s="28" t="s">
        <v>103</v>
      </c>
      <c r="G141" s="28" t="s">
        <v>104</v>
      </c>
      <c r="H141" s="28" t="s">
        <v>103</v>
      </c>
      <c r="I141" s="242" t="s">
        <v>104</v>
      </c>
      <c r="J141" s="28" t="s">
        <v>103</v>
      </c>
      <c r="K141" s="28" t="s">
        <v>104</v>
      </c>
      <c r="L141" s="28" t="s">
        <v>103</v>
      </c>
      <c r="M141" s="28" t="s">
        <v>104</v>
      </c>
      <c r="N141" s="28" t="s">
        <v>103</v>
      </c>
      <c r="O141" s="30" t="s">
        <v>104</v>
      </c>
    </row>
    <row r="142" spans="1:15" x14ac:dyDescent="0.25">
      <c r="A142" s="25"/>
      <c r="B142" s="17" t="s">
        <v>139</v>
      </c>
      <c r="C142" s="17"/>
      <c r="D142" s="17"/>
      <c r="E142" s="17"/>
      <c r="F142" s="116">
        <v>6842</v>
      </c>
      <c r="G142" s="116">
        <v>6757</v>
      </c>
      <c r="H142" s="203">
        <v>22561514.5</v>
      </c>
      <c r="I142" s="203">
        <v>22128048.93</v>
      </c>
      <c r="J142" s="173">
        <v>0.40489999999999998</v>
      </c>
      <c r="K142" s="173">
        <v>0.40579999999999999</v>
      </c>
      <c r="L142" s="203">
        <v>5.73</v>
      </c>
      <c r="M142" s="203">
        <v>5.72</v>
      </c>
      <c r="N142" s="124">
        <v>127.29</v>
      </c>
      <c r="O142" s="233">
        <v>127.99</v>
      </c>
    </row>
    <row r="143" spans="1:15" x14ac:dyDescent="0.25">
      <c r="A143" s="25"/>
      <c r="B143" s="17" t="s">
        <v>140</v>
      </c>
      <c r="C143" s="17"/>
      <c r="D143" s="17"/>
      <c r="E143" s="17"/>
      <c r="F143" s="116">
        <v>2403</v>
      </c>
      <c r="G143" s="116">
        <v>2348</v>
      </c>
      <c r="H143" s="203">
        <v>5265476.78</v>
      </c>
      <c r="I143" s="203">
        <v>5160186.55</v>
      </c>
      <c r="J143" s="173">
        <v>9.4500000000000001E-2</v>
      </c>
      <c r="K143" s="173">
        <v>9.4600000000000004E-2</v>
      </c>
      <c r="L143" s="203">
        <v>5.66</v>
      </c>
      <c r="M143" s="203">
        <v>5.66</v>
      </c>
      <c r="N143" s="124">
        <v>112.03</v>
      </c>
      <c r="O143" s="235">
        <v>113.16</v>
      </c>
    </row>
    <row r="144" spans="1:15" x14ac:dyDescent="0.25">
      <c r="A144" s="25"/>
      <c r="B144" s="17" t="s">
        <v>141</v>
      </c>
      <c r="C144" s="17"/>
      <c r="D144" s="17"/>
      <c r="E144" s="17"/>
      <c r="F144" s="116">
        <v>2181</v>
      </c>
      <c r="G144" s="116">
        <v>2152</v>
      </c>
      <c r="H144" s="203">
        <v>5055638.9000000004</v>
      </c>
      <c r="I144" s="203">
        <v>4973290.38</v>
      </c>
      <c r="J144" s="173">
        <v>9.0700000000000003E-2</v>
      </c>
      <c r="K144" s="173">
        <v>9.1200000000000003E-2</v>
      </c>
      <c r="L144" s="203">
        <v>5.55</v>
      </c>
      <c r="M144" s="203">
        <v>5.55</v>
      </c>
      <c r="N144" s="124">
        <v>116.97</v>
      </c>
      <c r="O144" s="235">
        <v>117.35</v>
      </c>
    </row>
    <row r="145" spans="1:15" x14ac:dyDescent="0.25">
      <c r="A145" s="25"/>
      <c r="B145" s="17" t="s">
        <v>142</v>
      </c>
      <c r="C145" s="17"/>
      <c r="D145" s="17"/>
      <c r="E145" s="17"/>
      <c r="F145" s="116">
        <v>1253</v>
      </c>
      <c r="G145" s="116">
        <v>1234</v>
      </c>
      <c r="H145" s="203">
        <v>22792805.41</v>
      </c>
      <c r="I145" s="203">
        <v>22216573.719999999</v>
      </c>
      <c r="J145" s="173">
        <v>0.40899999999999997</v>
      </c>
      <c r="K145" s="173">
        <v>0.40749999999999997</v>
      </c>
      <c r="L145" s="203">
        <v>4.9800000000000004</v>
      </c>
      <c r="M145" s="203">
        <v>4.96</v>
      </c>
      <c r="N145" s="124">
        <v>201.69</v>
      </c>
      <c r="O145" s="235">
        <v>201.95</v>
      </c>
    </row>
    <row r="146" spans="1:15" x14ac:dyDescent="0.25">
      <c r="A146" s="25"/>
      <c r="B146" s="17" t="s">
        <v>143</v>
      </c>
      <c r="C146" s="17"/>
      <c r="D146" s="17"/>
      <c r="E146" s="17"/>
      <c r="F146" s="116">
        <v>31</v>
      </c>
      <c r="G146" s="116">
        <v>25</v>
      </c>
      <c r="H146" s="203">
        <v>50189.88</v>
      </c>
      <c r="I146" s="203">
        <v>47138.62</v>
      </c>
      <c r="J146" s="173">
        <v>8.9999999999999998E-4</v>
      </c>
      <c r="K146" s="173">
        <v>8.9999999999999998E-4</v>
      </c>
      <c r="L146" s="203">
        <v>4.7300000000000004</v>
      </c>
      <c r="M146" s="203">
        <v>4.6900000000000004</v>
      </c>
      <c r="N146" s="124">
        <v>114.64</v>
      </c>
      <c r="O146" s="235">
        <v>119.24</v>
      </c>
    </row>
    <row r="147" spans="1:15" x14ac:dyDescent="0.25">
      <c r="A147" s="45"/>
      <c r="B147" s="52" t="s">
        <v>93</v>
      </c>
      <c r="C147" s="131"/>
      <c r="D147" s="131"/>
      <c r="E147" s="131"/>
      <c r="F147" s="237">
        <v>12710</v>
      </c>
      <c r="G147" s="237">
        <v>12516</v>
      </c>
      <c r="H147" s="179">
        <v>55725625.469999999</v>
      </c>
      <c r="I147" s="179">
        <v>54525238.200000003</v>
      </c>
      <c r="J147" s="219"/>
      <c r="K147" s="219"/>
      <c r="L147" s="238">
        <v>5.4</v>
      </c>
      <c r="M147" s="238">
        <v>5.39</v>
      </c>
      <c r="N147" s="179">
        <v>155.33000000000001</v>
      </c>
      <c r="O147" s="182">
        <v>155.74</v>
      </c>
    </row>
    <row r="148" spans="1:15" s="63" customFormat="1" ht="10.199999999999999" x14ac:dyDescent="0.2">
      <c r="A148" s="19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222"/>
      <c r="O148" s="62"/>
    </row>
    <row r="149" spans="1:15" s="63" customFormat="1" ht="10.8" thickBot="1" x14ac:dyDescent="0.2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5" ht="13.8" thickBot="1" x14ac:dyDescent="0.3">
      <c r="A150" s="226"/>
      <c r="B150" s="226"/>
      <c r="C150" s="226"/>
      <c r="D150" s="226"/>
      <c r="E150" s="226"/>
    </row>
    <row r="151" spans="1:15" ht="15.6" x14ac:dyDescent="0.3">
      <c r="A151" s="21" t="s">
        <v>144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 x14ac:dyDescent="0.25">
      <c r="A152" s="2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6"/>
    </row>
    <row r="153" spans="1:15" x14ac:dyDescent="0.25">
      <c r="A153" s="27"/>
      <c r="B153" s="170"/>
      <c r="C153" s="170"/>
      <c r="D153" s="170"/>
      <c r="E153" s="109"/>
      <c r="F153" s="419" t="s">
        <v>85</v>
      </c>
      <c r="G153" s="420"/>
      <c r="H153" s="227" t="s">
        <v>99</v>
      </c>
      <c r="I153" s="196"/>
      <c r="J153" s="417" t="s">
        <v>145</v>
      </c>
      <c r="K153" s="417"/>
      <c r="L153" s="30" t="s">
        <v>20</v>
      </c>
    </row>
    <row r="154" spans="1:15" x14ac:dyDescent="0.25">
      <c r="A154" s="27"/>
      <c r="B154" s="170"/>
      <c r="C154" s="170"/>
      <c r="D154" s="170"/>
      <c r="E154" s="109"/>
      <c r="F154" s="242" t="s">
        <v>103</v>
      </c>
      <c r="G154" s="242" t="s">
        <v>104</v>
      </c>
      <c r="H154" s="28" t="s">
        <v>103</v>
      </c>
      <c r="I154" s="28" t="s">
        <v>104</v>
      </c>
      <c r="J154" s="28" t="s">
        <v>103</v>
      </c>
      <c r="K154" s="28" t="s">
        <v>104</v>
      </c>
      <c r="L154" s="243"/>
    </row>
    <row r="155" spans="1:15" x14ac:dyDescent="0.25">
      <c r="A155" s="72"/>
      <c r="B155" s="76" t="s">
        <v>146</v>
      </c>
      <c r="C155" s="76"/>
      <c r="D155" s="76"/>
      <c r="E155" s="76"/>
      <c r="F155" s="116">
        <v>1870</v>
      </c>
      <c r="G155" s="116">
        <v>1822</v>
      </c>
      <c r="H155" s="203">
        <v>5466547.6900000004</v>
      </c>
      <c r="I155" s="124">
        <v>5339713.5</v>
      </c>
      <c r="J155" s="173">
        <v>9.8100000000000007E-2</v>
      </c>
      <c r="K155" s="244">
        <v>9.7900000000000001E-2</v>
      </c>
      <c r="L155" s="245">
        <v>3.0226999999999999</v>
      </c>
    </row>
    <row r="156" spans="1:15" x14ac:dyDescent="0.25">
      <c r="A156" s="25"/>
      <c r="B156" s="17" t="s">
        <v>147</v>
      </c>
      <c r="C156" s="17"/>
      <c r="D156" s="17"/>
      <c r="E156" s="17"/>
      <c r="F156" s="116">
        <v>10840</v>
      </c>
      <c r="G156" s="116">
        <v>10694</v>
      </c>
      <c r="H156" s="203">
        <v>50259077.780000001</v>
      </c>
      <c r="I156" s="124">
        <v>49185524.700000003</v>
      </c>
      <c r="J156" s="173">
        <v>0.90190000000000003</v>
      </c>
      <c r="K156" s="214">
        <v>0.90210000000000001</v>
      </c>
      <c r="L156" s="246">
        <v>2.4165999999999999</v>
      </c>
    </row>
    <row r="157" spans="1:15" x14ac:dyDescent="0.25">
      <c r="A157" s="25"/>
      <c r="B157" s="17" t="s">
        <v>148</v>
      </c>
      <c r="C157" s="17"/>
      <c r="D157" s="17"/>
      <c r="E157" s="17"/>
      <c r="F157" s="116">
        <v>0</v>
      </c>
      <c r="G157" s="116">
        <v>0</v>
      </c>
      <c r="H157" s="203">
        <v>0</v>
      </c>
      <c r="I157" s="203">
        <v>0</v>
      </c>
      <c r="J157" s="173">
        <v>0</v>
      </c>
      <c r="K157" s="214">
        <v>0</v>
      </c>
      <c r="L157" s="246">
        <v>0</v>
      </c>
    </row>
    <row r="158" spans="1:15" ht="13.8" thickBot="1" x14ac:dyDescent="0.3">
      <c r="A158" s="153"/>
      <c r="B158" s="247" t="s">
        <v>48</v>
      </c>
      <c r="C158" s="66"/>
      <c r="D158" s="66"/>
      <c r="E158" s="66"/>
      <c r="F158" s="248">
        <v>12710</v>
      </c>
      <c r="G158" s="248">
        <v>12516</v>
      </c>
      <c r="H158" s="249">
        <v>55725625.469999999</v>
      </c>
      <c r="I158" s="249">
        <v>54525238.200000003</v>
      </c>
      <c r="J158" s="250"/>
      <c r="K158" s="251"/>
      <c r="L158" s="252">
        <v>2.476</v>
      </c>
    </row>
    <row r="159" spans="1:15" s="254" customFormat="1" ht="10.199999999999999" x14ac:dyDescent="0.2">
      <c r="A159" s="61"/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1:15" s="254" customFormat="1" ht="10.199999999999999" x14ac:dyDescent="0.2">
      <c r="A160" s="61"/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1:15" ht="13.8" thickBot="1" x14ac:dyDescent="0.3"/>
    <row r="162" spans="1:15" s="17" customFormat="1" ht="15.6" x14ac:dyDescent="0.3">
      <c r="A162" s="21" t="s">
        <v>149</v>
      </c>
      <c r="B162" s="255"/>
      <c r="C162" s="256"/>
      <c r="D162" s="257"/>
      <c r="E162" s="257"/>
      <c r="F162" s="161" t="s">
        <v>150</v>
      </c>
    </row>
    <row r="163" spans="1:15" s="17" customFormat="1" ht="13.8" thickBot="1" x14ac:dyDescent="0.3">
      <c r="A163" s="153" t="s">
        <v>151</v>
      </c>
      <c r="B163" s="153"/>
      <c r="C163" s="258"/>
      <c r="D163" s="258"/>
      <c r="E163" s="258"/>
      <c r="F163" s="259">
        <v>199561886.91999999</v>
      </c>
    </row>
    <row r="164" spans="1:15" s="17" customFormat="1" x14ac:dyDescent="0.25">
      <c r="C164" s="71"/>
      <c r="D164" s="71"/>
      <c r="E164" s="71"/>
      <c r="F164" s="260"/>
    </row>
    <row r="165" spans="1:15" s="17" customFormat="1" x14ac:dyDescent="0.25">
      <c r="C165" s="261"/>
      <c r="D165" s="262"/>
      <c r="E165" s="262"/>
      <c r="F165" s="260"/>
    </row>
    <row r="166" spans="1:15" s="17" customFormat="1" ht="12.75" customHeight="1" x14ac:dyDescent="0.25">
      <c r="A166" s="422"/>
      <c r="B166" s="422"/>
      <c r="C166" s="422"/>
      <c r="D166" s="422"/>
      <c r="E166" s="422"/>
      <c r="F166" s="422"/>
    </row>
    <row r="167" spans="1:15" s="17" customFormat="1" x14ac:dyDescent="0.25">
      <c r="A167" s="422"/>
      <c r="B167" s="422"/>
      <c r="C167" s="422"/>
      <c r="D167" s="422"/>
      <c r="E167" s="422"/>
      <c r="F167" s="422"/>
    </row>
    <row r="168" spans="1:15" s="17" customFormat="1" x14ac:dyDescent="0.25">
      <c r="A168" s="422"/>
      <c r="B168" s="422"/>
      <c r="C168" s="422"/>
      <c r="D168" s="422"/>
      <c r="E168" s="422"/>
      <c r="F168" s="422"/>
    </row>
    <row r="169" spans="1:15" x14ac:dyDescent="0.25">
      <c r="A169" s="17"/>
      <c r="B169" s="17"/>
      <c r="C169" s="261"/>
      <c r="D169" s="262"/>
      <c r="E169" s="262"/>
      <c r="F169" s="260"/>
      <c r="G169" s="17"/>
    </row>
    <row r="170" spans="1:15" x14ac:dyDescent="0.25">
      <c r="A170" s="422"/>
      <c r="B170" s="422"/>
      <c r="C170" s="422"/>
      <c r="D170" s="422"/>
      <c r="E170" s="422"/>
      <c r="F170" s="422"/>
      <c r="H170" s="80"/>
      <c r="I170" s="80"/>
    </row>
    <row r="171" spans="1:15" x14ac:dyDescent="0.25">
      <c r="A171" s="422"/>
      <c r="B171" s="422"/>
      <c r="C171" s="422"/>
      <c r="D171" s="422"/>
      <c r="E171" s="422"/>
      <c r="F171" s="422"/>
    </row>
    <row r="172" spans="1:15" x14ac:dyDescent="0.25">
      <c r="A172" s="422"/>
      <c r="B172" s="422"/>
      <c r="C172" s="422"/>
      <c r="D172" s="422"/>
      <c r="E172" s="422"/>
      <c r="F172" s="422"/>
    </row>
    <row r="173" spans="1:15" x14ac:dyDescent="0.25">
      <c r="F173" s="148"/>
      <c r="G173" s="148"/>
      <c r="H173" s="263"/>
      <c r="I173" s="263"/>
      <c r="J173" s="148"/>
      <c r="K173" s="148"/>
      <c r="L173" s="80"/>
      <c r="M173" s="80"/>
      <c r="N173" s="80"/>
      <c r="O173" s="80"/>
    </row>
    <row r="174" spans="1:15" x14ac:dyDescent="0.25">
      <c r="F174" s="148"/>
      <c r="G174" s="148"/>
      <c r="H174" s="264"/>
      <c r="I174" s="264"/>
      <c r="J174" s="148"/>
      <c r="K174" s="148"/>
      <c r="L174" s="80"/>
      <c r="M174" s="80"/>
      <c r="N174" s="80"/>
      <c r="O174" s="80"/>
    </row>
    <row r="175" spans="1:15" x14ac:dyDescent="0.25"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pans="1:15" x14ac:dyDescent="0.25"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8" spans="6:6" x14ac:dyDescent="0.25">
      <c r="F178" s="80"/>
    </row>
    <row r="180" spans="6:6" x14ac:dyDescent="0.25">
      <c r="F180" s="8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75:O175">
    <cfRule type="cellIs" dxfId="0" priority="1" operator="equal">
      <formula>TRUE</formula>
    </cfRule>
  </conditionalFormatting>
  <hyperlinks>
    <hyperlink ref="D10" r:id="rId1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ignoredErrors>
    <ignoredError sqref="G5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26" customWidth="1"/>
    <col min="3" max="3" width="14.44140625" style="226" customWidth="1"/>
    <col min="4" max="4" width="13.109375" style="226" customWidth="1"/>
    <col min="5" max="5" width="12.88671875" style="226" customWidth="1"/>
    <col min="6" max="6" width="11.5546875" style="226" customWidth="1"/>
    <col min="7" max="7" width="15.88671875" style="226" bestFit="1" customWidth="1"/>
    <col min="8" max="8" width="19.44140625" style="226" customWidth="1"/>
    <col min="9" max="9" width="15.109375" style="226" customWidth="1"/>
    <col min="10" max="11" width="14.44140625" style="226" customWidth="1"/>
    <col min="12" max="12" width="15.5546875" style="226" bestFit="1" customWidth="1"/>
    <col min="13" max="13" width="14.44140625" style="226" customWidth="1"/>
    <col min="14" max="14" width="17.109375" style="226" customWidth="1"/>
    <col min="15" max="16" width="15.5546875" style="265" customWidth="1"/>
    <col min="17" max="17" width="17.5546875" style="226" customWidth="1"/>
    <col min="18" max="18" width="46.5546875" style="226" customWidth="1"/>
    <col min="19" max="19" width="13.5546875" style="226" bestFit="1" customWidth="1"/>
    <col min="20" max="20" width="14.109375" style="226" bestFit="1" customWidth="1"/>
    <col min="21" max="21" width="13.109375" style="226" bestFit="1" customWidth="1"/>
    <col min="22" max="35" width="10.88671875" style="226" customWidth="1"/>
    <col min="36" max="36" width="2.5546875" style="226" customWidth="1"/>
    <col min="37" max="16384" width="9.109375" style="226"/>
  </cols>
  <sheetData>
    <row r="1" spans="1:36" ht="15.6" x14ac:dyDescent="0.3">
      <c r="A1" s="1" t="s">
        <v>0</v>
      </c>
    </row>
    <row r="2" spans="1:36" ht="15.75" customHeight="1" x14ac:dyDescent="0.3">
      <c r="A2" s="1" t="s">
        <v>152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05" t="s">
        <v>6</v>
      </c>
      <c r="C5" s="406"/>
      <c r="D5" s="406"/>
      <c r="E5" s="266">
        <v>44007</v>
      </c>
      <c r="F5" s="267"/>
      <c r="G5" s="268"/>
    </row>
    <row r="6" spans="1:36" ht="13.8" thickBot="1" x14ac:dyDescent="0.3">
      <c r="B6" s="411" t="s">
        <v>153</v>
      </c>
      <c r="C6" s="412"/>
      <c r="D6" s="412"/>
      <c r="E6" s="269">
        <v>43982</v>
      </c>
      <c r="F6" s="270"/>
      <c r="G6" s="271"/>
    </row>
    <row r="8" spans="1:36" x14ac:dyDescent="0.25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  <c r="P8" s="273"/>
      <c r="Q8" s="272"/>
    </row>
    <row r="9" spans="1:36" ht="14.4" thickBot="1" x14ac:dyDescent="0.3">
      <c r="A9" s="274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/>
      <c r="P9" s="273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</row>
    <row r="10" spans="1:36" ht="13.8" thickBot="1" x14ac:dyDescent="0.3">
      <c r="A10" s="272"/>
      <c r="B10" s="272"/>
      <c r="C10" s="272"/>
      <c r="D10" s="272"/>
      <c r="E10" s="272"/>
      <c r="F10" s="272"/>
      <c r="G10" s="272"/>
      <c r="H10" s="272"/>
      <c r="J10" s="160"/>
      <c r="K10" s="275"/>
      <c r="L10" s="275"/>
      <c r="M10" s="275"/>
      <c r="N10" s="276"/>
      <c r="O10" s="273"/>
      <c r="P10" s="273"/>
      <c r="Q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</row>
    <row r="11" spans="1:36" ht="16.8" thickBot="1" x14ac:dyDescent="0.3">
      <c r="A11" s="277" t="s">
        <v>154</v>
      </c>
      <c r="B11" s="278"/>
      <c r="C11" s="278"/>
      <c r="D11" s="278"/>
      <c r="E11" s="278"/>
      <c r="F11" s="278"/>
      <c r="G11" s="278"/>
      <c r="H11" s="279"/>
      <c r="J11" s="117" t="s">
        <v>155</v>
      </c>
      <c r="K11" s="272"/>
      <c r="L11" s="272"/>
      <c r="M11" s="272"/>
      <c r="N11" s="280">
        <v>43982</v>
      </c>
      <c r="O11" s="281"/>
      <c r="P11" s="281"/>
      <c r="Q11" s="28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</row>
    <row r="12" spans="1:36" x14ac:dyDescent="0.25">
      <c r="A12" s="117"/>
      <c r="B12" s="272"/>
      <c r="C12" s="272"/>
      <c r="D12" s="272"/>
      <c r="E12" s="272"/>
      <c r="F12" s="272"/>
      <c r="G12" s="272"/>
      <c r="H12" s="283"/>
      <c r="J12" s="284" t="s">
        <v>156</v>
      </c>
      <c r="L12" s="272"/>
      <c r="M12" s="272"/>
      <c r="N12" s="139">
        <v>10000</v>
      </c>
      <c r="O12" s="285"/>
      <c r="P12" s="285"/>
      <c r="Q12" s="141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</row>
    <row r="13" spans="1:36" x14ac:dyDescent="0.25">
      <c r="A13" s="284"/>
      <c r="B13" s="272" t="s">
        <v>157</v>
      </c>
      <c r="C13" s="272"/>
      <c r="D13" s="272"/>
      <c r="E13" s="272"/>
      <c r="F13" s="272"/>
      <c r="G13" s="272"/>
      <c r="H13" s="139">
        <v>990180.89000000013</v>
      </c>
      <c r="J13" s="25" t="s">
        <v>158</v>
      </c>
      <c r="L13" s="272"/>
      <c r="M13" s="272"/>
      <c r="N13" s="139">
        <v>13566.42</v>
      </c>
      <c r="O13" s="285"/>
      <c r="P13" s="285"/>
      <c r="Q13" s="141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</row>
    <row r="14" spans="1:36" x14ac:dyDescent="0.25">
      <c r="A14" s="284"/>
      <c r="B14" s="272" t="s">
        <v>159</v>
      </c>
      <c r="C14" s="272"/>
      <c r="D14" s="272"/>
      <c r="E14" s="272"/>
      <c r="F14" s="286"/>
      <c r="G14" s="272"/>
      <c r="H14" s="287">
        <v>0</v>
      </c>
      <c r="J14" s="25" t="s">
        <v>160</v>
      </c>
      <c r="L14" s="272"/>
      <c r="M14" s="272"/>
      <c r="N14" s="139">
        <v>2247.46</v>
      </c>
      <c r="O14" s="285"/>
      <c r="P14" s="285"/>
      <c r="Q14" s="141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</row>
    <row r="15" spans="1:36" x14ac:dyDescent="0.25">
      <c r="A15" s="284"/>
      <c r="B15" s="272" t="s">
        <v>65</v>
      </c>
      <c r="C15" s="272"/>
      <c r="D15" s="272"/>
      <c r="E15" s="272"/>
      <c r="F15" s="272"/>
      <c r="G15" s="272"/>
      <c r="H15" s="287"/>
      <c r="J15" s="25" t="s">
        <v>161</v>
      </c>
      <c r="L15" s="272"/>
      <c r="M15" s="272"/>
      <c r="N15" s="139">
        <v>21355.119999999999</v>
      </c>
      <c r="O15" s="285"/>
      <c r="P15" s="285"/>
      <c r="Q15" s="141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</row>
    <row r="16" spans="1:36" x14ac:dyDescent="0.25">
      <c r="A16" s="284"/>
      <c r="B16" s="272"/>
      <c r="C16" s="272" t="s">
        <v>162</v>
      </c>
      <c r="D16" s="272"/>
      <c r="E16" s="272"/>
      <c r="F16" s="272"/>
      <c r="G16" s="272"/>
      <c r="H16" s="139">
        <v>0</v>
      </c>
      <c r="J16" s="25" t="s">
        <v>163</v>
      </c>
      <c r="L16" s="272"/>
      <c r="M16" s="272"/>
      <c r="N16" s="167">
        <v>6742.38</v>
      </c>
      <c r="O16" s="285"/>
      <c r="P16" s="285"/>
      <c r="Q16" s="141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</row>
    <row r="17" spans="1:36" ht="13.8" thickBot="1" x14ac:dyDescent="0.3">
      <c r="A17" s="284"/>
      <c r="B17" s="272" t="s">
        <v>164</v>
      </c>
      <c r="C17" s="272"/>
      <c r="D17" s="272"/>
      <c r="E17" s="272"/>
      <c r="F17" s="272"/>
      <c r="G17" s="272"/>
      <c r="H17" s="287">
        <v>174.66</v>
      </c>
      <c r="J17" s="288"/>
      <c r="K17" s="247" t="s">
        <v>165</v>
      </c>
      <c r="L17" s="289"/>
      <c r="M17" s="289"/>
      <c r="N17" s="290">
        <v>53911.38</v>
      </c>
      <c r="O17" s="291"/>
      <c r="P17" s="291"/>
      <c r="Q17" s="29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</row>
    <row r="18" spans="1:36" x14ac:dyDescent="0.25">
      <c r="A18" s="284"/>
      <c r="B18" s="272" t="s">
        <v>166</v>
      </c>
      <c r="C18" s="272"/>
      <c r="D18" s="272"/>
      <c r="E18" s="272"/>
      <c r="F18" s="272"/>
      <c r="G18" s="272"/>
      <c r="H18" s="287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</row>
    <row r="19" spans="1:36" x14ac:dyDescent="0.25">
      <c r="A19" s="284"/>
      <c r="B19" s="17" t="s">
        <v>167</v>
      </c>
      <c r="C19" s="272"/>
      <c r="D19" s="272"/>
      <c r="E19" s="272"/>
      <c r="F19" s="272"/>
      <c r="G19" s="272"/>
      <c r="H19" s="287">
        <v>0</v>
      </c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</row>
    <row r="20" spans="1:36" x14ac:dyDescent="0.25">
      <c r="A20" s="284"/>
      <c r="B20" s="272" t="s">
        <v>168</v>
      </c>
      <c r="C20" s="272"/>
      <c r="D20" s="272"/>
      <c r="E20" s="272"/>
      <c r="F20" s="272"/>
      <c r="G20" s="272"/>
      <c r="H20" s="139">
        <v>456464.01</v>
      </c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</row>
    <row r="21" spans="1:36" x14ac:dyDescent="0.25">
      <c r="A21" s="284"/>
      <c r="B21" s="17" t="s">
        <v>169</v>
      </c>
      <c r="C21" s="272"/>
      <c r="D21" s="272"/>
      <c r="E21" s="272"/>
      <c r="F21" s="272"/>
      <c r="G21" s="272"/>
      <c r="H21" s="287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</row>
    <row r="22" spans="1:36" ht="13.8" thickBot="1" x14ac:dyDescent="0.3">
      <c r="A22" s="284"/>
      <c r="B22" s="272" t="s">
        <v>170</v>
      </c>
      <c r="C22" s="272"/>
      <c r="D22" s="272"/>
      <c r="E22" s="272"/>
      <c r="F22" s="272"/>
      <c r="G22" s="272"/>
      <c r="H22" s="287">
        <v>0</v>
      </c>
      <c r="N22" s="293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</row>
    <row r="23" spans="1:36" x14ac:dyDescent="0.25">
      <c r="A23" s="284"/>
      <c r="B23" s="272" t="s">
        <v>171</v>
      </c>
      <c r="C23" s="272"/>
      <c r="D23" s="272"/>
      <c r="E23" s="272"/>
      <c r="F23" s="272"/>
      <c r="G23" s="272"/>
      <c r="H23" s="287"/>
      <c r="J23" s="160" t="s">
        <v>172</v>
      </c>
      <c r="K23" s="275"/>
      <c r="L23" s="275"/>
      <c r="M23" s="275"/>
      <c r="N23" s="294">
        <v>43982</v>
      </c>
      <c r="O23" s="281"/>
      <c r="Q23" s="28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</row>
    <row r="24" spans="1:36" x14ac:dyDescent="0.25">
      <c r="A24" s="284"/>
      <c r="B24" s="272" t="s">
        <v>173</v>
      </c>
      <c r="C24" s="272"/>
      <c r="D24" s="272"/>
      <c r="E24" s="272"/>
      <c r="F24" s="272"/>
      <c r="G24" s="272"/>
      <c r="H24" s="287"/>
      <c r="J24" s="284"/>
      <c r="K24" s="272"/>
      <c r="L24" s="272"/>
      <c r="M24" s="272"/>
      <c r="N24" s="295"/>
      <c r="Q24" s="296" t="s">
        <v>174</v>
      </c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</row>
    <row r="25" spans="1:36" x14ac:dyDescent="0.25">
      <c r="A25" s="284"/>
      <c r="B25" s="272" t="s">
        <v>175</v>
      </c>
      <c r="C25" s="272"/>
      <c r="D25" s="272"/>
      <c r="E25" s="272"/>
      <c r="F25" s="272"/>
      <c r="G25" s="272"/>
      <c r="H25" s="139"/>
      <c r="J25" s="297" t="s">
        <v>176</v>
      </c>
      <c r="K25" s="272"/>
      <c r="L25" s="272"/>
      <c r="M25" s="272"/>
      <c r="N25" s="139">
        <v>478257.83</v>
      </c>
      <c r="O25" s="298"/>
      <c r="P25" s="299"/>
      <c r="Q25" s="285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</row>
    <row r="26" spans="1:36" x14ac:dyDescent="0.25">
      <c r="A26" s="284"/>
      <c r="B26" s="272" t="s">
        <v>177</v>
      </c>
      <c r="C26" s="272"/>
      <c r="D26" s="272"/>
      <c r="E26" s="272"/>
      <c r="F26" s="272"/>
      <c r="G26" s="272"/>
      <c r="H26" s="139">
        <v>0</v>
      </c>
      <c r="J26" s="297" t="s">
        <v>178</v>
      </c>
      <c r="K26" s="272"/>
      <c r="L26" s="272"/>
      <c r="M26" s="272"/>
      <c r="N26" s="300">
        <v>63910504.549999997</v>
      </c>
      <c r="O26" s="298"/>
      <c r="P26" s="301"/>
      <c r="Q26" s="285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</row>
    <row r="27" spans="1:36" x14ac:dyDescent="0.25">
      <c r="A27" s="284"/>
      <c r="B27" s="272" t="s">
        <v>179</v>
      </c>
      <c r="C27" s="272"/>
      <c r="D27" s="272"/>
      <c r="E27" s="272"/>
      <c r="F27" s="272"/>
      <c r="G27" s="272"/>
      <c r="H27" s="287">
        <v>0</v>
      </c>
      <c r="J27" s="297" t="s">
        <v>180</v>
      </c>
      <c r="K27" s="272"/>
      <c r="L27" s="272"/>
      <c r="M27" s="272"/>
      <c r="N27" s="302">
        <v>0.32025406021351327</v>
      </c>
      <c r="O27" s="298"/>
      <c r="P27" s="298"/>
      <c r="R27" s="303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</row>
    <row r="28" spans="1:36" x14ac:dyDescent="0.25">
      <c r="A28" s="284"/>
      <c r="B28" s="272"/>
      <c r="C28" s="272"/>
      <c r="D28" s="272"/>
      <c r="E28" s="272"/>
      <c r="F28" s="272"/>
      <c r="G28" s="272"/>
      <c r="H28" s="304"/>
      <c r="J28" s="297" t="s">
        <v>181</v>
      </c>
      <c r="K28" s="272"/>
      <c r="L28" s="272"/>
      <c r="M28" s="272"/>
      <c r="N28" s="305">
        <v>1.1721270123676415</v>
      </c>
      <c r="O28" s="298"/>
      <c r="P28" s="298"/>
      <c r="Q28" s="306"/>
    </row>
    <row r="29" spans="1:36" x14ac:dyDescent="0.25">
      <c r="A29" s="284"/>
      <c r="B29" s="272"/>
      <c r="C29" s="92" t="s">
        <v>182</v>
      </c>
      <c r="D29" s="272"/>
      <c r="E29" s="272"/>
      <c r="F29" s="272"/>
      <c r="G29" s="272"/>
      <c r="H29" s="307">
        <v>1446819.56</v>
      </c>
      <c r="I29" s="293"/>
      <c r="J29" s="308"/>
      <c r="K29" s="272"/>
      <c r="L29" s="272"/>
      <c r="M29" s="272"/>
      <c r="N29" s="300"/>
      <c r="O29" s="309"/>
      <c r="P29" s="309"/>
      <c r="Q29" s="310"/>
      <c r="R29" s="2"/>
    </row>
    <row r="30" spans="1:36" ht="13.8" thickBot="1" x14ac:dyDescent="0.3">
      <c r="A30" s="284"/>
      <c r="B30" s="272"/>
      <c r="C30" s="92"/>
      <c r="D30" s="272"/>
      <c r="E30" s="272"/>
      <c r="F30" s="272"/>
      <c r="G30" s="272"/>
      <c r="H30" s="304"/>
      <c r="J30" s="297" t="s">
        <v>183</v>
      </c>
      <c r="K30" s="272"/>
      <c r="L30" s="272"/>
      <c r="M30" s="272"/>
      <c r="N30" s="115">
        <v>456464.01</v>
      </c>
      <c r="O30" s="309"/>
      <c r="P30" s="309"/>
      <c r="Q30" s="306"/>
      <c r="R30" s="17"/>
      <c r="S30" s="272"/>
    </row>
    <row r="31" spans="1:36" x14ac:dyDescent="0.25">
      <c r="A31" s="311" t="s">
        <v>184</v>
      </c>
      <c r="B31" s="312"/>
      <c r="C31" s="313"/>
      <c r="D31" s="312"/>
      <c r="E31" s="312"/>
      <c r="F31" s="312"/>
      <c r="G31" s="312"/>
      <c r="H31" s="314"/>
      <c r="J31" s="297" t="s">
        <v>185</v>
      </c>
      <c r="K31" s="272"/>
      <c r="L31" s="272"/>
      <c r="M31" s="272"/>
      <c r="N31" s="300">
        <v>0</v>
      </c>
      <c r="O31" s="309"/>
      <c r="P31" s="309"/>
      <c r="Q31" s="310"/>
      <c r="R31" s="17"/>
      <c r="S31" s="272"/>
    </row>
    <row r="32" spans="1:36" ht="15.6" x14ac:dyDescent="0.25">
      <c r="A32" s="59"/>
      <c r="B32" s="253"/>
      <c r="C32" s="253"/>
      <c r="D32" s="253"/>
      <c r="E32" s="253"/>
      <c r="F32" s="253"/>
      <c r="G32" s="253"/>
      <c r="H32" s="315"/>
      <c r="J32" s="25" t="s">
        <v>186</v>
      </c>
      <c r="K32" s="272"/>
      <c r="L32" s="272"/>
      <c r="M32" s="272"/>
      <c r="N32" s="300">
        <v>55926561.643700004</v>
      </c>
      <c r="O32" s="298"/>
      <c r="P32" s="299"/>
      <c r="Q32" s="310"/>
      <c r="R32" s="393"/>
      <c r="S32" s="272"/>
    </row>
    <row r="33" spans="1:19" ht="16.2" thickBot="1" x14ac:dyDescent="0.3">
      <c r="A33" s="64"/>
      <c r="B33" s="316"/>
      <c r="C33" s="316"/>
      <c r="D33" s="316"/>
      <c r="E33" s="316"/>
      <c r="F33" s="316"/>
      <c r="G33" s="317"/>
      <c r="H33" s="318"/>
      <c r="J33" s="25" t="s">
        <v>187</v>
      </c>
      <c r="K33" s="17"/>
      <c r="L33" s="17"/>
      <c r="M33" s="17"/>
      <c r="N33" s="305">
        <v>0.87507620284778376</v>
      </c>
      <c r="O33" s="298"/>
      <c r="P33" s="298"/>
      <c r="Q33" s="141"/>
      <c r="R33" s="393"/>
      <c r="S33" s="272"/>
    </row>
    <row r="34" spans="1:19" s="254" customFormat="1" x14ac:dyDescent="0.25">
      <c r="A34" s="61"/>
      <c r="B34" s="253"/>
      <c r="C34" s="253"/>
      <c r="D34" s="253"/>
      <c r="E34" s="253"/>
      <c r="F34" s="253"/>
      <c r="G34" s="253"/>
      <c r="H34" s="253"/>
      <c r="J34" s="25" t="s">
        <v>188</v>
      </c>
      <c r="K34" s="17"/>
      <c r="L34" s="17"/>
      <c r="M34" s="17"/>
      <c r="N34" s="305">
        <v>4.0007353255286579E-2</v>
      </c>
      <c r="O34" s="298"/>
      <c r="P34" s="298"/>
      <c r="Q34" s="141"/>
      <c r="R34" s="356"/>
      <c r="S34" s="253"/>
    </row>
    <row r="35" spans="1:19" s="254" customFormat="1" ht="13.8" thickBot="1" x14ac:dyDescent="0.3">
      <c r="G35" s="319"/>
      <c r="J35" s="320" t="s">
        <v>189</v>
      </c>
      <c r="K35" s="321"/>
      <c r="L35" s="321"/>
      <c r="M35" s="321"/>
      <c r="N35" s="322">
        <v>0</v>
      </c>
      <c r="O35" s="298"/>
      <c r="P35" s="298"/>
      <c r="Q35" s="141"/>
      <c r="R35" s="393"/>
      <c r="S35" s="253"/>
    </row>
    <row r="36" spans="1:19" s="254" customFormat="1" x14ac:dyDescent="0.25">
      <c r="H36" s="323"/>
      <c r="J36" s="324" t="s">
        <v>190</v>
      </c>
      <c r="K36" s="275"/>
      <c r="L36" s="275"/>
      <c r="M36" s="275"/>
      <c r="N36" s="325"/>
      <c r="O36" s="392"/>
      <c r="P36" s="392"/>
      <c r="Q36" s="141"/>
      <c r="R36" s="17"/>
      <c r="S36" s="253"/>
    </row>
    <row r="37" spans="1:19" s="254" customFormat="1" ht="13.8" thickBot="1" x14ac:dyDescent="0.3">
      <c r="H37" s="319"/>
      <c r="J37" s="402" t="s">
        <v>191</v>
      </c>
      <c r="K37" s="403"/>
      <c r="L37" s="403"/>
      <c r="M37" s="403"/>
      <c r="N37" s="404"/>
      <c r="O37" s="326"/>
      <c r="P37" s="326"/>
      <c r="Q37" s="141"/>
      <c r="R37" s="326"/>
      <c r="S37" s="253"/>
    </row>
    <row r="38" spans="1:19" s="254" customFormat="1" x14ac:dyDescent="0.25">
      <c r="J38" s="61"/>
      <c r="K38" s="92"/>
      <c r="L38" s="272"/>
      <c r="M38" s="272"/>
      <c r="N38" s="272"/>
      <c r="O38" s="265"/>
      <c r="P38" s="273"/>
      <c r="Q38" s="272"/>
      <c r="R38" s="394"/>
      <c r="S38" s="253"/>
    </row>
    <row r="39" spans="1:19" ht="13.8" thickBot="1" x14ac:dyDescent="0.3">
      <c r="O39" s="273"/>
      <c r="P39" s="273"/>
      <c r="Q39" s="272"/>
      <c r="R39" s="394"/>
      <c r="S39" s="272"/>
    </row>
    <row r="40" spans="1:19" ht="14.4" thickBot="1" x14ac:dyDescent="0.3">
      <c r="A40" s="277" t="s">
        <v>192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9"/>
      <c r="O40" s="273"/>
      <c r="Q40" s="272"/>
      <c r="R40" s="327"/>
    </row>
    <row r="41" spans="1:19" ht="14.4" thickBot="1" x14ac:dyDescent="0.3">
      <c r="A41" s="328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304"/>
      <c r="O41" s="273"/>
      <c r="P41" s="273"/>
      <c r="R41" s="327"/>
    </row>
    <row r="42" spans="1:19" x14ac:dyDescent="0.25">
      <c r="A42" s="329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  <c r="O42" s="330"/>
      <c r="Q42" s="272"/>
      <c r="R42" s="327"/>
    </row>
    <row r="43" spans="1:19" x14ac:dyDescent="0.25">
      <c r="A43" s="117" t="s">
        <v>193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331" t="s">
        <v>194</v>
      </c>
      <c r="M43" s="332"/>
      <c r="N43" s="333" t="s">
        <v>195</v>
      </c>
      <c r="O43" s="273"/>
      <c r="P43" s="273"/>
      <c r="R43" s="327"/>
    </row>
    <row r="44" spans="1:19" x14ac:dyDescent="0.25">
      <c r="A44" s="284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304"/>
      <c r="O44" s="285"/>
      <c r="Q44" s="272"/>
      <c r="R44" s="327"/>
    </row>
    <row r="45" spans="1:19" x14ac:dyDescent="0.25">
      <c r="A45" s="284"/>
      <c r="B45" s="92" t="s">
        <v>182</v>
      </c>
      <c r="C45" s="272"/>
      <c r="D45" s="272"/>
      <c r="E45" s="272"/>
      <c r="F45" s="272"/>
      <c r="G45" s="272"/>
      <c r="H45" s="272"/>
      <c r="I45" s="272"/>
      <c r="J45" s="272"/>
      <c r="K45" s="272"/>
      <c r="L45" s="334"/>
      <c r="M45" s="334"/>
      <c r="N45" s="287">
        <v>1446819.56</v>
      </c>
      <c r="O45" s="285"/>
      <c r="P45" s="273"/>
      <c r="R45" s="327"/>
    </row>
    <row r="46" spans="1:19" x14ac:dyDescent="0.25">
      <c r="A46" s="284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334"/>
      <c r="M46" s="334"/>
      <c r="N46" s="287"/>
      <c r="O46" s="285"/>
      <c r="Q46" s="272"/>
      <c r="R46" s="327"/>
    </row>
    <row r="47" spans="1:19" x14ac:dyDescent="0.25">
      <c r="A47" s="284"/>
      <c r="B47" s="92" t="s">
        <v>196</v>
      </c>
      <c r="C47" s="272"/>
      <c r="D47" s="272"/>
      <c r="E47" s="272"/>
      <c r="F47" s="272"/>
      <c r="G47" s="272"/>
      <c r="H47" s="272"/>
      <c r="I47" s="272"/>
      <c r="J47" s="272"/>
      <c r="K47" s="272"/>
      <c r="L47" s="141">
        <v>80290.16</v>
      </c>
      <c r="M47" s="334"/>
      <c r="N47" s="287">
        <v>1366529.4000000001</v>
      </c>
      <c r="O47" s="285"/>
      <c r="P47" s="273"/>
      <c r="R47" s="327"/>
    </row>
    <row r="48" spans="1:19" x14ac:dyDescent="0.25">
      <c r="A48" s="284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141"/>
      <c r="M48" s="334"/>
      <c r="N48" s="287"/>
      <c r="O48" s="285"/>
      <c r="Q48" s="272"/>
      <c r="R48" s="327"/>
    </row>
    <row r="49" spans="1:21" x14ac:dyDescent="0.25">
      <c r="A49" s="284"/>
      <c r="B49" s="92" t="s">
        <v>197</v>
      </c>
      <c r="C49" s="272"/>
      <c r="D49" s="272"/>
      <c r="E49" s="272"/>
      <c r="F49" s="272"/>
      <c r="G49" s="272"/>
      <c r="H49" s="272"/>
      <c r="I49" s="272"/>
      <c r="J49" s="272"/>
      <c r="K49" s="272"/>
      <c r="L49" s="141">
        <v>10000</v>
      </c>
      <c r="M49" s="334"/>
      <c r="N49" s="287">
        <v>1356529.4000000001</v>
      </c>
      <c r="O49" s="285"/>
      <c r="P49" s="273"/>
      <c r="R49" s="327"/>
    </row>
    <row r="50" spans="1:21" x14ac:dyDescent="0.25">
      <c r="A50" s="284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141"/>
      <c r="M50" s="334"/>
      <c r="N50" s="287"/>
      <c r="O50" s="285"/>
      <c r="Q50" s="272"/>
      <c r="R50" s="327"/>
    </row>
    <row r="51" spans="1:21" x14ac:dyDescent="0.25">
      <c r="A51" s="284"/>
      <c r="B51" s="92" t="s">
        <v>198</v>
      </c>
      <c r="C51" s="272"/>
      <c r="D51" s="272"/>
      <c r="E51" s="272"/>
      <c r="F51" s="272"/>
      <c r="G51" s="272"/>
      <c r="H51" s="272"/>
      <c r="I51" s="272"/>
      <c r="J51" s="272"/>
      <c r="K51" s="272"/>
      <c r="L51" s="141">
        <v>13566.42</v>
      </c>
      <c r="M51" s="334"/>
      <c r="N51" s="287">
        <v>1342962.9800000002</v>
      </c>
      <c r="O51" s="285"/>
      <c r="P51" s="273"/>
      <c r="R51" s="327"/>
    </row>
    <row r="52" spans="1:21" x14ac:dyDescent="0.25">
      <c r="A52" s="284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141"/>
      <c r="M52" s="334"/>
      <c r="N52" s="287"/>
      <c r="O52" s="285"/>
      <c r="Q52" s="272"/>
      <c r="R52" s="327"/>
    </row>
    <row r="53" spans="1:21" x14ac:dyDescent="0.25">
      <c r="A53" s="284"/>
      <c r="B53" s="92" t="s">
        <v>199</v>
      </c>
      <c r="C53" s="272"/>
      <c r="D53" s="272"/>
      <c r="E53" s="272"/>
      <c r="F53" s="272"/>
      <c r="G53" s="272"/>
      <c r="H53" s="272"/>
      <c r="I53" s="272"/>
      <c r="J53" s="272"/>
      <c r="K53" s="272"/>
      <c r="L53" s="141">
        <v>2247.46</v>
      </c>
      <c r="M53" s="334"/>
      <c r="N53" s="287">
        <v>1340715.5200000003</v>
      </c>
      <c r="O53" s="285"/>
      <c r="P53" s="273"/>
      <c r="R53" s="327"/>
    </row>
    <row r="54" spans="1:21" x14ac:dyDescent="0.25">
      <c r="A54" s="284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141"/>
      <c r="M54" s="334"/>
      <c r="N54" s="287"/>
      <c r="O54" s="285"/>
      <c r="Q54" s="272"/>
      <c r="R54" s="327"/>
    </row>
    <row r="55" spans="1:21" x14ac:dyDescent="0.25">
      <c r="A55" s="284"/>
      <c r="B55" s="92" t="s">
        <v>200</v>
      </c>
      <c r="C55" s="272"/>
      <c r="D55" s="272"/>
      <c r="E55" s="272"/>
      <c r="F55" s="272"/>
      <c r="G55" s="272"/>
      <c r="H55" s="272"/>
      <c r="I55" s="272"/>
      <c r="J55" s="272"/>
      <c r="K55" s="272"/>
      <c r="L55" s="141">
        <v>35037.279999999999</v>
      </c>
      <c r="M55" s="334"/>
      <c r="N55" s="287">
        <v>1305678.2400000002</v>
      </c>
      <c r="O55" s="285"/>
      <c r="P55" s="335"/>
      <c r="Q55" s="336"/>
      <c r="R55" s="337"/>
    </row>
    <row r="56" spans="1:21" x14ac:dyDescent="0.25">
      <c r="A56" s="284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141"/>
      <c r="M56" s="334"/>
      <c r="N56" s="287"/>
      <c r="O56" s="285"/>
      <c r="P56" s="335"/>
      <c r="Q56" s="336"/>
      <c r="R56" s="337"/>
    </row>
    <row r="57" spans="1:21" x14ac:dyDescent="0.25">
      <c r="A57" s="284"/>
      <c r="B57" s="92" t="s">
        <v>201</v>
      </c>
      <c r="C57" s="272"/>
      <c r="D57" s="272"/>
      <c r="E57" s="272"/>
      <c r="F57" s="272"/>
      <c r="G57" s="272"/>
      <c r="H57" s="272"/>
      <c r="I57" s="272"/>
      <c r="J57" s="272"/>
      <c r="K57" s="272"/>
      <c r="L57" s="334">
        <v>3894.01</v>
      </c>
      <c r="M57" s="334"/>
      <c r="N57" s="287">
        <v>1301784.2300000002</v>
      </c>
      <c r="O57" s="285"/>
      <c r="P57" s="335"/>
      <c r="Q57" s="336"/>
      <c r="R57" s="338"/>
      <c r="S57" s="272"/>
      <c r="T57" s="272"/>
      <c r="U57" s="272"/>
    </row>
    <row r="58" spans="1:21" x14ac:dyDescent="0.25">
      <c r="A58" s="284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334"/>
      <c r="M58" s="334"/>
      <c r="N58" s="287"/>
      <c r="O58" s="285"/>
      <c r="P58" s="335"/>
      <c r="Q58" s="336"/>
      <c r="R58" s="338"/>
      <c r="S58" s="272"/>
      <c r="T58" s="272"/>
      <c r="U58" s="272"/>
    </row>
    <row r="59" spans="1:21" x14ac:dyDescent="0.25">
      <c r="A59" s="284"/>
      <c r="B59" s="92" t="s">
        <v>202</v>
      </c>
      <c r="C59" s="272"/>
      <c r="D59" s="272"/>
      <c r="E59" s="272"/>
      <c r="F59" s="272"/>
      <c r="G59" s="272"/>
      <c r="H59" s="272"/>
      <c r="I59" s="272"/>
      <c r="J59" s="272"/>
      <c r="K59" s="272"/>
      <c r="L59" s="334">
        <v>0</v>
      </c>
      <c r="M59" s="334"/>
      <c r="N59" s="287">
        <v>1301784.2300000002</v>
      </c>
      <c r="O59" s="285"/>
      <c r="P59" s="339"/>
      <c r="Q59" s="340"/>
      <c r="R59" s="272"/>
      <c r="S59" s="272"/>
      <c r="T59" s="272"/>
      <c r="U59" s="272"/>
    </row>
    <row r="60" spans="1:21" x14ac:dyDescent="0.25">
      <c r="A60" s="284"/>
      <c r="B60" s="92"/>
      <c r="C60" s="272"/>
      <c r="D60" s="272"/>
      <c r="E60" s="272"/>
      <c r="F60" s="272"/>
      <c r="G60" s="272"/>
      <c r="H60" s="272"/>
      <c r="I60" s="272"/>
      <c r="J60" s="272"/>
      <c r="K60" s="272"/>
      <c r="L60" s="334"/>
      <c r="M60" s="334"/>
      <c r="N60" s="287"/>
      <c r="O60" s="285"/>
      <c r="P60" s="339"/>
      <c r="Q60" s="340"/>
      <c r="R60" s="341"/>
      <c r="S60" s="334"/>
      <c r="T60" s="334"/>
      <c r="U60" s="334"/>
    </row>
    <row r="61" spans="1:21" x14ac:dyDescent="0.25">
      <c r="A61" s="284"/>
      <c r="B61" s="92" t="s">
        <v>203</v>
      </c>
      <c r="C61" s="272"/>
      <c r="D61" s="272"/>
      <c r="E61" s="272"/>
      <c r="F61" s="272"/>
      <c r="G61" s="272"/>
      <c r="H61" s="272"/>
      <c r="I61" s="272"/>
      <c r="J61" s="272"/>
      <c r="K61" s="272"/>
      <c r="L61" s="334">
        <v>1200387.27</v>
      </c>
      <c r="M61" s="334"/>
      <c r="N61" s="287">
        <v>101396.9600000002</v>
      </c>
      <c r="O61" s="285"/>
      <c r="P61" s="339"/>
      <c r="Q61" s="340"/>
      <c r="R61" s="341"/>
      <c r="S61" s="334"/>
      <c r="T61" s="334"/>
      <c r="U61" s="334"/>
    </row>
    <row r="62" spans="1:21" x14ac:dyDescent="0.25">
      <c r="A62" s="284"/>
      <c r="B62" s="92"/>
      <c r="C62" s="272"/>
      <c r="D62" s="272"/>
      <c r="E62" s="272"/>
      <c r="F62" s="272"/>
      <c r="G62" s="272"/>
      <c r="H62" s="272"/>
      <c r="I62" s="272"/>
      <c r="J62" s="272"/>
      <c r="K62" s="272"/>
      <c r="L62" s="334"/>
      <c r="M62" s="334"/>
      <c r="N62" s="287"/>
      <c r="O62" s="285"/>
      <c r="P62" s="339"/>
      <c r="Q62" s="340"/>
      <c r="R62" s="341"/>
      <c r="S62" s="334"/>
      <c r="T62" s="334"/>
      <c r="U62" s="334"/>
    </row>
    <row r="63" spans="1:21" x14ac:dyDescent="0.25">
      <c r="A63" s="284"/>
      <c r="B63" s="92" t="s">
        <v>204</v>
      </c>
      <c r="C63" s="272"/>
      <c r="D63" s="272"/>
      <c r="E63" s="272"/>
      <c r="F63" s="272"/>
      <c r="G63" s="272"/>
      <c r="H63" s="272"/>
      <c r="I63" s="272"/>
      <c r="J63" s="272"/>
      <c r="K63" s="272"/>
      <c r="L63" s="334">
        <v>6742.38</v>
      </c>
      <c r="M63" s="334"/>
      <c r="N63" s="287">
        <v>94654.580000000191</v>
      </c>
      <c r="O63" s="285"/>
      <c r="P63" s="339"/>
      <c r="Q63" s="340"/>
      <c r="R63" s="341"/>
      <c r="S63" s="334"/>
      <c r="T63" s="334"/>
      <c r="U63" s="334"/>
    </row>
    <row r="64" spans="1:21" x14ac:dyDescent="0.25">
      <c r="A64" s="284"/>
      <c r="B64" s="92"/>
      <c r="C64" s="272"/>
      <c r="D64" s="272"/>
      <c r="E64" s="272"/>
      <c r="F64" s="272"/>
      <c r="G64" s="272" t="s">
        <v>205</v>
      </c>
      <c r="H64" s="272"/>
      <c r="I64" s="272"/>
      <c r="J64" s="272"/>
      <c r="K64" s="272"/>
      <c r="L64" s="334"/>
      <c r="M64" s="334"/>
      <c r="N64" s="287"/>
      <c r="O64" s="285"/>
      <c r="P64" s="339"/>
      <c r="Q64" s="340"/>
      <c r="R64" s="341"/>
      <c r="S64" s="334"/>
      <c r="T64" s="334"/>
      <c r="U64" s="334"/>
    </row>
    <row r="65" spans="1:21" x14ac:dyDescent="0.25">
      <c r="A65" s="284"/>
      <c r="B65" s="92" t="s">
        <v>206</v>
      </c>
      <c r="C65" s="272"/>
      <c r="D65" s="272"/>
      <c r="E65" s="272"/>
      <c r="F65" s="272"/>
      <c r="G65" s="272"/>
      <c r="H65" s="272"/>
      <c r="I65" s="272"/>
      <c r="J65" s="272"/>
      <c r="K65" s="272"/>
      <c r="L65" s="334">
        <v>0</v>
      </c>
      <c r="M65" s="334"/>
      <c r="N65" s="287">
        <v>94654.580000000191</v>
      </c>
      <c r="O65" s="273"/>
      <c r="P65" s="273"/>
      <c r="Q65" s="334"/>
      <c r="R65" s="341"/>
      <c r="S65" s="334"/>
      <c r="T65" s="334"/>
      <c r="U65" s="334"/>
    </row>
    <row r="66" spans="1:21" x14ac:dyDescent="0.25">
      <c r="A66" s="284"/>
      <c r="B66" s="9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304"/>
      <c r="O66" s="273"/>
      <c r="P66" s="273"/>
      <c r="Q66" s="272"/>
      <c r="R66" s="341"/>
      <c r="S66" s="334"/>
      <c r="T66" s="334"/>
      <c r="U66" s="334"/>
    </row>
    <row r="67" spans="1:21" x14ac:dyDescent="0.25">
      <c r="A67" s="284"/>
      <c r="B67" s="92" t="s">
        <v>207</v>
      </c>
      <c r="C67" s="272"/>
      <c r="D67" s="272"/>
      <c r="E67" s="272"/>
      <c r="F67" s="272"/>
      <c r="G67" s="272"/>
      <c r="H67" s="272"/>
      <c r="I67" s="272"/>
      <c r="J67" s="272"/>
      <c r="K67" s="272"/>
      <c r="L67" s="334">
        <v>94654.58</v>
      </c>
      <c r="M67" s="334"/>
      <c r="N67" s="342">
        <v>1.8917489796876907E-10</v>
      </c>
      <c r="O67" s="273"/>
      <c r="P67" s="273"/>
      <c r="Q67" s="272"/>
      <c r="R67" s="341"/>
      <c r="S67" s="334"/>
      <c r="T67" s="334"/>
      <c r="U67" s="334"/>
    </row>
    <row r="68" spans="1:21" x14ac:dyDescent="0.25">
      <c r="A68" s="284"/>
      <c r="B68" s="9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304"/>
      <c r="O68" s="273"/>
      <c r="P68" s="273"/>
      <c r="Q68" s="272"/>
      <c r="R68" s="341"/>
      <c r="S68" s="334"/>
      <c r="T68" s="334"/>
      <c r="U68" s="334"/>
    </row>
    <row r="69" spans="1:21" x14ac:dyDescent="0.25">
      <c r="A69" s="284"/>
      <c r="B69" s="92" t="s">
        <v>208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304"/>
      <c r="O69" s="273"/>
      <c r="P69" s="273"/>
      <c r="Q69" s="272"/>
      <c r="R69" s="341"/>
      <c r="S69" s="334"/>
      <c r="T69" s="334"/>
      <c r="U69" s="334"/>
    </row>
    <row r="70" spans="1:21" x14ac:dyDescent="0.25">
      <c r="A70" s="284"/>
      <c r="B70" s="253"/>
      <c r="C70" s="34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304"/>
      <c r="O70" s="273"/>
      <c r="P70" s="273"/>
      <c r="Q70" s="272"/>
      <c r="R70" s="344"/>
      <c r="S70" s="334"/>
      <c r="T70" s="272"/>
      <c r="U70" s="272"/>
    </row>
    <row r="71" spans="1:21" x14ac:dyDescent="0.25">
      <c r="A71" s="59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304"/>
      <c r="O71" s="273"/>
      <c r="P71" s="273"/>
      <c r="Q71" s="272"/>
      <c r="R71" s="341"/>
      <c r="S71" s="334"/>
      <c r="T71" s="272"/>
      <c r="U71" s="272"/>
    </row>
    <row r="72" spans="1:21" ht="13.8" thickBot="1" x14ac:dyDescent="0.3">
      <c r="A72" s="64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345"/>
      <c r="O72" s="273"/>
      <c r="P72" s="273"/>
      <c r="Q72" s="272"/>
      <c r="R72" s="344"/>
      <c r="S72" s="334"/>
      <c r="T72" s="272"/>
      <c r="U72" s="272"/>
    </row>
    <row r="73" spans="1:21" ht="13.8" thickBot="1" x14ac:dyDescent="0.3">
      <c r="A73" s="284"/>
      <c r="B73" s="9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73"/>
      <c r="Q73" s="272"/>
      <c r="R73" s="17"/>
      <c r="S73" s="272"/>
      <c r="T73" s="272"/>
      <c r="U73" s="272"/>
    </row>
    <row r="74" spans="1:21" x14ac:dyDescent="0.25">
      <c r="A74" s="160" t="s">
        <v>209</v>
      </c>
      <c r="B74" s="275"/>
      <c r="C74" s="275"/>
      <c r="D74" s="275"/>
      <c r="E74" s="275"/>
      <c r="F74" s="275"/>
      <c r="G74" s="346" t="s">
        <v>210</v>
      </c>
      <c r="H74" s="346" t="s">
        <v>211</v>
      </c>
      <c r="I74" s="347" t="s">
        <v>212</v>
      </c>
      <c r="J74" s="272"/>
      <c r="K74" s="272"/>
      <c r="L74" s="272"/>
      <c r="M74" s="272"/>
      <c r="N74" s="272"/>
      <c r="O74" s="273"/>
      <c r="P74" s="273"/>
      <c r="Q74" s="272"/>
      <c r="R74" s="341"/>
      <c r="S74" s="272"/>
      <c r="T74" s="272"/>
      <c r="U74" s="272"/>
    </row>
    <row r="75" spans="1:21" x14ac:dyDescent="0.25">
      <c r="A75" s="284"/>
      <c r="B75" s="272"/>
      <c r="C75" s="272"/>
      <c r="D75" s="272"/>
      <c r="E75" s="272"/>
      <c r="F75" s="272"/>
      <c r="G75" s="348"/>
      <c r="H75" s="348"/>
      <c r="I75" s="304"/>
      <c r="J75" s="272"/>
      <c r="K75" s="272"/>
      <c r="L75" s="272"/>
      <c r="M75" s="272"/>
      <c r="N75" s="272"/>
      <c r="O75" s="273"/>
      <c r="P75" s="273"/>
      <c r="Q75" s="272"/>
      <c r="R75" s="344"/>
      <c r="S75" s="272"/>
      <c r="T75" s="272"/>
      <c r="U75" s="272"/>
    </row>
    <row r="76" spans="1:21" x14ac:dyDescent="0.25">
      <c r="A76" s="284"/>
      <c r="B76" s="272" t="s">
        <v>213</v>
      </c>
      <c r="C76" s="272"/>
      <c r="D76" s="272"/>
      <c r="E76" s="272"/>
      <c r="F76" s="272"/>
      <c r="G76" s="349">
        <v>35037.279999999999</v>
      </c>
      <c r="H76" s="349">
        <v>3894.01</v>
      </c>
      <c r="I76" s="295">
        <v>38931.29</v>
      </c>
      <c r="J76" s="272"/>
      <c r="K76" s="272"/>
      <c r="L76" s="272"/>
      <c r="M76" s="272"/>
      <c r="N76" s="272"/>
      <c r="O76" s="273"/>
      <c r="P76" s="273"/>
      <c r="Q76" s="272"/>
      <c r="R76" s="344"/>
      <c r="S76" s="272"/>
      <c r="T76" s="272"/>
      <c r="U76" s="272"/>
    </row>
    <row r="77" spans="1:21" x14ac:dyDescent="0.25">
      <c r="A77" s="284"/>
      <c r="B77" s="272" t="s">
        <v>214</v>
      </c>
      <c r="C77" s="272"/>
      <c r="D77" s="272"/>
      <c r="E77" s="272"/>
      <c r="F77" s="272"/>
      <c r="G77" s="350">
        <v>35037.279999999999</v>
      </c>
      <c r="H77" s="350">
        <v>3894.01</v>
      </c>
      <c r="I77" s="351">
        <v>38931.29</v>
      </c>
      <c r="J77" s="272"/>
      <c r="K77" s="272"/>
      <c r="L77" s="272"/>
      <c r="M77" s="272"/>
      <c r="N77" s="272"/>
      <c r="O77" s="273"/>
      <c r="P77" s="273"/>
      <c r="Q77" s="272"/>
      <c r="R77" s="272"/>
      <c r="S77" s="272"/>
      <c r="T77" s="272"/>
      <c r="U77" s="272"/>
    </row>
    <row r="78" spans="1:21" x14ac:dyDescent="0.25">
      <c r="A78" s="284"/>
      <c r="B78" s="272"/>
      <c r="C78" s="17" t="s">
        <v>215</v>
      </c>
      <c r="D78" s="272"/>
      <c r="E78" s="272"/>
      <c r="F78" s="272"/>
      <c r="G78" s="349">
        <v>0</v>
      </c>
      <c r="H78" s="349">
        <v>0</v>
      </c>
      <c r="I78" s="295">
        <v>0</v>
      </c>
      <c r="J78" s="272"/>
      <c r="K78" s="272"/>
      <c r="L78" s="272"/>
      <c r="M78" s="272"/>
      <c r="N78" s="272"/>
      <c r="O78" s="273"/>
      <c r="P78" s="273"/>
      <c r="Q78" s="272"/>
      <c r="R78" s="272"/>
      <c r="S78" s="272"/>
      <c r="T78" s="272"/>
      <c r="U78" s="272"/>
    </row>
    <row r="79" spans="1:21" x14ac:dyDescent="0.25">
      <c r="A79" s="284"/>
      <c r="B79" s="272"/>
      <c r="C79" s="272"/>
      <c r="D79" s="272"/>
      <c r="E79" s="272"/>
      <c r="F79" s="272"/>
      <c r="G79" s="348"/>
      <c r="H79" s="348"/>
      <c r="I79" s="304"/>
      <c r="J79" s="272"/>
      <c r="K79" s="272"/>
      <c r="L79" s="272"/>
      <c r="M79" s="272"/>
      <c r="N79" s="272"/>
      <c r="O79" s="273"/>
      <c r="P79" s="273"/>
      <c r="Q79" s="272"/>
      <c r="R79" s="272"/>
      <c r="S79" s="272"/>
      <c r="T79" s="272"/>
      <c r="U79" s="272"/>
    </row>
    <row r="80" spans="1:21" x14ac:dyDescent="0.25">
      <c r="A80" s="284"/>
      <c r="B80" s="272" t="s">
        <v>216</v>
      </c>
      <c r="C80" s="272"/>
      <c r="D80" s="272"/>
      <c r="E80" s="272"/>
      <c r="F80" s="272"/>
      <c r="G80" s="352">
        <v>0</v>
      </c>
      <c r="H80" s="352">
        <v>0</v>
      </c>
      <c r="I80" s="295">
        <v>0</v>
      </c>
      <c r="J80" s="272"/>
      <c r="K80" s="272"/>
      <c r="L80" s="272"/>
      <c r="M80" s="272"/>
      <c r="N80" s="272"/>
      <c r="O80" s="273"/>
      <c r="P80" s="273"/>
      <c r="Q80" s="272"/>
      <c r="R80" s="272"/>
      <c r="S80" s="272"/>
      <c r="T80" s="272"/>
      <c r="U80" s="272"/>
    </row>
    <row r="81" spans="1:21" x14ac:dyDescent="0.25">
      <c r="A81" s="284"/>
      <c r="B81" s="272" t="s">
        <v>217</v>
      </c>
      <c r="C81" s="272"/>
      <c r="D81" s="272"/>
      <c r="E81" s="272"/>
      <c r="F81" s="272"/>
      <c r="G81" s="353">
        <v>0</v>
      </c>
      <c r="H81" s="353">
        <v>0</v>
      </c>
      <c r="I81" s="351">
        <v>0</v>
      </c>
      <c r="J81" s="272"/>
      <c r="K81" s="272"/>
      <c r="L81" s="272"/>
      <c r="M81" s="272"/>
      <c r="N81" s="272"/>
      <c r="O81" s="273"/>
      <c r="P81" s="273"/>
      <c r="Q81" s="272"/>
      <c r="R81" s="272"/>
      <c r="S81" s="272"/>
      <c r="T81" s="272"/>
      <c r="U81" s="272"/>
    </row>
    <row r="82" spans="1:21" x14ac:dyDescent="0.25">
      <c r="A82" s="284"/>
      <c r="B82" s="272"/>
      <c r="C82" s="272" t="s">
        <v>218</v>
      </c>
      <c r="D82" s="272"/>
      <c r="E82" s="272"/>
      <c r="F82" s="272"/>
      <c r="G82" s="352">
        <v>0</v>
      </c>
      <c r="H82" s="352"/>
      <c r="I82" s="295">
        <v>0</v>
      </c>
      <c r="J82" s="272"/>
      <c r="K82" s="272"/>
      <c r="L82" s="272"/>
      <c r="M82" s="272"/>
      <c r="N82" s="272"/>
      <c r="O82" s="273"/>
      <c r="P82" s="273"/>
      <c r="Q82" s="272"/>
      <c r="R82" s="272"/>
      <c r="S82" s="272"/>
      <c r="T82" s="272"/>
      <c r="U82" s="272"/>
    </row>
    <row r="83" spans="1:21" x14ac:dyDescent="0.25">
      <c r="A83" s="284"/>
      <c r="B83" s="272"/>
      <c r="C83" s="272"/>
      <c r="D83" s="272"/>
      <c r="E83" s="272"/>
      <c r="F83" s="272"/>
      <c r="G83" s="348"/>
      <c r="H83" s="348"/>
      <c r="I83" s="304"/>
      <c r="J83" s="272"/>
      <c r="K83" s="272"/>
      <c r="L83" s="272"/>
      <c r="M83" s="272"/>
      <c r="N83" s="272"/>
      <c r="O83" s="273"/>
      <c r="P83" s="273"/>
      <c r="Q83" s="272"/>
      <c r="R83" s="272"/>
      <c r="S83" s="272"/>
      <c r="T83" s="272"/>
      <c r="U83" s="272"/>
    </row>
    <row r="84" spans="1:21" x14ac:dyDescent="0.25">
      <c r="A84" s="284"/>
      <c r="B84" s="272" t="s">
        <v>219</v>
      </c>
      <c r="C84" s="272"/>
      <c r="D84" s="272"/>
      <c r="E84" s="272"/>
      <c r="F84" s="272"/>
      <c r="G84" s="349">
        <v>1200387.27</v>
      </c>
      <c r="H84" s="349">
        <v>0</v>
      </c>
      <c r="I84" s="295">
        <v>1200387.27</v>
      </c>
      <c r="J84" s="272"/>
      <c r="K84" s="272"/>
      <c r="L84" s="272"/>
      <c r="M84" s="272"/>
      <c r="N84" s="272"/>
      <c r="O84" s="273"/>
      <c r="P84" s="273"/>
      <c r="Q84" s="272"/>
      <c r="R84" s="272"/>
      <c r="S84" s="272"/>
      <c r="T84" s="272"/>
      <c r="U84" s="272"/>
    </row>
    <row r="85" spans="1:21" x14ac:dyDescent="0.25">
      <c r="A85" s="284"/>
      <c r="B85" s="272" t="s">
        <v>220</v>
      </c>
      <c r="C85" s="272"/>
      <c r="D85" s="272"/>
      <c r="E85" s="272"/>
      <c r="F85" s="272"/>
      <c r="G85" s="350">
        <v>1200387.27</v>
      </c>
      <c r="H85" s="353">
        <v>0</v>
      </c>
      <c r="I85" s="351">
        <v>1200387.27</v>
      </c>
      <c r="J85" s="272"/>
      <c r="K85" s="272"/>
      <c r="L85" s="272"/>
      <c r="M85" s="272"/>
      <c r="N85" s="272"/>
      <c r="O85" s="273"/>
      <c r="P85" s="273"/>
      <c r="Q85" s="272"/>
      <c r="R85" s="2"/>
    </row>
    <row r="86" spans="1:21" x14ac:dyDescent="0.25">
      <c r="A86" s="284"/>
      <c r="B86" s="272"/>
      <c r="C86" s="17" t="s">
        <v>221</v>
      </c>
      <c r="D86" s="272"/>
      <c r="E86" s="272"/>
      <c r="F86" s="272"/>
      <c r="G86" s="349">
        <v>0</v>
      </c>
      <c r="H86" s="349">
        <v>0</v>
      </c>
      <c r="I86" s="295">
        <v>0</v>
      </c>
      <c r="J86" s="272"/>
      <c r="K86" s="272"/>
      <c r="L86" s="272"/>
      <c r="M86" s="272"/>
      <c r="N86" s="272"/>
      <c r="O86" s="354"/>
      <c r="P86" s="354"/>
      <c r="Q86" s="272"/>
    </row>
    <row r="87" spans="1:21" s="254" customFormat="1" x14ac:dyDescent="0.25">
      <c r="A87" s="284"/>
      <c r="B87" s="272"/>
      <c r="C87" s="272"/>
      <c r="D87" s="272"/>
      <c r="E87" s="272"/>
      <c r="F87" s="272"/>
      <c r="G87" s="348"/>
      <c r="H87" s="348"/>
      <c r="I87" s="304"/>
      <c r="J87" s="253"/>
      <c r="K87" s="253"/>
      <c r="L87" s="253"/>
      <c r="M87" s="253"/>
      <c r="N87" s="253"/>
      <c r="O87" s="273"/>
      <c r="P87" s="273"/>
      <c r="Q87" s="253"/>
    </row>
    <row r="88" spans="1:21" x14ac:dyDescent="0.25">
      <c r="A88" s="284"/>
      <c r="B88" s="272"/>
      <c r="C88" s="92" t="s">
        <v>222</v>
      </c>
      <c r="D88" s="272"/>
      <c r="E88" s="272"/>
      <c r="F88" s="272"/>
      <c r="G88" s="349">
        <v>1235424.55</v>
      </c>
      <c r="H88" s="349">
        <v>3894.01</v>
      </c>
      <c r="I88" s="295">
        <v>1239318.56</v>
      </c>
      <c r="J88" s="272"/>
      <c r="K88" s="272"/>
      <c r="L88" s="272"/>
      <c r="M88" s="272"/>
      <c r="N88" s="272"/>
      <c r="O88" s="273"/>
      <c r="P88" s="273"/>
      <c r="Q88" s="272"/>
      <c r="R88" s="272"/>
    </row>
    <row r="89" spans="1:21" x14ac:dyDescent="0.25">
      <c r="A89" s="284"/>
      <c r="B89" s="272"/>
      <c r="C89" s="272"/>
      <c r="D89" s="272"/>
      <c r="E89" s="272"/>
      <c r="F89" s="272"/>
      <c r="G89" s="348"/>
      <c r="H89" s="348"/>
      <c r="I89" s="304"/>
      <c r="J89" s="272"/>
      <c r="K89" s="272"/>
      <c r="L89" s="272"/>
      <c r="M89" s="272"/>
      <c r="N89" s="272"/>
      <c r="Q89" s="272"/>
      <c r="R89" s="272"/>
    </row>
    <row r="90" spans="1:21" ht="13.8" thickBot="1" x14ac:dyDescent="0.3">
      <c r="A90" s="288"/>
      <c r="B90" s="289"/>
      <c r="C90" s="289"/>
      <c r="D90" s="289"/>
      <c r="E90" s="289"/>
      <c r="F90" s="289"/>
      <c r="G90" s="355"/>
      <c r="H90" s="355"/>
      <c r="I90" s="345"/>
      <c r="R90" s="272"/>
    </row>
    <row r="91" spans="1:21" x14ac:dyDescent="0.25">
      <c r="R91" s="272"/>
    </row>
    <row r="92" spans="1:21" x14ac:dyDescent="0.25">
      <c r="R92" s="356"/>
    </row>
    <row r="93" spans="1:21" x14ac:dyDescent="0.25">
      <c r="R93" s="356"/>
    </row>
    <row r="94" spans="1:21" x14ac:dyDescent="0.25">
      <c r="R94" s="356"/>
    </row>
    <row r="95" spans="1:21" x14ac:dyDescent="0.25">
      <c r="R95" s="357"/>
    </row>
    <row r="96" spans="1:21" x14ac:dyDescent="0.25">
      <c r="R96" s="357"/>
    </row>
    <row r="97" spans="15:18" x14ac:dyDescent="0.25">
      <c r="O97" s="226"/>
      <c r="P97" s="226"/>
      <c r="R97" s="272"/>
    </row>
    <row r="98" spans="15:18" x14ac:dyDescent="0.25">
      <c r="O98" s="226"/>
      <c r="P98" s="226"/>
      <c r="R98" s="272"/>
    </row>
    <row r="241" spans="4:16" x14ac:dyDescent="0.25">
      <c r="D241" s="358"/>
      <c r="E241" s="358"/>
      <c r="O241" s="226"/>
      <c r="P241" s="226"/>
    </row>
    <row r="242" spans="4:16" x14ac:dyDescent="0.25">
      <c r="D242" s="358"/>
      <c r="E242" s="358"/>
      <c r="O242" s="226"/>
      <c r="P242" s="226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26" customWidth="1"/>
    <col min="2" max="2" width="18.5546875" style="226" customWidth="1"/>
    <col min="3" max="3" width="9.109375" style="226"/>
    <col min="4" max="4" width="39" style="226" bestFit="1" customWidth="1"/>
    <col min="5" max="5" width="13.5546875" style="226" bestFit="1" customWidth="1"/>
    <col min="6" max="16384" width="9.109375" style="226"/>
  </cols>
  <sheetData>
    <row r="1" spans="1:4" x14ac:dyDescent="0.25">
      <c r="A1" s="359" t="s">
        <v>223</v>
      </c>
      <c r="B1" s="360"/>
    </row>
    <row r="2" spans="1:4" x14ac:dyDescent="0.25">
      <c r="A2" s="359" t="s">
        <v>224</v>
      </c>
      <c r="B2" s="360"/>
    </row>
    <row r="3" spans="1:4" x14ac:dyDescent="0.25">
      <c r="A3" s="361">
        <f>'Collection and Waterfall'!E6</f>
        <v>43982</v>
      </c>
      <c r="B3" s="360"/>
    </row>
    <row r="4" spans="1:4" x14ac:dyDescent="0.25">
      <c r="A4" s="359" t="s">
        <v>225</v>
      </c>
      <c r="B4" s="360"/>
    </row>
    <row r="6" spans="1:4" x14ac:dyDescent="0.25">
      <c r="C6" s="337"/>
      <c r="D6" s="362"/>
    </row>
    <row r="7" spans="1:4" x14ac:dyDescent="0.25">
      <c r="A7" s="363"/>
      <c r="C7" s="337"/>
      <c r="D7" s="364"/>
    </row>
    <row r="8" spans="1:4" x14ac:dyDescent="0.25">
      <c r="C8" s="337"/>
      <c r="D8" s="362"/>
    </row>
    <row r="9" spans="1:4" x14ac:dyDescent="0.25">
      <c r="A9" s="365" t="s">
        <v>226</v>
      </c>
      <c r="B9" s="366"/>
      <c r="C9" s="337"/>
      <c r="D9" s="362"/>
    </row>
    <row r="10" spans="1:4" x14ac:dyDescent="0.25">
      <c r="A10" s="365" t="s">
        <v>227</v>
      </c>
      <c r="B10" s="367">
        <v>1739663.1</v>
      </c>
      <c r="D10" s="368"/>
    </row>
    <row r="11" spans="1:4" x14ac:dyDescent="0.25">
      <c r="A11" s="365" t="s">
        <v>228</v>
      </c>
      <c r="B11" s="369"/>
      <c r="C11" s="337"/>
      <c r="D11" s="370"/>
    </row>
    <row r="12" spans="1:4" ht="15" x14ac:dyDescent="0.25">
      <c r="A12" s="365" t="s">
        <v>229</v>
      </c>
      <c r="B12" s="369">
        <v>53939010.939999998</v>
      </c>
      <c r="C12" s="254"/>
      <c r="D12" s="371"/>
    </row>
    <row r="13" spans="1:4" x14ac:dyDescent="0.25">
      <c r="A13" s="365" t="s">
        <v>230</v>
      </c>
      <c r="B13" s="395">
        <v>-3504557.52</v>
      </c>
      <c r="C13" s="372"/>
      <c r="D13" s="373"/>
    </row>
    <row r="14" spans="1:4" ht="15" x14ac:dyDescent="0.25">
      <c r="A14" s="365" t="s">
        <v>231</v>
      </c>
      <c r="B14" s="374">
        <f>SUM(B12:B13)</f>
        <v>50434453.419999994</v>
      </c>
      <c r="C14" s="375"/>
      <c r="D14" s="376"/>
    </row>
    <row r="15" spans="1:4" x14ac:dyDescent="0.25">
      <c r="A15" s="365"/>
      <c r="B15" s="369"/>
      <c r="C15" s="337"/>
      <c r="D15" s="362"/>
    </row>
    <row r="16" spans="1:4" x14ac:dyDescent="0.25">
      <c r="A16" s="365" t="s">
        <v>232</v>
      </c>
      <c r="B16" s="369">
        <v>1626233.1</v>
      </c>
      <c r="D16" s="368"/>
    </row>
    <row r="17" spans="1:5" x14ac:dyDescent="0.25">
      <c r="A17" s="365" t="s">
        <v>233</v>
      </c>
      <c r="B17" s="369">
        <v>19787.849999999999</v>
      </c>
      <c r="D17" s="368"/>
    </row>
    <row r="18" spans="1:5" x14ac:dyDescent="0.25">
      <c r="A18" s="365" t="s">
        <v>234</v>
      </c>
      <c r="B18" s="369">
        <v>32559.510000000002</v>
      </c>
      <c r="C18" s="337"/>
      <c r="D18" s="362"/>
    </row>
    <row r="19" spans="1:5" ht="15" x14ac:dyDescent="0.25">
      <c r="A19" s="365" t="s">
        <v>235</v>
      </c>
      <c r="B19" s="369">
        <v>0</v>
      </c>
      <c r="C19" s="377"/>
      <c r="D19" s="371"/>
    </row>
    <row r="20" spans="1:5" x14ac:dyDescent="0.25">
      <c r="A20" s="365" t="s">
        <v>236</v>
      </c>
      <c r="B20" s="369">
        <v>0</v>
      </c>
      <c r="C20" s="378"/>
      <c r="D20" s="373"/>
    </row>
    <row r="21" spans="1:5" ht="15" x14ac:dyDescent="0.25">
      <c r="A21" s="379"/>
      <c r="B21" s="380"/>
      <c r="C21" s="377"/>
      <c r="D21" s="371"/>
    </row>
    <row r="22" spans="1:5" ht="13.8" thickBot="1" x14ac:dyDescent="0.3">
      <c r="A22" s="381" t="s">
        <v>80</v>
      </c>
      <c r="B22" s="382">
        <f>B10+B14+B16+B17+B18+B19</f>
        <v>53852696.979999997</v>
      </c>
      <c r="C22" s="375"/>
      <c r="D22" s="383"/>
    </row>
    <row r="23" spans="1:5" ht="13.8" thickTop="1" x14ac:dyDescent="0.25">
      <c r="A23" s="379"/>
      <c r="B23" s="384"/>
      <c r="C23" s="337"/>
      <c r="D23" s="364"/>
    </row>
    <row r="24" spans="1:5" x14ac:dyDescent="0.25">
      <c r="A24" s="379"/>
      <c r="B24" s="384"/>
      <c r="C24" s="337"/>
      <c r="D24" s="364"/>
    </row>
    <row r="25" spans="1:5" x14ac:dyDescent="0.25">
      <c r="A25" s="381" t="s">
        <v>237</v>
      </c>
      <c r="B25" s="384"/>
      <c r="C25" s="337"/>
      <c r="D25" s="364"/>
    </row>
    <row r="26" spans="1:5" x14ac:dyDescent="0.25">
      <c r="A26" s="379"/>
      <c r="B26" s="384"/>
      <c r="D26" s="368"/>
    </row>
    <row r="27" spans="1:5" x14ac:dyDescent="0.25">
      <c r="A27" s="365" t="s">
        <v>238</v>
      </c>
      <c r="B27" s="385"/>
      <c r="C27" s="337"/>
      <c r="D27" s="370"/>
      <c r="E27" s="385"/>
    </row>
    <row r="28" spans="1:5" x14ac:dyDescent="0.25">
      <c r="A28" s="365" t="s">
        <v>239</v>
      </c>
      <c r="B28" s="366">
        <v>49500268.170000002</v>
      </c>
      <c r="C28" s="2"/>
      <c r="D28" s="368"/>
      <c r="E28" s="366"/>
    </row>
    <row r="29" spans="1:5" x14ac:dyDescent="0.25">
      <c r="A29" s="365" t="s">
        <v>240</v>
      </c>
      <c r="B29" s="369">
        <v>171500.83</v>
      </c>
      <c r="D29" s="386"/>
      <c r="E29" s="370"/>
    </row>
    <row r="30" spans="1:5" x14ac:dyDescent="0.25">
      <c r="A30" s="365" t="s">
        <v>241</v>
      </c>
      <c r="B30" s="369"/>
      <c r="C30" s="378"/>
      <c r="D30" s="386"/>
      <c r="E30" s="369"/>
    </row>
    <row r="31" spans="1:5" ht="15" x14ac:dyDescent="0.25">
      <c r="A31" s="365" t="s">
        <v>242</v>
      </c>
      <c r="B31" s="369"/>
      <c r="C31" s="377"/>
      <c r="D31" s="371"/>
      <c r="E31" s="369"/>
    </row>
    <row r="32" spans="1:5" x14ac:dyDescent="0.25">
      <c r="A32" s="379"/>
      <c r="B32" s="380"/>
      <c r="C32" s="337"/>
      <c r="D32" s="362"/>
      <c r="E32" s="369"/>
    </row>
    <row r="33" spans="1:5" ht="13.8" thickBot="1" x14ac:dyDescent="0.3">
      <c r="A33" s="365" t="s">
        <v>243</v>
      </c>
      <c r="B33" s="387">
        <f>SUM(B27:B32)</f>
        <v>49671769</v>
      </c>
      <c r="C33" s="375"/>
      <c r="D33" s="370"/>
      <c r="E33" s="385"/>
    </row>
    <row r="34" spans="1:5" ht="13.8" thickTop="1" x14ac:dyDescent="0.25">
      <c r="A34" s="379"/>
      <c r="B34" s="388"/>
      <c r="C34" s="337"/>
      <c r="D34" s="364"/>
      <c r="E34" s="369"/>
    </row>
    <row r="35" spans="1:5" x14ac:dyDescent="0.25">
      <c r="A35" s="381" t="s">
        <v>244</v>
      </c>
      <c r="B35" s="389">
        <f>B22-B33</f>
        <v>4180927.9799999967</v>
      </c>
      <c r="C35" s="390"/>
      <c r="D35" s="364"/>
      <c r="E35" s="385"/>
    </row>
    <row r="36" spans="1:5" x14ac:dyDescent="0.25">
      <c r="A36" s="379"/>
      <c r="B36" s="384"/>
      <c r="C36" s="379"/>
      <c r="D36" s="379"/>
      <c r="E36" s="369"/>
    </row>
    <row r="37" spans="1:5" ht="13.8" thickBot="1" x14ac:dyDescent="0.3">
      <c r="A37" s="381" t="s">
        <v>245</v>
      </c>
      <c r="B37" s="382">
        <f>+B33+B35</f>
        <v>53852696.979999997</v>
      </c>
      <c r="C37" s="379"/>
      <c r="D37" s="391"/>
      <c r="E37" s="369"/>
    </row>
    <row r="38" spans="1:5" ht="13.8" thickTop="1" x14ac:dyDescent="0.25">
      <c r="A38" s="379"/>
      <c r="B38" s="384"/>
      <c r="C38" s="379"/>
      <c r="E38" s="369"/>
    </row>
    <row r="39" spans="1:5" x14ac:dyDescent="0.25">
      <c r="A39" s="379"/>
      <c r="B39" s="384">
        <f>B22-B37</f>
        <v>0</v>
      </c>
      <c r="C39" s="379"/>
      <c r="E39" s="369"/>
    </row>
    <row r="40" spans="1:5" x14ac:dyDescent="0.25">
      <c r="B40" s="148"/>
      <c r="E40" s="369"/>
    </row>
    <row r="41" spans="1:5" x14ac:dyDescent="0.25">
      <c r="A41" s="379" t="s">
        <v>246</v>
      </c>
      <c r="B41" s="384"/>
      <c r="C41" s="379"/>
    </row>
    <row r="42" spans="1:5" x14ac:dyDescent="0.25">
      <c r="A42" s="379" t="s">
        <v>247</v>
      </c>
      <c r="B42" s="384"/>
      <c r="C42" s="379"/>
    </row>
    <row r="43" spans="1:5" x14ac:dyDescent="0.25">
      <c r="A43" s="2"/>
      <c r="B43" s="148"/>
      <c r="C43" s="2"/>
    </row>
    <row r="44" spans="1:5" x14ac:dyDescent="0.25">
      <c r="B44" s="148"/>
    </row>
    <row r="45" spans="1:5" x14ac:dyDescent="0.25">
      <c r="B45" s="148"/>
    </row>
    <row r="46" spans="1:5" x14ac:dyDescent="0.25">
      <c r="B46" s="148"/>
    </row>
    <row r="47" spans="1:5" x14ac:dyDescent="0.25">
      <c r="B47" s="148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2020-06-24T11:56:19Z</dcterms:created>
  <dcterms:modified xsi:type="dcterms:W3CDTF">2020-07-29T13:11:11Z</dcterms:modified>
</cp:coreProperties>
</file>