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H13" i="15" l="1"/>
  <c r="B29" i="17" l="1"/>
  <c r="B17" i="17"/>
  <c r="B9" i="17"/>
  <c r="N26" i="15" l="1"/>
  <c r="G30" i="1" l="1"/>
  <c r="G29" i="1"/>
  <c r="G28" i="1"/>
  <c r="G39" i="1" l="1"/>
  <c r="G38" i="1"/>
  <c r="G37" i="1"/>
  <c r="G36" i="1"/>
  <c r="G35" i="1"/>
  <c r="G34" i="1"/>
  <c r="E23" i="18" l="1"/>
  <c r="E14" i="18"/>
  <c r="E32" i="18" s="1"/>
  <c r="E34" i="18" s="1"/>
  <c r="E6" i="15" l="1"/>
  <c r="E5" i="15"/>
  <c r="H20" i="15" l="1"/>
  <c r="D17" i="1"/>
  <c r="D18" i="1"/>
  <c r="L18" i="1"/>
  <c r="H65" i="1"/>
  <c r="F74" i="1"/>
  <c r="L53" i="15"/>
  <c r="L51" i="15"/>
  <c r="H73" i="1"/>
  <c r="L17" i="1"/>
  <c r="H72" i="1"/>
  <c r="G72" i="1"/>
  <c r="F53" i="1"/>
  <c r="H53" i="1"/>
  <c r="N28" i="15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 s="1"/>
  <c r="H74" i="1"/>
  <c r="G88" i="15"/>
  <c r="N27" i="15"/>
  <c r="N34" i="15"/>
  <c r="N33" i="15"/>
  <c r="G86" i="15"/>
  <c r="H79" i="1"/>
  <c r="I78" i="15"/>
  <c r="I88" i="15"/>
  <c r="F79" i="1"/>
  <c r="F78" i="1"/>
  <c r="M17" i="1" l="1"/>
  <c r="M21" i="1"/>
</calcChain>
</file>

<file path=xl/sharedStrings.xml><?xml version="1.0" encoding="utf-8"?>
<sst xmlns="http://schemas.openxmlformats.org/spreadsheetml/2006/main" count="376" uniqueCount="278">
  <si>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</si>
  <si>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</si>
  <si>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</si>
  <si>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</si>
  <si>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</si>
  <si>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</si>
  <si>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</si>
  <si>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</si>
  <si>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</si>
  <si>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</si>
  <si>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</si>
  <si>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</si>
  <si>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</si>
  <si>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</si>
  <si>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</si>
  <si>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</si>
  <si>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</si>
  <si>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</si>
  <si>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</si>
  <si>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</si>
  <si>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</si>
  <si>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</si>
  <si>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</si>
  <si>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</si>
  <si>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</si>
  <si>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</si>
  <si>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</si>
  <si>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</si>
  <si>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</si>
  <si>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</si>
  <si>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</si>
  <si>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</si>
  <si>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</si>
  <si>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</si>
  <si>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</si>
  <si>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</si>
  <si>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</si>
  <si>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</si>
  <si>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</si>
  <si>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</si>
  <si>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</si>
  <si>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</si>
  <si>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</si>
  <si>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</si>
  <si>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</si>
  <si>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</si>
  <si>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</si>
  <si>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</si>
  <si>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</si>
  <si>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</si>
  <si>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</si>
  <si>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</si>
  <si>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</si>
  <si>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</si>
  <si>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</si>
  <si>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</si>
  <si>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</si>
  <si>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</si>
  <si>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</si>
  <si>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</si>
  <si>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</si>
  <si>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</si>
  <si>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</si>
  <si>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</si>
  <si>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</si>
  <si>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</si>
  <si>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</si>
  <si>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</si>
  <si>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</si>
  <si>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</si>
  <si>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</si>
  <si>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</si>
  <si>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</si>
  <si>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</si>
  <si>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</si>
  <si>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</si>
  <si>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</si>
  <si>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</si>
  <si>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</si>
  <si>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</si>
  <si>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</si>
  <si>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</si>
  <si>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</si>
  <si>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</si>
  <si>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</si>
  <si>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</si>
  <si>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</si>
  <si>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</si>
  <si>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</si>
  <si>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</si>
  <si>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</si>
  <si>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</si>
  <si>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</si>
  <si>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</si>
  <si>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</si>
  <si>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</si>
  <si>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</si>
  <si>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</si>
  <si>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</si>
  <si>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</si>
  <si>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</si>
  <si>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</si>
  <si>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</si>
  <si>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</si>
  <si>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</si>
  <si>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</si>
  <si>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</si>
  <si>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</si>
  <si>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</si>
  <si>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</si>
  <si>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</si>
  <si>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</si>
  <si>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</si>
  <si>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</si>
  <si>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</si>
  <si>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</si>
  <si>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</si>
  <si>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</si>
  <si>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</si>
  <si>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</si>
  <si>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</si>
  <si>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</si>
  <si>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</si>
  <si>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</si>
  <si>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</si>
  <si>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</si>
  <si>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</si>
  <si>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</si>
  <si>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</si>
  <si>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</si>
  <si>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</si>
  <si>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</si>
  <si>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</si>
  <si>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</si>
  <si>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</si>
  <si>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</si>
  <si>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</si>
  <si>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</si>
  <si>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</si>
  <si>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</si>
  <si>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</si>
  <si>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</si>
  <si>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</si>
  <si>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</si>
  <si>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</si>
  <si>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</si>
  <si>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</si>
  <si>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</si>
  <si>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</si>
  <si>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</si>
  <si>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</si>
  <si>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</si>
  <si>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</si>
  <si>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</si>
  <si>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</si>
  <si>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</si>
  <si>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</si>
  <si>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</si>
  <si>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</si>
  <si>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</si>
  <si>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</si>
  <si>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</si>
  <si>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</si>
  <si>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</si>
  <si>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</si>
  <si>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</si>
  <si>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</si>
  <si>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</si>
  <si>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</si>
  <si>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</si>
  <si>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</si>
  <si>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</si>
  <si>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</si>
  <si>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</si>
  <si>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</si>
  <si>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</si>
  <si>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</si>
  <si>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</si>
  <si>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</si>
  <si>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</si>
  <si>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</si>
  <si>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</si>
  <si>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</si>
  <si>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</si>
  <si>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</si>
  <si>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</si>
  <si>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</si>
  <si>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</si>
  <si>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</si>
  <si>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</si>
  <si>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</si>
  <si>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</si>
  <si>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</si>
  <si>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</si>
  <si>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</si>
  <si>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</si>
  <si>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</si>
  <si>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</si>
  <si>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</si>
  <si>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</si>
  <si>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</si>
  <si>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</si>
  <si>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</si>
  <si>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</si>
  <si>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</si>
  <si>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</si>
  <si>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</si>
  <si>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</si>
  <si>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</si>
  <si>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</si>
  <si>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</si>
  <si>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</si>
  <si>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</si>
  <si>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</si>
  <si>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</si>
  <si>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</si>
  <si>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</si>
  <si>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</si>
  <si>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</si>
  <si>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</si>
  <si>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</si>
  <si>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</si>
  <si>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</si>
  <si>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</si>
  <si>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</si>
  <si>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</si>
  <si>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</si>
  <si>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</si>
  <si>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</si>
  <si>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</si>
  <si>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</si>
  <si>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</si>
  <si>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</si>
  <si>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</si>
  <si>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</si>
  <si>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</si>
  <si>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</si>
  <si>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</si>
  <si>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</si>
  <si>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</si>
  <si>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</si>
  <si>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</si>
  <si>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</si>
  <si>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</si>
  <si>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</si>
  <si>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</si>
  <si>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</si>
  <si>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</si>
  <si>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</si>
  <si>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</si>
  <si>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</si>
  <si>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</si>
  <si>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</si>
  <si>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</si>
  <si>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</si>
  <si>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</si>
  <si>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</si>
  <si>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</si>
  <si>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</si>
  <si>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</si>
  <si>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</si>
  <si>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</si>
  <si>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</si>
  <si>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</si>
  <si>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</si>
  <si>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</si>
  <si>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</si>
  <si>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</si>
  <si>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</si>
  <si>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</si>
  <si>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</si>
  <si>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</si>
  <si>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</si>
  <si>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</si>
  <si>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 xml:space="preserve"> -   </t>
  </si>
  <si>
    <t>8/25/15-9/24/15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</si>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</sst>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77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7" borderId="0" applyNumberFormat="0" applyBorder="0" applyAlignment="0" applyProtection="0"/>
    <xf numFmtId="166" fontId="33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34" fillId="16" borderId="8" applyNumberFormat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1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4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53" fillId="8" borderId="0" applyNumberFormat="0" applyBorder="0" applyAlignment="0" applyProtection="0"/>
    <xf numFmtId="0" fontId="53" fillId="19" borderId="0" applyNumberFormat="0" applyBorder="0" applyAlignment="0" applyProtection="0"/>
    <xf numFmtId="0" fontId="53" fillId="15" borderId="0" applyNumberFormat="0" applyBorder="0" applyAlignment="0" applyProtection="0"/>
    <xf numFmtId="0" fontId="53" fillId="6" borderId="0" applyNumberFormat="0" applyBorder="0" applyAlignment="0" applyProtection="0"/>
    <xf numFmtId="0" fontId="53" fillId="5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2" borderId="0" applyNumberFormat="0" applyBorder="0" applyAlignment="0" applyProtection="0"/>
    <xf numFmtId="0" fontId="53" fillId="10" borderId="0" applyNumberFormat="0" applyBorder="0" applyAlignment="0" applyProtection="0"/>
    <xf numFmtId="0" fontId="54" fillId="21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4" borderId="0" applyNumberFormat="0" applyBorder="0" applyAlignment="0" applyProtection="0"/>
    <xf numFmtId="0" fontId="54" fillId="25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5" fillId="8" borderId="0" applyNumberFormat="0" applyBorder="0" applyAlignment="0" applyProtection="0"/>
    <xf numFmtId="0" fontId="56" fillId="26" borderId="1" applyNumberFormat="0" applyAlignment="0" applyProtection="0"/>
    <xf numFmtId="0" fontId="57" fillId="17" borderId="2" applyNumberFormat="0" applyAlignment="0" applyProtection="0"/>
    <xf numFmtId="0" fontId="58" fillId="0" borderId="0" applyNumberFormat="0" applyFill="0" applyBorder="0" applyAlignment="0" applyProtection="0"/>
    <xf numFmtId="0" fontId="59" fillId="19" borderId="0" applyNumberFormat="0" applyBorder="0" applyAlignment="0" applyProtection="0"/>
    <xf numFmtId="0" fontId="60" fillId="0" borderId="44" applyNumberFormat="0" applyFill="0" applyAlignment="0" applyProtection="0"/>
    <xf numFmtId="0" fontId="61" fillId="0" borderId="45" applyNumberFormat="0" applyFill="0" applyAlignment="0" applyProtection="0"/>
    <xf numFmtId="0" fontId="62" fillId="0" borderId="46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" applyNumberFormat="0" applyAlignment="0" applyProtection="0"/>
    <xf numFmtId="0" fontId="64" fillId="0" borderId="47" applyNumberFormat="0" applyFill="0" applyAlignment="0" applyProtection="0"/>
    <xf numFmtId="0" fontId="65" fillId="7" borderId="0" applyNumberFormat="0" applyBorder="0" applyAlignment="0" applyProtection="0"/>
    <xf numFmtId="0" fontId="52" fillId="4" borderId="7" applyNumberFormat="0" applyFont="0" applyAlignment="0" applyProtection="0"/>
    <xf numFmtId="0" fontId="66" fillId="26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" borderId="7" applyNumberFormat="0" applyFont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4" fillId="0" borderId="0"/>
    <xf numFmtId="0" fontId="14" fillId="0" borderId="0"/>
    <xf numFmtId="0" fontId="7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6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63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87" fillId="0" borderId="0" applyNumberFormat="0" applyFill="0" applyBorder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90" fillId="0" borderId="66" applyNumberFormat="0" applyFill="0" applyAlignment="0" applyProtection="0"/>
    <xf numFmtId="0" fontId="9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2" fillId="28" borderId="0" applyNumberFormat="0" applyBorder="0" applyAlignment="0" applyProtection="0"/>
    <xf numFmtId="0" fontId="93" fillId="29" borderId="0" applyNumberFormat="0" applyBorder="0" applyAlignment="0" applyProtection="0"/>
    <xf numFmtId="0" fontId="94" fillId="30" borderId="67" applyNumberFormat="0" applyAlignment="0" applyProtection="0"/>
    <xf numFmtId="0" fontId="95" fillId="31" borderId="68" applyNumberFormat="0" applyAlignment="0" applyProtection="0"/>
    <xf numFmtId="0" fontId="96" fillId="31" borderId="67" applyNumberFormat="0" applyAlignment="0" applyProtection="0"/>
    <xf numFmtId="0" fontId="97" fillId="0" borderId="69" applyNumberFormat="0" applyFill="0" applyAlignment="0" applyProtection="0"/>
    <xf numFmtId="0" fontId="98" fillId="32" borderId="70" applyNumberFormat="0" applyAlignment="0" applyProtection="0"/>
    <xf numFmtId="0" fontId="99" fillId="0" borderId="0" applyNumberFormat="0" applyFill="0" applyBorder="0" applyAlignment="0" applyProtection="0"/>
    <xf numFmtId="0" fontId="7" fillId="33" borderId="71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72" applyNumberFormat="0" applyFill="0" applyAlignment="0" applyProtection="0"/>
    <xf numFmtId="0" fontId="10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02" fillId="57" borderId="0" applyNumberFormat="0" applyBorder="0" applyAlignment="0" applyProtection="0"/>
    <xf numFmtId="0" fontId="14" fillId="0" borderId="0"/>
    <xf numFmtId="0" fontId="80" fillId="0" borderId="0" applyNumberFormat="0" applyFill="0" applyBorder="0" applyAlignment="0" applyProtection="0"/>
    <xf numFmtId="0" fontId="103" fillId="0" borderId="0"/>
    <xf numFmtId="178" fontId="103" fillId="0" borderId="0"/>
    <xf numFmtId="177" fontId="103" fillId="0" borderId="0"/>
    <xf numFmtId="176" fontId="103" fillId="0" borderId="0"/>
    <xf numFmtId="0" fontId="103" fillId="0" borderId="0"/>
    <xf numFmtId="0" fontId="104" fillId="0" borderId="0"/>
    <xf numFmtId="0" fontId="105" fillId="0" borderId="0"/>
    <xf numFmtId="0" fontId="103" fillId="0" borderId="0"/>
    <xf numFmtId="0" fontId="80" fillId="0" borderId="0" applyNumberForma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81" applyNumberFormat="0" applyFill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66" fillId="26" borderId="80" applyNumberFormat="0" applyAlignment="0" applyProtection="0"/>
    <xf numFmtId="0" fontId="68" fillId="0" borderId="82" applyNumberFormat="0" applyFill="0" applyAlignment="0" applyProtection="0"/>
    <xf numFmtId="0" fontId="34" fillId="16" borderId="80" applyNumberFormat="0" applyAlignment="0" applyProtection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</cellStyleXfs>
  <cellXfs count="524">
    <xf numFmtId="0" fontId="0" fillId="0" borderId="0" xfId="0"/>
    <xf numFmtId="0" fontId="18" fillId="0" borderId="0" xfId="0" applyFont="1" applyFill="1" applyBorder="1"/>
    <xf numFmtId="0" fontId="18" fillId="0" borderId="11" xfId="0" applyFont="1" applyFill="1" applyBorder="1"/>
    <xf numFmtId="0" fontId="15" fillId="0" borderId="10" xfId="0" applyFont="1" applyFill="1" applyBorder="1"/>
    <xf numFmtId="0" fontId="15" fillId="0" borderId="12" xfId="0" applyFont="1" applyFill="1" applyBorder="1"/>
    <xf numFmtId="0" fontId="15" fillId="0" borderId="17" xfId="0" applyFont="1" applyFill="1" applyBorder="1"/>
    <xf numFmtId="0" fontId="19" fillId="0" borderId="0" xfId="0" applyFont="1" applyFill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164" fontId="19" fillId="0" borderId="15" xfId="28" applyNumberFormat="1" applyFont="1" applyFill="1" applyBorder="1"/>
    <xf numFmtId="0" fontId="15" fillId="0" borderId="0" xfId="0" applyFont="1" applyFill="1"/>
    <xf numFmtId="0" fontId="19" fillId="0" borderId="21" xfId="0" applyFont="1" applyFill="1" applyBorder="1"/>
    <xf numFmtId="0" fontId="18" fillId="0" borderId="22" xfId="0" applyFont="1" applyFill="1" applyBorder="1"/>
    <xf numFmtId="0" fontId="19" fillId="0" borderId="14" xfId="0" applyFont="1" applyFill="1" applyBorder="1"/>
    <xf numFmtId="0" fontId="19" fillId="0" borderId="25" xfId="0" applyFont="1" applyFill="1" applyBorder="1"/>
    <xf numFmtId="0" fontId="15" fillId="0" borderId="26" xfId="0" applyFont="1" applyFill="1" applyBorder="1"/>
    <xf numFmtId="0" fontId="19" fillId="0" borderId="27" xfId="0" applyFont="1" applyFill="1" applyBorder="1"/>
    <xf numFmtId="0" fontId="19" fillId="0" borderId="20" xfId="0" applyFont="1" applyFill="1" applyBorder="1"/>
    <xf numFmtId="0" fontId="19" fillId="0" borderId="17" xfId="0" applyFont="1" applyFill="1" applyBorder="1"/>
    <xf numFmtId="0" fontId="19" fillId="0" borderId="18" xfId="0" applyFont="1" applyFill="1" applyBorder="1"/>
    <xf numFmtId="0" fontId="19" fillId="0" borderId="26" xfId="0" applyFont="1" applyFill="1" applyBorder="1"/>
    <xf numFmtId="10" fontId="19" fillId="0" borderId="19" xfId="142" applyNumberFormat="1" applyFont="1" applyFill="1" applyBorder="1" applyAlignment="1">
      <alignment horizontal="center"/>
    </xf>
    <xf numFmtId="10" fontId="19" fillId="0" borderId="20" xfId="142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5" fillId="0" borderId="14" xfId="0" applyFont="1" applyFill="1" applyBorder="1"/>
    <xf numFmtId="0" fontId="19" fillId="0" borderId="15" xfId="0" applyFont="1" applyFill="1" applyBorder="1"/>
    <xf numFmtId="0" fontId="19" fillId="0" borderId="22" xfId="0" applyFont="1" applyFill="1" applyBorder="1"/>
    <xf numFmtId="43" fontId="19" fillId="0" borderId="29" xfId="28" applyNumberFormat="1" applyFont="1" applyFill="1" applyBorder="1"/>
    <xf numFmtId="0" fontId="19" fillId="0" borderId="19" xfId="0" applyFont="1" applyFill="1" applyBorder="1"/>
    <xf numFmtId="0" fontId="15" fillId="0" borderId="30" xfId="0" applyFont="1" applyFill="1" applyBorder="1"/>
    <xf numFmtId="43" fontId="15" fillId="0" borderId="30" xfId="28" applyNumberFormat="1" applyFont="1" applyFill="1" applyBorder="1" applyAlignment="1">
      <alignment horizontal="center"/>
    </xf>
    <xf numFmtId="43" fontId="15" fillId="0" borderId="20" xfId="28" applyNumberFormat="1" applyFont="1" applyFill="1" applyBorder="1"/>
    <xf numFmtId="10" fontId="18" fillId="0" borderId="22" xfId="142" applyNumberFormat="1" applyFont="1" applyFill="1" applyBorder="1"/>
    <xf numFmtId="10" fontId="18" fillId="0" borderId="17" xfId="142" applyNumberFormat="1" applyFont="1" applyFill="1" applyBorder="1"/>
    <xf numFmtId="43" fontId="15" fillId="0" borderId="24" xfId="28" applyFont="1" applyFill="1" applyBorder="1" applyAlignment="1">
      <alignment horizontal="center"/>
    </xf>
    <xf numFmtId="43" fontId="15" fillId="0" borderId="30" xfId="28" applyFont="1" applyFill="1" applyBorder="1" applyAlignment="1">
      <alignment horizontal="center"/>
    </xf>
    <xf numFmtId="10" fontId="18" fillId="0" borderId="0" xfId="142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0" fontId="19" fillId="0" borderId="12" xfId="0" applyFont="1" applyFill="1" applyBorder="1"/>
    <xf numFmtId="0" fontId="18" fillId="0" borderId="32" xfId="0" applyFont="1" applyFill="1" applyBorder="1"/>
    <xf numFmtId="0" fontId="18" fillId="0" borderId="18" xfId="0" applyFont="1" applyFill="1" applyBorder="1"/>
    <xf numFmtId="0" fontId="15" fillId="0" borderId="22" xfId="0" applyFont="1" applyFill="1" applyBorder="1"/>
    <xf numFmtId="0" fontId="19" fillId="0" borderId="29" xfId="0" applyFont="1" applyFill="1" applyBorder="1"/>
    <xf numFmtId="164" fontId="19" fillId="0" borderId="32" xfId="28" applyNumberFormat="1" applyFont="1" applyFill="1" applyBorder="1"/>
    <xf numFmtId="164" fontId="15" fillId="0" borderId="15" xfId="28" applyNumberFormat="1" applyFont="1" applyFill="1" applyBorder="1"/>
    <xf numFmtId="10" fontId="19" fillId="0" borderId="28" xfId="142" applyNumberFormat="1" applyFont="1" applyFill="1" applyBorder="1"/>
    <xf numFmtId="165" fontId="18" fillId="0" borderId="32" xfId="28" applyNumberFormat="1" applyFont="1" applyFill="1" applyBorder="1"/>
    <xf numFmtId="165" fontId="18" fillId="0" borderId="18" xfId="28" applyNumberFormat="1" applyFont="1" applyFill="1" applyBorder="1"/>
    <xf numFmtId="165" fontId="18" fillId="0" borderId="15" xfId="28" applyNumberFormat="1" applyFont="1" applyFill="1" applyBorder="1"/>
    <xf numFmtId="0" fontId="16" fillId="0" borderId="0" xfId="0" applyFont="1" applyFill="1" applyBorder="1"/>
    <xf numFmtId="10" fontId="37" fillId="0" borderId="20" xfId="142" applyNumberFormat="1" applyFont="1" applyFill="1" applyBorder="1" applyAlignment="1">
      <alignment horizontal="center"/>
    </xf>
    <xf numFmtId="14" fontId="19" fillId="0" borderId="15" xfId="142" applyNumberFormat="1" applyFont="1" applyFill="1" applyBorder="1" applyAlignment="1">
      <alignment horizontal="center"/>
    </xf>
    <xf numFmtId="164" fontId="19" fillId="0" borderId="0" xfId="0" applyNumberFormat="1" applyFont="1" applyFill="1"/>
    <xf numFmtId="43" fontId="19" fillId="0" borderId="0" xfId="0" applyNumberFormat="1" applyFont="1" applyFill="1"/>
    <xf numFmtId="43" fontId="19" fillId="0" borderId="15" xfId="28" applyFont="1" applyFill="1" applyBorder="1"/>
    <xf numFmtId="43" fontId="19" fillId="0" borderId="0" xfId="28" applyFont="1" applyFill="1"/>
    <xf numFmtId="167" fontId="19" fillId="0" borderId="0" xfId="142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9" fillId="0" borderId="35" xfId="0" applyFont="1" applyFill="1" applyBorder="1"/>
    <xf numFmtId="0" fontId="37" fillId="0" borderId="0" xfId="0" applyFont="1" applyFill="1" applyBorder="1"/>
    <xf numFmtId="0" fontId="19" fillId="0" borderId="30" xfId="0" applyFont="1" applyFill="1" applyBorder="1"/>
    <xf numFmtId="14" fontId="19" fillId="0" borderId="32" xfId="0" applyNumberFormat="1" applyFont="1" applyFill="1" applyBorder="1" applyAlignment="1">
      <alignment horizontal="center"/>
    </xf>
    <xf numFmtId="0" fontId="19" fillId="0" borderId="36" xfId="0" applyFont="1" applyFill="1" applyBorder="1"/>
    <xf numFmtId="0" fontId="19" fillId="0" borderId="37" xfId="0" applyFont="1" applyFill="1" applyBorder="1"/>
    <xf numFmtId="0" fontId="17" fillId="0" borderId="0" xfId="0" applyFont="1" applyFill="1"/>
    <xf numFmtId="10" fontId="19" fillId="0" borderId="29" xfId="142" applyNumberFormat="1" applyFont="1" applyFill="1" applyBorder="1" applyAlignment="1">
      <alignment horizontal="center"/>
    </xf>
    <xf numFmtId="43" fontId="19" fillId="0" borderId="35" xfId="28" applyNumberFormat="1" applyFont="1" applyFill="1" applyBorder="1"/>
    <xf numFmtId="43" fontId="19" fillId="0" borderId="20" xfId="28" applyNumberFormat="1" applyFont="1" applyFill="1" applyBorder="1"/>
    <xf numFmtId="43" fontId="19" fillId="0" borderId="20" xfId="0" applyNumberFormat="1" applyFont="1" applyFill="1" applyBorder="1" applyAlignment="1">
      <alignment horizontal="center"/>
    </xf>
    <xf numFmtId="43" fontId="19" fillId="0" borderId="37" xfId="28" applyNumberFormat="1" applyFont="1" applyFill="1" applyBorder="1"/>
    <xf numFmtId="43" fontId="19" fillId="0" borderId="19" xfId="28" applyNumberFormat="1" applyFont="1" applyFill="1" applyBorder="1"/>
    <xf numFmtId="43" fontId="19" fillId="0" borderId="19" xfId="28" applyNumberFormat="1" applyFont="1" applyFill="1" applyBorder="1" applyAlignment="1">
      <alignment horizontal="center"/>
    </xf>
    <xf numFmtId="43" fontId="19" fillId="0" borderId="29" xfId="28" applyNumberFormat="1" applyFont="1" applyFill="1" applyBorder="1" applyAlignment="1">
      <alignment horizontal="center"/>
    </xf>
    <xf numFmtId="43" fontId="15" fillId="0" borderId="15" xfId="28" applyFont="1" applyFill="1" applyBorder="1"/>
    <xf numFmtId="0" fontId="19" fillId="0" borderId="11" xfId="52" applyFont="1" applyFill="1" applyBorder="1"/>
    <xf numFmtId="0" fontId="19" fillId="0" borderId="15" xfId="52" applyFont="1" applyFill="1" applyBorder="1"/>
    <xf numFmtId="2" fontId="15" fillId="0" borderId="0" xfId="143" applyNumberFormat="1" applyFont="1" applyFill="1" applyBorder="1" applyAlignment="1">
      <alignment horizontal="center"/>
    </xf>
    <xf numFmtId="2" fontId="15" fillId="0" borderId="15" xfId="143" applyNumberFormat="1" applyFont="1" applyFill="1" applyBorder="1" applyAlignment="1">
      <alignment horizontal="center"/>
    </xf>
    <xf numFmtId="9" fontId="15" fillId="0" borderId="20" xfId="142" applyFont="1" applyFill="1" applyBorder="1" applyAlignment="1">
      <alignment horizontal="center"/>
    </xf>
    <xf numFmtId="43" fontId="19" fillId="0" borderId="28" xfId="28" applyFont="1" applyFill="1" applyBorder="1"/>
    <xf numFmtId="0" fontId="15" fillId="0" borderId="31" xfId="0" applyFont="1" applyFill="1" applyBorder="1"/>
    <xf numFmtId="43" fontId="19" fillId="0" borderId="37" xfId="28" applyFont="1" applyFill="1" applyBorder="1"/>
    <xf numFmtId="43" fontId="19" fillId="0" borderId="35" xfId="28" applyFont="1" applyFill="1" applyBorder="1"/>
    <xf numFmtId="0" fontId="15" fillId="0" borderId="34" xfId="0" applyFont="1" applyFill="1" applyBorder="1"/>
    <xf numFmtId="0" fontId="19" fillId="0" borderId="43" xfId="0" applyFont="1" applyFill="1" applyBorder="1"/>
    <xf numFmtId="0" fontId="16" fillId="0" borderId="13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1" xfId="0" applyFont="1" applyFill="1" applyBorder="1"/>
    <xf numFmtId="0" fontId="15" fillId="0" borderId="11" xfId="0" applyFont="1" applyFill="1" applyBorder="1"/>
    <xf numFmtId="10" fontId="19" fillId="0" borderId="35" xfId="142" applyNumberFormat="1" applyFont="1" applyFill="1" applyBorder="1"/>
    <xf numFmtId="10" fontId="19" fillId="0" borderId="37" xfId="142" applyNumberFormat="1" applyFont="1" applyFill="1" applyBorder="1"/>
    <xf numFmtId="164" fontId="15" fillId="0" borderId="37" xfId="0" applyNumberFormat="1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27" xfId="0" applyFont="1" applyFill="1" applyBorder="1"/>
    <xf numFmtId="164" fontId="15" fillId="0" borderId="1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4" fontId="19" fillId="0" borderId="0" xfId="0" applyNumberFormat="1" applyFont="1" applyFill="1"/>
    <xf numFmtId="43" fontId="19" fillId="0" borderId="19" xfId="28" applyFont="1" applyFill="1" applyBorder="1"/>
    <xf numFmtId="0" fontId="17" fillId="0" borderId="0" xfId="0" applyFont="1" applyFill="1" applyBorder="1"/>
    <xf numFmtId="0" fontId="14" fillId="0" borderId="22" xfId="0" applyFont="1" applyFill="1" applyBorder="1"/>
    <xf numFmtId="10" fontId="15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9" fillId="0" borderId="0" xfId="0" applyNumberFormat="1" applyFont="1" applyFill="1"/>
    <xf numFmtId="171" fontId="19" fillId="0" borderId="0" xfId="0" applyNumberFormat="1" applyFont="1" applyFill="1"/>
    <xf numFmtId="41" fontId="19" fillId="0" borderId="0" xfId="0" applyNumberFormat="1" applyFont="1" applyFill="1"/>
    <xf numFmtId="10" fontId="19" fillId="0" borderId="0" xfId="142" applyNumberFormat="1" applyFont="1" applyFill="1"/>
    <xf numFmtId="172" fontId="19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44" fontId="19" fillId="0" borderId="0" xfId="35" applyFont="1" applyFill="1" applyBorder="1"/>
    <xf numFmtId="44" fontId="19" fillId="0" borderId="0" xfId="0" applyNumberFormat="1" applyFont="1" applyFill="1" applyBorder="1"/>
    <xf numFmtId="43" fontId="19" fillId="0" borderId="36" xfId="28" applyNumberFormat="1" applyFont="1" applyFill="1" applyBorder="1"/>
    <xf numFmtId="167" fontId="19" fillId="0" borderId="19" xfId="142" applyNumberFormat="1" applyFont="1" applyFill="1" applyBorder="1" applyAlignment="1">
      <alignment horizontal="center"/>
    </xf>
    <xf numFmtId="43" fontId="19" fillId="0" borderId="24" xfId="34" applyFont="1" applyFill="1" applyBorder="1" applyAlignment="1">
      <alignment horizontal="center"/>
    </xf>
    <xf numFmtId="43" fontId="14" fillId="0" borderId="20" xfId="28" applyFont="1" applyFill="1" applyBorder="1"/>
    <xf numFmtId="43" fontId="15" fillId="0" borderId="19" xfId="28" applyFont="1" applyFill="1" applyBorder="1"/>
    <xf numFmtId="43" fontId="15" fillId="0" borderId="37" xfId="28" applyFont="1" applyFill="1" applyBorder="1"/>
    <xf numFmtId="43" fontId="15" fillId="0" borderId="29" xfId="28" applyFont="1" applyFill="1" applyBorder="1" applyAlignment="1">
      <alignment horizontal="center"/>
    </xf>
    <xf numFmtId="10" fontId="15" fillId="0" borderId="33" xfId="28" applyNumberFormat="1" applyFont="1" applyFill="1" applyBorder="1"/>
    <xf numFmtId="10" fontId="15" fillId="0" borderId="12" xfId="143" applyNumberFormat="1" applyFont="1" applyFill="1" applyBorder="1" applyAlignment="1">
      <alignment horizontal="center"/>
    </xf>
    <xf numFmtId="10" fontId="15" fillId="0" borderId="42" xfId="143" applyNumberFormat="1" applyFont="1" applyFill="1" applyBorder="1" applyAlignment="1"/>
    <xf numFmtId="10" fontId="15" fillId="0" borderId="23" xfId="143" applyNumberFormat="1" applyFont="1" applyFill="1" applyBorder="1" applyAlignment="1"/>
    <xf numFmtId="2" fontId="15" fillId="0" borderId="18" xfId="142" applyNumberFormat="1" applyFont="1" applyFill="1" applyBorder="1" applyAlignment="1"/>
    <xf numFmtId="0" fontId="14" fillId="0" borderId="0" xfId="0" applyFont="1" applyFill="1" applyBorder="1" applyAlignment="1">
      <alignment horizontal="left" indent="2"/>
    </xf>
    <xf numFmtId="0" fontId="14" fillId="0" borderId="11" xfId="0" applyFont="1" applyFill="1" applyBorder="1" applyAlignment="1">
      <alignment horizontal="left" indent="3"/>
    </xf>
    <xf numFmtId="0" fontId="19" fillId="0" borderId="26" xfId="0" applyFont="1" applyFill="1" applyBorder="1" applyAlignment="1">
      <alignment horizontal="left" indent="3"/>
    </xf>
    <xf numFmtId="0" fontId="0" fillId="0" borderId="0" xfId="0" applyFill="1"/>
    <xf numFmtId="0" fontId="15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10" fontId="14" fillId="0" borderId="33" xfId="28" applyNumberFormat="1" applyFont="1" applyFill="1" applyBorder="1" applyAlignment="1">
      <alignment horizontal="center"/>
    </xf>
    <xf numFmtId="2" fontId="14" fillId="0" borderId="49" xfId="142" applyNumberFormat="1" applyFont="1" applyFill="1" applyBorder="1" applyAlignment="1"/>
    <xf numFmtId="2" fontId="14" fillId="0" borderId="22" xfId="142" applyNumberFormat="1" applyFont="1" applyFill="1" applyBorder="1" applyAlignment="1">
      <alignment horizontal="center"/>
    </xf>
    <xf numFmtId="2" fontId="14" fillId="0" borderId="32" xfId="142" applyNumberFormat="1" applyFont="1" applyFill="1" applyBorder="1" applyAlignment="1"/>
    <xf numFmtId="43" fontId="15" fillId="0" borderId="19" xfId="35" applyNumberFormat="1" applyFont="1" applyFill="1" applyBorder="1" applyAlignment="1">
      <alignment horizontal="right"/>
    </xf>
    <xf numFmtId="2" fontId="14" fillId="0" borderId="33" xfId="142" applyNumberFormat="1" applyFont="1" applyFill="1" applyBorder="1" applyAlignment="1"/>
    <xf numFmtId="2" fontId="14" fillId="0" borderId="0" xfId="142" applyNumberFormat="1" applyFont="1" applyFill="1" applyBorder="1" applyAlignment="1">
      <alignment horizontal="center"/>
    </xf>
    <xf numFmtId="2" fontId="14" fillId="0" borderId="15" xfId="142" applyNumberFormat="1" applyFont="1" applyFill="1" applyBorder="1" applyAlignment="1"/>
    <xf numFmtId="43" fontId="14" fillId="0" borderId="41" xfId="0" applyNumberFormat="1" applyFont="1" applyFill="1" applyBorder="1" applyAlignment="1">
      <alignment horizontal="right"/>
    </xf>
    <xf numFmtId="2" fontId="14" fillId="0" borderId="38" xfId="142" applyNumberFormat="1" applyFont="1" applyFill="1" applyBorder="1" applyAlignment="1"/>
    <xf numFmtId="2" fontId="14" fillId="0" borderId="10" xfId="142" applyNumberFormat="1" applyFont="1" applyFill="1" applyBorder="1" applyAlignment="1">
      <alignment horizontal="center"/>
    </xf>
    <xf numFmtId="2" fontId="14" fillId="0" borderId="28" xfId="142" applyNumberFormat="1" applyFont="1" applyFill="1" applyBorder="1" applyAlignment="1"/>
    <xf numFmtId="0" fontId="14" fillId="0" borderId="19" xfId="0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/>
    </xf>
    <xf numFmtId="41" fontId="14" fillId="0" borderId="41" xfId="0" applyNumberFormat="1" applyFont="1" applyFill="1" applyBorder="1" applyAlignment="1">
      <alignment horizontal="right"/>
    </xf>
    <xf numFmtId="43" fontId="14" fillId="0" borderId="19" xfId="28" quotePrefix="1" applyNumberFormat="1" applyFont="1" applyFill="1" applyBorder="1" applyAlignment="1">
      <alignment horizontal="right"/>
    </xf>
    <xf numFmtId="164" fontId="14" fillId="0" borderId="19" xfId="28" quotePrefix="1" applyNumberFormat="1" applyFont="1" applyFill="1" applyBorder="1" applyAlignment="1">
      <alignment horizontal="right"/>
    </xf>
    <xf numFmtId="43" fontId="14" fillId="0" borderId="41" xfId="28" quotePrefix="1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164" fontId="15" fillId="0" borderId="20" xfId="28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19" fillId="0" borderId="0" xfId="28" applyFont="1" applyFill="1" applyBorder="1"/>
    <xf numFmtId="164" fontId="19" fillId="0" borderId="0" xfId="28" applyNumberFormat="1" applyFont="1" applyFill="1" applyBorder="1"/>
    <xf numFmtId="43" fontId="19" fillId="0" borderId="0" xfId="28" applyNumberFormat="1" applyFont="1" applyFill="1" applyBorder="1"/>
    <xf numFmtId="0" fontId="19" fillId="0" borderId="31" xfId="0" applyFont="1" applyFill="1" applyBorder="1"/>
    <xf numFmtId="0" fontId="17" fillId="0" borderId="0" xfId="0" applyFont="1" applyFill="1" applyBorder="1" applyAlignment="1">
      <alignment vertical="center" wrapText="1"/>
    </xf>
    <xf numFmtId="0" fontId="73" fillId="0" borderId="34" xfId="0" applyFont="1" applyFill="1" applyBorder="1"/>
    <xf numFmtId="0" fontId="0" fillId="0" borderId="50" xfId="0" applyFill="1" applyBorder="1"/>
    <xf numFmtId="0" fontId="73" fillId="0" borderId="0" xfId="0" applyFont="1" applyFill="1" applyBorder="1"/>
    <xf numFmtId="0" fontId="0" fillId="0" borderId="13" xfId="0" applyFill="1" applyBorder="1"/>
    <xf numFmtId="14" fontId="15" fillId="0" borderId="28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4" fillId="0" borderId="15" xfId="28" applyFont="1" applyFill="1" applyBorder="1"/>
    <xf numFmtId="0" fontId="76" fillId="0" borderId="0" xfId="0" applyFont="1" applyFill="1" applyBorder="1"/>
    <xf numFmtId="43" fontId="14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4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8" fillId="0" borderId="13" xfId="254" applyFont="1" applyFill="1" applyBorder="1"/>
    <xf numFmtId="0" fontId="17" fillId="0" borderId="14" xfId="0" applyFont="1" applyFill="1" applyBorder="1"/>
    <xf numFmtId="0" fontId="74" fillId="0" borderId="14" xfId="0" applyFont="1" applyFill="1" applyBorder="1"/>
    <xf numFmtId="0" fontId="17" fillId="0" borderId="25" xfId="0" applyFont="1" applyFill="1" applyBorder="1"/>
    <xf numFmtId="0" fontId="18" fillId="0" borderId="11" xfId="272" applyFont="1" applyFill="1" applyBorder="1"/>
    <xf numFmtId="0" fontId="17" fillId="0" borderId="15" xfId="0" applyFont="1" applyFill="1" applyBorder="1"/>
    <xf numFmtId="43" fontId="17" fillId="0" borderId="0" xfId="0" applyNumberFormat="1" applyFont="1" applyFill="1"/>
    <xf numFmtId="44" fontId="17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8" fillId="0" borderId="0" xfId="159" applyFont="1" applyFill="1" applyBorder="1"/>
    <xf numFmtId="43" fontId="17" fillId="0" borderId="0" xfId="28" applyFont="1" applyFill="1"/>
    <xf numFmtId="0" fontId="18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5" fillId="0" borderId="1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1" fillId="0" borderId="11" xfId="0" applyFont="1" applyFill="1" applyBorder="1"/>
    <xf numFmtId="0" fontId="72" fillId="0" borderId="11" xfId="0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43" fontId="15" fillId="0" borderId="0" xfId="28" applyFont="1" applyFill="1" applyBorder="1"/>
    <xf numFmtId="0" fontId="15" fillId="0" borderId="42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4" fillId="0" borderId="0" xfId="266" applyFont="1" applyFill="1" applyBorder="1"/>
    <xf numFmtId="43" fontId="78" fillId="0" borderId="0" xfId="28" applyFont="1" applyFill="1" applyBorder="1"/>
    <xf numFmtId="43" fontId="77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4" xfId="0" applyFont="1" applyBorder="1" applyAlignment="1"/>
    <xf numFmtId="0" fontId="14" fillId="0" borderId="25" xfId="0" applyFont="1" applyBorder="1" applyAlignment="1"/>
    <xf numFmtId="0" fontId="14" fillId="0" borderId="0" xfId="0" applyFont="1" applyBorder="1" applyAlignment="1"/>
    <xf numFmtId="0" fontId="14" fillId="0" borderId="15" xfId="0" applyFont="1" applyBorder="1" applyAlignment="1"/>
    <xf numFmtId="14" fontId="14" fillId="0" borderId="0" xfId="0" applyNumberFormat="1" applyFont="1" applyBorder="1" applyAlignment="1"/>
    <xf numFmtId="14" fontId="14" fillId="0" borderId="15" xfId="0" applyNumberFormat="1" applyFont="1" applyBorder="1" applyAlignment="1"/>
    <xf numFmtId="0" fontId="75" fillId="0" borderId="17" xfId="479" applyFont="1" applyBorder="1" applyAlignment="1" applyProtection="1"/>
    <xf numFmtId="0" fontId="14" fillId="0" borderId="17" xfId="0" applyFont="1" applyBorder="1" applyAlignment="1"/>
    <xf numFmtId="0" fontId="14" fillId="0" borderId="18" xfId="0" applyFont="1" applyBorder="1" applyAlignment="1"/>
    <xf numFmtId="1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7" fillId="0" borderId="0" xfId="0" applyFont="1" applyBorder="1"/>
    <xf numFmtId="0" fontId="74" fillId="0" borderId="0" xfId="0" applyFont="1" applyBorder="1"/>
    <xf numFmtId="0" fontId="0" fillId="0" borderId="17" xfId="0" applyBorder="1"/>
    <xf numFmtId="0" fontId="15" fillId="0" borderId="0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9" fillId="0" borderId="28" xfId="142" applyNumberFormat="1" applyFont="1" applyFill="1" applyBorder="1" applyAlignment="1"/>
    <xf numFmtId="10" fontId="14" fillId="0" borderId="29" xfId="142" applyNumberFormat="1" applyFont="1" applyFill="1" applyBorder="1" applyAlignment="1">
      <alignment horizontal="center"/>
    </xf>
    <xf numFmtId="0" fontId="16" fillId="0" borderId="13" xfId="480" applyFont="1" applyFill="1" applyBorder="1"/>
    <xf numFmtId="0" fontId="14" fillId="0" borderId="14" xfId="480" applyFont="1" applyFill="1" applyBorder="1"/>
    <xf numFmtId="0" fontId="14" fillId="0" borderId="25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5" fillId="0" borderId="26" xfId="480" applyFont="1" applyFill="1" applyBorder="1"/>
    <xf numFmtId="0" fontId="15" fillId="0" borderId="12" xfId="480" applyFont="1" applyFill="1" applyBorder="1"/>
    <xf numFmtId="0" fontId="15" fillId="0" borderId="23" xfId="480" applyFont="1" applyFill="1" applyBorder="1" applyAlignment="1">
      <alignment horizontal="center"/>
    </xf>
    <xf numFmtId="0" fontId="15" fillId="0" borderId="0" xfId="480" applyFont="1" applyFill="1" applyBorder="1"/>
    <xf numFmtId="0" fontId="14" fillId="0" borderId="19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4" fillId="0" borderId="16" xfId="480" applyFont="1" applyFill="1" applyBorder="1"/>
    <xf numFmtId="0" fontId="14" fillId="0" borderId="17" xfId="480" applyFont="1" applyFill="1" applyBorder="1"/>
    <xf numFmtId="0" fontId="14" fillId="0" borderId="18" xfId="480" applyFont="1" applyFill="1" applyBorder="1"/>
    <xf numFmtId="0" fontId="15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5" fillId="0" borderId="0" xfId="727" applyNumberFormat="1" applyFont="1" applyFill="1" applyBorder="1" applyAlignment="1" applyProtection="1">
      <alignment horizontal="centerContinuous"/>
    </xf>
    <xf numFmtId="0" fontId="15" fillId="0" borderId="0" xfId="0" applyNumberFormat="1" applyFont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fill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5" fontId="15" fillId="0" borderId="55" xfId="728" applyNumberFormat="1" applyFont="1" applyFill="1" applyBorder="1" applyAlignment="1" applyProtection="1">
      <alignment horizontal="right"/>
    </xf>
    <xf numFmtId="44" fontId="14" fillId="0" borderId="0" xfId="35" applyFont="1" applyFill="1" applyBorder="1" applyAlignment="1" applyProtection="1">
      <alignment horizontal="right"/>
    </xf>
    <xf numFmtId="175" fontId="14" fillId="0" borderId="55" xfId="728" applyNumberFormat="1" applyFont="1" applyFill="1" applyBorder="1" applyAlignment="1" applyProtection="1">
      <alignment horizontal="right"/>
    </xf>
    <xf numFmtId="164" fontId="14" fillId="0" borderId="0" xfId="728" applyNumberFormat="1" applyFont="1" applyFill="1" applyBorder="1" applyAlignment="1" applyProtection="1">
      <alignment horizontal="fill"/>
      <protection locked="0"/>
    </xf>
    <xf numFmtId="175" fontId="15" fillId="0" borderId="10" xfId="35" applyNumberFormat="1" applyFont="1" applyFill="1" applyBorder="1" applyAlignment="1" applyProtection="1">
      <alignment horizontal="right"/>
    </xf>
    <xf numFmtId="164" fontId="14" fillId="0" borderId="0" xfId="28" applyNumberFormat="1" applyFont="1"/>
    <xf numFmtId="0" fontId="14" fillId="0" borderId="0" xfId="729" applyNumberFormat="1" applyFont="1" applyFill="1" applyBorder="1" applyAlignment="1" applyProtection="1"/>
    <xf numFmtId="164" fontId="14" fillId="0" borderId="0" xfId="729" applyNumberFormat="1" applyFont="1" applyFill="1" applyBorder="1" applyAlignment="1" applyProtection="1"/>
    <xf numFmtId="0" fontId="14" fillId="0" borderId="0" xfId="729"/>
    <xf numFmtId="0" fontId="14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25" xfId="0" applyFont="1" applyFill="1" applyBorder="1" applyAlignment="1">
      <alignment horizontal="center"/>
    </xf>
    <xf numFmtId="0" fontId="14" fillId="0" borderId="16" xfId="0" applyFont="1" applyFill="1" applyBorder="1"/>
    <xf numFmtId="0" fontId="15" fillId="0" borderId="17" xfId="0" applyFont="1" applyFill="1" applyBorder="1" applyAlignment="1">
      <alignment horizontal="center"/>
    </xf>
    <xf numFmtId="43" fontId="14" fillId="0" borderId="18" xfId="28" applyFont="1" applyFill="1" applyBorder="1"/>
    <xf numFmtId="43" fontId="14" fillId="0" borderId="0" xfId="28" applyFont="1" applyFill="1" applyBorder="1" applyAlignment="1">
      <alignment horizontal="center"/>
    </xf>
    <xf numFmtId="10" fontId="14" fillId="0" borderId="0" xfId="142" applyNumberFormat="1" applyFont="1" applyFill="1" applyBorder="1" applyAlignment="1">
      <alignment horizontal="center"/>
    </xf>
    <xf numFmtId="0" fontId="18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4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4" fillId="0" borderId="28" xfId="28" applyFont="1" applyFill="1" applyBorder="1"/>
    <xf numFmtId="43" fontId="14" fillId="0" borderId="0" xfId="28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79" fillId="0" borderId="0" xfId="28" applyFont="1" applyFill="1" applyBorder="1"/>
    <xf numFmtId="43" fontId="15" fillId="0" borderId="0" xfId="0" applyNumberFormat="1" applyFont="1" applyFill="1" applyBorder="1"/>
    <xf numFmtId="0" fontId="0" fillId="0" borderId="0" xfId="0" applyFont="1" applyFill="1" applyBorder="1"/>
    <xf numFmtId="0" fontId="73" fillId="0" borderId="11" xfId="0" applyFont="1" applyFill="1" applyBorder="1"/>
    <xf numFmtId="0" fontId="19" fillId="0" borderId="29" xfId="0" applyFont="1" applyFill="1" applyBorder="1" applyAlignment="1">
      <alignment horizontal="center"/>
    </xf>
    <xf numFmtId="49" fontId="14" fillId="0" borderId="11" xfId="35" applyNumberFormat="1" applyFont="1" applyFill="1" applyBorder="1"/>
    <xf numFmtId="43" fontId="14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4" fillId="0" borderId="15" xfId="264" applyNumberFormat="1" applyFont="1" applyFill="1" applyBorder="1" applyAlignment="1">
      <alignment horizontal="right"/>
    </xf>
    <xf numFmtId="10" fontId="14" fillId="0" borderId="15" xfId="0" applyNumberFormat="1" applyFont="1" applyFill="1" applyBorder="1" applyAlignment="1">
      <alignment horizontal="right"/>
    </xf>
    <xf numFmtId="0" fontId="18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5" fillId="0" borderId="53" xfId="0" applyNumberFormat="1" applyFont="1" applyFill="1" applyBorder="1" applyAlignment="1">
      <alignment horizontal="center"/>
    </xf>
    <xf numFmtId="14" fontId="19" fillId="0" borderId="0" xfId="0" applyNumberFormat="1" applyFont="1" applyFill="1" applyBorder="1"/>
    <xf numFmtId="43" fontId="14" fillId="0" borderId="15" xfId="188" applyFont="1" applyFill="1" applyBorder="1" applyAlignment="1">
      <alignment horizontal="right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84" fillId="0" borderId="0" xfId="0" applyFont="1" applyFill="1"/>
    <xf numFmtId="0" fontId="19" fillId="0" borderId="50" xfId="0" applyFont="1" applyFill="1" applyBorder="1"/>
    <xf numFmtId="0" fontId="19" fillId="0" borderId="0" xfId="52" applyFont="1" applyFill="1" applyBorder="1"/>
    <xf numFmtId="0" fontId="18" fillId="0" borderId="0" xfId="52" applyFont="1" applyFill="1" applyBorder="1"/>
    <xf numFmtId="0" fontId="14" fillId="0" borderId="11" xfId="52" applyFont="1" applyFill="1" applyBorder="1"/>
    <xf numFmtId="0" fontId="16" fillId="0" borderId="34" xfId="52" applyFont="1" applyFill="1" applyBorder="1"/>
    <xf numFmtId="0" fontId="19" fillId="0" borderId="51" xfId="52" applyFont="1" applyFill="1" applyBorder="1"/>
    <xf numFmtId="0" fontId="15" fillId="0" borderId="13" xfId="52" applyFont="1" applyFill="1" applyBorder="1"/>
    <xf numFmtId="0" fontId="15" fillId="0" borderId="25" xfId="52" applyFont="1" applyFill="1" applyBorder="1" applyAlignment="1">
      <alignment horizontal="center"/>
    </xf>
    <xf numFmtId="10" fontId="14" fillId="0" borderId="15" xfId="0" applyNumberFormat="1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7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0" fontId="15" fillId="0" borderId="60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6" fillId="0" borderId="0" xfId="1230" applyBorder="1" applyAlignment="1">
      <alignment horizontal="left"/>
    </xf>
    <xf numFmtId="43" fontId="14" fillId="0" borderId="20" xfId="28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0" fontId="15" fillId="0" borderId="31" xfId="0" applyFont="1" applyFill="1" applyBorder="1" applyAlignment="1">
      <alignment horizontal="center"/>
    </xf>
    <xf numFmtId="2" fontId="15" fillId="0" borderId="73" xfId="142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25" xfId="0" applyFont="1" applyFill="1" applyBorder="1"/>
    <xf numFmtId="0" fontId="14" fillId="0" borderId="15" xfId="0" applyFont="1" applyFill="1" applyBorder="1"/>
    <xf numFmtId="0" fontId="15" fillId="0" borderId="58" xfId="0" applyFont="1" applyFill="1" applyBorder="1"/>
    <xf numFmtId="0" fontId="15" fillId="0" borderId="59" xfId="0" applyFont="1" applyFill="1" applyBorder="1"/>
    <xf numFmtId="43" fontId="15" fillId="0" borderId="60" xfId="28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4" fillId="0" borderId="10" xfId="0" applyFont="1" applyFill="1" applyBorder="1"/>
    <xf numFmtId="0" fontId="14" fillId="0" borderId="35" xfId="0" applyFont="1" applyFill="1" applyBorder="1"/>
    <xf numFmtId="0" fontId="14" fillId="0" borderId="36" xfId="480" applyFont="1" applyFill="1" applyBorder="1"/>
    <xf numFmtId="0" fontId="14" fillId="0" borderId="37" xfId="480" applyFont="1" applyFill="1" applyBorder="1"/>
    <xf numFmtId="43" fontId="14" fillId="0" borderId="0" xfId="28" applyFont="1" applyFill="1" applyBorder="1" applyAlignment="1" applyProtection="1"/>
    <xf numFmtId="43" fontId="19" fillId="0" borderId="33" xfId="28" applyNumberFormat="1" applyFont="1" applyFill="1" applyBorder="1"/>
    <xf numFmtId="10" fontId="14" fillId="0" borderId="37" xfId="142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30" xfId="480" applyFont="1" applyFill="1" applyBorder="1" applyAlignment="1">
      <alignment horizontal="center"/>
    </xf>
    <xf numFmtId="43" fontId="15" fillId="0" borderId="37" xfId="28" applyFont="1" applyFill="1" applyBorder="1" applyAlignment="1">
      <alignment horizontal="right"/>
    </xf>
    <xf numFmtId="0" fontId="18" fillId="0" borderId="37" xfId="480" applyFont="1" applyFill="1" applyBorder="1"/>
    <xf numFmtId="0" fontId="14" fillId="0" borderId="74" xfId="480" applyFont="1" applyFill="1" applyBorder="1"/>
    <xf numFmtId="0" fontId="15" fillId="0" borderId="60" xfId="480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0" fontId="14" fillId="0" borderId="75" xfId="480" applyFont="1" applyFill="1" applyBorder="1"/>
    <xf numFmtId="41" fontId="15" fillId="0" borderId="76" xfId="28" applyNumberFormat="1" applyFont="1" applyFill="1" applyBorder="1" applyAlignment="1">
      <alignment horizontal="right"/>
    </xf>
    <xf numFmtId="43" fontId="15" fillId="0" borderId="76" xfId="28" applyNumberFormat="1" applyFont="1" applyFill="1" applyBorder="1" applyAlignment="1">
      <alignment horizontal="right"/>
    </xf>
    <xf numFmtId="10" fontId="15" fillId="0" borderId="76" xfId="142" applyNumberFormat="1" applyFont="1" applyFill="1" applyBorder="1" applyAlignment="1">
      <alignment horizontal="right"/>
    </xf>
    <xf numFmtId="0" fontId="18" fillId="0" borderId="56" xfId="0" applyFont="1" applyFill="1" applyBorder="1"/>
    <xf numFmtId="0" fontId="18" fillId="0" borderId="77" xfId="0" applyFont="1" applyFill="1" applyBorder="1"/>
    <xf numFmtId="167" fontId="14" fillId="0" borderId="0" xfId="142" applyNumberFormat="1" applyFont="1" applyFill="1" applyBorder="1" applyAlignment="1">
      <alignment horizontal="center"/>
    </xf>
    <xf numFmtId="43" fontId="14" fillId="0" borderId="19" xfId="28" applyFont="1" applyFill="1" applyBorder="1"/>
    <xf numFmtId="43" fontId="14" fillId="0" borderId="19" xfId="0" applyNumberFormat="1" applyFont="1" applyFill="1" applyBorder="1" applyAlignment="1">
      <alignment horizontal="right"/>
    </xf>
    <xf numFmtId="10" fontId="14" fillId="0" borderId="19" xfId="0" applyNumberFormat="1" applyFont="1" applyFill="1" applyBorder="1" applyAlignment="1">
      <alignment horizontal="right"/>
    </xf>
    <xf numFmtId="10" fontId="14" fillId="0" borderId="29" xfId="142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0" fontId="14" fillId="0" borderId="39" xfId="0" applyNumberFormat="1" applyFont="1" applyFill="1" applyBorder="1" applyAlignment="1">
      <alignment horizontal="right"/>
    </xf>
    <xf numFmtId="41" fontId="37" fillId="0" borderId="19" xfId="0" applyNumberFormat="1" applyFont="1" applyFill="1" applyBorder="1" applyAlignment="1">
      <alignment horizontal="right"/>
    </xf>
    <xf numFmtId="43" fontId="37" fillId="0" borderId="19" xfId="0" applyNumberFormat="1" applyFont="1" applyFill="1" applyBorder="1" applyAlignment="1">
      <alignment horizontal="right"/>
    </xf>
    <xf numFmtId="10" fontId="37" fillId="0" borderId="19" xfId="0" applyNumberFormat="1" applyFont="1" applyFill="1" applyBorder="1" applyAlignment="1">
      <alignment horizontal="right"/>
    </xf>
    <xf numFmtId="10" fontId="37" fillId="0" borderId="19" xfId="142" applyNumberFormat="1" applyFont="1" applyFill="1" applyBorder="1" applyAlignment="1">
      <alignment horizontal="right"/>
    </xf>
    <xf numFmtId="170" fontId="37" fillId="0" borderId="19" xfId="0" applyNumberFormat="1" applyFont="1" applyFill="1" applyBorder="1" applyAlignment="1">
      <alignment horizontal="right"/>
    </xf>
    <xf numFmtId="170" fontId="37" fillId="0" borderId="41" xfId="0" applyNumberFormat="1" applyFont="1" applyFill="1" applyBorder="1" applyAlignment="1">
      <alignment horizontal="right"/>
    </xf>
    <xf numFmtId="10" fontId="14" fillId="0" borderId="19" xfId="28" applyNumberFormat="1" applyFont="1" applyFill="1" applyBorder="1" applyAlignment="1">
      <alignment horizontal="right"/>
    </xf>
    <xf numFmtId="41" fontId="15" fillId="0" borderId="35" xfId="28" applyNumberFormat="1" applyFont="1" applyFill="1" applyBorder="1" applyAlignment="1">
      <alignment horizontal="right"/>
    </xf>
    <xf numFmtId="170" fontId="15" fillId="0" borderId="20" xfId="0" applyNumberFormat="1" applyFont="1" applyFill="1" applyBorder="1" applyAlignment="1">
      <alignment horizontal="right"/>
    </xf>
    <xf numFmtId="170" fontId="15" fillId="0" borderId="40" xfId="0" applyNumberFormat="1" applyFont="1" applyFill="1" applyBorder="1" applyAlignment="1">
      <alignment horizontal="right"/>
    </xf>
    <xf numFmtId="164" fontId="14" fillId="0" borderId="0" xfId="728" applyNumberFormat="1" applyFont="1" applyFill="1" applyBorder="1" applyAlignment="1" applyProtection="1"/>
    <xf numFmtId="41" fontId="14" fillId="0" borderId="19" xfId="0" applyNumberFormat="1" applyFont="1" applyFill="1" applyBorder="1" applyAlignment="1">
      <alignment horizontal="right"/>
    </xf>
    <xf numFmtId="10" fontId="14" fillId="0" borderId="19" xfId="142" applyNumberFormat="1" applyFont="1" applyFill="1" applyBorder="1" applyAlignment="1">
      <alignment horizontal="right"/>
    </xf>
    <xf numFmtId="43" fontId="15" fillId="0" borderId="20" xfId="28" applyNumberFormat="1" applyFont="1" applyFill="1" applyBorder="1" applyAlignment="1">
      <alignment horizontal="right"/>
    </xf>
    <xf numFmtId="43" fontId="15" fillId="0" borderId="40" xfId="28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41" xfId="0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41" fontId="14" fillId="0" borderId="19" xfId="28" applyNumberFormat="1" applyFont="1" applyFill="1" applyBorder="1" applyAlignment="1">
      <alignment horizontal="right"/>
    </xf>
    <xf numFmtId="43" fontId="14" fillId="0" borderId="19" xfId="28" applyFont="1" applyFill="1" applyBorder="1" applyAlignment="1">
      <alignment horizontal="right"/>
    </xf>
    <xf numFmtId="43" fontId="14" fillId="0" borderId="36" xfId="28" applyFont="1" applyFill="1" applyBorder="1" applyAlignment="1">
      <alignment horizontal="right"/>
    </xf>
    <xf numFmtId="43" fontId="14" fillId="0" borderId="19" xfId="142" applyNumberFormat="1" applyFont="1" applyFill="1" applyBorder="1" applyAlignment="1">
      <alignment horizontal="right"/>
    </xf>
    <xf numFmtId="43" fontId="14" fillId="0" borderId="19" xfId="28" applyNumberFormat="1" applyFont="1" applyFill="1" applyBorder="1" applyAlignment="1">
      <alignment horizontal="right"/>
    </xf>
    <xf numFmtId="43" fontId="14" fillId="0" borderId="39" xfId="28" applyNumberFormat="1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43" fontId="14" fillId="0" borderId="41" xfId="28" applyNumberFormat="1" applyFont="1" applyFill="1" applyBorder="1" applyAlignment="1">
      <alignment horizontal="right"/>
    </xf>
    <xf numFmtId="43" fontId="14" fillId="0" borderId="33" xfId="142" applyNumberFormat="1" applyFont="1" applyFill="1" applyBorder="1" applyAlignment="1">
      <alignment horizontal="right"/>
    </xf>
    <xf numFmtId="41" fontId="15" fillId="0" borderId="20" xfId="28" applyNumberFormat="1" applyFont="1" applyFill="1" applyBorder="1" applyAlignment="1">
      <alignment horizontal="right"/>
    </xf>
    <xf numFmtId="43" fontId="15" fillId="0" borderId="20" xfId="28" applyFont="1" applyFill="1" applyBorder="1" applyAlignment="1">
      <alignment horizontal="right"/>
    </xf>
    <xf numFmtId="43" fontId="15" fillId="0" borderId="20" xfId="142" applyNumberFormat="1" applyFont="1" applyFill="1" applyBorder="1" applyAlignment="1">
      <alignment horizontal="right"/>
    </xf>
    <xf numFmtId="43" fontId="15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19" fillId="0" borderId="33" xfId="142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0" fontId="19" fillId="0" borderId="38" xfId="142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10" fontId="15" fillId="0" borderId="84" xfId="34" applyNumberFormat="1" applyFont="1" applyFill="1" applyBorder="1"/>
    <xf numFmtId="168" fontId="14" fillId="0" borderId="15" xfId="0" applyNumberFormat="1" applyFont="1" applyFill="1" applyBorder="1" applyAlignment="1">
      <alignment horizontal="right"/>
    </xf>
    <xf numFmtId="169" fontId="14" fillId="0" borderId="15" xfId="0" applyNumberFormat="1" applyFont="1" applyFill="1" applyBorder="1" applyAlignment="1">
      <alignment horizontal="right"/>
    </xf>
    <xf numFmtId="168" fontId="15" fillId="0" borderId="77" xfId="0" applyNumberFormat="1" applyFont="1" applyFill="1" applyBorder="1" applyAlignment="1">
      <alignment horizontal="right"/>
    </xf>
    <xf numFmtId="10" fontId="14" fillId="0" borderId="29" xfId="28" applyNumberFormat="1" applyFont="1" applyFill="1" applyBorder="1" applyAlignment="1">
      <alignment horizontal="right"/>
    </xf>
    <xf numFmtId="10" fontId="15" fillId="0" borderId="76" xfId="28" applyNumberFormat="1" applyFont="1" applyFill="1" applyBorder="1" applyAlignment="1">
      <alignment horizontal="right"/>
    </xf>
    <xf numFmtId="0" fontId="14" fillId="0" borderId="0" xfId="1766" applyFont="1" applyFill="1"/>
    <xf numFmtId="10" fontId="14" fillId="0" borderId="0" xfId="0" applyNumberFormat="1" applyFont="1" applyFill="1" applyAlignment="1">
      <alignment horizontal="center"/>
    </xf>
    <xf numFmtId="0" fontId="107" fillId="0" borderId="0" xfId="0" applyFont="1" applyFill="1"/>
    <xf numFmtId="43" fontId="107" fillId="0" borderId="0" xfId="28" applyFont="1" applyFill="1" applyAlignment="1">
      <alignment horizontal="center"/>
    </xf>
    <xf numFmtId="10" fontId="107" fillId="0" borderId="0" xfId="28" applyNumberFormat="1" applyFont="1" applyFill="1" applyBorder="1" applyAlignment="1">
      <alignment horizontal="center"/>
    </xf>
    <xf numFmtId="43" fontId="107" fillId="0" borderId="0" xfId="28" applyFont="1" applyFill="1" applyBorder="1" applyAlignment="1">
      <alignment horizontal="center"/>
    </xf>
    <xf numFmtId="10" fontId="107" fillId="0" borderId="0" xfId="28" applyNumberFormat="1" applyFont="1" applyFill="1" applyAlignment="1">
      <alignment horizontal="center"/>
    </xf>
    <xf numFmtId="49" fontId="106" fillId="0" borderId="0" xfId="0" applyNumberFormat="1" applyFont="1" applyFill="1" applyBorder="1" applyAlignment="1">
      <alignment horizontal="center"/>
    </xf>
    <xf numFmtId="0" fontId="17" fillId="0" borderId="85" xfId="0" applyFont="1" applyFill="1" applyBorder="1"/>
    <xf numFmtId="43" fontId="17" fillId="0" borderId="85" xfId="28" applyFont="1" applyFill="1" applyBorder="1"/>
    <xf numFmtId="0" fontId="17" fillId="0" borderId="77" xfId="0" applyFont="1" applyFill="1" applyBorder="1"/>
    <xf numFmtId="10" fontId="14" fillId="0" borderId="56" xfId="142" applyNumberFormat="1" applyFont="1" applyFill="1" applyBorder="1"/>
    <xf numFmtId="10" fontId="14" fillId="0" borderId="85" xfId="142" applyNumberFormat="1" applyFont="1" applyFill="1" applyBorder="1"/>
    <xf numFmtId="10" fontId="14" fillId="0" borderId="77" xfId="142" applyNumberFormat="1" applyFont="1" applyFill="1" applyBorder="1" applyAlignment="1">
      <alignment horizontal="right"/>
    </xf>
    <xf numFmtId="179" fontId="19" fillId="0" borderId="83" xfId="142" applyNumberFormat="1" applyFont="1" applyFill="1" applyBorder="1" applyAlignment="1">
      <alignment horizontal="center"/>
    </xf>
    <xf numFmtId="179" fontId="19" fillId="0" borderId="19" xfId="142" applyNumberFormat="1" applyFont="1" applyFill="1" applyBorder="1" applyAlignment="1">
      <alignment horizontal="center"/>
    </xf>
    <xf numFmtId="179" fontId="19" fillId="0" borderId="49" xfId="142" applyNumberFormat="1" applyFont="1" applyFill="1" applyBorder="1" applyAlignment="1">
      <alignment horizontal="center"/>
    </xf>
    <xf numFmtId="179" fontId="19" fillId="0" borderId="33" xfId="142" applyNumberFormat="1" applyFont="1" applyFill="1" applyBorder="1" applyAlignment="1">
      <alignment horizontal="center"/>
    </xf>
    <xf numFmtId="43" fontId="14" fillId="0" borderId="83" xfId="35" applyNumberFormat="1" applyFont="1" applyFill="1" applyBorder="1" applyAlignment="1">
      <alignment horizontal="right"/>
    </xf>
    <xf numFmtId="43" fontId="14" fillId="0" borderId="86" xfId="35" applyNumberFormat="1" applyFont="1" applyFill="1" applyBorder="1" applyAlignment="1">
      <alignment horizontal="right"/>
    </xf>
    <xf numFmtId="43" fontId="15" fillId="0" borderId="41" xfId="35" applyNumberFormat="1" applyFont="1" applyFill="1" applyBorder="1" applyAlignment="1">
      <alignment horizontal="right"/>
    </xf>
    <xf numFmtId="2" fontId="14" fillId="58" borderId="22" xfId="142" applyNumberFormat="1" applyFont="1" applyFill="1" applyBorder="1" applyAlignment="1">
      <alignment horizontal="center"/>
    </xf>
    <xf numFmtId="2" fontId="15" fillId="58" borderId="17" xfId="142" applyNumberFormat="1" applyFont="1" applyFill="1" applyBorder="1" applyAlignment="1">
      <alignment horizontal="center"/>
    </xf>
    <xf numFmtId="10" fontId="19" fillId="0" borderId="41" xfId="142" applyNumberFormat="1" applyFont="1" applyFill="1" applyBorder="1" applyAlignment="1">
      <alignment horizontal="center"/>
    </xf>
    <xf numFmtId="8" fontId="14" fillId="0" borderId="19" xfId="35" applyNumberFormat="1" applyFont="1" applyFill="1" applyBorder="1" applyAlignment="1">
      <alignment horizontal="right"/>
    </xf>
    <xf numFmtId="8" fontId="14" fillId="0" borderId="41" xfId="35" applyNumberFormat="1" applyFont="1" applyFill="1" applyBorder="1" applyAlignment="1">
      <alignment horizontal="right"/>
    </xf>
    <xf numFmtId="8" fontId="14" fillId="0" borderId="20" xfId="35" applyNumberFormat="1" applyFont="1" applyFill="1" applyBorder="1" applyAlignment="1">
      <alignment horizontal="right"/>
    </xf>
    <xf numFmtId="8" fontId="14" fillId="0" borderId="40" xfId="35" applyNumberFormat="1" applyFont="1" applyFill="1" applyBorder="1" applyAlignment="1">
      <alignment horizontal="right"/>
    </xf>
    <xf numFmtId="0" fontId="15" fillId="0" borderId="0" xfId="0" applyFont="1"/>
    <xf numFmtId="0" fontId="79" fillId="0" borderId="0" xfId="0" applyFont="1" applyFill="1" applyBorder="1"/>
    <xf numFmtId="0" fontId="77" fillId="0" borderId="0" xfId="0" applyFont="1" applyFill="1" applyAlignment="1"/>
    <xf numFmtId="14" fontId="14" fillId="0" borderId="0" xfId="0" applyNumberFormat="1" applyFont="1" applyFill="1" applyAlignment="1"/>
    <xf numFmtId="14" fontId="0" fillId="0" borderId="0" xfId="0" applyNumberFormat="1"/>
    <xf numFmtId="14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79" fontId="1" fillId="0" borderId="0" xfId="0" applyNumberFormat="1" applyFont="1" applyFill="1" applyAlignment="1">
      <alignment horizontal="right"/>
    </xf>
    <xf numFmtId="0" fontId="14" fillId="0" borderId="10" xfId="0" applyFont="1" applyFill="1" applyBorder="1" applyAlignment="1"/>
    <xf numFmtId="44" fontId="108" fillId="0" borderId="0" xfId="0" applyNumberFormat="1" applyFont="1" applyFill="1" applyAlignment="1"/>
    <xf numFmtId="44" fontId="109" fillId="0" borderId="0" xfId="0" applyNumberFormat="1" applyFont="1" applyFill="1" applyAlignment="1"/>
    <xf numFmtId="0" fontId="0" fillId="0" borderId="10" xfId="0" applyBorder="1"/>
    <xf numFmtId="44" fontId="109" fillId="0" borderId="10" xfId="0" applyNumberFormat="1" applyFont="1" applyFill="1" applyBorder="1" applyAlignment="1"/>
    <xf numFmtId="0" fontId="109" fillId="0" borderId="0" xfId="0" applyFont="1" applyFill="1" applyAlignment="1"/>
    <xf numFmtId="0" fontId="14" fillId="0" borderId="0" xfId="0" applyFont="1" applyFill="1" applyAlignment="1"/>
    <xf numFmtId="43" fontId="1" fillId="0" borderId="0" xfId="0" applyNumberFormat="1" applyFont="1" applyFill="1" applyAlignment="1"/>
    <xf numFmtId="43" fontId="14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1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37" fillId="0" borderId="38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8" fillId="0" borderId="16" xfId="159" applyFont="1" applyFill="1" applyBorder="1" applyAlignment="1">
      <alignment horizontal="left" vertical="top" wrapText="1"/>
    </xf>
    <xf numFmtId="0" fontId="18" fillId="0" borderId="17" xfId="159" applyFont="1" applyFill="1" applyBorder="1" applyAlignment="1">
      <alignment horizontal="left" vertical="top" wrapText="1"/>
    </xf>
    <xf numFmtId="0" fontId="18" fillId="0" borderId="18" xfId="159" applyFont="1" applyFill="1" applyBorder="1" applyAlignment="1">
      <alignment horizontal="left" vertical="top" wrapText="1"/>
    </xf>
  </cellXfs>
  <cellStyles count="24777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2" xfId="189"/>
    <cellStyle name="Comma 3 2 10" xfId="12592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2" xfId="192"/>
    <cellStyle name="Currency 3 2 10" xfId="12593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2" xfId="194"/>
    <cellStyle name="Normal 10 2 2 10" xfId="125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2" xfId="195"/>
    <cellStyle name="Normal 11 2 2 10" xfId="125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2" xfId="196"/>
    <cellStyle name="Normal 12 2 2 10" xfId="125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2" xfId="59"/>
    <cellStyle name="Normal 13 2 2" xfId="198"/>
    <cellStyle name="Normal 13 3" xfId="163"/>
    <cellStyle name="Normal 13 4" xfId="197"/>
    <cellStyle name="Normal 13 4 10" xfId="125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2" xfId="61"/>
    <cellStyle name="Normal 14 2 2" xfId="200"/>
    <cellStyle name="Normal 14 3" xfId="164"/>
    <cellStyle name="Normal 14 4" xfId="199"/>
    <cellStyle name="Normal 14 4 10" xfId="12598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2" xfId="63"/>
    <cellStyle name="Normal 15 2 2" xfId="202"/>
    <cellStyle name="Normal 15 3" xfId="165"/>
    <cellStyle name="Normal 15 4" xfId="201"/>
    <cellStyle name="Normal 15 4 10" xfId="12599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2" xfId="65"/>
    <cellStyle name="Normal 16 3" xfId="203"/>
    <cellStyle name="Normal 16 3 10" xfId="12600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2" xfId="67"/>
    <cellStyle name="Normal 17 2 2" xfId="205"/>
    <cellStyle name="Normal 17 3" xfId="166"/>
    <cellStyle name="Normal 17 4" xfId="204"/>
    <cellStyle name="Normal 17 4 10" xfId="12601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2" xfId="69"/>
    <cellStyle name="Normal 18 2 2" xfId="207"/>
    <cellStyle name="Normal 18 3" xfId="158"/>
    <cellStyle name="Normal 18 4" xfId="206"/>
    <cellStyle name="Normal 18 4 10" xfId="12602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2" xfId="71"/>
    <cellStyle name="Normal 19 2 2" xfId="209"/>
    <cellStyle name="Normal 19 3" xfId="167"/>
    <cellStyle name="Normal 19 4" xfId="208"/>
    <cellStyle name="Normal 19 4 10" xfId="12603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2" xfId="76"/>
    <cellStyle name="Normal 20 2 2" xfId="212"/>
    <cellStyle name="Normal 20 3" xfId="169"/>
    <cellStyle name="Normal 20 4" xfId="211"/>
    <cellStyle name="Normal 20 4 10" xfId="12604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2" xfId="78"/>
    <cellStyle name="Normal 21 2 2" xfId="214"/>
    <cellStyle name="Normal 21 3" xfId="170"/>
    <cellStyle name="Normal 21 4" xfId="213"/>
    <cellStyle name="Normal 21 4 10" xfId="12605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2" xfId="80"/>
    <cellStyle name="Normal 22 2 2" xfId="216"/>
    <cellStyle name="Normal 22 3" xfId="171"/>
    <cellStyle name="Normal 22 4" xfId="215"/>
    <cellStyle name="Normal 22 4 10" xfId="12606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2" xfId="82"/>
    <cellStyle name="Normal 23 2 2" xfId="218"/>
    <cellStyle name="Normal 23 3" xfId="157"/>
    <cellStyle name="Normal 23 4" xfId="217"/>
    <cellStyle name="Normal 23 4 10" xfId="1260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2" xfId="88"/>
    <cellStyle name="Normal 28 2 2" xfId="220"/>
    <cellStyle name="Normal 28 3" xfId="175"/>
    <cellStyle name="Normal 28 4" xfId="219"/>
    <cellStyle name="Normal 28 4 10" xfId="12608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2" xfId="90"/>
    <cellStyle name="Normal 29 2 2" xfId="222"/>
    <cellStyle name="Normal 29 3" xfId="176"/>
    <cellStyle name="Normal 29 4" xfId="221"/>
    <cellStyle name="Normal 29 4 10" xfId="12609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2" xfId="92"/>
    <cellStyle name="Normal 3 2 2" xfId="224"/>
    <cellStyle name="Normal 3 3" xfId="177"/>
    <cellStyle name="Normal 3 4" xfId="223"/>
    <cellStyle name="Normal 3 4 10" xfId="12610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2" xfId="94"/>
    <cellStyle name="Normal 30 2 2" xfId="226"/>
    <cellStyle name="Normal 30 3" xfId="178"/>
    <cellStyle name="Normal 30 4" xfId="225"/>
    <cellStyle name="Normal 30 4 10" xfId="12611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2" xfId="96"/>
    <cellStyle name="Normal 31 2 2" xfId="228"/>
    <cellStyle name="Normal 31 3" xfId="179"/>
    <cellStyle name="Normal 31 4" xfId="227"/>
    <cellStyle name="Normal 31 4 10" xfId="12612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2" xfId="229"/>
    <cellStyle name="Normal 32 2 10" xfId="12613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2" xfId="230"/>
    <cellStyle name="Normal 33 2 10" xfId="12614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2" xfId="231"/>
    <cellStyle name="Normal 34 2 10" xfId="12615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2" xfId="232"/>
    <cellStyle name="Normal 35 2 10" xfId="12616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2" xfId="233"/>
    <cellStyle name="Normal 36 2 10" xfId="12617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2" xfId="234"/>
    <cellStyle name="Normal 37 2 10" xfId="12618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2" xfId="235"/>
    <cellStyle name="Normal 38 2 10" xfId="12619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2" xfId="236"/>
    <cellStyle name="Normal 39 2 10" xfId="12620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2" xfId="238"/>
    <cellStyle name="Normal 4 3 2 10" xfId="12621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2" xfId="239"/>
    <cellStyle name="Normal 40 2 10" xfId="12622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2" xfId="240"/>
    <cellStyle name="Normal 41 2 10" xfId="12623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2" xfId="241"/>
    <cellStyle name="Normal 42 2 10" xfId="12624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2" xfId="242"/>
    <cellStyle name="Normal 43 2 10" xfId="12625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2" xfId="243"/>
    <cellStyle name="Normal 44 2 10" xfId="12626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2" xfId="250"/>
    <cellStyle name="Normal 5 3 2 10" xfId="12627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2" xfId="256"/>
    <cellStyle name="Normal 6 3 2 10" xfId="12628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2" xfId="258"/>
    <cellStyle name="Normal 7 3 2 10" xfId="12629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2" xfId="260"/>
    <cellStyle name="Normal 8 3 2 10" xfId="1263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2" xfId="262"/>
    <cellStyle name="Normal 9 3 2 10" xfId="12631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3" sqref="K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225</v>
      </c>
    </row>
    <row r="3" spans="1:15" ht="13.5" thickBot="1" x14ac:dyDescent="0.25">
      <c r="A3" s="105"/>
    </row>
    <row r="4" spans="1:15" x14ac:dyDescent="0.2">
      <c r="B4" s="495" t="s">
        <v>0</v>
      </c>
      <c r="C4" s="496"/>
      <c r="D4" s="226" t="s">
        <v>176</v>
      </c>
      <c r="E4" s="226"/>
      <c r="F4" s="226"/>
      <c r="G4" s="227"/>
      <c r="I4" s="486"/>
      <c r="J4" s="486"/>
    </row>
    <row r="5" spans="1:15" x14ac:dyDescent="0.2">
      <c r="B5" s="493" t="s">
        <v>1</v>
      </c>
      <c r="C5" s="494"/>
      <c r="D5" s="228" t="s">
        <v>238</v>
      </c>
      <c r="E5" s="228"/>
      <c r="F5" s="228"/>
      <c r="G5" s="229"/>
      <c r="I5" s="486"/>
      <c r="J5" s="486"/>
      <c r="L5" s="492"/>
      <c r="M5" s="492"/>
    </row>
    <row r="6" spans="1:15" x14ac:dyDescent="0.2">
      <c r="B6" s="493" t="s">
        <v>2</v>
      </c>
      <c r="C6" s="494"/>
      <c r="D6" s="235">
        <v>42272</v>
      </c>
      <c r="E6" s="228"/>
      <c r="F6" s="228"/>
      <c r="G6" s="229"/>
      <c r="I6" s="486"/>
      <c r="J6" s="486"/>
      <c r="L6" s="492"/>
      <c r="M6" s="492"/>
    </row>
    <row r="7" spans="1:15" x14ac:dyDescent="0.2">
      <c r="B7" s="493" t="s">
        <v>7</v>
      </c>
      <c r="C7" s="494"/>
      <c r="D7" s="235">
        <v>42247</v>
      </c>
      <c r="E7" s="230"/>
      <c r="F7" s="230"/>
      <c r="G7" s="231"/>
      <c r="I7" s="385" t="s">
        <v>235</v>
      </c>
      <c r="J7" s="62"/>
      <c r="L7" s="492"/>
      <c r="M7" s="492"/>
    </row>
    <row r="8" spans="1:15" x14ac:dyDescent="0.2">
      <c r="B8" s="493" t="s">
        <v>3</v>
      </c>
      <c r="C8" s="494"/>
      <c r="D8" s="228" t="s">
        <v>227</v>
      </c>
      <c r="E8" s="228"/>
      <c r="F8" s="228"/>
      <c r="G8" s="229"/>
      <c r="I8" s="62"/>
      <c r="J8" s="62"/>
    </row>
    <row r="9" spans="1:15" x14ac:dyDescent="0.2">
      <c r="B9" s="493" t="s">
        <v>4</v>
      </c>
      <c r="C9" s="494"/>
      <c r="D9" s="228" t="s">
        <v>228</v>
      </c>
      <c r="E9" s="228"/>
      <c r="F9" s="228"/>
      <c r="G9" s="229"/>
      <c r="I9" s="62"/>
      <c r="J9" s="62"/>
    </row>
    <row r="10" spans="1:15" x14ac:dyDescent="0.2">
      <c r="B10" s="142" t="s">
        <v>68</v>
      </c>
      <c r="C10" s="143"/>
      <c r="D10" s="350" t="s">
        <v>234</v>
      </c>
      <c r="E10" s="224"/>
      <c r="F10" s="224"/>
      <c r="G10" s="225"/>
      <c r="I10" s="9"/>
      <c r="J10" s="9"/>
    </row>
    <row r="11" spans="1:15" ht="13.5" thickBot="1" x14ac:dyDescent="0.25">
      <c r="B11" s="497" t="s">
        <v>5</v>
      </c>
      <c r="C11" s="498"/>
      <c r="D11" s="232" t="s">
        <v>177</v>
      </c>
      <c r="E11" s="233"/>
      <c r="F11" s="233"/>
      <c r="G11" s="23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5" t="s">
        <v>6</v>
      </c>
      <c r="C16" s="145" t="s">
        <v>8</v>
      </c>
      <c r="D16" s="110" t="s">
        <v>59</v>
      </c>
      <c r="E16" s="145" t="s">
        <v>14</v>
      </c>
      <c r="F16" s="145" t="s">
        <v>81</v>
      </c>
      <c r="G16" s="145" t="s">
        <v>70</v>
      </c>
      <c r="H16" s="145" t="s">
        <v>12</v>
      </c>
      <c r="I16" s="145" t="s">
        <v>9</v>
      </c>
      <c r="J16" s="145" t="s">
        <v>10</v>
      </c>
      <c r="K16" s="145" t="s">
        <v>11</v>
      </c>
      <c r="L16" s="145" t="s">
        <v>76</v>
      </c>
      <c r="M16" s="145" t="s">
        <v>13</v>
      </c>
      <c r="N16" s="145" t="s">
        <v>99</v>
      </c>
      <c r="O16" s="146" t="s">
        <v>56</v>
      </c>
    </row>
    <row r="17" spans="1:17" x14ac:dyDescent="0.2">
      <c r="A17" s="11"/>
      <c r="B17" s="245" t="s">
        <v>240</v>
      </c>
      <c r="C17" s="246" t="s">
        <v>242</v>
      </c>
      <c r="D17" s="451">
        <f>E17+F17</f>
        <v>9.9939999999999994E-3</v>
      </c>
      <c r="E17" s="449">
        <v>1.9940000000000001E-3</v>
      </c>
      <c r="F17" s="427">
        <v>8.0000000000000002E-3</v>
      </c>
      <c r="G17" s="315"/>
      <c r="H17" s="78">
        <v>496500000</v>
      </c>
      <c r="I17" s="78">
        <v>472338781.81999999</v>
      </c>
      <c r="J17" s="32">
        <v>406486.89</v>
      </c>
      <c r="K17" s="120">
        <v>7931499.04</v>
      </c>
      <c r="L17" s="32">
        <f>I17-K17</f>
        <v>464407282.77999997</v>
      </c>
      <c r="M17" s="71">
        <f>L17/L21</f>
        <v>0.97830241840891774</v>
      </c>
      <c r="N17" s="248" t="s">
        <v>179</v>
      </c>
      <c r="O17" s="67">
        <v>57278</v>
      </c>
      <c r="Q17" s="106"/>
    </row>
    <row r="18" spans="1:17" x14ac:dyDescent="0.2">
      <c r="A18" s="11"/>
      <c r="B18" s="246" t="s">
        <v>241</v>
      </c>
      <c r="C18" s="246" t="s">
        <v>243</v>
      </c>
      <c r="D18" s="452">
        <f>E18+F18</f>
        <v>1.6993999999999999E-2</v>
      </c>
      <c r="E18" s="450">
        <v>1.9940000000000001E-3</v>
      </c>
      <c r="F18" s="425">
        <v>1.4999999999999999E-2</v>
      </c>
      <c r="G18" s="7"/>
      <c r="H18" s="77">
        <v>10300000</v>
      </c>
      <c r="I18" s="77">
        <v>10300000</v>
      </c>
      <c r="J18" s="76">
        <v>15072.54</v>
      </c>
      <c r="K18" s="75">
        <v>0</v>
      </c>
      <c r="L18" s="367">
        <f>I18-K18</f>
        <v>10300000</v>
      </c>
      <c r="M18" s="24">
        <f>L18/L21</f>
        <v>2.1697581591082243E-2</v>
      </c>
      <c r="N18" s="368" t="s">
        <v>179</v>
      </c>
      <c r="O18" s="57">
        <v>57278</v>
      </c>
      <c r="Q18" s="106"/>
    </row>
    <row r="19" spans="1:17" x14ac:dyDescent="0.2">
      <c r="A19" s="11"/>
      <c r="B19" s="246"/>
      <c r="C19" s="246"/>
      <c r="D19" s="424"/>
      <c r="E19" s="121"/>
      <c r="F19" s="425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26"/>
      <c r="E20" s="8"/>
      <c r="F20" s="428"/>
      <c r="G20" s="8"/>
      <c r="H20" s="74"/>
      <c r="I20" s="73"/>
      <c r="J20" s="73"/>
      <c r="K20" s="72"/>
      <c r="L20" s="73"/>
      <c r="M20" s="56"/>
      <c r="N20" s="56"/>
      <c r="O20" s="24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482638781.81999999</v>
      </c>
      <c r="J21" s="36">
        <f>SUM(J17:J19)</f>
        <v>421559.43</v>
      </c>
      <c r="K21" s="36">
        <f>SUM(K17:K19)</f>
        <v>7931499.04</v>
      </c>
      <c r="L21" s="36">
        <f>SUM(L17:L19)</f>
        <v>474707282.77999997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58"/>
      <c r="B27" s="359"/>
      <c r="C27" s="359"/>
      <c r="D27" s="359"/>
      <c r="E27" s="359"/>
      <c r="F27" s="359" t="s">
        <v>104</v>
      </c>
      <c r="G27" s="359" t="s">
        <v>18</v>
      </c>
      <c r="H27" s="86" t="s">
        <v>17</v>
      </c>
      <c r="I27" s="6"/>
      <c r="J27" s="19"/>
      <c r="K27" s="68"/>
      <c r="L27" s="92" t="s">
        <v>79</v>
      </c>
      <c r="M27" s="487" t="s">
        <v>98</v>
      </c>
      <c r="N27" s="487"/>
      <c r="O27" s="488"/>
    </row>
    <row r="28" spans="1:17" x14ac:dyDescent="0.2">
      <c r="A28" s="19"/>
      <c r="B28" s="109" t="s">
        <v>105</v>
      </c>
      <c r="C28" s="31"/>
      <c r="D28" s="31"/>
      <c r="E28" s="31"/>
      <c r="F28" s="453">
        <v>466969146.02999997</v>
      </c>
      <c r="G28" s="416">
        <f t="shared" ref="G28:G30" si="0">+H28-F28</f>
        <v>-8011177.7899999619</v>
      </c>
      <c r="H28" s="454">
        <v>458957968.24000001</v>
      </c>
      <c r="I28" s="59"/>
      <c r="J28" s="14"/>
      <c r="K28" s="64"/>
      <c r="L28" s="93"/>
      <c r="M28" s="489" t="s">
        <v>80</v>
      </c>
      <c r="N28" s="490"/>
      <c r="O28" s="491"/>
    </row>
    <row r="29" spans="1:17" x14ac:dyDescent="0.2">
      <c r="A29" s="11"/>
      <c r="B29" s="221" t="s">
        <v>101</v>
      </c>
      <c r="C29" s="9"/>
      <c r="D29" s="9"/>
      <c r="E29" s="9"/>
      <c r="F29" s="147">
        <v>3190702.89</v>
      </c>
      <c r="G29" s="416">
        <f t="shared" si="0"/>
        <v>177288.39999999991</v>
      </c>
      <c r="H29" s="148">
        <v>3367991.29</v>
      </c>
      <c r="J29" s="133" t="s">
        <v>28</v>
      </c>
      <c r="K29" s="69"/>
      <c r="L29" s="149">
        <v>6.9999999999999999E-4</v>
      </c>
      <c r="M29" s="150"/>
      <c r="N29" s="456">
        <v>-26.2</v>
      </c>
      <c r="O29" s="152"/>
    </row>
    <row r="30" spans="1:17" x14ac:dyDescent="0.2">
      <c r="A30" s="11"/>
      <c r="B30" s="94" t="s">
        <v>19</v>
      </c>
      <c r="C30" s="94"/>
      <c r="D30" s="94"/>
      <c r="E30" s="94"/>
      <c r="F30" s="153">
        <v>470159848.92000002</v>
      </c>
      <c r="G30" s="416">
        <f t="shared" si="0"/>
        <v>-7833889.3900000453</v>
      </c>
      <c r="H30" s="455">
        <v>462325959.52999997</v>
      </c>
      <c r="I30" s="59"/>
      <c r="J30" s="133" t="s">
        <v>35</v>
      </c>
      <c r="K30" s="69"/>
      <c r="L30" s="149">
        <v>4.0000000000000002E-4</v>
      </c>
      <c r="M30" s="154"/>
      <c r="N30" s="155">
        <v>-2.4</v>
      </c>
      <c r="O30" s="156"/>
    </row>
    <row r="31" spans="1:17" x14ac:dyDescent="0.2">
      <c r="A31" s="11"/>
      <c r="B31" s="104"/>
      <c r="C31" s="9"/>
      <c r="D31" s="9"/>
      <c r="E31" s="9"/>
      <c r="F31" s="387"/>
      <c r="G31" s="416"/>
      <c r="H31" s="157"/>
      <c r="I31" s="59"/>
      <c r="J31" s="133" t="s">
        <v>36</v>
      </c>
      <c r="K31" s="69"/>
      <c r="L31" s="149">
        <v>6.0100000000000001E-2</v>
      </c>
      <c r="M31" s="154"/>
      <c r="N31" s="155">
        <v>-16.100000000000001</v>
      </c>
      <c r="O31" s="156"/>
    </row>
    <row r="32" spans="1:17" x14ac:dyDescent="0.2">
      <c r="A32" s="11"/>
      <c r="B32" s="104"/>
      <c r="C32" s="9"/>
      <c r="D32" s="9"/>
      <c r="E32" s="9"/>
      <c r="F32" s="387"/>
      <c r="G32" s="416"/>
      <c r="H32" s="157"/>
      <c r="I32" s="59"/>
      <c r="J32" s="133" t="s">
        <v>33</v>
      </c>
      <c r="K32" s="69"/>
      <c r="L32" s="149">
        <v>0.1366</v>
      </c>
      <c r="M32" s="158"/>
      <c r="N32" s="159">
        <v>-2.69</v>
      </c>
      <c r="O32" s="160"/>
    </row>
    <row r="33" spans="1:15" ht="15.75" customHeight="1" x14ac:dyDescent="0.2">
      <c r="A33" s="11"/>
      <c r="B33" s="9"/>
      <c r="C33" s="9"/>
      <c r="D33" s="9"/>
      <c r="E33" s="9"/>
      <c r="F33" s="161"/>
      <c r="G33" s="416"/>
      <c r="H33" s="162"/>
      <c r="I33" s="59"/>
      <c r="J33" s="134"/>
      <c r="K33" s="66"/>
      <c r="L33" s="122"/>
      <c r="M33" s="129"/>
      <c r="N33" s="128" t="s">
        <v>236</v>
      </c>
      <c r="O33" s="130"/>
    </row>
    <row r="34" spans="1:15" x14ac:dyDescent="0.2">
      <c r="A34" s="11"/>
      <c r="B34" s="9" t="s">
        <v>20</v>
      </c>
      <c r="C34" s="9"/>
      <c r="D34" s="9"/>
      <c r="E34" s="9"/>
      <c r="F34" s="387">
        <v>5.07</v>
      </c>
      <c r="G34" s="416">
        <f t="shared" ref="G34:G39" si="1">+H34-F34</f>
        <v>0</v>
      </c>
      <c r="H34" s="157">
        <v>5.07</v>
      </c>
      <c r="J34" s="133" t="s">
        <v>29</v>
      </c>
      <c r="K34" s="69"/>
      <c r="L34" s="149">
        <v>0.78620000000000001</v>
      </c>
      <c r="M34" s="150"/>
      <c r="N34" s="151">
        <v>48.96</v>
      </c>
      <c r="O34" s="152"/>
    </row>
    <row r="35" spans="1:15" x14ac:dyDescent="0.2">
      <c r="A35" s="11"/>
      <c r="B35" s="104" t="s">
        <v>171</v>
      </c>
      <c r="C35" s="9"/>
      <c r="D35" s="9"/>
      <c r="E35" s="9"/>
      <c r="F35" s="387">
        <v>195.41</v>
      </c>
      <c r="G35" s="416">
        <f t="shared" si="1"/>
        <v>-0.35999999999998522</v>
      </c>
      <c r="H35" s="157">
        <v>195.05</v>
      </c>
      <c r="J35" s="133" t="s">
        <v>107</v>
      </c>
      <c r="K35" s="69"/>
      <c r="L35" s="149">
        <v>1.5900000000000001E-2</v>
      </c>
      <c r="M35" s="154"/>
      <c r="N35" s="155">
        <v>108.89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403">
        <v>61227</v>
      </c>
      <c r="G36" s="416">
        <f t="shared" si="1"/>
        <v>-1062</v>
      </c>
      <c r="H36" s="163">
        <v>60165</v>
      </c>
      <c r="J36" s="133" t="s">
        <v>37</v>
      </c>
      <c r="K36" s="69"/>
      <c r="L36" s="149">
        <v>1E-4</v>
      </c>
      <c r="M36" s="154"/>
      <c r="N36" s="155">
        <v>95.48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403">
        <v>22372</v>
      </c>
      <c r="G37" s="416">
        <f t="shared" si="1"/>
        <v>-394</v>
      </c>
      <c r="H37" s="163">
        <v>21978</v>
      </c>
      <c r="J37" s="96" t="s">
        <v>85</v>
      </c>
      <c r="K37" s="69"/>
      <c r="L37" s="127"/>
      <c r="M37" s="354"/>
      <c r="N37" s="457">
        <v>38.880000000000003</v>
      </c>
      <c r="O37" s="131"/>
    </row>
    <row r="38" spans="1:15" ht="13.5" thickBot="1" x14ac:dyDescent="0.25">
      <c r="A38" s="11"/>
      <c r="B38" s="9" t="s">
        <v>100</v>
      </c>
      <c r="C38" s="9"/>
      <c r="D38" s="9"/>
      <c r="E38" s="9"/>
      <c r="F38" s="459">
        <v>7678.96</v>
      </c>
      <c r="G38" s="416">
        <f t="shared" si="1"/>
        <v>5.3400000000001455</v>
      </c>
      <c r="H38" s="460">
        <v>7684.3</v>
      </c>
      <c r="J38" s="89"/>
      <c r="K38" s="90"/>
      <c r="L38" s="429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61">
        <v>21015.55</v>
      </c>
      <c r="G39" s="416">
        <f t="shared" si="1"/>
        <v>20.299999999999272</v>
      </c>
      <c r="H39" s="462">
        <v>21035.85</v>
      </c>
      <c r="J39" s="505" t="s">
        <v>84</v>
      </c>
      <c r="K39" s="506"/>
      <c r="L39" s="506"/>
      <c r="M39" s="506"/>
      <c r="N39" s="506"/>
      <c r="O39" s="507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08"/>
      <c r="K40" s="509"/>
      <c r="L40" s="509"/>
      <c r="M40" s="509"/>
      <c r="N40" s="509"/>
      <c r="O40" s="510"/>
    </row>
    <row r="41" spans="1:15" s="42" customFormat="1" ht="12" thickBot="1" x14ac:dyDescent="0.25">
      <c r="A41" s="383"/>
      <c r="B41" s="101"/>
      <c r="C41" s="101"/>
      <c r="D41" s="101"/>
      <c r="E41" s="101"/>
      <c r="F41" s="101"/>
      <c r="G41" s="101"/>
      <c r="H41" s="384"/>
      <c r="J41" s="511"/>
      <c r="K41" s="512"/>
      <c r="L41" s="512"/>
      <c r="M41" s="512"/>
      <c r="N41" s="512"/>
      <c r="O41" s="513"/>
    </row>
    <row r="42" spans="1:15" ht="13.5" thickBot="1" x14ac:dyDescent="0.25"/>
    <row r="43" spans="1:15" ht="15.75" x14ac:dyDescent="0.25">
      <c r="A43" s="249" t="s">
        <v>23</v>
      </c>
      <c r="B43" s="250"/>
      <c r="C43" s="250"/>
      <c r="D43" s="250"/>
      <c r="E43" s="250"/>
      <c r="F43" s="250"/>
      <c r="G43" s="250"/>
      <c r="H43" s="251"/>
      <c r="I43" s="9"/>
      <c r="J43" s="9"/>
      <c r="L43" s="9"/>
    </row>
    <row r="44" spans="1:15" x14ac:dyDescent="0.2">
      <c r="A44" s="252"/>
      <c r="B44" s="253"/>
      <c r="C44" s="253"/>
      <c r="D44" s="253"/>
      <c r="E44" s="253"/>
      <c r="F44" s="104"/>
      <c r="G44" s="253"/>
      <c r="H44" s="254"/>
      <c r="I44" s="9"/>
      <c r="J44" s="9"/>
      <c r="L44" s="111"/>
    </row>
    <row r="45" spans="1:15" x14ac:dyDescent="0.2">
      <c r="A45" s="255"/>
      <c r="B45" s="256"/>
      <c r="C45" s="256"/>
      <c r="D45" s="256"/>
      <c r="E45" s="256"/>
      <c r="F45" s="376" t="s">
        <v>16</v>
      </c>
      <c r="G45" s="372" t="s">
        <v>18</v>
      </c>
      <c r="H45" s="257" t="s">
        <v>17</v>
      </c>
      <c r="I45" s="94"/>
      <c r="J45" s="169"/>
      <c r="L45" s="111"/>
    </row>
    <row r="46" spans="1:15" x14ac:dyDescent="0.2">
      <c r="A46" s="252"/>
      <c r="B46" s="253" t="s">
        <v>24</v>
      </c>
      <c r="C46" s="253"/>
      <c r="D46" s="253"/>
      <c r="E46" s="364"/>
      <c r="F46" s="386">
        <v>1199293.83</v>
      </c>
      <c r="G46" s="352">
        <f t="shared" ref="G46:G53" si="2">+H46-F46</f>
        <v>-23894.209999999963</v>
      </c>
      <c r="H46" s="183">
        <v>1175399.6200000001</v>
      </c>
      <c r="I46" s="9"/>
      <c r="J46" s="118"/>
      <c r="L46" s="111"/>
    </row>
    <row r="47" spans="1:15" x14ac:dyDescent="0.2">
      <c r="A47" s="252"/>
      <c r="B47" s="253" t="s">
        <v>147</v>
      </c>
      <c r="C47" s="253"/>
      <c r="D47" s="253"/>
      <c r="E47" s="365"/>
      <c r="F47" s="386">
        <v>1175399.6200000001</v>
      </c>
      <c r="G47" s="352">
        <f t="shared" si="2"/>
        <v>-19584.720000000205</v>
      </c>
      <c r="H47" s="183">
        <v>1155814.8999999999</v>
      </c>
      <c r="I47" s="9"/>
      <c r="J47" s="172"/>
    </row>
    <row r="48" spans="1:15" x14ac:dyDescent="0.2">
      <c r="A48" s="252"/>
      <c r="B48" s="253" t="s">
        <v>25</v>
      </c>
      <c r="C48" s="253"/>
      <c r="D48" s="253"/>
      <c r="E48" s="365"/>
      <c r="F48" s="386">
        <v>13941980.060000001</v>
      </c>
      <c r="G48" s="352">
        <f t="shared" si="2"/>
        <v>0</v>
      </c>
      <c r="H48" s="183">
        <v>13941980.060000001</v>
      </c>
      <c r="I48" s="9"/>
      <c r="J48" s="171"/>
      <c r="L48" s="112"/>
    </row>
    <row r="49" spans="1:14" x14ac:dyDescent="0.2">
      <c r="A49" s="252"/>
      <c r="B49" s="253" t="s">
        <v>148</v>
      </c>
      <c r="C49" s="253"/>
      <c r="D49" s="253"/>
      <c r="E49" s="365"/>
      <c r="F49" s="386">
        <v>13941980.060000001</v>
      </c>
      <c r="G49" s="352">
        <f t="shared" si="2"/>
        <v>0</v>
      </c>
      <c r="H49" s="183">
        <v>13941980.060000001</v>
      </c>
      <c r="I49" s="9"/>
      <c r="J49" s="170"/>
      <c r="L49" s="112"/>
    </row>
    <row r="50" spans="1:14" x14ac:dyDescent="0.2">
      <c r="A50" s="252"/>
      <c r="B50" s="253" t="s">
        <v>149</v>
      </c>
      <c r="C50" s="253"/>
      <c r="D50" s="253"/>
      <c r="E50" s="365"/>
      <c r="F50" s="386">
        <v>11092619.16</v>
      </c>
      <c r="G50" s="352">
        <f t="shared" si="2"/>
        <v>-1749701.6999999993</v>
      </c>
      <c r="H50" s="183">
        <v>9342917.4600000009</v>
      </c>
      <c r="I50" s="9"/>
      <c r="J50" s="118"/>
      <c r="L50" s="9"/>
    </row>
    <row r="51" spans="1:14" x14ac:dyDescent="0.2">
      <c r="A51" s="252"/>
      <c r="B51" s="253" t="s">
        <v>102</v>
      </c>
      <c r="C51" s="253"/>
      <c r="D51" s="253"/>
      <c r="E51" s="253"/>
      <c r="F51" s="377">
        <v>0</v>
      </c>
      <c r="G51" s="352">
        <f t="shared" si="2"/>
        <v>0</v>
      </c>
      <c r="H51" s="183">
        <v>0</v>
      </c>
      <c r="I51" s="9"/>
      <c r="J51" s="118"/>
      <c r="K51" s="112"/>
      <c r="L51" s="118"/>
      <c r="M51" s="116"/>
    </row>
    <row r="52" spans="1:14" x14ac:dyDescent="0.2">
      <c r="A52" s="252"/>
      <c r="B52" s="253" t="s">
        <v>150</v>
      </c>
      <c r="C52" s="253"/>
      <c r="D52" s="253"/>
      <c r="E52" s="253"/>
      <c r="F52" s="377"/>
      <c r="G52" s="352"/>
      <c r="H52" s="183"/>
      <c r="I52" s="9"/>
      <c r="J52" s="9"/>
      <c r="L52" s="9"/>
    </row>
    <row r="53" spans="1:14" x14ac:dyDescent="0.2">
      <c r="A53" s="252"/>
      <c r="B53" s="258" t="s">
        <v>151</v>
      </c>
      <c r="C53" s="253"/>
      <c r="D53" s="253"/>
      <c r="E53" s="253"/>
      <c r="F53" s="378">
        <f>F47+F48+F50+F51</f>
        <v>26209998.84</v>
      </c>
      <c r="G53" s="373">
        <f t="shared" si="2"/>
        <v>-1769286.4199999981</v>
      </c>
      <c r="H53" s="79">
        <f>H47+H48+H50+H51</f>
        <v>24440712.420000002</v>
      </c>
      <c r="I53" s="9"/>
      <c r="J53" s="119"/>
      <c r="K53" s="58"/>
      <c r="L53" s="119"/>
    </row>
    <row r="54" spans="1:14" x14ac:dyDescent="0.2">
      <c r="A54" s="252"/>
      <c r="B54" s="253"/>
      <c r="C54" s="253"/>
      <c r="D54" s="253"/>
      <c r="E54" s="253"/>
      <c r="F54" s="259"/>
      <c r="G54" s="365"/>
      <c r="H54" s="254"/>
      <c r="I54" s="9"/>
      <c r="J54" s="9"/>
      <c r="L54" s="9"/>
    </row>
    <row r="55" spans="1:14" x14ac:dyDescent="0.2">
      <c r="A55" s="260"/>
      <c r="B55" s="261"/>
      <c r="C55" s="261"/>
      <c r="D55" s="261"/>
      <c r="E55" s="261"/>
      <c r="F55" s="295"/>
      <c r="G55" s="374"/>
      <c r="H55" s="262"/>
      <c r="I55" s="9"/>
      <c r="J55" s="9"/>
    </row>
    <row r="56" spans="1:14" x14ac:dyDescent="0.2">
      <c r="A56" s="260"/>
      <c r="B56" s="261"/>
      <c r="C56" s="261"/>
      <c r="D56" s="261"/>
      <c r="E56" s="261"/>
      <c r="F56" s="295"/>
      <c r="G56" s="374"/>
      <c r="H56" s="262"/>
      <c r="I56" s="9"/>
      <c r="J56" s="9"/>
      <c r="L56" s="59"/>
      <c r="M56" s="59"/>
    </row>
    <row r="57" spans="1:14" ht="13.5" thickBot="1" x14ac:dyDescent="0.25">
      <c r="A57" s="263"/>
      <c r="B57" s="264"/>
      <c r="C57" s="264"/>
      <c r="D57" s="264"/>
      <c r="E57" s="264"/>
      <c r="F57" s="379"/>
      <c r="G57" s="375"/>
      <c r="H57" s="265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3"/>
      <c r="H60" s="17"/>
      <c r="J60" s="337" t="s">
        <v>51</v>
      </c>
      <c r="K60" s="338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5" t="s">
        <v>16</v>
      </c>
      <c r="G62" s="145" t="s">
        <v>18</v>
      </c>
      <c r="H62" s="144" t="s">
        <v>17</v>
      </c>
      <c r="J62" s="339"/>
      <c r="K62" s="340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36" t="s">
        <v>212</v>
      </c>
      <c r="K63" s="341">
        <v>0.15970000000000001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477092025.93000001</v>
      </c>
      <c r="G64" s="87">
        <f>-F64+H64</f>
        <v>-7581423.4900000095</v>
      </c>
      <c r="H64" s="60">
        <v>469510602.44</v>
      </c>
      <c r="I64" s="61"/>
      <c r="J64" s="342"/>
      <c r="K64" s="343"/>
    </row>
    <row r="65" spans="1:15" x14ac:dyDescent="0.2">
      <c r="A65" s="11"/>
      <c r="B65" s="9" t="s">
        <v>92</v>
      </c>
      <c r="C65" s="9"/>
      <c r="D65" s="9"/>
      <c r="E65" s="9"/>
      <c r="F65" s="386">
        <v>13941980.060000001</v>
      </c>
      <c r="G65" s="87">
        <f>-F65+H65</f>
        <v>0</v>
      </c>
      <c r="H65" s="60">
        <f>H48</f>
        <v>13941980.060000001</v>
      </c>
      <c r="I65" s="61"/>
      <c r="J65" s="335"/>
      <c r="K65" s="334"/>
    </row>
    <row r="66" spans="1:15" x14ac:dyDescent="0.2">
      <c r="A66" s="11"/>
      <c r="B66" s="9" t="s">
        <v>93</v>
      </c>
      <c r="C66" s="9"/>
      <c r="D66" s="9"/>
      <c r="E66" s="9"/>
      <c r="F66" s="386">
        <v>1175399.6200000001</v>
      </c>
      <c r="G66" s="75">
        <f>(-F66+H66)</f>
        <v>-19584.720000000205</v>
      </c>
      <c r="H66" s="60">
        <f>H46+G47</f>
        <v>1155814.8999999999</v>
      </c>
      <c r="I66" s="61"/>
      <c r="J66" s="334"/>
      <c r="K66" s="334"/>
    </row>
    <row r="67" spans="1:15" x14ac:dyDescent="0.2">
      <c r="A67" s="11"/>
      <c r="B67" s="104" t="s">
        <v>102</v>
      </c>
      <c r="C67" s="9"/>
      <c r="D67" s="9"/>
      <c r="E67" s="9"/>
      <c r="F67" s="351"/>
      <c r="G67" s="88">
        <f>-F67+H67</f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4">
        <f>SUM(F64:F67)</f>
        <v>492209405.61000001</v>
      </c>
      <c r="G68" s="125">
        <f>SUM(G64:G67)</f>
        <v>-7601008.2100000102</v>
      </c>
      <c r="H68" s="79">
        <f>SUM(H64:H67)</f>
        <v>484608397.39999998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44"/>
      <c r="K71" s="345"/>
      <c r="L71" s="346" t="s">
        <v>46</v>
      </c>
      <c r="M71" s="346" t="s">
        <v>66</v>
      </c>
      <c r="N71" s="346" t="s">
        <v>38</v>
      </c>
      <c r="O71" s="34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86">
        <v>472338781.81999999</v>
      </c>
      <c r="G72" s="87">
        <f>-K17</f>
        <v>-7931499.04</v>
      </c>
      <c r="H72" s="60">
        <f>L17</f>
        <v>464407282.77999997</v>
      </c>
      <c r="I72" s="61"/>
      <c r="J72" s="95" t="s">
        <v>109</v>
      </c>
      <c r="K72" s="9"/>
      <c r="L72" s="164">
        <v>165313586.24000001</v>
      </c>
      <c r="M72" s="404">
        <v>0.35759999999999997</v>
      </c>
      <c r="N72" s="165">
        <v>24128</v>
      </c>
      <c r="O72" s="166">
        <v>7309755.25</v>
      </c>
    </row>
    <row r="73" spans="1:15" x14ac:dyDescent="0.2">
      <c r="A73" s="11"/>
      <c r="B73" s="9" t="s">
        <v>95</v>
      </c>
      <c r="C73" s="9"/>
      <c r="D73" s="9"/>
      <c r="E73" s="9"/>
      <c r="F73" s="123">
        <v>10300000</v>
      </c>
      <c r="G73" s="88">
        <f>-F73+H73</f>
        <v>0</v>
      </c>
      <c r="H73" s="85">
        <f>L18</f>
        <v>10300000</v>
      </c>
      <c r="I73" s="59"/>
      <c r="J73" s="95" t="s">
        <v>178</v>
      </c>
      <c r="K73" s="9"/>
      <c r="L73" s="164" t="s">
        <v>274</v>
      </c>
      <c r="M73" s="404">
        <v>0</v>
      </c>
      <c r="N73" s="165" t="s">
        <v>274</v>
      </c>
      <c r="O73" s="166" t="s">
        <v>274</v>
      </c>
    </row>
    <row r="74" spans="1:15" x14ac:dyDescent="0.2">
      <c r="A74" s="11"/>
      <c r="B74" s="94" t="s">
        <v>55</v>
      </c>
      <c r="C74" s="9"/>
      <c r="D74" s="9"/>
      <c r="E74" s="9"/>
      <c r="F74" s="126">
        <f>SUM(F72:F73)</f>
        <v>482638781.81999999</v>
      </c>
      <c r="G74" s="125">
        <f>SUM(G72:G73)</f>
        <v>-7931499.04</v>
      </c>
      <c r="H74" s="79">
        <f>SUM(H72:H73)</f>
        <v>474707282.77999997</v>
      </c>
      <c r="J74" s="95" t="s">
        <v>108</v>
      </c>
      <c r="K74" s="9"/>
      <c r="L74" s="164">
        <v>297012373.29000002</v>
      </c>
      <c r="M74" s="404">
        <v>0.64239999999999997</v>
      </c>
      <c r="N74" s="165">
        <v>36037</v>
      </c>
      <c r="O74" s="166">
        <v>20342.439999999999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05">
        <v>462325959.52999997</v>
      </c>
      <c r="M75" s="167"/>
      <c r="N75" s="168">
        <v>60165</v>
      </c>
      <c r="O75" s="406">
        <v>7330097.6900000004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1.0420685841493582</v>
      </c>
      <c r="G78" s="98"/>
      <c r="H78" s="458">
        <f>+H68/H72</f>
        <v>1.0434987033344387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24">
        <f>+F68/F74</f>
        <v>1.0198297860646628</v>
      </c>
      <c r="G79" s="98"/>
      <c r="H79" s="458">
        <f>+H68/H74</f>
        <v>1.0208573050786511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9, LLC</v>
      </c>
      <c r="B84" s="9"/>
      <c r="C84" s="9"/>
      <c r="D84" s="9"/>
      <c r="E84" s="32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6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57"/>
    </row>
    <row r="88" spans="1:15" s="13" customFormat="1" x14ac:dyDescent="0.2">
      <c r="A88" s="358"/>
      <c r="B88" s="359"/>
      <c r="C88" s="359"/>
      <c r="D88" s="359"/>
      <c r="E88" s="34"/>
      <c r="F88" s="504" t="s">
        <v>38</v>
      </c>
      <c r="G88" s="504"/>
      <c r="H88" s="219" t="s">
        <v>231</v>
      </c>
      <c r="I88" s="220"/>
      <c r="J88" s="504" t="s">
        <v>41</v>
      </c>
      <c r="K88" s="504"/>
      <c r="L88" s="504" t="s">
        <v>42</v>
      </c>
      <c r="M88" s="504"/>
      <c r="N88" s="504" t="s">
        <v>61</v>
      </c>
      <c r="O88" s="503"/>
    </row>
    <row r="89" spans="1:15" s="13" customFormat="1" x14ac:dyDescent="0.2">
      <c r="A89" s="358"/>
      <c r="B89" s="359"/>
      <c r="C89" s="359"/>
      <c r="D89" s="359"/>
      <c r="E89" s="34"/>
      <c r="F89" s="346" t="s">
        <v>39</v>
      </c>
      <c r="G89" s="346" t="s">
        <v>40</v>
      </c>
      <c r="H89" s="360" t="s">
        <v>39</v>
      </c>
      <c r="I89" s="35" t="s">
        <v>40</v>
      </c>
      <c r="J89" s="346" t="s">
        <v>39</v>
      </c>
      <c r="K89" s="346" t="s">
        <v>40</v>
      </c>
      <c r="L89" s="346" t="s">
        <v>39</v>
      </c>
      <c r="M89" s="346" t="s">
        <v>40</v>
      </c>
      <c r="N89" s="346" t="s">
        <v>39</v>
      </c>
      <c r="O89" s="353" t="s">
        <v>40</v>
      </c>
    </row>
    <row r="90" spans="1:15" x14ac:dyDescent="0.2">
      <c r="A90" s="214" t="s">
        <v>28</v>
      </c>
      <c r="B90" s="104" t="s">
        <v>28</v>
      </c>
      <c r="C90" s="104"/>
      <c r="D90" s="104"/>
      <c r="E90" s="104"/>
      <c r="F90" s="403">
        <v>57</v>
      </c>
      <c r="G90" s="403">
        <v>52</v>
      </c>
      <c r="H90" s="387">
        <v>337984.49</v>
      </c>
      <c r="I90" s="387">
        <v>301500.84999999998</v>
      </c>
      <c r="J90" s="388">
        <v>7.1887144505508322E-4</v>
      </c>
      <c r="K90" s="389">
        <v>6.5213913211039525E-4</v>
      </c>
      <c r="L90" s="390">
        <v>6.31</v>
      </c>
      <c r="M90" s="390">
        <v>6.27</v>
      </c>
      <c r="N90" s="390">
        <v>120</v>
      </c>
      <c r="O90" s="391">
        <v>120</v>
      </c>
    </row>
    <row r="91" spans="1:15" x14ac:dyDescent="0.2">
      <c r="A91" s="214" t="s">
        <v>35</v>
      </c>
      <c r="B91" s="104" t="s">
        <v>35</v>
      </c>
      <c r="C91" s="104"/>
      <c r="D91" s="104"/>
      <c r="E91" s="104"/>
      <c r="F91" s="403">
        <v>22</v>
      </c>
      <c r="G91" s="403">
        <v>24</v>
      </c>
      <c r="H91" s="387">
        <v>164773.82999999999</v>
      </c>
      <c r="I91" s="387">
        <v>192650.59</v>
      </c>
      <c r="J91" s="388">
        <v>3.5046342297944094E-4</v>
      </c>
      <c r="K91" s="404">
        <v>4.1669862145713886E-4</v>
      </c>
      <c r="L91" s="407">
        <v>6.08</v>
      </c>
      <c r="M91" s="407">
        <v>6.17</v>
      </c>
      <c r="N91" s="407">
        <v>120</v>
      </c>
      <c r="O91" s="408">
        <v>120</v>
      </c>
    </row>
    <row r="92" spans="1:15" x14ac:dyDescent="0.2">
      <c r="A92" s="214" t="s">
        <v>29</v>
      </c>
      <c r="B92" s="104" t="s">
        <v>29</v>
      </c>
      <c r="C92" s="104"/>
      <c r="D92" s="104"/>
      <c r="E92" s="104"/>
      <c r="F92" s="403"/>
      <c r="G92" s="403"/>
      <c r="H92" s="387"/>
      <c r="I92" s="387"/>
      <c r="J92" s="404"/>
      <c r="K92" s="404"/>
      <c r="L92" s="407"/>
      <c r="M92" s="407"/>
      <c r="N92" s="407"/>
      <c r="O92" s="408"/>
    </row>
    <row r="93" spans="1:15" x14ac:dyDescent="0.2">
      <c r="A93" s="214" t="str">
        <f>+$B$92&amp;B93</f>
        <v>RepaymentCurrent</v>
      </c>
      <c r="B93" s="104" t="s">
        <v>116</v>
      </c>
      <c r="C93" s="104"/>
      <c r="D93" s="104"/>
      <c r="E93" s="104"/>
      <c r="F93" s="403">
        <v>32890</v>
      </c>
      <c r="G93" s="403">
        <v>32390</v>
      </c>
      <c r="H93" s="387">
        <v>266961723.47999999</v>
      </c>
      <c r="I93" s="387">
        <v>262359315</v>
      </c>
      <c r="J93" s="388">
        <v>0.56781055229032296</v>
      </c>
      <c r="K93" s="404">
        <v>0.5674769274619883</v>
      </c>
      <c r="L93" s="407">
        <v>5.04</v>
      </c>
      <c r="M93" s="407">
        <v>5.03</v>
      </c>
      <c r="N93" s="407">
        <v>201.77</v>
      </c>
      <c r="O93" s="408">
        <v>201.48</v>
      </c>
    </row>
    <row r="94" spans="1:15" x14ac:dyDescent="0.2">
      <c r="A94" s="214" t="str">
        <f>+$B$92&amp;B94</f>
        <v>Repayment31-60 Days Delinquent</v>
      </c>
      <c r="B94" s="132" t="s">
        <v>110</v>
      </c>
      <c r="C94" s="104"/>
      <c r="D94" s="104"/>
      <c r="E94" s="104"/>
      <c r="F94" s="403">
        <v>2120</v>
      </c>
      <c r="G94" s="403">
        <v>2017</v>
      </c>
      <c r="H94" s="387">
        <v>15042806.02</v>
      </c>
      <c r="I94" s="387">
        <v>15748967.49</v>
      </c>
      <c r="J94" s="388">
        <v>3.1995088594984657E-2</v>
      </c>
      <c r="K94" s="404">
        <v>3.4064640250810012E-2</v>
      </c>
      <c r="L94" s="407">
        <v>5.08</v>
      </c>
      <c r="M94" s="407">
        <v>5.27</v>
      </c>
      <c r="N94" s="407">
        <v>193.55</v>
      </c>
      <c r="O94" s="408">
        <v>195.76</v>
      </c>
    </row>
    <row r="95" spans="1:15" x14ac:dyDescent="0.2">
      <c r="A95" s="214" t="str">
        <f t="shared" ref="A95:A99" si="3">+$B$92&amp;B95</f>
        <v>Repayment61-90 Days Delinquent</v>
      </c>
      <c r="B95" s="132" t="s">
        <v>111</v>
      </c>
      <c r="C95" s="104"/>
      <c r="D95" s="104"/>
      <c r="E95" s="104"/>
      <c r="F95" s="403">
        <v>2112</v>
      </c>
      <c r="G95" s="403">
        <v>1591</v>
      </c>
      <c r="H95" s="387">
        <v>15935842.949999999</v>
      </c>
      <c r="I95" s="387">
        <v>11177587.300000001</v>
      </c>
      <c r="J95" s="388">
        <v>3.3894521164676401E-2</v>
      </c>
      <c r="K95" s="404">
        <v>2.4176854164458167E-2</v>
      </c>
      <c r="L95" s="407">
        <v>5.03</v>
      </c>
      <c r="M95" s="407">
        <v>5.0999999999999996</v>
      </c>
      <c r="N95" s="407">
        <v>192.66</v>
      </c>
      <c r="O95" s="408">
        <v>187.69</v>
      </c>
    </row>
    <row r="96" spans="1:15" x14ac:dyDescent="0.2">
      <c r="A96" s="214" t="str">
        <f t="shared" si="3"/>
        <v>Repayment91-120 Days Delinquent</v>
      </c>
      <c r="B96" s="132" t="s">
        <v>172</v>
      </c>
      <c r="C96" s="104"/>
      <c r="D96" s="104"/>
      <c r="E96" s="104"/>
      <c r="F96" s="403">
        <v>1919</v>
      </c>
      <c r="G96" s="403">
        <v>1795</v>
      </c>
      <c r="H96" s="387">
        <v>13234542.77</v>
      </c>
      <c r="I96" s="387">
        <v>13836986.960000001</v>
      </c>
      <c r="J96" s="388">
        <v>2.814902803887008E-2</v>
      </c>
      <c r="K96" s="404">
        <v>2.9929072064364851E-2</v>
      </c>
      <c r="L96" s="407">
        <v>5.09</v>
      </c>
      <c r="M96" s="407">
        <v>5.0199999999999996</v>
      </c>
      <c r="N96" s="407">
        <v>184.83</v>
      </c>
      <c r="O96" s="408">
        <v>192.59</v>
      </c>
    </row>
    <row r="97" spans="1:25" x14ac:dyDescent="0.2">
      <c r="A97" s="214" t="str">
        <f t="shared" si="3"/>
        <v>Repayment121-180 Days Delinquent</v>
      </c>
      <c r="B97" s="132" t="s">
        <v>112</v>
      </c>
      <c r="C97" s="104"/>
      <c r="D97" s="104"/>
      <c r="E97" s="104"/>
      <c r="F97" s="403">
        <v>3500</v>
      </c>
      <c r="G97" s="403">
        <v>3230</v>
      </c>
      <c r="H97" s="387">
        <v>24397151.870000001</v>
      </c>
      <c r="I97" s="387">
        <v>21127643.670000002</v>
      </c>
      <c r="J97" s="388">
        <v>5.1891185361834881E-2</v>
      </c>
      <c r="K97" s="404">
        <v>4.5698588267633372E-2</v>
      </c>
      <c r="L97" s="407">
        <v>4.99</v>
      </c>
      <c r="M97" s="407">
        <v>5.0999999999999996</v>
      </c>
      <c r="N97" s="407">
        <v>186.59</v>
      </c>
      <c r="O97" s="408">
        <v>178.59</v>
      </c>
    </row>
    <row r="98" spans="1:25" x14ac:dyDescent="0.2">
      <c r="A98" s="214" t="str">
        <f t="shared" si="3"/>
        <v>Repayment181-270 Days Delinquent</v>
      </c>
      <c r="B98" s="132" t="s">
        <v>113</v>
      </c>
      <c r="C98" s="104"/>
      <c r="D98" s="104"/>
      <c r="E98" s="104"/>
      <c r="F98" s="403">
        <v>4492</v>
      </c>
      <c r="G98" s="403">
        <v>4523</v>
      </c>
      <c r="H98" s="387">
        <v>27345834.260000002</v>
      </c>
      <c r="I98" s="387">
        <v>28709034.600000001</v>
      </c>
      <c r="J98" s="388">
        <v>5.8162844664034742E-2</v>
      </c>
      <c r="K98" s="404">
        <v>6.2096955639665066E-2</v>
      </c>
      <c r="L98" s="407">
        <v>4.92</v>
      </c>
      <c r="M98" s="407">
        <v>4.88</v>
      </c>
      <c r="N98" s="407">
        <v>169.21</v>
      </c>
      <c r="O98" s="408">
        <v>172.48</v>
      </c>
    </row>
    <row r="99" spans="1:25" x14ac:dyDescent="0.2">
      <c r="A99" s="214" t="str">
        <f t="shared" si="3"/>
        <v>Repayment271+ Days Delinquent</v>
      </c>
      <c r="B99" s="132" t="s">
        <v>114</v>
      </c>
      <c r="C99" s="104"/>
      <c r="D99" s="104"/>
      <c r="E99" s="104"/>
      <c r="F99" s="403">
        <v>1214</v>
      </c>
      <c r="G99" s="403">
        <v>1645</v>
      </c>
      <c r="H99" s="387">
        <v>6587093.96</v>
      </c>
      <c r="I99" s="387">
        <v>10522781.68</v>
      </c>
      <c r="J99" s="388">
        <v>1.4010328561937298E-2</v>
      </c>
      <c r="K99" s="404">
        <v>2.2760525259488879E-2</v>
      </c>
      <c r="L99" s="407">
        <v>5.01</v>
      </c>
      <c r="M99" s="407">
        <v>4.92</v>
      </c>
      <c r="N99" s="407">
        <v>148.1</v>
      </c>
      <c r="O99" s="408">
        <v>175.06</v>
      </c>
    </row>
    <row r="100" spans="1:25" x14ac:dyDescent="0.2">
      <c r="A100" s="215" t="s">
        <v>34</v>
      </c>
      <c r="B100" s="65" t="s">
        <v>34</v>
      </c>
      <c r="C100" s="65"/>
      <c r="D100" s="65"/>
      <c r="E100" s="65"/>
      <c r="F100" s="392">
        <v>48247</v>
      </c>
      <c r="G100" s="392">
        <v>47191</v>
      </c>
      <c r="H100" s="393">
        <v>369504995.31</v>
      </c>
      <c r="I100" s="393">
        <v>363482316.69999999</v>
      </c>
      <c r="J100" s="394">
        <v>0.78591354867666097</v>
      </c>
      <c r="K100" s="395">
        <v>0.78620356310840878</v>
      </c>
      <c r="L100" s="396">
        <v>5.03</v>
      </c>
      <c r="M100" s="396">
        <v>5.03</v>
      </c>
      <c r="N100" s="396">
        <v>196.07</v>
      </c>
      <c r="O100" s="397">
        <v>196.09</v>
      </c>
    </row>
    <row r="101" spans="1:25" x14ac:dyDescent="0.2">
      <c r="A101" s="214" t="s">
        <v>33</v>
      </c>
      <c r="B101" s="104" t="s">
        <v>33</v>
      </c>
      <c r="C101" s="104"/>
      <c r="D101" s="104"/>
      <c r="E101" s="104"/>
      <c r="F101" s="403">
        <v>7161</v>
      </c>
      <c r="G101" s="403">
        <v>6843</v>
      </c>
      <c r="H101" s="387">
        <v>65667355.600000001</v>
      </c>
      <c r="I101" s="387">
        <v>63137306.359999999</v>
      </c>
      <c r="J101" s="388">
        <v>0.139670275441095</v>
      </c>
      <c r="K101" s="404">
        <v>0.13656448455584302</v>
      </c>
      <c r="L101" s="407">
        <v>5.32</v>
      </c>
      <c r="M101" s="407">
        <v>5.31</v>
      </c>
      <c r="N101" s="407">
        <v>205.01</v>
      </c>
      <c r="O101" s="408">
        <v>204.32</v>
      </c>
    </row>
    <row r="102" spans="1:25" x14ac:dyDescent="0.2">
      <c r="A102" s="214" t="s">
        <v>36</v>
      </c>
      <c r="B102" s="104" t="s">
        <v>36</v>
      </c>
      <c r="C102" s="104"/>
      <c r="D102" s="104"/>
      <c r="E102" s="104"/>
      <c r="F102" s="403">
        <v>4065</v>
      </c>
      <c r="G102" s="403">
        <v>4133</v>
      </c>
      <c r="H102" s="387">
        <v>27026602.039999999</v>
      </c>
      <c r="I102" s="387">
        <v>27801263.600000001</v>
      </c>
      <c r="J102" s="388">
        <v>5.7483858100776934E-2</v>
      </c>
      <c r="K102" s="404">
        <v>6.0133468664106002E-2</v>
      </c>
      <c r="L102" s="407">
        <v>5.1100000000000003</v>
      </c>
      <c r="M102" s="407">
        <v>5.0999999999999996</v>
      </c>
      <c r="N102" s="407">
        <v>178.47</v>
      </c>
      <c r="O102" s="408">
        <v>179.23</v>
      </c>
    </row>
    <row r="103" spans="1:25" x14ac:dyDescent="0.2">
      <c r="A103" s="214" t="s">
        <v>107</v>
      </c>
      <c r="B103" s="104" t="s">
        <v>107</v>
      </c>
      <c r="C103" s="104"/>
      <c r="D103" s="104"/>
      <c r="E103" s="104"/>
      <c r="F103" s="403">
        <v>1671</v>
      </c>
      <c r="G103" s="403">
        <v>1892</v>
      </c>
      <c r="H103" s="387">
        <v>7413096.5</v>
      </c>
      <c r="I103" s="387">
        <v>7330097.6900000004</v>
      </c>
      <c r="J103" s="398">
        <v>1.5767183261243083E-2</v>
      </c>
      <c r="K103" s="404">
        <v>1.5854826100294622E-2</v>
      </c>
      <c r="L103" s="407">
        <v>4.7</v>
      </c>
      <c r="M103" s="407">
        <v>4.68</v>
      </c>
      <c r="N103" s="407">
        <v>143.97</v>
      </c>
      <c r="O103" s="408">
        <v>130.30000000000001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4" t="s">
        <v>37</v>
      </c>
      <c r="B104" s="104" t="s">
        <v>37</v>
      </c>
      <c r="C104" s="104"/>
      <c r="D104" s="104"/>
      <c r="E104" s="104"/>
      <c r="F104" s="403">
        <v>4</v>
      </c>
      <c r="G104" s="403">
        <v>30</v>
      </c>
      <c r="H104" s="387">
        <v>45041.15</v>
      </c>
      <c r="I104" s="387">
        <v>80823.740000000005</v>
      </c>
      <c r="J104" s="398">
        <v>9.5799652189491793E-5</v>
      </c>
      <c r="K104" s="404">
        <v>1.7481981778000376E-4</v>
      </c>
      <c r="L104" s="407">
        <v>3.66</v>
      </c>
      <c r="M104" s="407">
        <v>3.36</v>
      </c>
      <c r="N104" s="407">
        <v>244.93</v>
      </c>
      <c r="O104" s="408">
        <v>92.88</v>
      </c>
    </row>
    <row r="105" spans="1:25" x14ac:dyDescent="0.2">
      <c r="A105" s="361"/>
      <c r="B105" s="3" t="s">
        <v>43</v>
      </c>
      <c r="C105" s="362"/>
      <c r="D105" s="362"/>
      <c r="E105" s="363"/>
      <c r="F105" s="399">
        <v>61227</v>
      </c>
      <c r="G105" s="399">
        <v>60165</v>
      </c>
      <c r="H105" s="405">
        <v>470159848.92000002</v>
      </c>
      <c r="I105" s="405">
        <v>462325959.52999997</v>
      </c>
      <c r="J105" s="409"/>
      <c r="K105" s="409"/>
      <c r="L105" s="400">
        <v>5.07</v>
      </c>
      <c r="M105" s="400">
        <v>5.07</v>
      </c>
      <c r="N105" s="400">
        <v>195.41</v>
      </c>
      <c r="O105" s="401">
        <v>195.05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2" t="s">
        <v>38</v>
      </c>
      <c r="G111" s="502"/>
      <c r="H111" s="219" t="s">
        <v>231</v>
      </c>
      <c r="I111" s="220"/>
      <c r="J111" s="502" t="s">
        <v>41</v>
      </c>
      <c r="K111" s="502"/>
      <c r="L111" s="502" t="s">
        <v>42</v>
      </c>
      <c r="M111" s="502"/>
      <c r="N111" s="502" t="s">
        <v>61</v>
      </c>
      <c r="O111" s="503"/>
    </row>
    <row r="112" spans="1:25" s="13" customFormat="1" x14ac:dyDescent="0.2">
      <c r="A112" s="18"/>
      <c r="B112" s="4"/>
      <c r="C112" s="4"/>
      <c r="D112" s="4"/>
      <c r="E112" s="34"/>
      <c r="F112" s="145" t="s">
        <v>39</v>
      </c>
      <c r="G112" s="145" t="s">
        <v>40</v>
      </c>
      <c r="H112" s="39" t="s">
        <v>39</v>
      </c>
      <c r="I112" s="40" t="s">
        <v>40</v>
      </c>
      <c r="J112" s="145" t="s">
        <v>39</v>
      </c>
      <c r="K112" s="145" t="s">
        <v>40</v>
      </c>
      <c r="L112" s="145" t="s">
        <v>39</v>
      </c>
      <c r="M112" s="145" t="s">
        <v>40</v>
      </c>
      <c r="N112" s="145" t="s">
        <v>39</v>
      </c>
      <c r="O112" s="146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10">
        <v>32890</v>
      </c>
      <c r="G113" s="410">
        <v>32390</v>
      </c>
      <c r="H113" s="411">
        <v>266961723.47999999</v>
      </c>
      <c r="I113" s="412">
        <v>262359315</v>
      </c>
      <c r="J113" s="404">
        <v>0.72248474815889774</v>
      </c>
      <c r="K113" s="404">
        <v>0.72179388912759168</v>
      </c>
      <c r="L113" s="413">
        <v>5.04</v>
      </c>
      <c r="M113" s="413">
        <v>5.03</v>
      </c>
      <c r="N113" s="414">
        <v>201.77</v>
      </c>
      <c r="O113" s="415">
        <v>201.48</v>
      </c>
    </row>
    <row r="114" spans="1:15" x14ac:dyDescent="0.2">
      <c r="A114" s="11"/>
      <c r="B114" s="9" t="s">
        <v>31</v>
      </c>
      <c r="C114" s="9"/>
      <c r="D114" s="9"/>
      <c r="E114" s="9"/>
      <c r="F114" s="410">
        <v>2120</v>
      </c>
      <c r="G114" s="410">
        <v>2017</v>
      </c>
      <c r="H114" s="411">
        <v>15042806.02</v>
      </c>
      <c r="I114" s="416">
        <v>15748967.49</v>
      </c>
      <c r="J114" s="404">
        <v>4.0710697313793245E-2</v>
      </c>
      <c r="K114" s="404">
        <v>4.3328015604672185E-2</v>
      </c>
      <c r="L114" s="413">
        <v>5.08</v>
      </c>
      <c r="M114" s="413">
        <v>5.27</v>
      </c>
      <c r="N114" s="414">
        <v>193.55</v>
      </c>
      <c r="O114" s="417">
        <v>195.76</v>
      </c>
    </row>
    <row r="115" spans="1:15" x14ac:dyDescent="0.2">
      <c r="A115" s="11"/>
      <c r="B115" s="9" t="s">
        <v>32</v>
      </c>
      <c r="C115" s="9"/>
      <c r="D115" s="9"/>
      <c r="E115" s="9"/>
      <c r="F115" s="410">
        <v>2112</v>
      </c>
      <c r="G115" s="410">
        <v>1591</v>
      </c>
      <c r="H115" s="411">
        <v>15935842.949999999</v>
      </c>
      <c r="I115" s="416">
        <v>11177587.300000001</v>
      </c>
      <c r="J115" s="404">
        <v>4.3127544017721502E-2</v>
      </c>
      <c r="K115" s="404">
        <v>3.075139225885758E-2</v>
      </c>
      <c r="L115" s="413">
        <v>5.03</v>
      </c>
      <c r="M115" s="413">
        <v>5.0999999999999996</v>
      </c>
      <c r="N115" s="414">
        <v>192.66</v>
      </c>
      <c r="O115" s="417">
        <v>187.69</v>
      </c>
    </row>
    <row r="116" spans="1:15" x14ac:dyDescent="0.2">
      <c r="A116" s="11"/>
      <c r="B116" s="104" t="s">
        <v>175</v>
      </c>
      <c r="C116" s="9"/>
      <c r="D116" s="9"/>
      <c r="E116" s="9"/>
      <c r="F116" s="410">
        <v>1919</v>
      </c>
      <c r="G116" s="410">
        <v>1795</v>
      </c>
      <c r="H116" s="411">
        <v>13234542.77</v>
      </c>
      <c r="I116" s="416">
        <v>13836986.960000001</v>
      </c>
      <c r="J116" s="404">
        <v>3.5816952241462245E-2</v>
      </c>
      <c r="K116" s="404">
        <v>3.8067840784178644E-2</v>
      </c>
      <c r="L116" s="413">
        <v>5.09</v>
      </c>
      <c r="M116" s="413">
        <v>5.0199999999999996</v>
      </c>
      <c r="N116" s="414">
        <v>184.83</v>
      </c>
      <c r="O116" s="417">
        <v>192.59</v>
      </c>
    </row>
    <row r="117" spans="1:15" x14ac:dyDescent="0.2">
      <c r="A117" s="11"/>
      <c r="B117" s="9" t="s">
        <v>60</v>
      </c>
      <c r="C117" s="9"/>
      <c r="D117" s="9"/>
      <c r="E117" s="9"/>
      <c r="F117" s="410">
        <v>3500</v>
      </c>
      <c r="G117" s="410">
        <v>3230</v>
      </c>
      <c r="H117" s="411">
        <v>24397151.870000001</v>
      </c>
      <c r="I117" s="416">
        <v>21127643.670000002</v>
      </c>
      <c r="J117" s="404">
        <v>6.6026581993923417E-2</v>
      </c>
      <c r="K117" s="404">
        <v>5.8125643805218979E-2</v>
      </c>
      <c r="L117" s="413">
        <v>4.99</v>
      </c>
      <c r="M117" s="413">
        <v>5.0999999999999996</v>
      </c>
      <c r="N117" s="414">
        <v>186.59</v>
      </c>
      <c r="O117" s="417">
        <v>178.59</v>
      </c>
    </row>
    <row r="118" spans="1:15" x14ac:dyDescent="0.2">
      <c r="A118" s="11"/>
      <c r="B118" s="9" t="s">
        <v>64</v>
      </c>
      <c r="C118" s="9"/>
      <c r="D118" s="9"/>
      <c r="E118" s="9"/>
      <c r="F118" s="410">
        <v>4492</v>
      </c>
      <c r="G118" s="410">
        <v>4523</v>
      </c>
      <c r="H118" s="411">
        <v>27345834.260000002</v>
      </c>
      <c r="I118" s="416">
        <v>28709034.600000001</v>
      </c>
      <c r="J118" s="404">
        <v>7.4006670023656754E-2</v>
      </c>
      <c r="K118" s="404">
        <v>7.8983304774341997E-2</v>
      </c>
      <c r="L118" s="413">
        <v>4.92</v>
      </c>
      <c r="M118" s="418">
        <v>4.88</v>
      </c>
      <c r="N118" s="414">
        <v>169.21</v>
      </c>
      <c r="O118" s="417">
        <v>172.48</v>
      </c>
    </row>
    <row r="119" spans="1:15" x14ac:dyDescent="0.2">
      <c r="A119" s="11"/>
      <c r="B119" s="9" t="s">
        <v>65</v>
      </c>
      <c r="C119" s="9"/>
      <c r="D119" s="9"/>
      <c r="E119" s="9"/>
      <c r="F119" s="410">
        <v>1214</v>
      </c>
      <c r="G119" s="410">
        <v>1645</v>
      </c>
      <c r="H119" s="411">
        <v>6587093.96</v>
      </c>
      <c r="I119" s="416">
        <v>10522781.68</v>
      </c>
      <c r="J119" s="404">
        <v>1.7826806250545248E-2</v>
      </c>
      <c r="K119" s="404">
        <v>2.8949913645138815E-2</v>
      </c>
      <c r="L119" s="413">
        <v>5.01</v>
      </c>
      <c r="M119" s="413">
        <v>4.92</v>
      </c>
      <c r="N119" s="414">
        <v>148.1</v>
      </c>
      <c r="O119" s="417">
        <v>175.06</v>
      </c>
    </row>
    <row r="120" spans="1:15" x14ac:dyDescent="0.2">
      <c r="A120" s="14"/>
      <c r="B120" s="3" t="s">
        <v>97</v>
      </c>
      <c r="C120" s="10"/>
      <c r="D120" s="10"/>
      <c r="E120" s="64"/>
      <c r="F120" s="419">
        <v>48247</v>
      </c>
      <c r="G120" s="419">
        <v>47191</v>
      </c>
      <c r="H120" s="420">
        <v>369504995.31</v>
      </c>
      <c r="I120" s="420">
        <v>363482316.69999999</v>
      </c>
      <c r="J120" s="409"/>
      <c r="K120" s="409"/>
      <c r="L120" s="421">
        <v>5.03</v>
      </c>
      <c r="M120" s="422">
        <v>5.03</v>
      </c>
      <c r="N120" s="405">
        <v>196.07</v>
      </c>
      <c r="O120" s="406">
        <v>196.09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44"/>
      <c r="B126" s="345"/>
      <c r="C126" s="345"/>
      <c r="D126" s="345"/>
      <c r="E126" s="345"/>
      <c r="F126" s="499" t="s">
        <v>38</v>
      </c>
      <c r="G126" s="501"/>
      <c r="H126" s="219" t="s">
        <v>231</v>
      </c>
      <c r="I126" s="220"/>
      <c r="J126" s="499" t="s">
        <v>41</v>
      </c>
      <c r="K126" s="501"/>
      <c r="L126" s="499" t="s">
        <v>42</v>
      </c>
      <c r="M126" s="501"/>
      <c r="N126" s="499" t="s">
        <v>61</v>
      </c>
      <c r="O126" s="500"/>
    </row>
    <row r="127" spans="1:15" x14ac:dyDescent="0.2">
      <c r="A127" s="344"/>
      <c r="B127" s="345"/>
      <c r="C127" s="345"/>
      <c r="D127" s="345"/>
      <c r="E127" s="345"/>
      <c r="F127" s="371" t="s">
        <v>39</v>
      </c>
      <c r="G127" s="371" t="s">
        <v>40</v>
      </c>
      <c r="H127" s="371" t="s">
        <v>39</v>
      </c>
      <c r="I127" s="369" t="s">
        <v>40</v>
      </c>
      <c r="J127" s="371" t="s">
        <v>39</v>
      </c>
      <c r="K127" s="371" t="s">
        <v>40</v>
      </c>
      <c r="L127" s="371" t="s">
        <v>39</v>
      </c>
      <c r="M127" s="371" t="s">
        <v>40</v>
      </c>
      <c r="N127" s="371" t="s">
        <v>39</v>
      </c>
      <c r="O127" s="37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03">
        <v>5776</v>
      </c>
      <c r="G128" s="403">
        <v>5706</v>
      </c>
      <c r="H128" s="407">
        <v>118838368.72</v>
      </c>
      <c r="I128" s="407">
        <v>117171959.86</v>
      </c>
      <c r="J128" s="404">
        <v>0.25276162775911754</v>
      </c>
      <c r="K128" s="404">
        <v>0.25344014854609692</v>
      </c>
      <c r="L128" s="407">
        <v>4.95</v>
      </c>
      <c r="M128" s="407">
        <v>4.95</v>
      </c>
      <c r="N128" s="407">
        <v>251.83</v>
      </c>
      <c r="O128" s="408">
        <v>250.84</v>
      </c>
    </row>
    <row r="129" spans="1:17" x14ac:dyDescent="0.2">
      <c r="A129" s="11"/>
      <c r="B129" s="9" t="s">
        <v>71</v>
      </c>
      <c r="C129" s="9"/>
      <c r="D129" s="9"/>
      <c r="E129" s="9"/>
      <c r="F129" s="403">
        <v>5776</v>
      </c>
      <c r="G129" s="403">
        <v>5698</v>
      </c>
      <c r="H129" s="407">
        <v>140767059.87</v>
      </c>
      <c r="I129" s="407">
        <v>138763370.93000001</v>
      </c>
      <c r="J129" s="404">
        <v>0.299402554670193</v>
      </c>
      <c r="K129" s="404">
        <v>0.30014185461501375</v>
      </c>
      <c r="L129" s="407">
        <v>4.97</v>
      </c>
      <c r="M129" s="407">
        <v>4.97</v>
      </c>
      <c r="N129" s="407">
        <v>264.33</v>
      </c>
      <c r="O129" s="408">
        <v>263.60000000000002</v>
      </c>
    </row>
    <row r="130" spans="1:17" x14ac:dyDescent="0.2">
      <c r="A130" s="11"/>
      <c r="B130" s="9" t="s">
        <v>73</v>
      </c>
      <c r="C130" s="9"/>
      <c r="D130" s="9"/>
      <c r="E130" s="9"/>
      <c r="F130" s="403">
        <v>27049</v>
      </c>
      <c r="G130" s="403">
        <v>26547</v>
      </c>
      <c r="H130" s="407">
        <v>92350756.5</v>
      </c>
      <c r="I130" s="407">
        <v>90527278.709999993</v>
      </c>
      <c r="J130" s="404">
        <v>0.1964241666151163</v>
      </c>
      <c r="K130" s="404">
        <v>0.19580834007683651</v>
      </c>
      <c r="L130" s="407">
        <v>4.82</v>
      </c>
      <c r="M130" s="407">
        <v>4.82</v>
      </c>
      <c r="N130" s="407">
        <v>112.41</v>
      </c>
      <c r="O130" s="408">
        <v>112.06</v>
      </c>
    </row>
    <row r="131" spans="1:17" x14ac:dyDescent="0.2">
      <c r="A131" s="11"/>
      <c r="B131" s="9" t="s">
        <v>74</v>
      </c>
      <c r="C131" s="9"/>
      <c r="D131" s="9"/>
      <c r="E131" s="9"/>
      <c r="F131" s="403">
        <v>20394</v>
      </c>
      <c r="G131" s="403">
        <v>20029</v>
      </c>
      <c r="H131" s="407">
        <v>102283587.75</v>
      </c>
      <c r="I131" s="407">
        <v>100302793.18000001</v>
      </c>
      <c r="J131" s="404">
        <v>0.21755066491737798</v>
      </c>
      <c r="K131" s="404">
        <v>0.21695254422219271</v>
      </c>
      <c r="L131" s="407">
        <v>5.25</v>
      </c>
      <c r="M131" s="407">
        <v>5.24</v>
      </c>
      <c r="N131" s="407">
        <v>123.28</v>
      </c>
      <c r="O131" s="408">
        <v>123.17</v>
      </c>
    </row>
    <row r="132" spans="1:17" x14ac:dyDescent="0.2">
      <c r="A132" s="11"/>
      <c r="B132" s="9" t="s">
        <v>75</v>
      </c>
      <c r="C132" s="9"/>
      <c r="D132" s="9"/>
      <c r="E132" s="9"/>
      <c r="F132" s="403">
        <v>2175</v>
      </c>
      <c r="G132" s="403">
        <v>2129</v>
      </c>
      <c r="H132" s="407">
        <v>15646223.289999999</v>
      </c>
      <c r="I132" s="407">
        <v>15289240.91</v>
      </c>
      <c r="J132" s="404">
        <v>3.3278518627102668E-2</v>
      </c>
      <c r="K132" s="404">
        <v>3.3070262646603323E-2</v>
      </c>
      <c r="L132" s="407">
        <v>7.3</v>
      </c>
      <c r="M132" s="407">
        <v>7.31</v>
      </c>
      <c r="N132" s="407">
        <v>109.86</v>
      </c>
      <c r="O132" s="408">
        <v>110.1</v>
      </c>
    </row>
    <row r="133" spans="1:17" x14ac:dyDescent="0.2">
      <c r="A133" s="11"/>
      <c r="B133" s="9" t="s">
        <v>45</v>
      </c>
      <c r="C133" s="9"/>
      <c r="D133" s="9"/>
      <c r="E133" s="9"/>
      <c r="F133" s="403">
        <v>57</v>
      </c>
      <c r="G133" s="403">
        <v>56</v>
      </c>
      <c r="H133" s="407">
        <v>273852.78999999998</v>
      </c>
      <c r="I133" s="407">
        <v>271315.94</v>
      </c>
      <c r="J133" s="404">
        <v>5.824674110923439E-4</v>
      </c>
      <c r="K133" s="404">
        <v>5.8684989325673916E-4</v>
      </c>
      <c r="L133" s="407">
        <v>3.46</v>
      </c>
      <c r="M133" s="407">
        <v>3.46</v>
      </c>
      <c r="N133" s="407">
        <v>103.8</v>
      </c>
      <c r="O133" s="408">
        <v>103.23</v>
      </c>
    </row>
    <row r="134" spans="1:17" x14ac:dyDescent="0.2">
      <c r="A134" s="14"/>
      <c r="B134" s="3" t="s">
        <v>57</v>
      </c>
      <c r="C134" s="10"/>
      <c r="D134" s="10"/>
      <c r="E134" s="10"/>
      <c r="F134" s="419">
        <v>61227</v>
      </c>
      <c r="G134" s="419">
        <v>60165</v>
      </c>
      <c r="H134" s="420">
        <v>470159848.92000002</v>
      </c>
      <c r="I134" s="420">
        <v>462325959.52999997</v>
      </c>
      <c r="J134" s="409"/>
      <c r="K134" s="409"/>
      <c r="L134" s="421">
        <v>5.07</v>
      </c>
      <c r="M134" s="422">
        <v>5.07</v>
      </c>
      <c r="N134" s="405">
        <v>195.41</v>
      </c>
      <c r="O134" s="406">
        <v>195.05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83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84"/>
    </row>
    <row r="137" spans="1:17" ht="13.5" thickBot="1" x14ac:dyDescent="0.25">
      <c r="D137" s="333"/>
      <c r="E137" s="333"/>
      <c r="F137" s="333"/>
    </row>
    <row r="138" spans="1:17" ht="15.75" x14ac:dyDescent="0.25">
      <c r="A138" s="91" t="s">
        <v>47</v>
      </c>
      <c r="B138" s="16"/>
      <c r="C138" s="16"/>
      <c r="D138" s="332"/>
      <c r="E138" s="9"/>
      <c r="F138" s="33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99" t="s">
        <v>38</v>
      </c>
      <c r="G140" s="501"/>
      <c r="H140" s="219" t="s">
        <v>231</v>
      </c>
      <c r="I140" s="220"/>
      <c r="J140" s="499" t="s">
        <v>87</v>
      </c>
      <c r="K140" s="501"/>
      <c r="L140" s="499" t="s">
        <v>42</v>
      </c>
      <c r="M140" s="501"/>
      <c r="N140" s="499" t="s">
        <v>61</v>
      </c>
      <c r="O140" s="515"/>
    </row>
    <row r="141" spans="1:17" x14ac:dyDescent="0.2">
      <c r="A141" s="23"/>
      <c r="B141" s="44"/>
      <c r="C141" s="44"/>
      <c r="D141" s="44"/>
      <c r="E141" s="44"/>
      <c r="F141" s="330" t="s">
        <v>39</v>
      </c>
      <c r="G141" s="330" t="s">
        <v>40</v>
      </c>
      <c r="H141" s="330" t="s">
        <v>39</v>
      </c>
      <c r="I141" s="329" t="s">
        <v>40</v>
      </c>
      <c r="J141" s="330" t="s">
        <v>39</v>
      </c>
      <c r="K141" s="330" t="s">
        <v>40</v>
      </c>
      <c r="L141" s="330" t="s">
        <v>39</v>
      </c>
      <c r="M141" s="330" t="s">
        <v>40</v>
      </c>
      <c r="N141" s="330" t="s">
        <v>39</v>
      </c>
      <c r="O141" s="33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03">
        <v>40657</v>
      </c>
      <c r="G142" s="403">
        <v>40013</v>
      </c>
      <c r="H142" s="407">
        <v>368533098.56999999</v>
      </c>
      <c r="I142" s="407">
        <v>364226578.86000001</v>
      </c>
      <c r="J142" s="404">
        <v>0.78384638632276682</v>
      </c>
      <c r="K142" s="404">
        <v>0.78781338437121784</v>
      </c>
      <c r="L142" s="407">
        <v>5.08</v>
      </c>
      <c r="M142" s="407">
        <v>5.08</v>
      </c>
      <c r="N142" s="414">
        <v>200.97</v>
      </c>
      <c r="O142" s="415">
        <v>201</v>
      </c>
    </row>
    <row r="143" spans="1:17" ht="14.25" x14ac:dyDescent="0.2">
      <c r="A143" s="11"/>
      <c r="B143" s="9" t="s">
        <v>89</v>
      </c>
      <c r="C143" s="9"/>
      <c r="D143" s="9"/>
      <c r="E143" s="9"/>
      <c r="F143" s="403">
        <v>10329</v>
      </c>
      <c r="G143" s="403">
        <v>10130</v>
      </c>
      <c r="H143" s="407">
        <v>31830539.550000001</v>
      </c>
      <c r="I143" s="407">
        <v>31222867.420000002</v>
      </c>
      <c r="J143" s="404">
        <v>6.7701526668254755E-2</v>
      </c>
      <c r="K143" s="404">
        <v>6.7534315943974091E-2</v>
      </c>
      <c r="L143" s="407">
        <v>4.82</v>
      </c>
      <c r="M143" s="407">
        <v>4.8099999999999996</v>
      </c>
      <c r="N143" s="414">
        <v>114.29</v>
      </c>
      <c r="O143" s="417">
        <v>114.11</v>
      </c>
      <c r="Q143" s="332"/>
    </row>
    <row r="144" spans="1:17" ht="14.25" x14ac:dyDescent="0.2">
      <c r="A144" s="11"/>
      <c r="B144" s="9" t="s">
        <v>90</v>
      </c>
      <c r="C144" s="9"/>
      <c r="D144" s="9"/>
      <c r="E144" s="9"/>
      <c r="F144" s="403">
        <v>8039</v>
      </c>
      <c r="G144" s="403">
        <v>7903</v>
      </c>
      <c r="H144" s="407">
        <v>28437871.760000002</v>
      </c>
      <c r="I144" s="407">
        <v>27802403.68</v>
      </c>
      <c r="J144" s="404">
        <v>6.0485538748841244E-2</v>
      </c>
      <c r="K144" s="404">
        <v>6.0135934629895943E-2</v>
      </c>
      <c r="L144" s="407">
        <v>4.83</v>
      </c>
      <c r="M144" s="407">
        <v>4.83</v>
      </c>
      <c r="N144" s="414">
        <v>117.28</v>
      </c>
      <c r="O144" s="417">
        <v>116.99</v>
      </c>
      <c r="Q144" s="332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403">
        <v>1931</v>
      </c>
      <c r="G145" s="403">
        <v>1850</v>
      </c>
      <c r="H145" s="407">
        <v>40406134.020000003</v>
      </c>
      <c r="I145" s="407">
        <v>38126135.039999999</v>
      </c>
      <c r="J145" s="404">
        <v>8.5941268938248508E-2</v>
      </c>
      <c r="K145" s="404">
        <v>8.246591880490331E-2</v>
      </c>
      <c r="L145" s="407">
        <v>5.43</v>
      </c>
      <c r="M145" s="407">
        <v>5.43</v>
      </c>
      <c r="N145" s="414">
        <v>264.97000000000003</v>
      </c>
      <c r="O145" s="417">
        <v>262.93</v>
      </c>
    </row>
    <row r="146" spans="1:15" x14ac:dyDescent="0.2">
      <c r="A146" s="11"/>
      <c r="B146" s="104" t="s">
        <v>115</v>
      </c>
      <c r="C146" s="9"/>
      <c r="D146" s="9"/>
      <c r="E146" s="9"/>
      <c r="F146" s="403">
        <v>271</v>
      </c>
      <c r="G146" s="403">
        <v>269</v>
      </c>
      <c r="H146" s="407">
        <v>952205.02</v>
      </c>
      <c r="I146" s="407">
        <v>947974.53</v>
      </c>
      <c r="J146" s="404">
        <v>2.0252793218887189E-3</v>
      </c>
      <c r="K146" s="404">
        <v>2.0504462500087811E-3</v>
      </c>
      <c r="L146" s="407">
        <v>4.75</v>
      </c>
      <c r="M146" s="407">
        <v>4.75</v>
      </c>
      <c r="N146" s="414">
        <v>136.83000000000001</v>
      </c>
      <c r="O146" s="417">
        <v>136.31</v>
      </c>
    </row>
    <row r="147" spans="1:15" x14ac:dyDescent="0.2">
      <c r="A147" s="14"/>
      <c r="B147" s="3" t="s">
        <v>43</v>
      </c>
      <c r="C147" s="10"/>
      <c r="D147" s="10"/>
      <c r="E147" s="10"/>
      <c r="F147" s="419">
        <v>61227</v>
      </c>
      <c r="G147" s="419">
        <v>60165</v>
      </c>
      <c r="H147" s="420">
        <v>470159848.92000002</v>
      </c>
      <c r="I147" s="420">
        <v>462325959.52999997</v>
      </c>
      <c r="J147" s="409"/>
      <c r="K147" s="409"/>
      <c r="L147" s="421">
        <v>5.07</v>
      </c>
      <c r="M147" s="421">
        <v>5.07</v>
      </c>
      <c r="N147" s="405">
        <v>195.41</v>
      </c>
      <c r="O147" s="406">
        <v>195.05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44"/>
      <c r="B153" s="345"/>
      <c r="C153" s="345"/>
      <c r="D153" s="345"/>
      <c r="E153" s="66"/>
      <c r="F153" s="499" t="s">
        <v>38</v>
      </c>
      <c r="G153" s="501"/>
      <c r="H153" s="219" t="s">
        <v>213</v>
      </c>
      <c r="I153" s="220"/>
      <c r="J153" s="504" t="s">
        <v>50</v>
      </c>
      <c r="K153" s="504"/>
      <c r="L153" s="370" t="s">
        <v>81</v>
      </c>
    </row>
    <row r="154" spans="1:15" x14ac:dyDescent="0.2">
      <c r="A154" s="344"/>
      <c r="B154" s="345"/>
      <c r="C154" s="345"/>
      <c r="D154" s="345"/>
      <c r="E154" s="66"/>
      <c r="F154" s="369" t="s">
        <v>39</v>
      </c>
      <c r="G154" s="369" t="s">
        <v>40</v>
      </c>
      <c r="H154" s="371" t="s">
        <v>39</v>
      </c>
      <c r="I154" s="371" t="s">
        <v>40</v>
      </c>
      <c r="J154" s="371" t="s">
        <v>39</v>
      </c>
      <c r="K154" s="371" t="s">
        <v>40</v>
      </c>
      <c r="L154" s="173"/>
    </row>
    <row r="155" spans="1:15" x14ac:dyDescent="0.2">
      <c r="A155" s="19"/>
      <c r="B155" s="31" t="s">
        <v>48</v>
      </c>
      <c r="C155" s="31"/>
      <c r="D155" s="31"/>
      <c r="E155" s="31"/>
      <c r="F155" s="403">
        <v>4244</v>
      </c>
      <c r="G155" s="403">
        <v>4178</v>
      </c>
      <c r="H155" s="407">
        <v>15955254.82</v>
      </c>
      <c r="I155" s="411">
        <v>15607774.550000001</v>
      </c>
      <c r="J155" s="404">
        <v>3.39E-2</v>
      </c>
      <c r="K155" s="433">
        <v>3.3799999999999997E-2</v>
      </c>
      <c r="L155" s="430">
        <v>3.0194999999999999</v>
      </c>
    </row>
    <row r="156" spans="1:15" x14ac:dyDescent="0.2">
      <c r="A156" s="11"/>
      <c r="B156" s="104" t="s">
        <v>103</v>
      </c>
      <c r="C156" s="9"/>
      <c r="D156" s="9"/>
      <c r="E156" s="9"/>
      <c r="F156" s="403">
        <v>56983</v>
      </c>
      <c r="G156" s="403">
        <v>55987</v>
      </c>
      <c r="H156" s="407">
        <v>454204594.10000002</v>
      </c>
      <c r="I156" s="411">
        <v>446718184.98000002</v>
      </c>
      <c r="J156" s="404">
        <v>0.96609999999999996</v>
      </c>
      <c r="K156" s="398">
        <v>0.96619999999999995</v>
      </c>
      <c r="L156" s="431">
        <v>2.4464000000000001</v>
      </c>
    </row>
    <row r="157" spans="1:15" x14ac:dyDescent="0.2">
      <c r="A157" s="11"/>
      <c r="B157" s="104" t="s">
        <v>117</v>
      </c>
      <c r="C157" s="9"/>
      <c r="D157" s="9"/>
      <c r="E157" s="9"/>
      <c r="F157" s="403" t="s">
        <v>276</v>
      </c>
      <c r="G157" s="403" t="s">
        <v>276</v>
      </c>
      <c r="H157" s="407" t="s">
        <v>276</v>
      </c>
      <c r="I157" s="407" t="s">
        <v>276</v>
      </c>
      <c r="J157" s="404">
        <v>0</v>
      </c>
      <c r="K157" s="398">
        <v>0</v>
      </c>
      <c r="L157" s="431" t="s">
        <v>277</v>
      </c>
    </row>
    <row r="158" spans="1:15" ht="13.5" thickBot="1" x14ac:dyDescent="0.25">
      <c r="A158" s="342"/>
      <c r="B158" s="5" t="s">
        <v>19</v>
      </c>
      <c r="C158" s="21"/>
      <c r="D158" s="21"/>
      <c r="E158" s="21"/>
      <c r="F158" s="380">
        <v>61227</v>
      </c>
      <c r="G158" s="380">
        <v>60165</v>
      </c>
      <c r="H158" s="381">
        <v>470159848.92000002</v>
      </c>
      <c r="I158" s="381">
        <v>462325959.52999997</v>
      </c>
      <c r="J158" s="382"/>
      <c r="K158" s="434"/>
      <c r="L158" s="432">
        <v>2.4657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86"/>
      <c r="C162" s="287"/>
      <c r="D162" s="288"/>
      <c r="E162" s="288"/>
      <c r="F162" s="289" t="s">
        <v>83</v>
      </c>
    </row>
    <row r="163" spans="1:7" s="9" customFormat="1" ht="13.5" thickBot="1" x14ac:dyDescent="0.25">
      <c r="A163" s="290" t="s">
        <v>230</v>
      </c>
      <c r="B163" s="290"/>
      <c r="C163" s="291"/>
      <c r="D163" s="291"/>
      <c r="E163" s="291"/>
      <c r="F163" s="292">
        <v>501454780.45999998</v>
      </c>
    </row>
    <row r="164" spans="1:7" s="9" customFormat="1" x14ac:dyDescent="0.2">
      <c r="A164" s="104"/>
      <c r="B164" s="104"/>
      <c r="C164" s="244"/>
      <c r="D164" s="244"/>
      <c r="E164" s="244"/>
      <c r="F164" s="218"/>
    </row>
    <row r="165" spans="1:7" s="9" customFormat="1" x14ac:dyDescent="0.2">
      <c r="A165" s="104"/>
      <c r="B165" s="104"/>
      <c r="C165" s="293"/>
      <c r="D165" s="294"/>
      <c r="E165" s="294"/>
      <c r="F165" s="218"/>
    </row>
    <row r="166" spans="1:7" s="9" customFormat="1" ht="12.75" customHeight="1" x14ac:dyDescent="0.2">
      <c r="A166" s="514"/>
      <c r="B166" s="514"/>
      <c r="C166" s="514"/>
      <c r="D166" s="514"/>
      <c r="E166" s="514"/>
      <c r="F166" s="514"/>
    </row>
    <row r="167" spans="1:7" s="9" customFormat="1" x14ac:dyDescent="0.2">
      <c r="A167" s="514"/>
      <c r="B167" s="514"/>
      <c r="C167" s="514"/>
      <c r="D167" s="514"/>
      <c r="E167" s="514"/>
      <c r="F167" s="514"/>
    </row>
    <row r="168" spans="1:7" s="9" customFormat="1" x14ac:dyDescent="0.2">
      <c r="A168" s="514"/>
      <c r="B168" s="514"/>
      <c r="C168" s="514"/>
      <c r="D168" s="514"/>
      <c r="E168" s="514"/>
      <c r="F168" s="514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514"/>
      <c r="B170" s="514"/>
      <c r="C170" s="514"/>
      <c r="D170" s="514"/>
      <c r="E170" s="514"/>
      <c r="F170" s="514"/>
    </row>
    <row r="171" spans="1:7" x14ac:dyDescent="0.2">
      <c r="A171" s="514"/>
      <c r="B171" s="514"/>
      <c r="C171" s="514"/>
      <c r="D171" s="514"/>
      <c r="E171" s="514"/>
      <c r="F171" s="514"/>
    </row>
    <row r="172" spans="1:7" x14ac:dyDescent="0.2">
      <c r="A172" s="514"/>
      <c r="B172" s="514"/>
      <c r="C172" s="514"/>
      <c r="D172" s="514"/>
      <c r="E172" s="514"/>
      <c r="F172" s="514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7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5" customWidth="1"/>
    <col min="3" max="3" width="14.42578125" style="135" customWidth="1"/>
    <col min="4" max="4" width="13.140625" style="135" customWidth="1"/>
    <col min="5" max="5" width="12.85546875" style="135" customWidth="1"/>
    <col min="6" max="6" width="11.7109375" style="135" customWidth="1"/>
    <col min="7" max="7" width="15.85546875" style="135" bestFit="1" customWidth="1"/>
    <col min="8" max="8" width="19.28515625" style="135" customWidth="1"/>
    <col min="9" max="9" width="15.140625" style="135" bestFit="1" customWidth="1"/>
    <col min="10" max="11" width="14.42578125" style="135" customWidth="1"/>
    <col min="12" max="12" width="15.7109375" style="135" bestFit="1" customWidth="1"/>
    <col min="13" max="13" width="14.42578125" style="135" customWidth="1"/>
    <col min="14" max="14" width="17.140625" style="135" customWidth="1"/>
    <col min="15" max="15" width="3.7109375" style="135" customWidth="1"/>
    <col min="16" max="16" width="127.42578125" style="135" bestFit="1" customWidth="1"/>
    <col min="17" max="17" width="28.85546875" style="135" bestFit="1" customWidth="1"/>
    <col min="18" max="18" width="15.7109375" style="135" bestFit="1" customWidth="1"/>
    <col min="19" max="19" width="18.28515625" style="135" bestFit="1" customWidth="1"/>
    <col min="20" max="20" width="17.7109375" style="135" bestFit="1" customWidth="1"/>
    <col min="21" max="21" width="14.42578125" style="135" customWidth="1"/>
    <col min="22" max="22" width="13.7109375" style="135" bestFit="1" customWidth="1"/>
    <col min="23" max="23" width="14.140625" style="135" bestFit="1" customWidth="1"/>
    <col min="24" max="24" width="13.140625" style="135" bestFit="1" customWidth="1"/>
    <col min="25" max="38" width="10.85546875" style="135" customWidth="1"/>
    <col min="39" max="39" width="2.7109375" style="135" customWidth="1"/>
    <col min="40" max="16384" width="9.140625" style="135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4"/>
      <c r="T2" s="174"/>
      <c r="U2" s="174"/>
    </row>
    <row r="3" spans="1:39" ht="15.75" x14ac:dyDescent="0.25">
      <c r="A3" s="43" t="str">
        <f>+FFELP!D5</f>
        <v>Indenture No. 9, LLC</v>
      </c>
      <c r="R3" s="174"/>
      <c r="S3" s="174"/>
      <c r="T3" s="174"/>
      <c r="U3" s="174"/>
    </row>
    <row r="4" spans="1:39" ht="13.5" thickBot="1" x14ac:dyDescent="0.25">
      <c r="R4" s="174"/>
      <c r="S4" s="174"/>
      <c r="T4" s="174"/>
      <c r="U4" s="174"/>
    </row>
    <row r="5" spans="1:39" x14ac:dyDescent="0.2">
      <c r="B5" s="495" t="s">
        <v>2</v>
      </c>
      <c r="C5" s="496"/>
      <c r="D5" s="496"/>
      <c r="E5" s="517">
        <f>FFELP!D6</f>
        <v>42272</v>
      </c>
      <c r="F5" s="517"/>
      <c r="G5" s="518"/>
      <c r="R5" s="174"/>
      <c r="S5" s="174"/>
      <c r="T5" s="174"/>
      <c r="U5" s="174"/>
    </row>
    <row r="6" spans="1:39" ht="13.5" thickBot="1" x14ac:dyDescent="0.25">
      <c r="B6" s="497" t="s">
        <v>119</v>
      </c>
      <c r="C6" s="498"/>
      <c r="D6" s="498"/>
      <c r="E6" s="519">
        <f>FFELP!D7</f>
        <v>42247</v>
      </c>
      <c r="F6" s="519"/>
      <c r="G6" s="520"/>
      <c r="R6" s="174"/>
      <c r="S6" s="174"/>
      <c r="T6" s="174"/>
      <c r="U6" s="174"/>
    </row>
    <row r="8" spans="1:39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39" ht="15.75" thickBot="1" x14ac:dyDescent="0.3">
      <c r="A9" s="177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S9" s="94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ht="6" customHeight="1" thickBot="1" x14ac:dyDescent="0.25">
      <c r="A10" s="139"/>
      <c r="B10" s="139"/>
      <c r="C10" s="139"/>
      <c r="D10" s="139"/>
      <c r="E10" s="139"/>
      <c r="F10" s="139"/>
      <c r="G10" s="139"/>
      <c r="H10" s="139"/>
      <c r="J10" s="136"/>
      <c r="K10" s="137"/>
      <c r="L10" s="137"/>
      <c r="M10" s="137"/>
      <c r="N10" s="138"/>
      <c r="O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ht="18" thickBot="1" x14ac:dyDescent="0.3">
      <c r="A11" s="175" t="s">
        <v>214</v>
      </c>
      <c r="B11" s="176"/>
      <c r="C11" s="176"/>
      <c r="D11" s="176"/>
      <c r="E11" s="176"/>
      <c r="F11" s="176"/>
      <c r="G11" s="176"/>
      <c r="H11" s="207"/>
      <c r="J11" s="96" t="s">
        <v>120</v>
      </c>
      <c r="K11" s="139"/>
      <c r="L11" s="139"/>
      <c r="M11" s="139"/>
      <c r="N11" s="179">
        <f>E6</f>
        <v>42247</v>
      </c>
      <c r="O11" s="180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96"/>
      <c r="B12" s="139"/>
      <c r="C12" s="139"/>
      <c r="D12" s="139"/>
      <c r="E12" s="139"/>
      <c r="F12" s="139"/>
      <c r="G12" s="139"/>
      <c r="H12" s="181"/>
      <c r="J12" s="140" t="s">
        <v>122</v>
      </c>
      <c r="L12" s="139"/>
      <c r="M12" s="139"/>
      <c r="N12" s="183">
        <v>0</v>
      </c>
      <c r="O12" s="182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0"/>
      <c r="B13" s="139" t="s">
        <v>121</v>
      </c>
      <c r="C13" s="139"/>
      <c r="D13" s="139"/>
      <c r="E13" s="139"/>
      <c r="F13" s="139"/>
      <c r="G13" s="139"/>
      <c r="H13" s="183">
        <f>9342917.46-H16-H17-H20-H18-H19</f>
        <v>5649685.8600000003</v>
      </c>
      <c r="J13" s="95" t="s">
        <v>205</v>
      </c>
      <c r="L13" s="139"/>
      <c r="M13" s="139"/>
      <c r="N13" s="183">
        <v>66462</v>
      </c>
      <c r="O13" s="182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0"/>
      <c r="B14" s="139" t="s">
        <v>123</v>
      </c>
      <c r="C14" s="139"/>
      <c r="D14" s="139"/>
      <c r="E14" s="139"/>
      <c r="F14" s="184"/>
      <c r="G14" s="139"/>
      <c r="H14" s="423">
        <v>0</v>
      </c>
      <c r="J14" s="95" t="s">
        <v>124</v>
      </c>
      <c r="L14" s="139"/>
      <c r="M14" s="139"/>
      <c r="N14" s="183">
        <v>76492.990000000005</v>
      </c>
      <c r="O14" s="182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0"/>
      <c r="B15" s="139" t="s">
        <v>24</v>
      </c>
      <c r="C15" s="139"/>
      <c r="D15" s="139"/>
      <c r="E15" s="139"/>
      <c r="F15" s="139"/>
      <c r="G15" s="139"/>
      <c r="H15" s="423"/>
      <c r="J15" s="95" t="s">
        <v>169</v>
      </c>
      <c r="L15" s="139"/>
      <c r="M15" s="139"/>
      <c r="N15" s="183">
        <v>227056.69</v>
      </c>
      <c r="O15" s="182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0"/>
      <c r="B16" s="139"/>
      <c r="C16" s="139" t="s">
        <v>125</v>
      </c>
      <c r="D16" s="139"/>
      <c r="E16" s="139"/>
      <c r="F16" s="139"/>
      <c r="G16" s="139"/>
      <c r="H16" s="183">
        <v>19584.72</v>
      </c>
      <c r="J16" s="95" t="s">
        <v>127</v>
      </c>
      <c r="L16" s="139"/>
      <c r="M16" s="139"/>
      <c r="N16" s="307">
        <v>0</v>
      </c>
      <c r="O16" s="185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ht="13.5" thickBot="1" x14ac:dyDescent="0.25">
      <c r="A17" s="140"/>
      <c r="B17" s="139" t="s">
        <v>126</v>
      </c>
      <c r="C17" s="139"/>
      <c r="D17" s="139"/>
      <c r="E17" s="139"/>
      <c r="F17" s="139"/>
      <c r="G17" s="139"/>
      <c r="H17" s="423">
        <v>2373.6799999999998</v>
      </c>
      <c r="J17" s="186"/>
      <c r="K17" s="5" t="s">
        <v>129</v>
      </c>
      <c r="L17" s="187"/>
      <c r="M17" s="187"/>
      <c r="N17" s="188">
        <f>SUM(N12:N16)</f>
        <v>370011.68</v>
      </c>
      <c r="O17" s="185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0"/>
      <c r="B18" s="139" t="s">
        <v>128</v>
      </c>
      <c r="C18" s="139"/>
      <c r="D18" s="139"/>
      <c r="E18" s="139"/>
      <c r="F18" s="139"/>
      <c r="G18" s="139"/>
      <c r="H18" s="423"/>
      <c r="O18" s="182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0"/>
      <c r="B19" s="104" t="s">
        <v>152</v>
      </c>
      <c r="C19" s="139"/>
      <c r="D19" s="139"/>
      <c r="E19" s="139"/>
      <c r="F19" s="139"/>
      <c r="G19" s="139"/>
      <c r="H19" s="423"/>
      <c r="O19" s="185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x14ac:dyDescent="0.2">
      <c r="A20" s="140"/>
      <c r="B20" s="139" t="s">
        <v>130</v>
      </c>
      <c r="C20" s="139"/>
      <c r="D20" s="139"/>
      <c r="E20" s="139"/>
      <c r="F20" s="139"/>
      <c r="G20" s="139"/>
      <c r="H20" s="183">
        <f>N30</f>
        <v>3671273.2</v>
      </c>
      <c r="O20" s="182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x14ac:dyDescent="0.2">
      <c r="A21" s="140"/>
      <c r="B21" s="104" t="s">
        <v>153</v>
      </c>
      <c r="C21" s="139"/>
      <c r="D21" s="139"/>
      <c r="E21" s="139"/>
      <c r="F21" s="139"/>
      <c r="G21" s="139"/>
      <c r="H21" s="423"/>
      <c r="R21" s="18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ht="13.5" thickBot="1" x14ac:dyDescent="0.25">
      <c r="A22" s="140"/>
      <c r="B22" s="139" t="s">
        <v>154</v>
      </c>
      <c r="C22" s="139"/>
      <c r="D22" s="139"/>
      <c r="E22" s="139"/>
      <c r="F22" s="139"/>
      <c r="G22" s="139"/>
      <c r="H22" s="423">
        <v>0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x14ac:dyDescent="0.2">
      <c r="A23" s="140"/>
      <c r="B23" s="139" t="s">
        <v>132</v>
      </c>
      <c r="C23" s="139"/>
      <c r="D23" s="139"/>
      <c r="E23" s="139"/>
      <c r="F23" s="139"/>
      <c r="G23" s="139"/>
      <c r="H23" s="423"/>
      <c r="I23" s="442"/>
      <c r="J23" s="136" t="s">
        <v>131</v>
      </c>
      <c r="K23" s="137"/>
      <c r="L23" s="137"/>
      <c r="M23" s="137"/>
      <c r="N23" s="326">
        <f>E6</f>
        <v>42247</v>
      </c>
      <c r="O23" s="117"/>
      <c r="S23" s="139"/>
      <c r="T23" s="139"/>
      <c r="U23" s="94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x14ac:dyDescent="0.2">
      <c r="A24" s="140"/>
      <c r="B24" s="139" t="s">
        <v>155</v>
      </c>
      <c r="C24" s="139"/>
      <c r="D24" s="139"/>
      <c r="E24" s="139"/>
      <c r="F24" s="139"/>
      <c r="G24" s="139"/>
      <c r="H24" s="423"/>
      <c r="I24" s="437"/>
      <c r="J24" s="140"/>
      <c r="K24" s="139"/>
      <c r="L24" s="139"/>
      <c r="M24" s="139"/>
      <c r="N24" s="298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0"/>
      <c r="B25" s="139" t="s">
        <v>133</v>
      </c>
      <c r="C25" s="139"/>
      <c r="D25" s="139"/>
      <c r="E25" s="139"/>
      <c r="F25" s="139"/>
      <c r="G25" s="139"/>
      <c r="H25" s="183"/>
      <c r="I25" s="438"/>
      <c r="J25" s="316" t="s">
        <v>206</v>
      </c>
      <c r="K25" s="139"/>
      <c r="L25" s="139"/>
      <c r="M25" s="139"/>
      <c r="N25" s="317">
        <v>7621842.4800000004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0"/>
      <c r="B26" s="139" t="s">
        <v>134</v>
      </c>
      <c r="C26" s="139"/>
      <c r="D26" s="139"/>
      <c r="E26" s="139"/>
      <c r="F26" s="139"/>
      <c r="G26" s="139"/>
      <c r="H26" s="183"/>
      <c r="I26" s="438"/>
      <c r="J26" s="316" t="s">
        <v>207</v>
      </c>
      <c r="K26" s="139"/>
      <c r="L26" s="139"/>
      <c r="M26" s="139"/>
      <c r="N26" s="318">
        <f>+N25+16365933.1</f>
        <v>23987775.579999998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0"/>
      <c r="B27" s="139" t="s">
        <v>226</v>
      </c>
      <c r="C27" s="139"/>
      <c r="D27" s="139"/>
      <c r="E27" s="139"/>
      <c r="F27" s="139"/>
      <c r="G27" s="139"/>
      <c r="H27" s="423"/>
      <c r="I27" s="439"/>
      <c r="J27" s="316" t="s">
        <v>208</v>
      </c>
      <c r="K27" s="139"/>
      <c r="L27" s="139"/>
      <c r="M27" s="139"/>
      <c r="N27" s="324">
        <f>+N26/FFELP!F163</f>
        <v>4.7836368332146058E-2</v>
      </c>
      <c r="P27" s="435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0"/>
      <c r="B28" s="139"/>
      <c r="C28" s="139"/>
      <c r="D28" s="139"/>
      <c r="E28" s="139"/>
      <c r="F28" s="139"/>
      <c r="G28" s="139"/>
      <c r="H28" s="191"/>
      <c r="I28" s="439"/>
      <c r="J28" s="316" t="s">
        <v>209</v>
      </c>
      <c r="K28" s="139"/>
      <c r="L28" s="139"/>
      <c r="M28" s="139"/>
      <c r="N28" s="320">
        <f>+N26/(+FFELP!I100+FFELP!I101+FFELP!I102+FFELP!I103+FFELP!I104)</f>
        <v>5.1940501195026724E-2</v>
      </c>
      <c r="P28" s="435"/>
      <c r="R28" s="192"/>
    </row>
    <row r="29" spans="1:39" x14ac:dyDescent="0.2">
      <c r="A29" s="140"/>
      <c r="B29" s="139"/>
      <c r="C29" s="94" t="s">
        <v>135</v>
      </c>
      <c r="D29" s="139"/>
      <c r="E29" s="139"/>
      <c r="F29" s="139"/>
      <c r="G29" s="139"/>
      <c r="H29" s="193">
        <f>SUM(H13:H28)</f>
        <v>9342917.4600000009</v>
      </c>
      <c r="I29" s="438"/>
      <c r="J29" s="325"/>
      <c r="K29" s="139"/>
      <c r="L29" s="139"/>
      <c r="M29" s="139"/>
      <c r="N29" s="318"/>
      <c r="P29" s="435"/>
    </row>
    <row r="30" spans="1:39" ht="13.5" thickBot="1" x14ac:dyDescent="0.25">
      <c r="A30" s="140"/>
      <c r="B30" s="139"/>
      <c r="C30" s="94"/>
      <c r="D30" s="139"/>
      <c r="E30" s="139"/>
      <c r="F30" s="139"/>
      <c r="G30" s="139"/>
      <c r="H30" s="191"/>
      <c r="I30" s="440"/>
      <c r="J30" s="316" t="s">
        <v>210</v>
      </c>
      <c r="K30" s="139"/>
      <c r="L30" s="139"/>
      <c r="M30" s="139"/>
      <c r="N30" s="317">
        <v>3671273.2</v>
      </c>
      <c r="P30" s="435"/>
    </row>
    <row r="31" spans="1:39" x14ac:dyDescent="0.2">
      <c r="A31" s="195" t="s">
        <v>156</v>
      </c>
      <c r="B31" s="196"/>
      <c r="C31" s="197"/>
      <c r="D31" s="196"/>
      <c r="E31" s="196"/>
      <c r="F31" s="196"/>
      <c r="G31" s="196"/>
      <c r="H31" s="198"/>
      <c r="I31" s="438"/>
      <c r="J31" s="316" t="s">
        <v>211</v>
      </c>
      <c r="K31" s="139"/>
      <c r="L31" s="139"/>
      <c r="M31" s="139"/>
      <c r="N31" s="318">
        <v>0</v>
      </c>
      <c r="P31" s="435"/>
    </row>
    <row r="32" spans="1:39" ht="14.25" x14ac:dyDescent="0.2">
      <c r="A32" s="199"/>
      <c r="B32" s="108"/>
      <c r="C32" s="108"/>
      <c r="D32" s="108"/>
      <c r="E32" s="108"/>
      <c r="F32" s="108"/>
      <c r="G32" s="108"/>
      <c r="H32" s="200"/>
      <c r="I32" s="438"/>
      <c r="J32" s="95" t="s">
        <v>157</v>
      </c>
      <c r="K32" s="139"/>
      <c r="L32" s="139"/>
      <c r="M32" s="139"/>
      <c r="N32" s="328">
        <v>18714315.420000002</v>
      </c>
      <c r="P32" s="435"/>
    </row>
    <row r="33" spans="1:19" ht="15" thickBot="1" x14ac:dyDescent="0.25">
      <c r="A33" s="383"/>
      <c r="B33" s="443"/>
      <c r="C33" s="443"/>
      <c r="D33" s="443"/>
      <c r="E33" s="443"/>
      <c r="F33" s="443"/>
      <c r="G33" s="444"/>
      <c r="H33" s="445"/>
      <c r="I33" s="441"/>
      <c r="J33" s="95" t="s">
        <v>158</v>
      </c>
      <c r="K33" s="104"/>
      <c r="L33" s="104"/>
      <c r="M33" s="104"/>
      <c r="N33" s="319">
        <f>+N32/N26</f>
        <v>0.78016051790993135</v>
      </c>
      <c r="P33" s="435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41"/>
      <c r="J34" s="95" t="s">
        <v>136</v>
      </c>
      <c r="K34" s="104"/>
      <c r="L34" s="104"/>
      <c r="M34" s="104"/>
      <c r="N34" s="320">
        <f>+(N26-N32)/FFELP!F163</f>
        <v>1.0516322439208753E-2</v>
      </c>
      <c r="P34" s="435"/>
    </row>
    <row r="35" spans="1:19" s="70" customFormat="1" ht="13.5" thickBot="1" x14ac:dyDescent="0.25">
      <c r="G35" s="201"/>
      <c r="I35" s="436"/>
      <c r="J35" s="446" t="s">
        <v>137</v>
      </c>
      <c r="K35" s="447"/>
      <c r="L35" s="447"/>
      <c r="M35" s="447"/>
      <c r="N35" s="448">
        <v>0</v>
      </c>
      <c r="P35" s="435"/>
    </row>
    <row r="36" spans="1:19" s="70" customFormat="1" x14ac:dyDescent="0.2">
      <c r="H36" s="202"/>
      <c r="J36" s="321" t="s">
        <v>159</v>
      </c>
      <c r="K36" s="322"/>
      <c r="L36" s="322"/>
      <c r="M36" s="322"/>
      <c r="N36" s="323"/>
      <c r="P36" s="135"/>
      <c r="R36" s="205"/>
    </row>
    <row r="37" spans="1:19" s="70" customFormat="1" ht="12" thickBot="1" x14ac:dyDescent="0.25">
      <c r="H37" s="201"/>
      <c r="J37" s="521" t="s">
        <v>173</v>
      </c>
      <c r="K37" s="522"/>
      <c r="L37" s="522"/>
      <c r="M37" s="522"/>
      <c r="N37" s="523"/>
      <c r="O37" s="206"/>
      <c r="P37" s="204"/>
      <c r="R37" s="205"/>
    </row>
    <row r="38" spans="1:19" s="70" customFormat="1" x14ac:dyDescent="0.2">
      <c r="J38" s="1"/>
      <c r="K38" s="94"/>
      <c r="L38" s="139"/>
      <c r="M38" s="139"/>
      <c r="N38" s="139"/>
      <c r="O38" s="139"/>
      <c r="R38" s="201"/>
      <c r="S38" s="205"/>
    </row>
    <row r="39" spans="1:19" ht="13.5" thickBot="1" x14ac:dyDescent="0.25"/>
    <row r="40" spans="1:19" ht="15.75" thickBot="1" x14ac:dyDescent="0.3">
      <c r="A40" s="175" t="s">
        <v>138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07"/>
      <c r="O40" s="139"/>
      <c r="R40" s="194"/>
    </row>
    <row r="41" spans="1:19" ht="15.75" thickBot="1" x14ac:dyDescent="0.3">
      <c r="A41" s="314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91"/>
      <c r="O41" s="139"/>
      <c r="Q41" s="70"/>
      <c r="R41" s="208"/>
    </row>
    <row r="42" spans="1:19" x14ac:dyDescent="0.2">
      <c r="A42" s="17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S42" s="194"/>
    </row>
    <row r="43" spans="1:19" x14ac:dyDescent="0.2">
      <c r="A43" s="96" t="s">
        <v>160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209" t="s">
        <v>139</v>
      </c>
      <c r="M43" s="141"/>
      <c r="N43" s="210" t="s">
        <v>140</v>
      </c>
      <c r="O43" s="211"/>
      <c r="R43" s="194"/>
    </row>
    <row r="44" spans="1:19" x14ac:dyDescent="0.2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91"/>
      <c r="O44" s="139"/>
    </row>
    <row r="45" spans="1:19" x14ac:dyDescent="0.2">
      <c r="A45" s="140"/>
      <c r="B45" s="236" t="s">
        <v>135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38"/>
      <c r="N45" s="423">
        <v>9342917.4600000009</v>
      </c>
      <c r="O45" s="139"/>
      <c r="Q45" s="194"/>
    </row>
    <row r="46" spans="1:19" x14ac:dyDescent="0.2">
      <c r="A46" s="140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238"/>
      <c r="N46" s="239"/>
      <c r="O46" s="182"/>
    </row>
    <row r="47" spans="1:19" x14ac:dyDescent="0.2">
      <c r="A47" s="140"/>
      <c r="B47" s="236" t="s">
        <v>215</v>
      </c>
      <c r="C47" s="237"/>
      <c r="D47" s="237"/>
      <c r="E47" s="237"/>
      <c r="F47" s="237"/>
      <c r="G47" s="237"/>
      <c r="H47" s="237"/>
      <c r="I47" s="237"/>
      <c r="J47" s="237"/>
      <c r="K47" s="237"/>
      <c r="L47" s="308">
        <v>846904</v>
      </c>
      <c r="M47" s="238"/>
      <c r="N47" s="239">
        <f>N45-L47</f>
        <v>8496013.4600000009</v>
      </c>
      <c r="O47" s="182"/>
    </row>
    <row r="48" spans="1:19" x14ac:dyDescent="0.2">
      <c r="A48" s="140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308"/>
      <c r="M48" s="238"/>
      <c r="N48" s="239"/>
      <c r="O48" s="182"/>
    </row>
    <row r="49" spans="1:24" x14ac:dyDescent="0.2">
      <c r="A49" s="140"/>
      <c r="B49" s="236" t="s">
        <v>216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308">
        <v>0</v>
      </c>
      <c r="M49" s="238"/>
      <c r="N49" s="239">
        <f>N47-L49</f>
        <v>8496013.4600000009</v>
      </c>
      <c r="O49" s="182"/>
    </row>
    <row r="50" spans="1:24" x14ac:dyDescent="0.2">
      <c r="A50" s="140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308"/>
      <c r="M50" s="238"/>
      <c r="N50" s="239"/>
      <c r="O50" s="182"/>
    </row>
    <row r="51" spans="1:24" x14ac:dyDescent="0.2">
      <c r="A51" s="140"/>
      <c r="B51" s="236" t="s">
        <v>217</v>
      </c>
      <c r="C51" s="237"/>
      <c r="D51" s="237"/>
      <c r="E51" s="237"/>
      <c r="F51" s="237"/>
      <c r="G51" s="237"/>
      <c r="H51" s="237"/>
      <c r="I51" s="237"/>
      <c r="J51" s="237"/>
      <c r="K51" s="237"/>
      <c r="L51" s="308">
        <f>N13</f>
        <v>66462</v>
      </c>
      <c r="M51" s="238"/>
      <c r="N51" s="239">
        <f>N49-L51</f>
        <v>8429551.4600000009</v>
      </c>
      <c r="O51" s="185"/>
    </row>
    <row r="52" spans="1:24" x14ac:dyDescent="0.2">
      <c r="A52" s="140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308"/>
      <c r="M52" s="238"/>
      <c r="N52" s="239"/>
      <c r="O52" s="182"/>
    </row>
    <row r="53" spans="1:24" x14ac:dyDescent="0.2">
      <c r="A53" s="140"/>
      <c r="B53" s="236" t="s">
        <v>218</v>
      </c>
      <c r="C53" s="237"/>
      <c r="D53" s="237"/>
      <c r="E53" s="237"/>
      <c r="F53" s="237"/>
      <c r="G53" s="237"/>
      <c r="H53" s="237"/>
      <c r="I53" s="237"/>
      <c r="J53" s="237"/>
      <c r="K53" s="237"/>
      <c r="L53" s="308">
        <f>N14</f>
        <v>76492.990000000005</v>
      </c>
      <c r="M53" s="238"/>
      <c r="N53" s="239">
        <f>N51-L53</f>
        <v>8353058.4700000007</v>
      </c>
      <c r="O53" s="182"/>
    </row>
    <row r="54" spans="1:24" x14ac:dyDescent="0.2">
      <c r="A54" s="140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308"/>
      <c r="M54" s="238"/>
      <c r="N54" s="239"/>
      <c r="O54" s="182"/>
    </row>
    <row r="55" spans="1:24" x14ac:dyDescent="0.2">
      <c r="A55" s="140"/>
      <c r="B55" s="236" t="s">
        <v>219</v>
      </c>
      <c r="C55" s="237"/>
      <c r="D55" s="237"/>
      <c r="E55" s="237"/>
      <c r="F55" s="237"/>
      <c r="G55" s="237"/>
      <c r="H55" s="237"/>
      <c r="I55" s="237"/>
      <c r="J55" s="237"/>
      <c r="K55" s="237"/>
      <c r="L55" s="308">
        <v>406486.89</v>
      </c>
      <c r="M55" s="238"/>
      <c r="N55" s="239">
        <f>N53-L55</f>
        <v>7946571.580000001</v>
      </c>
      <c r="O55" s="182"/>
    </row>
    <row r="56" spans="1:24" x14ac:dyDescent="0.2">
      <c r="A56" s="140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308"/>
      <c r="M56" s="238"/>
      <c r="N56" s="239"/>
      <c r="O56" s="182"/>
    </row>
    <row r="57" spans="1:24" x14ac:dyDescent="0.2">
      <c r="A57" s="140"/>
      <c r="B57" s="236" t="s">
        <v>220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8">
        <v>15072.54</v>
      </c>
      <c r="M57" s="238"/>
      <c r="N57" s="239">
        <f>N55-L57</f>
        <v>7931499.040000001</v>
      </c>
      <c r="O57" s="182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1:24" x14ac:dyDescent="0.2">
      <c r="A58" s="140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238"/>
      <c r="N58" s="239"/>
      <c r="O58" s="182"/>
      <c r="P58" s="139"/>
      <c r="Q58" s="310"/>
      <c r="R58" s="139"/>
      <c r="S58" s="516"/>
      <c r="T58" s="516"/>
      <c r="U58" s="139"/>
      <c r="V58" s="139"/>
      <c r="W58" s="139"/>
      <c r="X58" s="139"/>
    </row>
    <row r="59" spans="1:24" x14ac:dyDescent="0.2">
      <c r="A59" s="140"/>
      <c r="B59" s="236" t="s">
        <v>221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>
        <v>0</v>
      </c>
      <c r="M59" s="238"/>
      <c r="N59" s="239">
        <f>N57-L59</f>
        <v>7931499.040000001</v>
      </c>
      <c r="O59" s="182"/>
      <c r="P59" s="139"/>
      <c r="Q59" s="139"/>
      <c r="R59" s="139"/>
      <c r="S59" s="104"/>
      <c r="T59" s="139"/>
      <c r="U59" s="139"/>
      <c r="V59" s="139"/>
      <c r="W59" s="139"/>
      <c r="X59" s="139"/>
    </row>
    <row r="60" spans="1:24" x14ac:dyDescent="0.2">
      <c r="A60" s="140"/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238"/>
      <c r="N60" s="239"/>
      <c r="O60" s="182"/>
      <c r="P60" s="348"/>
      <c r="Q60" s="104"/>
      <c r="R60" s="104"/>
      <c r="S60" s="311"/>
      <c r="T60" s="182"/>
      <c r="U60" s="139"/>
      <c r="V60" s="182"/>
      <c r="W60" s="182"/>
      <c r="X60" s="182"/>
    </row>
    <row r="61" spans="1:24" x14ac:dyDescent="0.2">
      <c r="A61" s="140"/>
      <c r="B61" s="236" t="s">
        <v>222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8">
        <v>7931499.04</v>
      </c>
      <c r="M61" s="238"/>
      <c r="N61" s="239">
        <f>N59-L61</f>
        <v>0</v>
      </c>
      <c r="O61" s="182"/>
      <c r="P61" s="348"/>
      <c r="Q61" s="104"/>
      <c r="R61" s="104"/>
      <c r="S61" s="311"/>
      <c r="T61" s="182"/>
      <c r="U61" s="139"/>
      <c r="V61" s="182"/>
      <c r="W61" s="182"/>
      <c r="X61" s="182"/>
    </row>
    <row r="62" spans="1:24" x14ac:dyDescent="0.2">
      <c r="A62" s="140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238"/>
      <c r="N62" s="239"/>
      <c r="O62" s="182"/>
      <c r="P62" s="348"/>
      <c r="Q62" s="104"/>
      <c r="R62" s="104"/>
      <c r="S62" s="311"/>
      <c r="T62" s="182"/>
      <c r="U62" s="139"/>
      <c r="V62" s="182"/>
      <c r="W62" s="182"/>
      <c r="X62" s="182"/>
    </row>
    <row r="63" spans="1:24" x14ac:dyDescent="0.2">
      <c r="A63" s="140"/>
      <c r="B63" s="236" t="s">
        <v>223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8">
        <v>0</v>
      </c>
      <c r="M63" s="238"/>
      <c r="N63" s="239">
        <v>0</v>
      </c>
      <c r="O63" s="182"/>
      <c r="P63" s="348"/>
      <c r="Q63" s="104"/>
      <c r="R63" s="104"/>
      <c r="S63" s="311"/>
      <c r="T63" s="182"/>
      <c r="U63" s="139"/>
      <c r="V63" s="182"/>
      <c r="W63" s="182"/>
      <c r="X63" s="182"/>
    </row>
    <row r="64" spans="1:24" x14ac:dyDescent="0.2">
      <c r="A64" s="140"/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38"/>
      <c r="N64" s="239"/>
      <c r="O64" s="182"/>
      <c r="P64" s="348"/>
      <c r="Q64" s="104"/>
      <c r="R64" s="104"/>
      <c r="S64" s="311"/>
      <c r="T64" s="182"/>
      <c r="U64" s="139"/>
      <c r="V64" s="182"/>
      <c r="W64" s="182"/>
      <c r="X64" s="182"/>
    </row>
    <row r="65" spans="1:24" x14ac:dyDescent="0.2">
      <c r="A65" s="140"/>
      <c r="B65" s="236" t="s">
        <v>233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8">
        <v>0</v>
      </c>
      <c r="M65" s="238"/>
      <c r="N65" s="239">
        <v>0</v>
      </c>
      <c r="O65" s="182"/>
      <c r="P65" s="348"/>
      <c r="Q65" s="104"/>
      <c r="R65" s="104"/>
      <c r="S65" s="311"/>
      <c r="T65" s="182"/>
      <c r="U65" s="139"/>
      <c r="V65" s="182"/>
      <c r="W65" s="182"/>
      <c r="X65" s="182"/>
    </row>
    <row r="66" spans="1:24" x14ac:dyDescent="0.2">
      <c r="A66" s="140"/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40"/>
      <c r="O66" s="182"/>
      <c r="P66" s="348"/>
      <c r="Q66" s="104"/>
      <c r="R66" s="104"/>
      <c r="S66" s="311"/>
      <c r="T66" s="182"/>
      <c r="U66" s="139"/>
      <c r="V66" s="182"/>
      <c r="W66" s="182"/>
      <c r="X66" s="182"/>
    </row>
    <row r="67" spans="1:24" x14ac:dyDescent="0.2">
      <c r="A67" s="140"/>
      <c r="B67" s="236" t="s">
        <v>232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40"/>
      <c r="O67" s="182"/>
      <c r="P67" s="348"/>
      <c r="Q67" s="104"/>
      <c r="R67" s="104"/>
      <c r="S67" s="311"/>
      <c r="T67" s="182"/>
      <c r="U67" s="139"/>
      <c r="V67" s="182"/>
      <c r="W67" s="182"/>
      <c r="X67" s="182"/>
    </row>
    <row r="68" spans="1:24" x14ac:dyDescent="0.2">
      <c r="A68" s="140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40"/>
      <c r="O68" s="182"/>
      <c r="P68" s="348"/>
      <c r="Q68" s="104"/>
      <c r="R68" s="104"/>
      <c r="S68" s="311"/>
      <c r="T68" s="182"/>
      <c r="U68" s="139"/>
      <c r="V68" s="182"/>
      <c r="W68" s="182"/>
      <c r="X68" s="182"/>
    </row>
    <row r="69" spans="1:24" x14ac:dyDescent="0.2">
      <c r="A69" s="140"/>
      <c r="B69" s="236" t="s">
        <v>224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40"/>
      <c r="O69" s="182"/>
      <c r="P69" s="348"/>
      <c r="Q69" s="104"/>
      <c r="R69" s="104"/>
      <c r="S69" s="311"/>
      <c r="T69" s="182"/>
      <c r="U69" s="139"/>
      <c r="V69" s="182"/>
      <c r="W69" s="182"/>
      <c r="X69" s="182"/>
    </row>
    <row r="70" spans="1:24" x14ac:dyDescent="0.2">
      <c r="A70" s="140"/>
      <c r="B70" s="241"/>
      <c r="C70" s="242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0"/>
      <c r="O70" s="182"/>
      <c r="P70" s="349"/>
      <c r="Q70" s="104"/>
      <c r="R70" s="104"/>
      <c r="S70" s="311"/>
      <c r="T70" s="182"/>
      <c r="U70" s="139"/>
      <c r="V70" s="182"/>
      <c r="W70" s="139"/>
      <c r="X70" s="139"/>
    </row>
    <row r="71" spans="1:24" x14ac:dyDescent="0.2">
      <c r="A71" s="2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0"/>
      <c r="O71" s="182"/>
      <c r="P71" s="348"/>
      <c r="Q71" s="104"/>
      <c r="R71" s="104"/>
      <c r="S71" s="311"/>
      <c r="T71" s="182"/>
      <c r="U71" s="139"/>
      <c r="V71" s="182"/>
      <c r="W71" s="139"/>
      <c r="X71" s="139"/>
    </row>
    <row r="72" spans="1:24" ht="13.5" thickBot="1" x14ac:dyDescent="0.25">
      <c r="A72" s="100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306"/>
      <c r="O72" s="182"/>
      <c r="P72" s="349"/>
      <c r="Q72" s="104"/>
      <c r="R72" s="104"/>
      <c r="S72" s="222"/>
      <c r="T72" s="182"/>
      <c r="U72" s="139"/>
      <c r="V72" s="182"/>
      <c r="W72" s="139"/>
      <c r="X72" s="139"/>
    </row>
    <row r="73" spans="1:24" ht="13.5" thickBot="1" x14ac:dyDescent="0.25">
      <c r="A73" s="140"/>
      <c r="B73" s="94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82"/>
      <c r="P73" s="104"/>
      <c r="Q73" s="94"/>
      <c r="R73" s="94"/>
      <c r="S73" s="218"/>
      <c r="T73" s="218"/>
      <c r="U73" s="139"/>
      <c r="V73" s="139"/>
      <c r="W73" s="139"/>
      <c r="X73" s="139"/>
    </row>
    <row r="74" spans="1:24" x14ac:dyDescent="0.2">
      <c r="A74" s="136" t="s">
        <v>141</v>
      </c>
      <c r="B74" s="137"/>
      <c r="C74" s="137"/>
      <c r="D74" s="137"/>
      <c r="E74" s="137"/>
      <c r="F74" s="137"/>
      <c r="G74" s="304" t="s">
        <v>170</v>
      </c>
      <c r="H74" s="304" t="s">
        <v>204</v>
      </c>
      <c r="I74" s="305" t="s">
        <v>161</v>
      </c>
      <c r="J74" s="139"/>
      <c r="K74" s="139"/>
      <c r="L74" s="139"/>
      <c r="M74" s="139"/>
      <c r="N74" s="139"/>
      <c r="O74" s="182"/>
      <c r="P74" s="348"/>
      <c r="Q74" s="104"/>
      <c r="R74" s="104"/>
      <c r="S74" s="222"/>
      <c r="T74" s="182"/>
      <c r="U74" s="139"/>
      <c r="V74" s="139"/>
      <c r="W74" s="139"/>
      <c r="X74" s="139"/>
    </row>
    <row r="75" spans="1:24" x14ac:dyDescent="0.2">
      <c r="A75" s="140"/>
      <c r="B75" s="139"/>
      <c r="C75" s="139"/>
      <c r="D75" s="139"/>
      <c r="E75" s="139"/>
      <c r="F75" s="139"/>
      <c r="G75" s="296"/>
      <c r="H75" s="296"/>
      <c r="I75" s="191"/>
      <c r="J75" s="139"/>
      <c r="K75" s="139"/>
      <c r="L75" s="139"/>
      <c r="M75" s="139"/>
      <c r="N75" s="139"/>
      <c r="O75" s="182"/>
      <c r="P75" s="349"/>
      <c r="Q75" s="104"/>
      <c r="R75" s="104"/>
      <c r="S75" s="222"/>
      <c r="T75" s="182"/>
      <c r="U75" s="139"/>
      <c r="V75" s="139"/>
      <c r="W75" s="139"/>
      <c r="X75" s="139"/>
    </row>
    <row r="76" spans="1:24" x14ac:dyDescent="0.2">
      <c r="A76" s="140"/>
      <c r="B76" s="139" t="s">
        <v>162</v>
      </c>
      <c r="C76" s="139"/>
      <c r="D76" s="139"/>
      <c r="E76" s="139"/>
      <c r="F76" s="139"/>
      <c r="G76" s="297">
        <f>L55</f>
        <v>406486.89</v>
      </c>
      <c r="H76" s="297">
        <f>L57</f>
        <v>15072.54</v>
      </c>
      <c r="I76" s="298">
        <f>SUM(G76:H76)</f>
        <v>421559.43</v>
      </c>
      <c r="J76" s="139"/>
      <c r="K76" s="139"/>
      <c r="L76" s="139"/>
      <c r="M76" s="139"/>
      <c r="N76" s="139"/>
      <c r="O76" s="182"/>
      <c r="P76" s="349"/>
      <c r="Q76" s="104"/>
      <c r="R76" s="104"/>
      <c r="S76" s="222"/>
      <c r="T76" s="182"/>
      <c r="U76" s="139"/>
      <c r="V76" s="139"/>
      <c r="W76" s="139"/>
      <c r="X76" s="139"/>
    </row>
    <row r="77" spans="1:24" x14ac:dyDescent="0.2">
      <c r="A77" s="140"/>
      <c r="B77" s="139" t="s">
        <v>163</v>
      </c>
      <c r="C77" s="139"/>
      <c r="D77" s="139"/>
      <c r="E77" s="139"/>
      <c r="F77" s="139"/>
      <c r="G77" s="299">
        <f>+G76</f>
        <v>406486.89</v>
      </c>
      <c r="H77" s="299">
        <f>+H76</f>
        <v>15072.54</v>
      </c>
      <c r="I77" s="300">
        <f>SUM(G77:H77)</f>
        <v>421559.43</v>
      </c>
      <c r="J77" s="139"/>
      <c r="K77" s="139"/>
      <c r="L77" s="139"/>
      <c r="M77" s="139"/>
      <c r="N77" s="139"/>
      <c r="O77" s="182"/>
      <c r="P77" s="139"/>
      <c r="Q77" s="94"/>
      <c r="R77" s="94"/>
      <c r="S77" s="218"/>
      <c r="T77" s="312"/>
      <c r="U77" s="139"/>
      <c r="V77" s="139"/>
      <c r="W77" s="139"/>
      <c r="X77" s="139"/>
    </row>
    <row r="78" spans="1:24" x14ac:dyDescent="0.2">
      <c r="A78" s="140"/>
      <c r="B78" s="139"/>
      <c r="C78" s="104" t="s">
        <v>174</v>
      </c>
      <c r="D78" s="139"/>
      <c r="E78" s="139"/>
      <c r="F78" s="139"/>
      <c r="G78" s="297">
        <v>0</v>
      </c>
      <c r="H78" s="297">
        <v>0</v>
      </c>
      <c r="I78" s="298">
        <f>+I77-I76</f>
        <v>0</v>
      </c>
      <c r="J78" s="139"/>
      <c r="K78" s="139"/>
      <c r="L78" s="139"/>
      <c r="M78" s="139"/>
      <c r="N78" s="139"/>
      <c r="O78" s="182"/>
      <c r="P78" s="139"/>
      <c r="Q78" s="104"/>
      <c r="R78" s="313"/>
      <c r="S78" s="182"/>
      <c r="T78" s="182"/>
      <c r="U78" s="139"/>
      <c r="V78" s="139"/>
      <c r="W78" s="139"/>
      <c r="X78" s="139"/>
    </row>
    <row r="79" spans="1:24" x14ac:dyDescent="0.2">
      <c r="A79" s="140"/>
      <c r="B79" s="139"/>
      <c r="C79" s="139"/>
      <c r="D79" s="139"/>
      <c r="E79" s="139"/>
      <c r="F79" s="139"/>
      <c r="G79" s="296"/>
      <c r="H79" s="296"/>
      <c r="I79" s="191"/>
      <c r="J79" s="139"/>
      <c r="K79" s="139"/>
      <c r="L79" s="139"/>
      <c r="M79" s="139"/>
      <c r="N79" s="139"/>
      <c r="O79" s="182"/>
      <c r="P79" s="139"/>
      <c r="Q79" s="94"/>
      <c r="R79" s="94"/>
      <c r="S79" s="312"/>
      <c r="T79" s="312"/>
      <c r="U79" s="104"/>
      <c r="V79" s="139"/>
      <c r="W79" s="139"/>
      <c r="X79" s="139"/>
    </row>
    <row r="80" spans="1:24" x14ac:dyDescent="0.2">
      <c r="A80" s="140"/>
      <c r="B80" s="139" t="s">
        <v>142</v>
      </c>
      <c r="C80" s="139"/>
      <c r="D80" s="139"/>
      <c r="E80" s="139"/>
      <c r="F80" s="139"/>
      <c r="G80" s="301">
        <v>0</v>
      </c>
      <c r="H80" s="301">
        <v>0</v>
      </c>
      <c r="I80" s="298">
        <f>SUM(G80:H80)</f>
        <v>0</v>
      </c>
      <c r="J80" s="139"/>
      <c r="K80" s="139"/>
      <c r="L80" s="139"/>
      <c r="M80" s="139"/>
      <c r="N80" s="139"/>
      <c r="O80" s="182"/>
      <c r="P80" s="139"/>
      <c r="Q80" s="139"/>
      <c r="R80" s="139"/>
      <c r="S80" s="139"/>
      <c r="T80" s="190"/>
      <c r="U80" s="139"/>
      <c r="V80" s="139"/>
      <c r="W80" s="139"/>
      <c r="X80" s="139"/>
    </row>
    <row r="81" spans="1:24" x14ac:dyDescent="0.2">
      <c r="A81" s="140"/>
      <c r="B81" s="139" t="s">
        <v>143</v>
      </c>
      <c r="C81" s="139"/>
      <c r="D81" s="139"/>
      <c r="E81" s="139"/>
      <c r="F81" s="139"/>
      <c r="G81" s="302">
        <f>G80</f>
        <v>0</v>
      </c>
      <c r="H81" s="302">
        <f>H80</f>
        <v>0</v>
      </c>
      <c r="I81" s="300">
        <f>SUM(G81:H81)</f>
        <v>0</v>
      </c>
      <c r="J81" s="139"/>
      <c r="K81" s="139"/>
      <c r="L81" s="139"/>
      <c r="M81" s="139"/>
      <c r="N81" s="139"/>
      <c r="O81" s="182"/>
      <c r="P81" s="139"/>
      <c r="Q81" s="139"/>
      <c r="R81" s="139"/>
      <c r="S81" s="139"/>
      <c r="T81" s="190"/>
      <c r="U81" s="139"/>
      <c r="V81" s="139"/>
      <c r="W81" s="139"/>
      <c r="X81" s="139"/>
    </row>
    <row r="82" spans="1:24" x14ac:dyDescent="0.2">
      <c r="A82" s="140"/>
      <c r="B82" s="139"/>
      <c r="C82" s="139" t="s">
        <v>144</v>
      </c>
      <c r="D82" s="139"/>
      <c r="E82" s="139"/>
      <c r="F82" s="139"/>
      <c r="G82" s="301">
        <v>0</v>
      </c>
      <c r="H82" s="301"/>
      <c r="I82" s="298">
        <f>+I81-I80</f>
        <v>0</v>
      </c>
      <c r="J82" s="139"/>
      <c r="K82" s="139"/>
      <c r="L82" s="139"/>
      <c r="M82" s="139"/>
      <c r="N82" s="139"/>
      <c r="O82" s="182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x14ac:dyDescent="0.2">
      <c r="A83" s="140"/>
      <c r="B83" s="139"/>
      <c r="C83" s="139"/>
      <c r="D83" s="139"/>
      <c r="E83" s="139"/>
      <c r="F83" s="139"/>
      <c r="G83" s="296"/>
      <c r="H83" s="296"/>
      <c r="I83" s="191"/>
      <c r="J83" s="139"/>
      <c r="K83" s="139"/>
      <c r="L83" s="139"/>
      <c r="M83" s="139"/>
      <c r="N83" s="139"/>
      <c r="O83" s="182"/>
      <c r="P83" s="139"/>
      <c r="Q83" s="139"/>
      <c r="R83" s="139"/>
      <c r="S83" s="139"/>
      <c r="T83" s="139"/>
      <c r="U83" s="139"/>
      <c r="V83" s="139"/>
      <c r="W83" s="139"/>
      <c r="X83" s="139"/>
    </row>
    <row r="84" spans="1:24" x14ac:dyDescent="0.2">
      <c r="A84" s="140"/>
      <c r="B84" s="139" t="s">
        <v>164</v>
      </c>
      <c r="C84" s="139"/>
      <c r="D84" s="139"/>
      <c r="E84" s="139"/>
      <c r="F84" s="139"/>
      <c r="G84" s="297">
        <f>L61</f>
        <v>7931499.04</v>
      </c>
      <c r="H84" s="297">
        <v>0</v>
      </c>
      <c r="I84" s="298">
        <f>SUM(G84:H84)</f>
        <v>7931499.04</v>
      </c>
      <c r="J84" s="139"/>
      <c r="K84" s="139"/>
      <c r="L84" s="139"/>
      <c r="M84" s="139"/>
      <c r="N84" s="139"/>
      <c r="O84" s="182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x14ac:dyDescent="0.2">
      <c r="A85" s="140"/>
      <c r="B85" s="139" t="s">
        <v>165</v>
      </c>
      <c r="C85" s="139"/>
      <c r="D85" s="139"/>
      <c r="E85" s="139"/>
      <c r="F85" s="139"/>
      <c r="G85" s="299">
        <f>G84</f>
        <v>7931499.04</v>
      </c>
      <c r="H85" s="302">
        <f>H84</f>
        <v>0</v>
      </c>
      <c r="I85" s="300">
        <f>SUM(G85:H85)</f>
        <v>7931499.04</v>
      </c>
      <c r="J85" s="139"/>
      <c r="K85" s="139"/>
      <c r="L85" s="139"/>
      <c r="M85" s="139"/>
      <c r="N85" s="139"/>
      <c r="O85" s="182"/>
      <c r="P85" s="105"/>
    </row>
    <row r="86" spans="1:24" x14ac:dyDescent="0.2">
      <c r="A86" s="140"/>
      <c r="B86" s="139"/>
      <c r="C86" s="104" t="s">
        <v>166</v>
      </c>
      <c r="D86" s="139"/>
      <c r="E86" s="139"/>
      <c r="F86" s="139"/>
      <c r="G86" s="297">
        <f>+G85-G84</f>
        <v>0</v>
      </c>
      <c r="H86" s="297">
        <f>+H85-H84</f>
        <v>0</v>
      </c>
      <c r="I86" s="298">
        <f>+I85-I84</f>
        <v>0</v>
      </c>
      <c r="J86" s="139"/>
      <c r="K86" s="139"/>
      <c r="L86" s="139"/>
      <c r="M86" s="139"/>
      <c r="N86" s="139"/>
      <c r="O86" s="182"/>
    </row>
    <row r="87" spans="1:24" s="70" customFormat="1" x14ac:dyDescent="0.2">
      <c r="A87" s="140"/>
      <c r="B87" s="139"/>
      <c r="C87" s="139"/>
      <c r="D87" s="139"/>
      <c r="E87" s="139"/>
      <c r="F87" s="139"/>
      <c r="G87" s="296"/>
      <c r="H87" s="296"/>
      <c r="I87" s="191"/>
      <c r="J87" s="108"/>
      <c r="K87" s="108"/>
      <c r="L87" s="108"/>
      <c r="M87" s="108"/>
      <c r="N87" s="108"/>
      <c r="O87" s="139"/>
      <c r="Q87" s="135"/>
      <c r="R87" s="135"/>
      <c r="S87" s="135"/>
      <c r="T87" s="135"/>
      <c r="U87" s="135"/>
    </row>
    <row r="88" spans="1:24" x14ac:dyDescent="0.2">
      <c r="A88" s="140"/>
      <c r="B88" s="139"/>
      <c r="C88" s="94" t="s">
        <v>145</v>
      </c>
      <c r="D88" s="139"/>
      <c r="E88" s="139"/>
      <c r="F88" s="139"/>
      <c r="G88" s="297">
        <f>+G77+G85</f>
        <v>8337985.9299999997</v>
      </c>
      <c r="H88" s="297">
        <f>+H77+H85</f>
        <v>15072.54</v>
      </c>
      <c r="I88" s="298">
        <f>+I85+I77</f>
        <v>8353058.4699999997</v>
      </c>
      <c r="J88" s="139"/>
      <c r="K88" s="139"/>
      <c r="L88" s="139"/>
      <c r="M88" s="139"/>
      <c r="N88" s="139"/>
      <c r="O88" s="139"/>
      <c r="P88" s="139"/>
      <c r="Q88" s="108"/>
      <c r="R88" s="108"/>
      <c r="S88" s="108"/>
      <c r="T88" s="108"/>
      <c r="U88" s="108"/>
    </row>
    <row r="89" spans="1:24" x14ac:dyDescent="0.2">
      <c r="A89" s="140"/>
      <c r="B89" s="139"/>
      <c r="C89" s="139"/>
      <c r="D89" s="139"/>
      <c r="E89" s="139"/>
      <c r="F89" s="139"/>
      <c r="G89" s="296"/>
      <c r="H89" s="296"/>
      <c r="I89" s="191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4" ht="13.5" thickBot="1" x14ac:dyDescent="0.25">
      <c r="A90" s="186"/>
      <c r="B90" s="187"/>
      <c r="C90" s="187"/>
      <c r="D90" s="187"/>
      <c r="E90" s="187"/>
      <c r="F90" s="187"/>
      <c r="G90" s="303"/>
      <c r="H90" s="303"/>
      <c r="I90" s="212"/>
      <c r="O90" s="139"/>
      <c r="P90" s="139"/>
      <c r="Q90" s="139"/>
      <c r="R90" s="139"/>
      <c r="S90" s="139"/>
      <c r="T90" s="139"/>
      <c r="U90" s="139"/>
    </row>
    <row r="91" spans="1:24" x14ac:dyDescent="0.2">
      <c r="O91" s="139"/>
      <c r="P91" s="139"/>
      <c r="Q91" s="309"/>
      <c r="R91" s="139"/>
      <c r="S91" s="139"/>
      <c r="T91" s="139"/>
      <c r="U91" s="139"/>
    </row>
    <row r="92" spans="1:24" x14ac:dyDescent="0.2">
      <c r="O92" s="139"/>
      <c r="P92" s="223"/>
      <c r="Q92" s="223"/>
      <c r="R92" s="139"/>
      <c r="S92" s="139"/>
      <c r="T92" s="139"/>
      <c r="U92" s="139"/>
    </row>
    <row r="93" spans="1:24" x14ac:dyDescent="0.2">
      <c r="O93" s="203"/>
      <c r="P93" s="223"/>
      <c r="Q93" s="223"/>
      <c r="R93" s="139"/>
      <c r="S93" s="139"/>
      <c r="T93" s="139"/>
      <c r="U93" s="139"/>
    </row>
    <row r="94" spans="1:24" x14ac:dyDescent="0.2">
      <c r="O94" s="203"/>
      <c r="P94" s="223"/>
      <c r="Q94" s="223"/>
      <c r="R94" s="139"/>
      <c r="S94" s="139"/>
      <c r="T94" s="139"/>
      <c r="U94" s="139"/>
    </row>
    <row r="95" spans="1:24" x14ac:dyDescent="0.2">
      <c r="O95" s="139"/>
      <c r="P95" s="190"/>
      <c r="Q95" s="190"/>
      <c r="R95" s="139"/>
      <c r="S95" s="139"/>
      <c r="T95" s="139"/>
      <c r="U95" s="139"/>
    </row>
    <row r="96" spans="1:24" x14ac:dyDescent="0.2">
      <c r="O96" s="139"/>
      <c r="P96" s="190"/>
      <c r="Q96" s="190"/>
      <c r="R96" s="190"/>
      <c r="S96" s="139"/>
      <c r="T96" s="139"/>
      <c r="U96" s="139"/>
    </row>
    <row r="97" spans="15:21" x14ac:dyDescent="0.2">
      <c r="O97" s="139"/>
      <c r="P97" s="139"/>
      <c r="Q97" s="139"/>
      <c r="R97" s="139"/>
      <c r="S97" s="139"/>
      <c r="T97" s="139"/>
      <c r="U97" s="139"/>
    </row>
    <row r="98" spans="15:21" x14ac:dyDescent="0.2">
      <c r="O98" s="139"/>
      <c r="P98" s="139"/>
      <c r="Q98" s="139"/>
      <c r="R98" s="139"/>
      <c r="S98" s="139"/>
      <c r="T98" s="139"/>
      <c r="U98" s="139"/>
    </row>
    <row r="241" spans="4:5" x14ac:dyDescent="0.2">
      <c r="D241" s="213"/>
      <c r="E241" s="213"/>
    </row>
    <row r="242" spans="4:5" x14ac:dyDescent="0.2">
      <c r="D242" s="213"/>
      <c r="E242" s="2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66" t="s">
        <v>239</v>
      </c>
      <c r="B1" s="267"/>
    </row>
    <row r="2" spans="1:3" x14ac:dyDescent="0.2">
      <c r="A2" s="266" t="s">
        <v>180</v>
      </c>
      <c r="B2" s="267"/>
    </row>
    <row r="3" spans="1:3" x14ac:dyDescent="0.2">
      <c r="A3" s="268">
        <v>42247</v>
      </c>
      <c r="B3" s="267"/>
    </row>
    <row r="4" spans="1:3" x14ac:dyDescent="0.2">
      <c r="A4" s="266" t="s">
        <v>237</v>
      </c>
      <c r="B4" s="267"/>
    </row>
    <row r="7" spans="1:3" x14ac:dyDescent="0.2">
      <c r="A7" s="269" t="s">
        <v>181</v>
      </c>
    </row>
    <row r="9" spans="1:3" x14ac:dyDescent="0.2">
      <c r="A9" s="270" t="s">
        <v>182</v>
      </c>
      <c r="B9" s="402">
        <f>24573563.11+1175399.62</f>
        <v>25748962.73</v>
      </c>
      <c r="C9" s="271"/>
    </row>
    <row r="10" spans="1:3" x14ac:dyDescent="0.2">
      <c r="A10" s="270" t="s">
        <v>183</v>
      </c>
      <c r="B10" s="272"/>
      <c r="C10" s="271"/>
    </row>
    <row r="11" spans="1:3" x14ac:dyDescent="0.2">
      <c r="A11" s="270" t="s">
        <v>184</v>
      </c>
      <c r="B11" s="273"/>
      <c r="C11" s="271"/>
    </row>
    <row r="12" spans="1:3" x14ac:dyDescent="0.2">
      <c r="A12" s="270" t="s">
        <v>185</v>
      </c>
      <c r="B12" s="273">
        <v>458957968.24000001</v>
      </c>
      <c r="C12" s="271"/>
    </row>
    <row r="13" spans="1:3" x14ac:dyDescent="0.2">
      <c r="A13" s="270" t="s">
        <v>186</v>
      </c>
      <c r="B13" s="273">
        <v>-12777865.039999999</v>
      </c>
      <c r="C13" s="271"/>
    </row>
    <row r="14" spans="1:3" x14ac:dyDescent="0.2">
      <c r="A14" s="270" t="s">
        <v>187</v>
      </c>
      <c r="B14" s="274">
        <f>SUM(B12:B13)</f>
        <v>446180103.19999999</v>
      </c>
      <c r="C14" s="271"/>
    </row>
    <row r="15" spans="1:3" x14ac:dyDescent="0.2">
      <c r="A15" s="270"/>
      <c r="B15" s="273"/>
      <c r="C15" s="271"/>
    </row>
    <row r="16" spans="1:3" x14ac:dyDescent="0.2">
      <c r="A16" s="270" t="s">
        <v>188</v>
      </c>
      <c r="B16" s="273">
        <v>10552634.199999999</v>
      </c>
      <c r="C16" s="271"/>
    </row>
    <row r="17" spans="1:3" x14ac:dyDescent="0.2">
      <c r="A17" s="270" t="s">
        <v>189</v>
      </c>
      <c r="B17" s="273">
        <f>310920.3+209698.02+35693.62+110259.6</f>
        <v>666571.53999999992</v>
      </c>
      <c r="C17" s="271"/>
    </row>
    <row r="18" spans="1:3" x14ac:dyDescent="0.2">
      <c r="A18" s="270" t="s">
        <v>190</v>
      </c>
      <c r="B18" s="273">
        <v>3009827.36</v>
      </c>
      <c r="C18" s="271"/>
    </row>
    <row r="19" spans="1:3" x14ac:dyDescent="0.2">
      <c r="A19" s="270" t="s">
        <v>191</v>
      </c>
      <c r="B19" s="273"/>
      <c r="C19" s="271"/>
    </row>
    <row r="20" spans="1:3" x14ac:dyDescent="0.2">
      <c r="A20" s="271"/>
      <c r="B20" s="275"/>
      <c r="C20" s="271"/>
    </row>
    <row r="21" spans="1:3" ht="13.5" thickBot="1" x14ac:dyDescent="0.25">
      <c r="A21" s="276" t="s">
        <v>26</v>
      </c>
      <c r="B21" s="277">
        <f>B9+B14+B16+B19+B17+B18</f>
        <v>486158099.03000003</v>
      </c>
      <c r="C21" s="271"/>
    </row>
    <row r="22" spans="1:3" ht="13.5" thickTop="1" x14ac:dyDescent="0.2">
      <c r="A22" s="271"/>
      <c r="B22" s="272"/>
      <c r="C22" s="271"/>
    </row>
    <row r="23" spans="1:3" x14ac:dyDescent="0.2">
      <c r="A23" s="271"/>
      <c r="B23" s="272"/>
      <c r="C23" s="271"/>
    </row>
    <row r="24" spans="1:3" x14ac:dyDescent="0.2">
      <c r="A24" s="276" t="s">
        <v>192</v>
      </c>
      <c r="B24" s="272"/>
      <c r="C24" s="271"/>
    </row>
    <row r="25" spans="1:3" x14ac:dyDescent="0.2">
      <c r="A25" s="271"/>
      <c r="B25" s="272"/>
      <c r="C25" s="271"/>
    </row>
    <row r="26" spans="1:3" x14ac:dyDescent="0.2">
      <c r="A26" s="270" t="s">
        <v>193</v>
      </c>
      <c r="B26" s="278"/>
      <c r="C26" s="271"/>
    </row>
    <row r="27" spans="1:3" x14ac:dyDescent="0.2">
      <c r="A27" s="270" t="s">
        <v>194</v>
      </c>
      <c r="B27" s="278">
        <v>481123514.10000002</v>
      </c>
      <c r="C27" s="271"/>
    </row>
    <row r="28" spans="1:3" x14ac:dyDescent="0.2">
      <c r="A28" s="270" t="s">
        <v>195</v>
      </c>
      <c r="B28" s="273">
        <v>421559.43</v>
      </c>
      <c r="C28" s="271"/>
    </row>
    <row r="29" spans="1:3" x14ac:dyDescent="0.2">
      <c r="A29" s="270" t="s">
        <v>196</v>
      </c>
      <c r="B29" s="273">
        <f>-B28+2431076.49</f>
        <v>2009517.0600000003</v>
      </c>
      <c r="C29" s="271"/>
    </row>
    <row r="30" spans="1:3" x14ac:dyDescent="0.2">
      <c r="A30" s="270" t="s">
        <v>197</v>
      </c>
      <c r="B30" s="273"/>
      <c r="C30" s="271"/>
    </row>
    <row r="31" spans="1:3" x14ac:dyDescent="0.2">
      <c r="A31" s="270" t="s">
        <v>198</v>
      </c>
      <c r="B31" s="273"/>
      <c r="C31" s="271"/>
    </row>
    <row r="32" spans="1:3" x14ac:dyDescent="0.2">
      <c r="A32" s="271"/>
      <c r="B32" s="275"/>
      <c r="C32" s="271"/>
    </row>
    <row r="33" spans="1:3" ht="13.5" thickBot="1" x14ac:dyDescent="0.25">
      <c r="A33" s="270" t="s">
        <v>199</v>
      </c>
      <c r="B33" s="279">
        <f>SUM(B26:B32)</f>
        <v>483554590.59000003</v>
      </c>
      <c r="C33" s="271"/>
    </row>
    <row r="34" spans="1:3" ht="13.5" thickTop="1" x14ac:dyDescent="0.2">
      <c r="A34" s="271"/>
      <c r="B34" s="280"/>
      <c r="C34" s="271"/>
    </row>
    <row r="35" spans="1:3" x14ac:dyDescent="0.2">
      <c r="A35" s="276" t="s">
        <v>200</v>
      </c>
      <c r="B35" s="281">
        <v>2603508.44</v>
      </c>
      <c r="C35" s="271"/>
    </row>
    <row r="36" spans="1:3" x14ac:dyDescent="0.2">
      <c r="A36" s="271"/>
      <c r="B36" s="272"/>
      <c r="C36" s="271"/>
    </row>
    <row r="37" spans="1:3" ht="13.5" thickBot="1" x14ac:dyDescent="0.25">
      <c r="A37" s="276" t="s">
        <v>201</v>
      </c>
      <c r="B37" s="277">
        <f>+B33+B35</f>
        <v>486158099.03000003</v>
      </c>
      <c r="C37" s="271"/>
    </row>
    <row r="38" spans="1:3" ht="13.5" thickTop="1" x14ac:dyDescent="0.2">
      <c r="A38" s="271"/>
      <c r="B38" s="272"/>
      <c r="C38" s="271"/>
    </row>
    <row r="39" spans="1:3" x14ac:dyDescent="0.2">
      <c r="A39" s="271"/>
      <c r="B39" s="366">
        <f>B21-B37</f>
        <v>0</v>
      </c>
      <c r="C39" s="271"/>
    </row>
    <row r="40" spans="1:3" x14ac:dyDescent="0.2">
      <c r="B40" s="282"/>
    </row>
    <row r="41" spans="1:3" x14ac:dyDescent="0.2">
      <c r="A41" s="283" t="s">
        <v>202</v>
      </c>
      <c r="B41" s="284"/>
      <c r="C41" s="283"/>
    </row>
    <row r="42" spans="1:3" x14ac:dyDescent="0.2">
      <c r="A42" s="283" t="s">
        <v>203</v>
      </c>
      <c r="B42" s="284"/>
      <c r="C42" s="283"/>
    </row>
    <row r="43" spans="1:3" x14ac:dyDescent="0.2">
      <c r="A43" s="285"/>
      <c r="B43" s="282"/>
      <c r="C43" s="285"/>
    </row>
    <row r="44" spans="1:3" x14ac:dyDescent="0.2">
      <c r="B44" s="282"/>
    </row>
    <row r="45" spans="1:3" x14ac:dyDescent="0.2">
      <c r="B45" s="282"/>
    </row>
    <row r="46" spans="1:3" x14ac:dyDescent="0.2">
      <c r="B46" s="282"/>
    </row>
    <row r="47" spans="1:3" x14ac:dyDescent="0.2">
      <c r="B47" s="2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4"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63" t="s">
        <v>239</v>
      </c>
      <c r="D1" s="464"/>
      <c r="E1" s="139"/>
      <c r="F1" s="139"/>
    </row>
    <row r="2" spans="1:6" x14ac:dyDescent="0.2">
      <c r="A2" s="463" t="s">
        <v>244</v>
      </c>
      <c r="E2" s="465"/>
    </row>
    <row r="3" spans="1:6" x14ac:dyDescent="0.2">
      <c r="E3" s="213"/>
    </row>
    <row r="4" spans="1:6" x14ac:dyDescent="0.2">
      <c r="B4" s="463" t="s">
        <v>245</v>
      </c>
      <c r="E4" s="466"/>
      <c r="F4" s="467"/>
    </row>
    <row r="5" spans="1:6" x14ac:dyDescent="0.2">
      <c r="C5" t="s">
        <v>246</v>
      </c>
      <c r="E5" s="468" t="s">
        <v>275</v>
      </c>
    </row>
    <row r="6" spans="1:6" x14ac:dyDescent="0.2">
      <c r="C6" t="s">
        <v>2</v>
      </c>
      <c r="E6" s="468">
        <v>42272</v>
      </c>
    </row>
    <row r="7" spans="1:6" x14ac:dyDescent="0.2">
      <c r="C7" t="s">
        <v>247</v>
      </c>
      <c r="E7" s="469">
        <v>31</v>
      </c>
    </row>
    <row r="8" spans="1:6" x14ac:dyDescent="0.2">
      <c r="C8" t="s">
        <v>248</v>
      </c>
      <c r="E8" s="470">
        <v>360</v>
      </c>
    </row>
    <row r="9" spans="1:6" ht="15" x14ac:dyDescent="0.25">
      <c r="C9" t="s">
        <v>249</v>
      </c>
      <c r="E9" s="471">
        <v>10300000</v>
      </c>
    </row>
    <row r="10" spans="1:6" ht="15" x14ac:dyDescent="0.25">
      <c r="C10" t="s">
        <v>250</v>
      </c>
      <c r="E10" s="472">
        <v>1.6993999999999999E-2</v>
      </c>
    </row>
    <row r="11" spans="1:6" ht="15" x14ac:dyDescent="0.25">
      <c r="C11" t="s">
        <v>251</v>
      </c>
      <c r="E11" s="472">
        <v>1.9940000000000001E-3</v>
      </c>
    </row>
    <row r="12" spans="1:6" x14ac:dyDescent="0.2">
      <c r="C12" t="s">
        <v>252</v>
      </c>
      <c r="E12" s="468">
        <v>42270</v>
      </c>
    </row>
    <row r="13" spans="1:6" x14ac:dyDescent="0.2">
      <c r="E13" s="473"/>
    </row>
    <row r="14" spans="1:6" x14ac:dyDescent="0.2">
      <c r="B14" s="463" t="s">
        <v>253</v>
      </c>
      <c r="E14" s="474">
        <f>E9*(E10)*(ROUND((E7)/E8,5))</f>
        <v>15072.539402</v>
      </c>
    </row>
    <row r="15" spans="1:6" x14ac:dyDescent="0.2">
      <c r="E15" s="213"/>
    </row>
    <row r="16" spans="1:6" x14ac:dyDescent="0.2">
      <c r="B16" s="463" t="s">
        <v>254</v>
      </c>
      <c r="E16" s="475"/>
    </row>
    <row r="17" spans="2:5" x14ac:dyDescent="0.2">
      <c r="C17" t="s">
        <v>255</v>
      </c>
      <c r="E17" s="475">
        <v>2019948.14</v>
      </c>
    </row>
    <row r="18" spans="2:5" x14ac:dyDescent="0.2">
      <c r="C18" t="s">
        <v>256</v>
      </c>
      <c r="E18" s="475">
        <v>1054924.3600000001</v>
      </c>
    </row>
    <row r="19" spans="2:5" x14ac:dyDescent="0.2">
      <c r="C19" t="s">
        <v>257</v>
      </c>
      <c r="E19" s="475">
        <v>142954.99</v>
      </c>
    </row>
    <row r="20" spans="2:5" x14ac:dyDescent="0.2">
      <c r="C20" t="s">
        <v>258</v>
      </c>
      <c r="E20" s="475">
        <v>406486.89</v>
      </c>
    </row>
    <row r="21" spans="2:5" x14ac:dyDescent="0.2">
      <c r="C21" s="476" t="s">
        <v>259</v>
      </c>
      <c r="E21" s="477">
        <v>2956.33</v>
      </c>
    </row>
    <row r="22" spans="2:5" x14ac:dyDescent="0.2">
      <c r="E22" s="478"/>
    </row>
    <row r="23" spans="2:5" x14ac:dyDescent="0.2">
      <c r="B23" s="463" t="s">
        <v>260</v>
      </c>
      <c r="E23" s="474">
        <f>E17-E18-E19-E20-E21</f>
        <v>412625.56999999977</v>
      </c>
    </row>
    <row r="24" spans="2:5" x14ac:dyDescent="0.2">
      <c r="E24" s="479"/>
    </row>
    <row r="25" spans="2:5" ht="15" x14ac:dyDescent="0.25">
      <c r="B25" s="463" t="s">
        <v>261</v>
      </c>
      <c r="E25" s="480"/>
    </row>
    <row r="26" spans="2:5" x14ac:dyDescent="0.2">
      <c r="C26" t="s">
        <v>262</v>
      </c>
      <c r="E26" s="481">
        <v>0</v>
      </c>
    </row>
    <row r="27" spans="2:5" ht="15" x14ac:dyDescent="0.25">
      <c r="C27" t="s">
        <v>263</v>
      </c>
      <c r="E27" s="480">
        <v>0</v>
      </c>
    </row>
    <row r="28" spans="2:5" ht="15" x14ac:dyDescent="0.25">
      <c r="C28" t="s">
        <v>264</v>
      </c>
      <c r="E28" s="482">
        <v>0</v>
      </c>
    </row>
    <row r="29" spans="2:5" x14ac:dyDescent="0.2">
      <c r="B29" s="463" t="s">
        <v>265</v>
      </c>
      <c r="E29" s="474">
        <v>0</v>
      </c>
    </row>
    <row r="30" spans="2:5" x14ac:dyDescent="0.2">
      <c r="E30" s="479"/>
    </row>
    <row r="31" spans="2:5" ht="15" x14ac:dyDescent="0.25">
      <c r="B31" s="463" t="s">
        <v>266</v>
      </c>
      <c r="E31" s="480"/>
    </row>
    <row r="32" spans="2:5" ht="15" x14ac:dyDescent="0.25">
      <c r="C32" t="s">
        <v>267</v>
      </c>
      <c r="E32" s="480">
        <f>+E14</f>
        <v>15072.539402</v>
      </c>
    </row>
    <row r="33" spans="2:5" x14ac:dyDescent="0.2">
      <c r="E33" s="473"/>
    </row>
    <row r="34" spans="2:5" x14ac:dyDescent="0.2">
      <c r="B34" s="463" t="s">
        <v>268</v>
      </c>
      <c r="E34" s="474">
        <f>E32</f>
        <v>15072.539402</v>
      </c>
    </row>
    <row r="35" spans="2:5" x14ac:dyDescent="0.2">
      <c r="E35" s="213"/>
    </row>
    <row r="36" spans="2:5" x14ac:dyDescent="0.2">
      <c r="B36" s="463" t="s">
        <v>269</v>
      </c>
      <c r="E36" s="479"/>
    </row>
    <row r="37" spans="2:5" ht="15" x14ac:dyDescent="0.25">
      <c r="C37" t="s">
        <v>270</v>
      </c>
      <c r="E37" s="483">
        <v>0</v>
      </c>
    </row>
    <row r="38" spans="2:5" x14ac:dyDescent="0.2">
      <c r="C38" t="s">
        <v>271</v>
      </c>
      <c r="E38" s="484">
        <v>0</v>
      </c>
    </row>
    <row r="39" spans="2:5" x14ac:dyDescent="0.2">
      <c r="C39" t="s">
        <v>272</v>
      </c>
      <c r="E39" s="485">
        <v>0</v>
      </c>
    </row>
    <row r="40" spans="2:5" x14ac:dyDescent="0.2">
      <c r="B40" s="463" t="s">
        <v>273</v>
      </c>
      <c r="E40" s="47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2015-09-14T12:56:06Z</cp:lastPrinted>
  <dcterms:created xsi:type="dcterms:W3CDTF">2010-03-10T16:54:56Z</dcterms:created>
  <dcterms:modified xsi:type="dcterms:W3CDTF">2015-09-15T20:59:07Z</dcterms:modified>
</cp:coreProperties>
</file>