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23580" windowHeight="940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H85" i="2"/>
  <c r="H86" i="2" s="1"/>
  <c r="H81" i="2"/>
  <c r="G81" i="2"/>
  <c r="I81" i="2" s="1"/>
  <c r="I82" i="2" s="1"/>
  <c r="I80" i="2"/>
  <c r="G84" i="2"/>
  <c r="B28" i="3"/>
  <c r="G76" i="2"/>
  <c r="H20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L34" i="1"/>
  <c r="H30" i="1"/>
  <c r="F30" i="1"/>
  <c r="H21" i="1"/>
  <c r="L18" i="1"/>
  <c r="G72" i="1"/>
  <c r="J21" i="1"/>
  <c r="I21" i="1"/>
  <c r="E6" i="2"/>
  <c r="E5" i="2"/>
  <c r="H73" i="1" l="1"/>
  <c r="G73" i="1" s="1"/>
  <c r="N23" i="2"/>
  <c r="N11" i="2"/>
  <c r="G74" i="1"/>
  <c r="L17" i="1"/>
  <c r="K21" i="1"/>
  <c r="G28" i="1"/>
  <c r="G29" i="1"/>
  <c r="G34" i="1"/>
  <c r="G35" i="1"/>
  <c r="G36" i="1"/>
  <c r="G37" i="1"/>
  <c r="G38" i="1"/>
  <c r="G39" i="1"/>
  <c r="H68" i="1"/>
  <c r="G66" i="1"/>
  <c r="G68" i="1" s="1"/>
  <c r="G77" i="2"/>
  <c r="G85" i="2"/>
  <c r="I84" i="2"/>
  <c r="B33" i="3"/>
  <c r="B37" i="3" s="1"/>
  <c r="B39" i="3" s="1"/>
  <c r="H76" i="2"/>
  <c r="H77" i="2" s="1"/>
  <c r="H88" i="2" s="1"/>
  <c r="G86" i="2" l="1"/>
  <c r="I85" i="2"/>
  <c r="I76" i="2"/>
  <c r="G88" i="2"/>
  <c r="I77" i="2"/>
  <c r="I78" i="2" s="1"/>
  <c r="G30" i="1"/>
  <c r="H72" i="1"/>
  <c r="L21" i="1"/>
  <c r="M18" i="1" s="1"/>
  <c r="M17" i="1"/>
  <c r="M21" i="1" s="1"/>
  <c r="H74" i="1" l="1"/>
  <c r="H79" i="1" s="1"/>
  <c r="H78" i="1"/>
  <c r="I88" i="2"/>
  <c r="I86" i="2"/>
</calcChain>
</file>

<file path=xl/sharedStrings.xml><?xml version="1.0" encoding="utf-8"?>
<sst xmlns="http://schemas.openxmlformats.org/spreadsheetml/2006/main" count="352" uniqueCount="252">
  <si>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</si>
  <si>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</si>
  <si>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</si>
  <si>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</si>
  <si>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</si>
  <si>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</si>
  <si>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</si>
  <si>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</si>
  <si>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</si>
  <si>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</si>
  <si>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</si>
  <si>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</si>
  <si>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</si>
  <si>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</si>
  <si>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</si>
  <si>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</si>
  <si>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</si>
  <si>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</si>
  <si>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</si>
  <si>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</si>
  <si>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</si>
  <si>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</si>
  <si>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</si>
  <si>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</si>
  <si>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</si>
  <si>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</si>
  <si>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</si>
  <si>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</si>
  <si>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</si>
  <si>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</si>
  <si>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</si>
  <si>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</si>
  <si>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</si>
  <si>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</si>
  <si>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</si>
  <si>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</si>
  <si>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</si>
  <si>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</si>
  <si>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</si>
  <si>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</si>
  <si>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</si>
  <si>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</si>
  <si>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</si>
  <si>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</si>
  <si>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</si>
  <si>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</si>
  <si>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</si>
  <si>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</si>
  <si>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</si>
  <si>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</si>
  <si>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</si>
  <si>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</si>
  <si>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</si>
  <si>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</si>
  <si>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</si>
  <si>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</si>
  <si>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</si>
  <si>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</si>
  <si>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</si>
  <si>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</si>
  <si>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</si>
  <si>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</si>
  <si>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</si>
  <si>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</si>
  <si>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</si>
  <si>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</si>
  <si>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</si>
  <si>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</si>
  <si>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</si>
  <si>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</si>
  <si>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</si>
  <si>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</si>
  <si>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</si>
  <si>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</si>
  <si>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</si>
  <si>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</si>
  <si>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</si>
  <si>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</si>
  <si>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</si>
  <si>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</si>
  <si>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</si>
  <si>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</si>
  <si>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</si>
  <si>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</si>
  <si>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</si>
  <si>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</si>
  <si>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</si>
  <si>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</si>
  <si>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</si>
  <si>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</si>
  <si>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</si>
  <si>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</si>
  <si>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</si>
  <si>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</si>
  <si>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</si>
  <si>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</si>
  <si>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</si>
  <si>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</si>
  <si>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</si>
  <si>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</si>
  <si>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</si>
  <si>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</si>
  <si>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</si>
  <si>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</si>
  <si>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</si>
  <si>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</si>
  <si>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</si>
  <si>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</si>
  <si>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</si>
  <si>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</si>
  <si>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</si>
  <si>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</si>
  <si>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</si>
  <si>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</si>
  <si>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</si>
  <si>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</si>
  <si>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</si>
  <si>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</si>
  <si>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</si>
  <si>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</si>
  <si>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</si>
  <si>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</si>
  <si>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</si>
  <si>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</si>
  <si>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</si>
  <si>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</si>
  <si>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</si>
  <si>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</si>
  <si>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</si>
  <si>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</si>
  <si>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</si>
  <si>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</si>
  <si>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</si>
  <si>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</si>
  <si>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</si>
  <si>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</si>
  <si>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</si>
  <si>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</si>
  <si>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</si>
  <si>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</si>
  <si>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</si>
  <si>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</si>
  <si>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</si>
  <si>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</si>
  <si>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</si>
  <si>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</si>
  <si>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</si>
  <si>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</si>
  <si>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</si>
  <si>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</si>
  <si>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</si>
  <si>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</si>
  <si>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</si>
  <si>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</si>
  <si>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</si>
  <si>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</si>
  <si>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</si>
  <si>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</si>
  <si>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</si>
  <si>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</si>
  <si>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</si>
  <si>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</si>
  <si>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</si>
  <si>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</si>
  <si>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</si>
  <si>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</si>
  <si>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</si>
  <si>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</si>
  <si>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</si>
  <si>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</si>
  <si>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</si>
  <si>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</si>
  <si>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</si>
  <si>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</si>
  <si>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</si>
  <si>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</si>
  <si>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</si>
  <si>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</si>
  <si>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</si>
  <si>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</si>
  <si>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</si>
  <si>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</si>
  <si>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</si>
  <si>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</si>
  <si>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</si>
  <si>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</si>
  <si>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</si>
  <si>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</si>
  <si>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</si>
  <si>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</si>
  <si>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</si>
  <si>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</si>
  <si>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</si>
  <si>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</si>
  <si>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</si>
  <si>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</si>
  <si>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</si>
  <si>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</si>
  <si>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</si>
  <si>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</si>
  <si>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</si>
  <si>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</si>
  <si>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</si>
  <si>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</si>
  <si>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</si>
  <si>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</si>
  <si>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</si>
  <si>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</si>
  <si>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</si>
  <si>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</si>
  <si>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</si>
  <si>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</si>
  <si>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</si>
  <si>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</si>
  <si>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</si>
  <si>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</si>
  <si>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</si>
  <si>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</si>
  <si>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</si>
  <si>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</si>
  <si>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</si>
  <si>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</si>
  <si>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</si>
  <si>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</si>
  <si>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</si>
  <si>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</si>
  <si>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</si>
  <si>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</si>
  <si>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</si>
  <si>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</si>
  <si>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</si>
  <si>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</si>
  <si>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</si>
  <si>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</si>
  <si>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</si>
  <si>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</si>
  <si>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</si>
  <si>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</si>
  <si>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</si>
  <si>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</si>
  <si>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</si>
  <si>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</si>
  <si>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</si>
  <si>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</si>
  <si>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</si>
  <si>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</si>
  <si>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</si>
  <si>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</si>
  <si>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</si>
  <si>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-  </t>
  </si>
  <si>
    <t xml:space="preserve">                        -  </t>
  </si>
  <si>
    <t>2015,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</si>
</sst>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14" fontId="1" fillId="0" borderId="0" xfId="0" applyNumberFormat="1" applyFont="1" applyFill="1" applyBorder="1" applyAlignment="1"/>
    <xf numFmtId="14" fontId="1" fillId="0" borderId="5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43" fontId="1" fillId="0" borderId="0" xfId="0" applyNumberFormat="1" applyFont="1" applyFill="1"/>
    <xf numFmtId="0" fontId="2" fillId="0" borderId="1" xfId="0" applyFont="1" applyFill="1" applyBorder="1"/>
    <xf numFmtId="0" fontId="3" fillId="0" borderId="2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9" xfId="0" applyFont="1" applyFill="1" applyBorder="1"/>
    <xf numFmtId="0" fontId="3" fillId="0" borderId="10" xfId="0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4" fontId="1" fillId="0" borderId="0" xfId="0" applyNumberFormat="1" applyFont="1" applyFill="1"/>
    <xf numFmtId="165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3" fontId="1" fillId="0" borderId="16" xfId="0" applyNumberFormat="1" applyFont="1" applyFill="1" applyBorder="1"/>
    <xf numFmtId="43" fontId="1" fillId="0" borderId="13" xfId="0" applyNumberFormat="1" applyFont="1" applyFill="1" applyBorder="1" applyAlignment="1">
      <alignment horizontal="center"/>
    </xf>
    <xf numFmtId="43" fontId="1" fillId="0" borderId="13" xfId="0" applyNumberFormat="1" applyFont="1" applyFill="1" applyBorder="1"/>
    <xf numFmtId="10" fontId="1" fillId="0" borderId="13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center"/>
    </xf>
    <xf numFmtId="10" fontId="1" fillId="0" borderId="18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 horizontal="center"/>
    </xf>
    <xf numFmtId="43" fontId="1" fillId="0" borderId="18" xfId="0" applyNumberFormat="1" applyFont="1" applyFill="1" applyBorder="1"/>
    <xf numFmtId="43" fontId="1" fillId="0" borderId="19" xfId="0" applyNumberFormat="1" applyFont="1" applyFill="1" applyBorder="1"/>
    <xf numFmtId="10" fontId="7" fillId="0" borderId="18" xfId="0" applyNumberFormat="1" applyFont="1" applyFill="1" applyBorder="1" applyAlignment="1">
      <alignment horizontal="center"/>
    </xf>
    <xf numFmtId="10" fontId="1" fillId="0" borderId="20" xfId="0" applyNumberFormat="1" applyFont="1" applyFill="1" applyBorder="1" applyAlignment="1"/>
    <xf numFmtId="0" fontId="3" fillId="0" borderId="21" xfId="0" applyFont="1" applyFill="1" applyBorder="1"/>
    <xf numFmtId="0" fontId="1" fillId="0" borderId="18" xfId="0" applyFont="1" applyFill="1" applyBorder="1"/>
    <xf numFmtId="10" fontId="1" fillId="0" borderId="18" xfId="0" applyNumberFormat="1" applyFont="1" applyFill="1" applyBorder="1"/>
    <xf numFmtId="43" fontId="3" fillId="0" borderId="18" xfId="0" applyNumberFormat="1" applyFont="1" applyFill="1" applyBorder="1"/>
    <xf numFmtId="9" fontId="3" fillId="0" borderId="18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22" xfId="0" applyFont="1" applyFill="1" applyBorder="1"/>
    <xf numFmtId="0" fontId="8" fillId="0" borderId="0" xfId="0" applyFont="1" applyFill="1" applyBorder="1"/>
    <xf numFmtId="0" fontId="8" fillId="0" borderId="15" xfId="0" applyFont="1" applyFill="1" applyBorder="1"/>
    <xf numFmtId="0" fontId="8" fillId="0" borderId="0" xfId="0" applyFont="1" applyFill="1"/>
    <xf numFmtId="0" fontId="8" fillId="0" borderId="6" xfId="0" applyFont="1" applyFill="1" applyBorder="1"/>
    <xf numFmtId="0" fontId="8" fillId="0" borderId="7" xfId="0" applyFont="1" applyFill="1" applyBorder="1"/>
    <xf numFmtId="0" fontId="1" fillId="0" borderId="7" xfId="0" applyFont="1" applyFill="1" applyBorder="1"/>
    <xf numFmtId="0" fontId="8" fillId="0" borderId="8" xfId="0" applyFont="1" applyFill="1" applyBorder="1"/>
    <xf numFmtId="0" fontId="3" fillId="0" borderId="9" xfId="0" applyFont="1" applyFill="1" applyBorder="1"/>
    <xf numFmtId="0" fontId="3" fillId="0" borderId="23" xfId="0" applyFont="1" applyFill="1" applyBorder="1"/>
    <xf numFmtId="0" fontId="3" fillId="0" borderId="11" xfId="0" applyFont="1" applyFill="1" applyBorder="1"/>
    <xf numFmtId="0" fontId="3" fillId="0" borderId="0" xfId="0" applyFont="1" applyFill="1"/>
    <xf numFmtId="0" fontId="1" fillId="0" borderId="24" xfId="0" applyFont="1" applyFill="1" applyBorder="1"/>
    <xf numFmtId="0" fontId="1" fillId="0" borderId="22" xfId="0" applyFont="1" applyFill="1" applyBorder="1"/>
    <xf numFmtId="0" fontId="3" fillId="0" borderId="0" xfId="0" applyFont="1" applyFill="1" applyBorder="1"/>
    <xf numFmtId="0" fontId="1" fillId="0" borderId="21" xfId="0" applyFont="1" applyFill="1" applyBorder="1"/>
    <xf numFmtId="0" fontId="1" fillId="0" borderId="0" xfId="0" quotePrefix="1" applyFont="1" applyFill="1" applyBorder="1"/>
    <xf numFmtId="165" fontId="0" fillId="0" borderId="0" xfId="0" applyNumberForma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/>
    <xf numFmtId="44" fontId="1" fillId="0" borderId="0" xfId="0" applyNumberFormat="1" applyFont="1" applyFill="1" applyBorder="1"/>
    <xf numFmtId="0" fontId="1" fillId="0" borderId="16" xfId="0" applyFont="1" applyFill="1" applyBorder="1"/>
    <xf numFmtId="43" fontId="1" fillId="0" borderId="0" xfId="0" applyNumberFormat="1" applyFont="1" applyFill="1" applyBorder="1"/>
    <xf numFmtId="166" fontId="1" fillId="0" borderId="0" xfId="0" applyNumberFormat="1" applyFont="1" applyFill="1" applyBorder="1"/>
    <xf numFmtId="44" fontId="1" fillId="0" borderId="0" xfId="0" applyNumberFormat="1" applyFont="1" applyFill="1"/>
    <xf numFmtId="167" fontId="1" fillId="0" borderId="0" xfId="0" applyNumberFormat="1" applyFont="1" applyFill="1"/>
    <xf numFmtId="166" fontId="1" fillId="0" borderId="0" xfId="0" applyNumberFormat="1" applyFont="1" applyFill="1"/>
    <xf numFmtId="0" fontId="1" fillId="0" borderId="27" xfId="0" applyFont="1" applyFill="1" applyBorder="1"/>
    <xf numFmtId="0" fontId="1" fillId="0" borderId="13" xfId="0" applyFont="1" applyFill="1" applyBorder="1"/>
    <xf numFmtId="0" fontId="8" fillId="0" borderId="27" xfId="0" applyFont="1" applyFill="1" applyBorder="1"/>
    <xf numFmtId="0" fontId="8" fillId="0" borderId="13" xfId="0" applyFont="1" applyFill="1" applyBorder="1"/>
    <xf numFmtId="0" fontId="8" fillId="0" borderId="5" xfId="0" applyFont="1" applyFill="1" applyBorder="1"/>
    <xf numFmtId="0" fontId="1" fillId="0" borderId="6" xfId="0" applyFont="1" applyFill="1" applyBorder="1"/>
    <xf numFmtId="0" fontId="1" fillId="0" borderId="33" xfId="0" applyFont="1" applyFill="1" applyBorder="1"/>
    <xf numFmtId="0" fontId="1" fillId="0" borderId="38" xfId="0" applyFont="1" applyFill="1" applyBorder="1"/>
    <xf numFmtId="0" fontId="1" fillId="0" borderId="8" xfId="0" applyFont="1" applyFill="1" applyBorder="1"/>
    <xf numFmtId="0" fontId="3" fillId="0" borderId="22" xfId="0" applyFont="1" applyFill="1" applyBorder="1"/>
    <xf numFmtId="0" fontId="1" fillId="0" borderId="12" xfId="0" applyFont="1" applyFill="1" applyBorder="1"/>
    <xf numFmtId="166" fontId="1" fillId="0" borderId="15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/>
    <xf numFmtId="10" fontId="1" fillId="0" borderId="19" xfId="0" applyNumberFormat="1" applyFont="1" applyFill="1" applyBorder="1"/>
    <xf numFmtId="10" fontId="1" fillId="0" borderId="20" xfId="0" applyNumberFormat="1" applyFont="1" applyFill="1" applyBorder="1"/>
    <xf numFmtId="0" fontId="8" fillId="0" borderId="24" xfId="0" applyFont="1" applyFill="1" applyBorder="1"/>
    <xf numFmtId="0" fontId="2" fillId="0" borderId="0" xfId="0" applyFont="1" applyFill="1" applyBorder="1"/>
    <xf numFmtId="14" fontId="1" fillId="0" borderId="0" xfId="0" applyNumberFormat="1" applyFont="1" applyFill="1" applyBorder="1"/>
    <xf numFmtId="0" fontId="3" fillId="0" borderId="30" xfId="0" applyFont="1" applyFill="1" applyBorder="1"/>
    <xf numFmtId="0" fontId="3" fillId="0" borderId="31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43" fontId="3" fillId="0" borderId="10" xfId="0" applyNumberFormat="1" applyFont="1" applyFill="1" applyBorder="1" applyAlignment="1">
      <alignment horizontal="center"/>
    </xf>
    <xf numFmtId="43" fontId="3" fillId="0" borderId="30" xfId="0" applyNumberFormat="1" applyFont="1" applyFill="1" applyBorder="1" applyAlignment="1">
      <alignment horizontal="center"/>
    </xf>
    <xf numFmtId="0" fontId="11" fillId="0" borderId="4" xfId="0" applyFont="1" applyFill="1" applyBorder="1"/>
    <xf numFmtId="41" fontId="1" fillId="0" borderId="13" xfId="0" applyNumberFormat="1" applyFont="1" applyFill="1" applyBorder="1" applyAlignment="1">
      <alignment horizontal="right"/>
    </xf>
    <xf numFmtId="43" fontId="1" fillId="0" borderId="13" xfId="0" applyNumberFormat="1" applyFont="1" applyFill="1" applyBorder="1" applyAlignment="1">
      <alignment horizontal="right"/>
    </xf>
    <xf numFmtId="10" fontId="1" fillId="0" borderId="13" xfId="0" applyNumberFormat="1" applyFont="1" applyFill="1" applyBorder="1" applyAlignment="1">
      <alignment horizontal="right"/>
    </xf>
    <xf numFmtId="10" fontId="1" fillId="0" borderId="12" xfId="0" applyNumberFormat="1" applyFont="1" applyFill="1" applyBorder="1" applyAlignment="1">
      <alignment horizontal="right"/>
    </xf>
    <xf numFmtId="169" fontId="1" fillId="0" borderId="12" xfId="0" applyNumberFormat="1" applyFont="1" applyFill="1" applyBorder="1" applyAlignment="1">
      <alignment horizontal="right"/>
    </xf>
    <xf numFmtId="169" fontId="1" fillId="0" borderId="25" xfId="0" applyNumberFormat="1" applyFont="1" applyFill="1" applyBorder="1" applyAlignment="1">
      <alignment horizontal="right"/>
    </xf>
    <xf numFmtId="169" fontId="1" fillId="0" borderId="13" xfId="0" applyNumberFormat="1" applyFont="1" applyFill="1" applyBorder="1" applyAlignment="1">
      <alignment horizontal="right"/>
    </xf>
    <xf numFmtId="169" fontId="1" fillId="0" borderId="2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2"/>
    </xf>
    <xf numFmtId="0" fontId="12" fillId="0" borderId="4" xfId="0" applyFont="1" applyFill="1" applyBorder="1"/>
    <xf numFmtId="0" fontId="7" fillId="0" borderId="0" xfId="0" applyFont="1" applyFill="1" applyBorder="1"/>
    <xf numFmtId="41" fontId="7" fillId="0" borderId="13" xfId="0" applyNumberFormat="1" applyFont="1" applyFill="1" applyBorder="1" applyAlignment="1">
      <alignment horizontal="right"/>
    </xf>
    <xf numFmtId="43" fontId="7" fillId="0" borderId="13" xfId="0" applyNumberFormat="1" applyFont="1" applyFill="1" applyBorder="1" applyAlignment="1">
      <alignment horizontal="right"/>
    </xf>
    <xf numFmtId="10" fontId="7" fillId="0" borderId="13" xfId="0" applyNumberFormat="1" applyFont="1" applyFill="1" applyBorder="1" applyAlignment="1">
      <alignment horizontal="right"/>
    </xf>
    <xf numFmtId="169" fontId="7" fillId="0" borderId="13" xfId="0" applyNumberFormat="1" applyFont="1" applyFill="1" applyBorder="1" applyAlignment="1">
      <alignment horizontal="right"/>
    </xf>
    <xf numFmtId="169" fontId="7" fillId="0" borderId="26" xfId="0" applyNumberFormat="1" applyFont="1" applyFill="1" applyBorder="1" applyAlignment="1">
      <alignment horizontal="right"/>
    </xf>
    <xf numFmtId="41" fontId="1" fillId="0" borderId="0" xfId="0" applyNumberFormat="1" applyFont="1" applyFill="1"/>
    <xf numFmtId="10" fontId="1" fillId="0" borderId="0" xfId="0" applyNumberFormat="1" applyFont="1" applyFill="1"/>
    <xf numFmtId="0" fontId="1" fillId="0" borderId="19" xfId="0" applyFont="1" applyFill="1" applyBorder="1"/>
    <xf numFmtId="41" fontId="3" fillId="0" borderId="19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10" fontId="3" fillId="0" borderId="18" xfId="0" applyNumberFormat="1" applyFont="1" applyFill="1" applyBorder="1" applyAlignment="1">
      <alignment horizontal="right"/>
    </xf>
    <xf numFmtId="169" fontId="3" fillId="0" borderId="18" xfId="0" applyNumberFormat="1" applyFont="1" applyFill="1" applyBorder="1" applyAlignment="1">
      <alignment horizontal="right"/>
    </xf>
    <xf numFmtId="169" fontId="3" fillId="0" borderId="37" xfId="0" applyNumberFormat="1" applyFont="1" applyFill="1" applyBorder="1" applyAlignment="1">
      <alignment horizontal="right"/>
    </xf>
    <xf numFmtId="10" fontId="8" fillId="0" borderId="22" xfId="0" applyNumberFormat="1" applyFont="1" applyFill="1" applyBorder="1"/>
    <xf numFmtId="170" fontId="8" fillId="0" borderId="15" xfId="0" applyNumberFormat="1" applyFont="1" applyFill="1" applyBorder="1"/>
    <xf numFmtId="10" fontId="8" fillId="0" borderId="7" xfId="0" applyNumberFormat="1" applyFont="1" applyFill="1" applyBorder="1"/>
    <xf numFmtId="170" fontId="8" fillId="0" borderId="8" xfId="0" applyNumberFormat="1" applyFont="1" applyFill="1" applyBorder="1"/>
    <xf numFmtId="43" fontId="1" fillId="0" borderId="14" xfId="0" applyNumberFormat="1" applyFont="1" applyFill="1" applyBorder="1" applyAlignment="1">
      <alignment horizontal="right"/>
    </xf>
    <xf numFmtId="43" fontId="1" fillId="0" borderId="25" xfId="0" applyNumberFormat="1" applyFont="1" applyFill="1" applyBorder="1" applyAlignment="1">
      <alignment horizontal="right"/>
    </xf>
    <xf numFmtId="43" fontId="1" fillId="0" borderId="16" xfId="0" applyNumberFormat="1" applyFont="1" applyFill="1" applyBorder="1" applyAlignment="1">
      <alignment horizontal="right"/>
    </xf>
    <xf numFmtId="43" fontId="1" fillId="0" borderId="26" xfId="0" applyNumberFormat="1" applyFont="1" applyFill="1" applyBorder="1" applyAlignment="1">
      <alignment horizontal="right"/>
    </xf>
    <xf numFmtId="43" fontId="1" fillId="0" borderId="27" xfId="0" applyNumberFormat="1" applyFont="1" applyFill="1" applyBorder="1" applyAlignment="1">
      <alignment horizontal="right"/>
    </xf>
    <xf numFmtId="41" fontId="3" fillId="0" borderId="18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43" fontId="3" fillId="0" borderId="37" xfId="0" applyNumberFormat="1" applyFont="1" applyFill="1" applyBorder="1" applyAlignment="1">
      <alignment horizontal="right"/>
    </xf>
    <xf numFmtId="10" fontId="8" fillId="0" borderId="0" xfId="0" applyNumberFormat="1" applyFont="1" applyFill="1" applyBorder="1"/>
    <xf numFmtId="170" fontId="8" fillId="0" borderId="5" xfId="0" applyNumberFormat="1" applyFont="1" applyFill="1" applyBorder="1"/>
    <xf numFmtId="0" fontId="1" fillId="0" borderId="23" xfId="0" applyFont="1" applyFill="1" applyBorder="1"/>
    <xf numFmtId="0" fontId="3" fillId="0" borderId="30" xfId="0" applyFont="1" applyFill="1" applyBorder="1" applyAlignment="1">
      <alignment horizontal="center"/>
    </xf>
    <xf numFmtId="0" fontId="1" fillId="0" borderId="40" xfId="0" applyFont="1" applyFill="1" applyBorder="1"/>
    <xf numFmtId="0" fontId="13" fillId="0" borderId="0" xfId="0" applyFont="1" applyFill="1"/>
    <xf numFmtId="0" fontId="1" fillId="0" borderId="30" xfId="0" applyFont="1" applyFill="1" applyBorder="1"/>
    <xf numFmtId="0" fontId="1" fillId="0" borderId="11" xfId="0" applyFont="1" applyFill="1" applyBorder="1"/>
    <xf numFmtId="10" fontId="1" fillId="0" borderId="26" xfId="0" applyNumberFormat="1" applyFont="1" applyFill="1" applyBorder="1" applyAlignment="1">
      <alignment horizontal="right"/>
    </xf>
    <xf numFmtId="171" fontId="1" fillId="0" borderId="41" xfId="0" applyNumberFormat="1" applyFont="1" applyFill="1" applyBorder="1" applyAlignment="1">
      <alignment horizontal="right"/>
    </xf>
    <xf numFmtId="172" fontId="1" fillId="0" borderId="26" xfId="0" applyNumberFormat="1" applyFont="1" applyFill="1" applyBorder="1" applyAlignment="1">
      <alignment horizontal="right"/>
    </xf>
    <xf numFmtId="0" fontId="3" fillId="0" borderId="7" xfId="0" applyFont="1" applyFill="1" applyBorder="1"/>
    <xf numFmtId="10" fontId="3" fillId="0" borderId="37" xfId="0" applyNumberFormat="1" applyFont="1" applyFill="1" applyBorder="1" applyAlignment="1">
      <alignment horizontal="right"/>
    </xf>
    <xf numFmtId="171" fontId="3" fillId="0" borderId="37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1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0" xfId="0" applyNumberFormat="1" applyFont="1" applyFill="1" applyBorder="1"/>
    <xf numFmtId="4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/>
    <xf numFmtId="3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4" fillId="0" borderId="34" xfId="0" applyFont="1" applyFill="1" applyBorder="1"/>
    <xf numFmtId="0" fontId="0" fillId="0" borderId="40" xfId="0" applyFill="1" applyBorder="1"/>
    <xf numFmtId="0" fontId="0" fillId="0" borderId="39" xfId="0" applyFill="1" applyBorder="1"/>
    <xf numFmtId="0" fontId="3" fillId="0" borderId="4" xfId="0" applyFont="1" applyFill="1" applyBorder="1"/>
    <xf numFmtId="14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" xfId="0" applyFill="1" applyBorder="1"/>
    <xf numFmtId="43" fontId="1" fillId="0" borderId="5" xfId="0" applyNumberFormat="1" applyFont="1" applyFill="1" applyBorder="1"/>
    <xf numFmtId="43" fontId="0" fillId="0" borderId="0" xfId="0" applyNumberFormat="1" applyFont="1" applyFill="1" applyBorder="1"/>
    <xf numFmtId="0" fontId="16" fillId="0" borderId="0" xfId="0" applyFont="1" applyFill="1" applyBorder="1"/>
    <xf numFmtId="43" fontId="0" fillId="0" borderId="5" xfId="0" applyNumberFormat="1" applyFont="1" applyFill="1" applyBorder="1"/>
    <xf numFmtId="43" fontId="1" fillId="0" borderId="2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3" fontId="0" fillId="0" borderId="5" xfId="0" applyNumberFormat="1" applyFill="1" applyBorder="1"/>
    <xf numFmtId="49" fontId="1" fillId="0" borderId="4" xfId="0" applyNumberFormat="1" applyFont="1" applyFill="1" applyBorder="1"/>
    <xf numFmtId="0" fontId="0" fillId="0" borderId="5" xfId="0" applyFill="1" applyBorder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8" fillId="0" borderId="1" xfId="0" applyFont="1" applyFill="1" applyBorder="1"/>
    <xf numFmtId="0" fontId="4" fillId="0" borderId="2" xfId="0" applyFont="1" applyFill="1" applyBorder="1"/>
    <xf numFmtId="0" fontId="17" fillId="0" borderId="2" xfId="0" applyFont="1" applyFill="1" applyBorder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43" fontId="4" fillId="0" borderId="7" xfId="0" applyNumberFormat="1" applyFont="1" applyFill="1" applyBorder="1"/>
    <xf numFmtId="0" fontId="4" fillId="0" borderId="8" xfId="0" applyFont="1" applyFill="1" applyBorder="1"/>
    <xf numFmtId="10" fontId="1" fillId="0" borderId="5" xfId="0" applyNumberFormat="1" applyFont="1" applyFill="1" applyBorder="1" applyAlignment="1">
      <alignment horizontal="right"/>
    </xf>
    <xf numFmtId="43" fontId="4" fillId="0" borderId="0" xfId="0" applyNumberFormat="1" applyFont="1" applyFill="1"/>
    <xf numFmtId="10" fontId="1" fillId="0" borderId="6" xfId="0" applyNumberFormat="1" applyFont="1" applyFill="1" applyBorder="1"/>
    <xf numFmtId="10" fontId="1" fillId="0" borderId="7" xfId="0" applyNumberFormat="1" applyFont="1" applyFill="1" applyBorder="1"/>
    <xf numFmtId="10" fontId="1" fillId="0" borderId="8" xfId="0" applyNumberFormat="1" applyFont="1" applyFill="1" applyBorder="1" applyAlignment="1">
      <alignment horizontal="right"/>
    </xf>
    <xf numFmtId="44" fontId="4" fillId="0" borderId="0" xfId="0" applyNumberFormat="1" applyFont="1" applyFill="1"/>
    <xf numFmtId="0" fontId="8" fillId="0" borderId="24" xfId="0" applyFont="1" applyFill="1" applyBorder="1" applyAlignment="1">
      <alignment vertical="top"/>
    </xf>
    <xf numFmtId="0" fontId="0" fillId="0" borderId="22" xfId="0" applyFill="1" applyBorder="1"/>
    <xf numFmtId="0" fontId="0" fillId="0" borderId="15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3" fillId="0" borderId="21" xfId="0" applyFont="1" applyFill="1" applyBorder="1" applyAlignment="1">
      <alignment horizontal="right"/>
    </xf>
    <xf numFmtId="0" fontId="0" fillId="0" borderId="21" xfId="0" applyFill="1" applyBorder="1"/>
    <xf numFmtId="0" fontId="3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18" fillId="0" borderId="0" xfId="0" applyNumberFormat="1" applyFont="1" applyFill="1" applyBorder="1"/>
    <xf numFmtId="39" fontId="18" fillId="0" borderId="0" xfId="0" applyNumberFormat="1" applyFont="1" applyFill="1" applyBorder="1"/>
    <xf numFmtId="43" fontId="0" fillId="0" borderId="0" xfId="0" applyNumberForma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3" fontId="19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0" fillId="0" borderId="0" xfId="0" applyNumberFormat="1" applyFont="1" applyFill="1" applyBorder="1"/>
    <xf numFmtId="0" fontId="1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0" fontId="0" fillId="0" borderId="0" xfId="0" applyFont="1" applyFill="1" applyBorder="1"/>
    <xf numFmtId="0" fontId="0" fillId="0" borderId="38" xfId="0" applyFill="1" applyBorder="1"/>
    <xf numFmtId="43" fontId="2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3" fillId="0" borderId="0" xfId="0" applyNumberFormat="1" applyFont="1" applyFill="1" applyBorder="1" applyAlignment="1" applyProtection="1">
      <alignment horizontal="centerContinuous"/>
    </xf>
    <xf numFmtId="173" fontId="3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1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 applyProtection="1"/>
    <xf numFmtId="165" fontId="1" fillId="0" borderId="12" xfId="0" applyNumberFormat="1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43" fontId="1" fillId="0" borderId="12" xfId="0" applyNumberFormat="1" applyFont="1" applyFill="1" applyBorder="1"/>
    <xf numFmtId="43" fontId="1" fillId="0" borderId="14" xfId="0" applyNumberFormat="1" applyFont="1" applyFill="1" applyBorder="1"/>
    <xf numFmtId="10" fontId="1" fillId="0" borderId="12" xfId="0" applyNumberFormat="1" applyFont="1" applyFill="1" applyBorder="1" applyAlignment="1">
      <alignment horizontal="center"/>
    </xf>
    <xf numFmtId="14" fontId="1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indent="3"/>
    </xf>
    <xf numFmtId="10" fontId="1" fillId="0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/>
    <xf numFmtId="2" fontId="1" fillId="0" borderId="2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16" xfId="0" applyNumberFormat="1" applyFont="1" applyFill="1" applyBorder="1" applyAlignment="1">
      <alignment horizontal="right"/>
    </xf>
    <xf numFmtId="43" fontId="3" fillId="0" borderId="26" xfId="0" applyNumberFormat="1" applyFont="1" applyFill="1" applyBorder="1" applyAlignment="1">
      <alignment horizontal="right"/>
    </xf>
    <xf numFmtId="2" fontId="1" fillId="0" borderId="27" xfId="0" applyNumberFormat="1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/>
    <xf numFmtId="43" fontId="1" fillId="0" borderId="0" xfId="0" applyNumberFormat="1" applyFont="1" applyFill="1" applyBorder="1" applyAlignment="1">
      <alignment horizontal="right"/>
    </xf>
    <xf numFmtId="2" fontId="1" fillId="0" borderId="29" xfId="0" applyNumberFormat="1" applyFont="1" applyFill="1" applyBorder="1" applyAlignment="1"/>
    <xf numFmtId="2" fontId="1" fillId="0" borderId="2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/>
    <xf numFmtId="0" fontId="1" fillId="0" borderId="13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 indent="3"/>
    </xf>
    <xf numFmtId="43" fontId="1" fillId="0" borderId="10" xfId="0" applyNumberFormat="1" applyFont="1" applyFill="1" applyBorder="1" applyAlignment="1">
      <alignment horizontal="center"/>
    </xf>
    <xf numFmtId="10" fontId="3" fillId="0" borderId="31" xfId="0" applyNumberFormat="1" applyFont="1" applyFill="1" applyBorder="1" applyAlignment="1"/>
    <xf numFmtId="10" fontId="3" fillId="0" borderId="23" xfId="0" applyNumberFormat="1" applyFont="1" applyFill="1" applyBorder="1" applyAlignment="1">
      <alignment horizontal="center"/>
    </xf>
    <xf numFmtId="10" fontId="3" fillId="0" borderId="32" xfId="0" applyNumberFormat="1" applyFont="1" applyFill="1" applyBorder="1" applyAlignment="1"/>
    <xf numFmtId="166" fontId="1" fillId="0" borderId="16" xfId="0" applyNumberFormat="1" applyFont="1" applyFill="1" applyBorder="1" applyAlignment="1">
      <alignment horizontal="right"/>
    </xf>
    <xf numFmtId="41" fontId="1" fillId="0" borderId="26" xfId="0" applyNumberFormat="1" applyFont="1" applyFill="1" applyBorder="1" applyAlignment="1">
      <alignment horizontal="right"/>
    </xf>
    <xf numFmtId="10" fontId="3" fillId="0" borderId="27" xfId="0" applyNumberFormat="1" applyFont="1" applyFill="1" applyBorder="1"/>
    <xf numFmtId="2" fontId="3" fillId="0" borderId="33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44" fontId="1" fillId="0" borderId="13" xfId="0" applyNumberFormat="1" applyFont="1" applyFill="1" applyBorder="1" applyAlignment="1">
      <alignment horizontal="right"/>
    </xf>
    <xf numFmtId="44" fontId="1" fillId="0" borderId="26" xfId="0" applyNumberFormat="1" applyFont="1" applyFill="1" applyBorder="1" applyAlignment="1">
      <alignment horizontal="right"/>
    </xf>
    <xf numFmtId="0" fontId="3" fillId="0" borderId="34" xfId="0" applyFont="1" applyFill="1" applyBorder="1"/>
    <xf numFmtId="0" fontId="1" fillId="0" borderId="35" xfId="0" applyFont="1" applyFill="1" applyBorder="1"/>
    <xf numFmtId="10" fontId="3" fillId="0" borderId="36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44" fontId="1" fillId="0" borderId="18" xfId="0" applyNumberFormat="1" applyFont="1" applyFill="1" applyBorder="1" applyAlignment="1">
      <alignment horizontal="right"/>
    </xf>
    <xf numFmtId="44" fontId="1" fillId="0" borderId="37" xfId="0" applyNumberFormat="1" applyFont="1" applyFill="1" applyBorder="1" applyAlignment="1">
      <alignment horizontal="right"/>
    </xf>
    <xf numFmtId="43" fontId="1" fillId="0" borderId="27" xfId="0" applyNumberFormat="1" applyFont="1" applyFill="1" applyBorder="1" applyAlignment="1">
      <alignment horizontal="center"/>
    </xf>
    <xf numFmtId="43" fontId="3" fillId="0" borderId="27" xfId="0" applyNumberFormat="1" applyFont="1" applyFill="1" applyBorder="1" applyAlignment="1">
      <alignment horizontal="center"/>
    </xf>
    <xf numFmtId="43" fontId="3" fillId="0" borderId="5" xfId="0" applyNumberFormat="1" applyFont="1" applyFill="1" applyBorder="1"/>
    <xf numFmtId="0" fontId="2" fillId="0" borderId="34" xfId="0" applyFont="1" applyFill="1" applyBorder="1"/>
    <xf numFmtId="0" fontId="1" fillId="0" borderId="39" xfId="0" applyFont="1" applyFill="1" applyBorder="1"/>
    <xf numFmtId="10" fontId="1" fillId="0" borderId="5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 horizontal="right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1" fillId="0" borderId="13" xfId="0" quotePrefix="1" applyNumberFormat="1" applyFont="1" applyFill="1" applyBorder="1" applyAlignment="1">
      <alignment horizontal="right"/>
    </xf>
    <xf numFmtId="166" fontId="1" fillId="0" borderId="13" xfId="0" quotePrefix="1" applyNumberFormat="1" applyFont="1" applyFill="1" applyBorder="1" applyAlignment="1">
      <alignment horizontal="right"/>
    </xf>
    <xf numFmtId="43" fontId="1" fillId="0" borderId="26" xfId="0" quotePrefix="1" applyNumberFormat="1" applyFont="1" applyFill="1" applyBorder="1" applyAlignment="1">
      <alignment horizontal="right"/>
    </xf>
    <xf numFmtId="43" fontId="3" fillId="0" borderId="12" xfId="0" applyNumberFormat="1" applyFont="1" applyFill="1" applyBorder="1" applyAlignment="1">
      <alignment horizontal="center"/>
    </xf>
    <xf numFmtId="166" fontId="1" fillId="0" borderId="5" xfId="0" applyNumberFormat="1" applyFont="1" applyFill="1" applyBorder="1"/>
    <xf numFmtId="0" fontId="3" fillId="0" borderId="17" xfId="0" applyFont="1" applyFill="1" applyBorder="1"/>
    <xf numFmtId="10" fontId="1" fillId="0" borderId="18" xfId="0" applyNumberFormat="1" applyFont="1" applyFill="1" applyBorder="1" applyAlignment="1">
      <alignment horizontal="right"/>
    </xf>
    <xf numFmtId="166" fontId="3" fillId="0" borderId="18" xfId="0" applyNumberFormat="1" applyFont="1" applyFill="1" applyBorder="1" applyAlignment="1">
      <alignment horizontal="right"/>
    </xf>
    <xf numFmtId="166" fontId="3" fillId="0" borderId="13" xfId="0" applyNumberFormat="1" applyFont="1" applyFill="1" applyBorder="1"/>
    <xf numFmtId="166" fontId="3" fillId="0" borderId="16" xfId="0" applyNumberFormat="1" applyFont="1" applyFill="1" applyBorder="1"/>
    <xf numFmtId="166" fontId="3" fillId="0" borderId="5" xfId="0" applyNumberFormat="1" applyFont="1" applyFill="1" applyBorder="1"/>
    <xf numFmtId="10" fontId="1" fillId="0" borderId="16" xfId="0" applyNumberFormat="1" applyFont="1" applyFill="1" applyBorder="1"/>
    <xf numFmtId="10" fontId="1" fillId="0" borderId="26" xfId="0" applyNumberFormat="1" applyFont="1" applyFill="1" applyBorder="1" applyAlignment="1">
      <alignment horizontal="center"/>
    </xf>
    <xf numFmtId="43" fontId="1" fillId="0" borderId="8" xfId="0" applyNumberFormat="1" applyFont="1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8" fontId="0" fillId="0" borderId="8" xfId="0" applyNumberFormat="1" applyFont="1" applyFill="1" applyBorder="1"/>
    <xf numFmtId="14" fontId="3" fillId="0" borderId="42" xfId="0" applyNumberFormat="1" applyFont="1" applyFill="1" applyBorder="1" applyAlignment="1">
      <alignment horizontal="center"/>
    </xf>
    <xf numFmtId="43" fontId="1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3" xfId="0" applyNumberFormat="1" applyFill="1" applyBorder="1"/>
    <xf numFmtId="43" fontId="0" fillId="0" borderId="18" xfId="0" applyNumberFormat="1" applyFill="1" applyBorder="1"/>
    <xf numFmtId="43" fontId="0" fillId="0" borderId="20" xfId="0" applyNumberFormat="1" applyFill="1" applyBorder="1"/>
    <xf numFmtId="43" fontId="0" fillId="0" borderId="13" xfId="0" applyNumberFormat="1" applyFont="1" applyFill="1" applyBorder="1"/>
    <xf numFmtId="43" fontId="0" fillId="0" borderId="18" xfId="0" applyNumberFormat="1" applyFont="1" applyFill="1" applyBorder="1"/>
    <xf numFmtId="0" fontId="0" fillId="0" borderId="0" xfId="0" applyFill="1" applyAlignment="1">
      <alignment horizontal="centerContinuous"/>
    </xf>
    <xf numFmtId="0" fontId="3" fillId="0" borderId="0" xfId="0" applyNumberFormat="1" applyFont="1" applyFill="1" applyAlignment="1" applyProtection="1">
      <alignment horizontal="left"/>
      <protection locked="0"/>
    </xf>
    <xf numFmtId="174" fontId="1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166" fontId="1" fillId="0" borderId="0" xfId="0" applyNumberFormat="1" applyFont="1" applyFill="1" applyBorder="1" applyAlignment="1" applyProtection="1">
      <alignment horizontal="right"/>
    </xf>
    <xf numFmtId="166" fontId="1" fillId="0" borderId="22" xfId="0" applyNumberFormat="1" applyFont="1" applyFill="1" applyBorder="1" applyAlignment="1" applyProtection="1">
      <alignment horizontal="right"/>
    </xf>
    <xf numFmtId="166" fontId="1" fillId="0" borderId="22" xfId="0" applyNumberFormat="1" applyFont="1" applyFill="1" applyBorder="1" applyAlignment="1" applyProtection="1">
      <alignment horizontal="fill"/>
      <protection locked="0"/>
    </xf>
    <xf numFmtId="174" fontId="3" fillId="0" borderId="44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right"/>
    </xf>
    <xf numFmtId="174" fontId="1" fillId="0" borderId="44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fill"/>
      <protection locked="0"/>
    </xf>
    <xf numFmtId="174" fontId="3" fillId="0" borderId="21" xfId="0" applyNumberFormat="1" applyFont="1" applyFill="1" applyBorder="1" applyAlignment="1" applyProtection="1">
      <alignment horizontal="right"/>
    </xf>
    <xf numFmtId="174" fontId="0" fillId="0" borderId="0" xfId="0" applyNumberFormat="1" applyFill="1"/>
    <xf numFmtId="43" fontId="1" fillId="0" borderId="0" xfId="0" applyNumberFormat="1" applyFont="1" applyFill="1" applyBorder="1" applyAlignment="1" applyProtection="1"/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55" t="s">
        <v>0</v>
      </c>
      <c r="H1" s="2"/>
    </row>
    <row r="2" spans="1:15" ht="15.75" x14ac:dyDescent="0.25">
      <c r="A2" s="255" t="s">
        <v>1</v>
      </c>
    </row>
    <row r="3" spans="1:15" ht="13.5" thickBot="1" x14ac:dyDescent="0.25"/>
    <row r="4" spans="1:15" x14ac:dyDescent="0.2">
      <c r="B4" s="380" t="s">
        <v>2</v>
      </c>
      <c r="C4" s="381"/>
      <c r="D4" s="3" t="s">
        <v>3</v>
      </c>
      <c r="E4" s="3"/>
      <c r="F4" s="3"/>
      <c r="G4" s="4"/>
      <c r="I4" s="382"/>
      <c r="J4" s="382"/>
    </row>
    <row r="5" spans="1:15" x14ac:dyDescent="0.2">
      <c r="B5" s="363" t="s">
        <v>4</v>
      </c>
      <c r="C5" s="364"/>
      <c r="D5" s="5" t="s">
        <v>5</v>
      </c>
      <c r="E5" s="5"/>
      <c r="F5" s="5"/>
      <c r="G5" s="6"/>
      <c r="I5" s="382"/>
      <c r="J5" s="382"/>
      <c r="L5" s="383"/>
      <c r="M5" s="383"/>
    </row>
    <row r="6" spans="1:15" x14ac:dyDescent="0.2">
      <c r="B6" s="363" t="s">
        <v>6</v>
      </c>
      <c r="C6" s="364"/>
      <c r="D6" s="256">
        <v>42394</v>
      </c>
      <c r="E6" s="5"/>
      <c r="F6" s="5"/>
      <c r="G6" s="6"/>
      <c r="I6" s="382"/>
      <c r="J6" s="382"/>
      <c r="L6" s="383"/>
      <c r="M6" s="383"/>
    </row>
    <row r="7" spans="1:15" x14ac:dyDescent="0.2">
      <c r="B7" s="363" t="s">
        <v>7</v>
      </c>
      <c r="C7" s="364"/>
      <c r="D7" s="257">
        <v>42369</v>
      </c>
      <c r="E7" s="7"/>
      <c r="F7" s="7"/>
      <c r="G7" s="8"/>
      <c r="I7" s="9"/>
      <c r="J7" s="9"/>
      <c r="L7" s="383"/>
      <c r="M7" s="383"/>
    </row>
    <row r="8" spans="1:15" x14ac:dyDescent="0.2">
      <c r="B8" s="363" t="s">
        <v>8</v>
      </c>
      <c r="C8" s="364"/>
      <c r="D8" s="5" t="s">
        <v>9</v>
      </c>
      <c r="E8" s="5"/>
      <c r="F8" s="5"/>
      <c r="G8" s="6"/>
      <c r="H8" s="10"/>
      <c r="I8" s="11"/>
      <c r="J8" s="9"/>
    </row>
    <row r="9" spans="1:15" x14ac:dyDescent="0.2">
      <c r="B9" s="363" t="s">
        <v>10</v>
      </c>
      <c r="C9" s="364"/>
      <c r="D9" s="5" t="s">
        <v>11</v>
      </c>
      <c r="E9" s="5"/>
      <c r="F9" s="5"/>
      <c r="G9" s="6"/>
      <c r="I9" s="9"/>
      <c r="J9" s="9"/>
    </row>
    <row r="10" spans="1:15" x14ac:dyDescent="0.2">
      <c r="B10" s="12" t="s">
        <v>12</v>
      </c>
      <c r="C10" s="13"/>
      <c r="D10" s="258" t="s">
        <v>13</v>
      </c>
      <c r="E10" s="14"/>
      <c r="F10" s="14"/>
      <c r="G10" s="15"/>
      <c r="I10" s="16"/>
      <c r="J10" s="16"/>
    </row>
    <row r="11" spans="1:15" ht="13.5" thickBot="1" x14ac:dyDescent="0.25">
      <c r="B11" s="365" t="s">
        <v>14</v>
      </c>
      <c r="C11" s="366"/>
      <c r="D11" s="259" t="s">
        <v>15</v>
      </c>
      <c r="E11" s="17"/>
      <c r="F11" s="17"/>
      <c r="G11" s="18"/>
    </row>
    <row r="12" spans="1:15" x14ac:dyDescent="0.2">
      <c r="B12" s="16"/>
      <c r="C12" s="16"/>
    </row>
    <row r="13" spans="1:15" ht="13.5" thickBot="1" x14ac:dyDescent="0.25">
      <c r="I13" s="19"/>
    </row>
    <row r="14" spans="1:15" ht="15.75" x14ac:dyDescent="0.25">
      <c r="A14" s="20" t="s">
        <v>16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6.75" customHeight="1" x14ac:dyDescent="0.2">
      <c r="A15" s="2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5"/>
    </row>
    <row r="16" spans="1:15" x14ac:dyDescent="0.2">
      <c r="A16" s="26"/>
      <c r="B16" s="27" t="s">
        <v>17</v>
      </c>
      <c r="C16" s="27" t="s">
        <v>18</v>
      </c>
      <c r="D16" s="28" t="s">
        <v>19</v>
      </c>
      <c r="E16" s="27" t="s">
        <v>20</v>
      </c>
      <c r="F16" s="27" t="s">
        <v>21</v>
      </c>
      <c r="G16" s="27" t="s">
        <v>22</v>
      </c>
      <c r="H16" s="27" t="s">
        <v>23</v>
      </c>
      <c r="I16" s="27" t="s">
        <v>24</v>
      </c>
      <c r="J16" s="27" t="s">
        <v>25</v>
      </c>
      <c r="K16" s="27" t="s">
        <v>26</v>
      </c>
      <c r="L16" s="27" t="s">
        <v>27</v>
      </c>
      <c r="M16" s="27" t="s">
        <v>28</v>
      </c>
      <c r="N16" s="27" t="s">
        <v>29</v>
      </c>
      <c r="O16" s="29" t="s">
        <v>30</v>
      </c>
    </row>
    <row r="17" spans="1:17" x14ac:dyDescent="0.2">
      <c r="A17" s="24"/>
      <c r="B17" s="30" t="s">
        <v>31</v>
      </c>
      <c r="C17" s="33" t="s">
        <v>32</v>
      </c>
      <c r="D17" s="260">
        <v>9.9159999999999995E-3</v>
      </c>
      <c r="E17" s="260">
        <v>4.2160000000000001E-3</v>
      </c>
      <c r="F17" s="260">
        <v>5.7000000000000002E-3</v>
      </c>
      <c r="G17" s="30"/>
      <c r="H17" s="261">
        <v>551600000</v>
      </c>
      <c r="I17" s="261">
        <v>302397548.69</v>
      </c>
      <c r="J17" s="262">
        <v>233229.09</v>
      </c>
      <c r="K17" s="263">
        <v>7035586.6600000001</v>
      </c>
      <c r="L17" s="262">
        <f>I17-K17</f>
        <v>295361962.02999997</v>
      </c>
      <c r="M17" s="264">
        <f>L17/L21</f>
        <v>0.94709197655078958</v>
      </c>
      <c r="N17" s="264" t="s">
        <v>33</v>
      </c>
      <c r="O17" s="265">
        <v>47175</v>
      </c>
      <c r="Q17" s="31"/>
    </row>
    <row r="18" spans="1:17" x14ac:dyDescent="0.2">
      <c r="A18" s="24"/>
      <c r="B18" s="33" t="s">
        <v>34</v>
      </c>
      <c r="C18" s="33" t="s">
        <v>35</v>
      </c>
      <c r="D18" s="32">
        <v>1.4999999999999999E-2</v>
      </c>
      <c r="E18" s="32"/>
      <c r="F18" s="32"/>
      <c r="G18" s="33"/>
      <c r="H18" s="35">
        <v>16500000</v>
      </c>
      <c r="I18" s="35">
        <v>16500000</v>
      </c>
      <c r="J18" s="36">
        <v>18562.5</v>
      </c>
      <c r="K18" s="34">
        <v>0</v>
      </c>
      <c r="L18" s="36">
        <f>I18-K18</f>
        <v>16500000</v>
      </c>
      <c r="M18" s="37">
        <f>L18/L21</f>
        <v>5.2908023449210397E-2</v>
      </c>
      <c r="N18" s="37" t="s">
        <v>33</v>
      </c>
      <c r="O18" s="38">
        <v>48512</v>
      </c>
      <c r="Q18" s="31"/>
    </row>
    <row r="19" spans="1:17" x14ac:dyDescent="0.2">
      <c r="A19" s="24"/>
      <c r="B19" s="33"/>
      <c r="C19" s="33"/>
      <c r="D19" s="32"/>
      <c r="E19" s="32"/>
      <c r="F19" s="32"/>
      <c r="G19" s="33"/>
      <c r="H19" s="35"/>
      <c r="I19" s="35"/>
      <c r="J19" s="36"/>
      <c r="K19" s="34"/>
      <c r="L19" s="36"/>
      <c r="M19" s="37"/>
      <c r="N19" s="37"/>
      <c r="O19" s="38"/>
      <c r="Q19" s="31"/>
    </row>
    <row r="20" spans="1:17" x14ac:dyDescent="0.2">
      <c r="A20" s="39"/>
      <c r="B20" s="40"/>
      <c r="C20" s="40"/>
      <c r="D20" s="41"/>
      <c r="E20" s="40"/>
      <c r="F20" s="40"/>
      <c r="G20" s="40"/>
      <c r="H20" s="42"/>
      <c r="I20" s="43"/>
      <c r="J20" s="43"/>
      <c r="K20" s="44"/>
      <c r="L20" s="43"/>
      <c r="M20" s="45"/>
      <c r="N20" s="45"/>
      <c r="O20" s="46"/>
    </row>
    <row r="21" spans="1:17" x14ac:dyDescent="0.2">
      <c r="A21" s="39"/>
      <c r="B21" s="47" t="s">
        <v>36</v>
      </c>
      <c r="C21" s="48"/>
      <c r="D21" s="49"/>
      <c r="E21" s="40"/>
      <c r="F21" s="40"/>
      <c r="G21" s="40"/>
      <c r="H21" s="50">
        <f>SUM(H17:H20)</f>
        <v>568100000</v>
      </c>
      <c r="I21" s="50">
        <f>SUM(I17:I20)</f>
        <v>318897548.69</v>
      </c>
      <c r="J21" s="50">
        <f>SUM(J17:J19)</f>
        <v>251791.59</v>
      </c>
      <c r="K21" s="50">
        <f>SUM(K17:K19)</f>
        <v>7035586.6600000001</v>
      </c>
      <c r="L21" s="50">
        <f>SUM(L17:L19)</f>
        <v>311861962.02999997</v>
      </c>
      <c r="M21" s="51">
        <f>SUM(M17:M19)</f>
        <v>1</v>
      </c>
      <c r="N21" s="52"/>
      <c r="O21" s="53"/>
    </row>
    <row r="22" spans="1:17" s="58" customFormat="1" ht="11.25" x14ac:dyDescent="0.2">
      <c r="A22" s="54" t="s">
        <v>37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 x14ac:dyDescent="0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 x14ac:dyDescent="0.25"/>
    <row r="25" spans="1:17" ht="15.75" x14ac:dyDescent="0.25">
      <c r="A25" s="20" t="s">
        <v>38</v>
      </c>
      <c r="B25" s="21"/>
      <c r="C25" s="22"/>
      <c r="D25" s="22"/>
      <c r="E25" s="22"/>
      <c r="F25" s="22"/>
      <c r="G25" s="22"/>
      <c r="H25" s="23"/>
      <c r="J25" s="20" t="s">
        <v>39</v>
      </c>
      <c r="K25" s="22"/>
      <c r="L25" s="22"/>
      <c r="M25" s="22"/>
      <c r="N25" s="22"/>
      <c r="O25" s="23"/>
    </row>
    <row r="26" spans="1:17" x14ac:dyDescent="0.2">
      <c r="A26" s="24"/>
      <c r="B26" s="16"/>
      <c r="C26" s="16"/>
      <c r="D26" s="16"/>
      <c r="E26" s="16"/>
      <c r="F26" s="16"/>
      <c r="G26" s="16"/>
      <c r="H26" s="25"/>
      <c r="J26" s="24"/>
      <c r="K26" s="16"/>
      <c r="L26" s="16"/>
      <c r="M26" s="16"/>
      <c r="N26" s="16"/>
      <c r="O26" s="25"/>
    </row>
    <row r="27" spans="1:17" s="66" customFormat="1" x14ac:dyDescent="0.2">
      <c r="A27" s="63"/>
      <c r="B27" s="64"/>
      <c r="C27" s="64"/>
      <c r="D27" s="64"/>
      <c r="E27" s="64"/>
      <c r="F27" s="64" t="s">
        <v>40</v>
      </c>
      <c r="G27" s="64" t="s">
        <v>41</v>
      </c>
      <c r="H27" s="65" t="s">
        <v>42</v>
      </c>
      <c r="I27" s="1"/>
      <c r="J27" s="67"/>
      <c r="K27" s="76"/>
      <c r="L27" s="266" t="s">
        <v>43</v>
      </c>
      <c r="M27" s="367" t="s">
        <v>44</v>
      </c>
      <c r="N27" s="367"/>
      <c r="O27" s="368"/>
    </row>
    <row r="28" spans="1:17" x14ac:dyDescent="0.2">
      <c r="A28" s="67"/>
      <c r="B28" s="68" t="s">
        <v>45</v>
      </c>
      <c r="C28" s="68"/>
      <c r="D28" s="68"/>
      <c r="E28" s="68"/>
      <c r="F28" s="267">
        <v>319475896.14999998</v>
      </c>
      <c r="G28" s="137">
        <f>+H28-F28</f>
        <v>-6906372.6699999571</v>
      </c>
      <c r="H28" s="138">
        <v>312569523.48000002</v>
      </c>
      <c r="I28" s="19"/>
      <c r="J28" s="39"/>
      <c r="K28" s="127"/>
      <c r="L28" s="268"/>
      <c r="M28" s="369" t="s">
        <v>46</v>
      </c>
      <c r="N28" s="369"/>
      <c r="O28" s="370"/>
    </row>
    <row r="29" spans="1:17" x14ac:dyDescent="0.2">
      <c r="A29" s="24"/>
      <c r="B29" s="16" t="s">
        <v>47</v>
      </c>
      <c r="C29" s="16"/>
      <c r="D29" s="16"/>
      <c r="E29" s="16"/>
      <c r="F29" s="110">
        <v>4570339.53</v>
      </c>
      <c r="G29" s="139">
        <f>+H29-F29</f>
        <v>-129213.99000000022</v>
      </c>
      <c r="H29" s="140">
        <v>4441125.54</v>
      </c>
      <c r="I29" s="19"/>
      <c r="J29" s="269" t="s">
        <v>48</v>
      </c>
      <c r="K29" s="78"/>
      <c r="L29" s="270">
        <v>1.04E-2</v>
      </c>
      <c r="M29" s="271"/>
      <c r="N29" s="272">
        <v>-26.24</v>
      </c>
      <c r="O29" s="273"/>
    </row>
    <row r="30" spans="1:17" x14ac:dyDescent="0.2">
      <c r="A30" s="24"/>
      <c r="B30" s="69" t="s">
        <v>49</v>
      </c>
      <c r="C30" s="69"/>
      <c r="D30" s="69"/>
      <c r="E30" s="69"/>
      <c r="F30" s="274">
        <f>SUM(F28:F29)</f>
        <v>324046235.67999995</v>
      </c>
      <c r="G30" s="275">
        <f>SUM(G28:G29)</f>
        <v>-7035586.6599999573</v>
      </c>
      <c r="H30" s="276">
        <f>H28+H29</f>
        <v>317010649.02000004</v>
      </c>
      <c r="I30" s="19"/>
      <c r="J30" s="269" t="s">
        <v>50</v>
      </c>
      <c r="K30" s="78"/>
      <c r="L30" s="270">
        <v>4.4000000000000003E-3</v>
      </c>
      <c r="M30" s="277"/>
      <c r="N30" s="278">
        <v>-2.33</v>
      </c>
      <c r="O30" s="279"/>
    </row>
    <row r="31" spans="1:17" x14ac:dyDescent="0.2">
      <c r="A31" s="24"/>
      <c r="B31" s="16"/>
      <c r="C31" s="16"/>
      <c r="D31" s="16"/>
      <c r="E31" s="16"/>
      <c r="F31" s="110"/>
      <c r="G31" s="280"/>
      <c r="H31" s="140"/>
      <c r="I31" s="19"/>
      <c r="J31" s="269" t="s">
        <v>51</v>
      </c>
      <c r="K31" s="78"/>
      <c r="L31" s="270">
        <v>0.13539999999999999</v>
      </c>
      <c r="M31" s="277"/>
      <c r="N31" s="278">
        <v>-17.57</v>
      </c>
      <c r="O31" s="279"/>
    </row>
    <row r="32" spans="1:17" x14ac:dyDescent="0.2">
      <c r="A32" s="24"/>
      <c r="B32" s="16"/>
      <c r="C32" s="16"/>
      <c r="D32" s="16"/>
      <c r="E32" s="16"/>
      <c r="F32" s="110"/>
      <c r="G32" s="280"/>
      <c r="H32" s="140"/>
      <c r="I32" s="19"/>
      <c r="J32" s="269" t="s">
        <v>52</v>
      </c>
      <c r="K32" s="78"/>
      <c r="L32" s="270">
        <v>0.16370000000000001</v>
      </c>
      <c r="M32" s="281"/>
      <c r="N32" s="282">
        <v>-2.69</v>
      </c>
      <c r="O32" s="283"/>
    </row>
    <row r="33" spans="1:15" ht="15.75" customHeight="1" x14ac:dyDescent="0.2">
      <c r="A33" s="24"/>
      <c r="B33" s="16"/>
      <c r="C33" s="16"/>
      <c r="D33" s="16"/>
      <c r="E33" s="16"/>
      <c r="F33" s="284"/>
      <c r="G33" s="175"/>
      <c r="H33" s="285"/>
      <c r="I33" s="19"/>
      <c r="J33" s="286"/>
      <c r="K33" s="151"/>
      <c r="L33" s="287"/>
      <c r="M33" s="288"/>
      <c r="N33" s="289" t="s">
        <v>53</v>
      </c>
      <c r="O33" s="290"/>
    </row>
    <row r="34" spans="1:15" x14ac:dyDescent="0.2">
      <c r="A34" s="24"/>
      <c r="B34" s="16" t="s">
        <v>54</v>
      </c>
      <c r="C34" s="16"/>
      <c r="D34" s="16"/>
      <c r="E34" s="16"/>
      <c r="F34" s="110">
        <v>5.28</v>
      </c>
      <c r="G34" s="139">
        <f>H34-F34</f>
        <v>9.9999999999997868E-3</v>
      </c>
      <c r="H34" s="140">
        <v>5.29</v>
      </c>
      <c r="I34" s="19"/>
      <c r="J34" s="269" t="s">
        <v>55</v>
      </c>
      <c r="K34" s="78"/>
      <c r="L34" s="270">
        <f>67.94%+0.01%</f>
        <v>0.67949999999999999</v>
      </c>
      <c r="M34" s="271"/>
      <c r="N34" s="272">
        <v>81.3</v>
      </c>
      <c r="O34" s="273"/>
    </row>
    <row r="35" spans="1:15" x14ac:dyDescent="0.2">
      <c r="A35" s="24"/>
      <c r="B35" s="16" t="s">
        <v>56</v>
      </c>
      <c r="C35" s="16"/>
      <c r="D35" s="16"/>
      <c r="E35" s="16"/>
      <c r="F35" s="110">
        <v>121.59</v>
      </c>
      <c r="G35" s="139">
        <f t="shared" ref="G35:G39" si="0">H35-F35</f>
        <v>0.15999999999999659</v>
      </c>
      <c r="H35" s="140">
        <v>121.75</v>
      </c>
      <c r="I35" s="19"/>
      <c r="J35" s="269" t="s">
        <v>57</v>
      </c>
      <c r="K35" s="78"/>
      <c r="L35" s="270">
        <v>6.3E-3</v>
      </c>
      <c r="M35" s="277"/>
      <c r="N35" s="278">
        <v>84.06</v>
      </c>
      <c r="O35" s="279"/>
    </row>
    <row r="36" spans="1:15" ht="12.75" customHeight="1" x14ac:dyDescent="0.2">
      <c r="A36" s="24"/>
      <c r="B36" s="16" t="s">
        <v>58</v>
      </c>
      <c r="C36" s="16"/>
      <c r="D36" s="16"/>
      <c r="E36" s="16"/>
      <c r="F36" s="109">
        <v>95627</v>
      </c>
      <c r="G36" s="291">
        <f t="shared" si="0"/>
        <v>-1804</v>
      </c>
      <c r="H36" s="292">
        <v>93823</v>
      </c>
      <c r="I36" s="19"/>
      <c r="J36" s="269" t="s">
        <v>59</v>
      </c>
      <c r="K36" s="78"/>
      <c r="L36" s="270">
        <v>2.9999999999999997E-4</v>
      </c>
      <c r="M36" s="277"/>
      <c r="N36" s="278">
        <v>66.03</v>
      </c>
      <c r="O36" s="279"/>
    </row>
    <row r="37" spans="1:15" ht="13.5" thickBot="1" x14ac:dyDescent="0.25">
      <c r="A37" s="24"/>
      <c r="B37" s="16" t="s">
        <v>60</v>
      </c>
      <c r="C37" s="16"/>
      <c r="D37" s="16"/>
      <c r="E37" s="16"/>
      <c r="F37" s="109">
        <v>42738</v>
      </c>
      <c r="G37" s="291">
        <f t="shared" si="0"/>
        <v>-847</v>
      </c>
      <c r="H37" s="292">
        <v>41891</v>
      </c>
      <c r="I37" s="19"/>
      <c r="J37" s="186" t="s">
        <v>61</v>
      </c>
      <c r="K37" s="78"/>
      <c r="L37" s="293"/>
      <c r="M37" s="294"/>
      <c r="N37" s="295">
        <v>52.68</v>
      </c>
      <c r="O37" s="296"/>
    </row>
    <row r="38" spans="1:15" ht="13.5" thickBot="1" x14ac:dyDescent="0.25">
      <c r="A38" s="24"/>
      <c r="B38" s="16" t="s">
        <v>62</v>
      </c>
      <c r="C38" s="16"/>
      <c r="D38" s="16"/>
      <c r="E38" s="16"/>
      <c r="F38" s="297">
        <v>3388.65</v>
      </c>
      <c r="G38" s="139">
        <f>H38-F38</f>
        <v>-9.8299999999999272</v>
      </c>
      <c r="H38" s="298">
        <v>3378.82</v>
      </c>
      <c r="I38" s="19"/>
      <c r="J38" s="299"/>
      <c r="K38" s="300"/>
      <c r="L38" s="301"/>
      <c r="M38" s="302"/>
      <c r="N38" s="302"/>
      <c r="O38" s="303"/>
    </row>
    <row r="39" spans="1:15" x14ac:dyDescent="0.2">
      <c r="A39" s="39"/>
      <c r="B39" s="70" t="s">
        <v>63</v>
      </c>
      <c r="C39" s="70"/>
      <c r="D39" s="70"/>
      <c r="E39" s="70"/>
      <c r="F39" s="304">
        <v>7582.16</v>
      </c>
      <c r="G39" s="139">
        <f t="shared" si="0"/>
        <v>-14.649999999999636</v>
      </c>
      <c r="H39" s="305">
        <v>7567.51</v>
      </c>
      <c r="I39" s="19"/>
      <c r="J39" s="371" t="s">
        <v>64</v>
      </c>
      <c r="K39" s="372"/>
      <c r="L39" s="372"/>
      <c r="M39" s="372"/>
      <c r="N39" s="372"/>
      <c r="O39" s="373"/>
    </row>
    <row r="40" spans="1:15" s="58" customFormat="1" ht="11.25" x14ac:dyDescent="0.2">
      <c r="A40" s="54"/>
      <c r="B40" s="55"/>
      <c r="C40" s="55"/>
      <c r="D40" s="55"/>
      <c r="E40" s="55"/>
      <c r="F40" s="55"/>
      <c r="G40" s="55"/>
      <c r="H40" s="57"/>
      <c r="J40" s="374"/>
      <c r="K40" s="375"/>
      <c r="L40" s="375"/>
      <c r="M40" s="375"/>
      <c r="N40" s="375"/>
      <c r="O40" s="376"/>
    </row>
    <row r="41" spans="1:15" s="58" customFormat="1" ht="12" thickBot="1" x14ac:dyDescent="0.25">
      <c r="A41" s="59"/>
      <c r="B41" s="60"/>
      <c r="C41" s="60"/>
      <c r="D41" s="60"/>
      <c r="E41" s="60"/>
      <c r="F41" s="60"/>
      <c r="G41" s="60"/>
      <c r="H41" s="62"/>
      <c r="J41" s="377"/>
      <c r="K41" s="378"/>
      <c r="L41" s="378"/>
      <c r="M41" s="378"/>
      <c r="N41" s="378"/>
      <c r="O41" s="379"/>
    </row>
    <row r="42" spans="1:15" ht="13.5" thickBot="1" x14ac:dyDescent="0.25">
      <c r="L42" s="2"/>
    </row>
    <row r="43" spans="1:15" ht="15.75" x14ac:dyDescent="0.25">
      <c r="A43" s="20" t="s">
        <v>65</v>
      </c>
      <c r="B43" s="22"/>
      <c r="C43" s="22"/>
      <c r="D43" s="22"/>
      <c r="E43" s="22"/>
      <c r="F43" s="22"/>
      <c r="G43" s="22"/>
      <c r="H43" s="23"/>
      <c r="I43" s="16"/>
      <c r="J43" s="16"/>
      <c r="L43" s="71"/>
    </row>
    <row r="44" spans="1:15" x14ac:dyDescent="0.2">
      <c r="A44" s="24"/>
      <c r="B44" s="16"/>
      <c r="C44" s="16"/>
      <c r="D44" s="16"/>
      <c r="E44" s="16"/>
      <c r="F44" s="16"/>
      <c r="G44" s="16"/>
      <c r="H44" s="25"/>
      <c r="I44" s="16"/>
      <c r="J44" s="16"/>
      <c r="L44" s="72"/>
    </row>
    <row r="45" spans="1:15" x14ac:dyDescent="0.2">
      <c r="A45" s="63"/>
      <c r="B45" s="64"/>
      <c r="C45" s="64"/>
      <c r="D45" s="64"/>
      <c r="E45" s="64"/>
      <c r="F45" s="73" t="s">
        <v>66</v>
      </c>
      <c r="G45" s="27" t="s">
        <v>41</v>
      </c>
      <c r="H45" s="74" t="s">
        <v>42</v>
      </c>
      <c r="I45" s="69"/>
      <c r="J45" s="75"/>
      <c r="L45" s="72"/>
    </row>
    <row r="46" spans="1:15" x14ac:dyDescent="0.2">
      <c r="A46" s="24"/>
      <c r="B46" s="16" t="s">
        <v>67</v>
      </c>
      <c r="C46" s="16"/>
      <c r="D46" s="16"/>
      <c r="E46" s="76"/>
      <c r="F46" s="262">
        <v>851313.01</v>
      </c>
      <c r="G46" s="139">
        <f t="shared" ref="G46:G53" si="1">+H46-F46</f>
        <v>0</v>
      </c>
      <c r="H46" s="190">
        <v>851313.01</v>
      </c>
      <c r="I46" s="16"/>
      <c r="J46" s="77"/>
      <c r="L46" s="72"/>
    </row>
    <row r="47" spans="1:15" x14ac:dyDescent="0.2">
      <c r="A47" s="24"/>
      <c r="B47" s="16" t="s">
        <v>68</v>
      </c>
      <c r="C47" s="16"/>
      <c r="D47" s="16"/>
      <c r="E47" s="78"/>
      <c r="F47" s="36">
        <v>851313.01</v>
      </c>
      <c r="G47" s="139">
        <f t="shared" si="1"/>
        <v>0</v>
      </c>
      <c r="H47" s="190">
        <v>851313.01</v>
      </c>
      <c r="I47" s="16"/>
      <c r="J47" s="79"/>
    </row>
    <row r="48" spans="1:15" x14ac:dyDescent="0.2">
      <c r="A48" s="24"/>
      <c r="B48" s="16" t="s">
        <v>69</v>
      </c>
      <c r="C48" s="16"/>
      <c r="D48" s="16"/>
      <c r="E48" s="78"/>
      <c r="F48" s="36" t="s">
        <v>70</v>
      </c>
      <c r="G48" s="139"/>
      <c r="H48" s="190">
        <v>0</v>
      </c>
      <c r="I48" s="16"/>
      <c r="J48" s="80"/>
      <c r="L48" s="81"/>
    </row>
    <row r="49" spans="1:14" x14ac:dyDescent="0.2">
      <c r="A49" s="24"/>
      <c r="B49" s="16" t="s">
        <v>71</v>
      </c>
      <c r="C49" s="16"/>
      <c r="D49" s="16"/>
      <c r="E49" s="78"/>
      <c r="F49" s="36" t="s">
        <v>70</v>
      </c>
      <c r="G49" s="139"/>
      <c r="H49" s="190">
        <v>0</v>
      </c>
      <c r="I49" s="16"/>
      <c r="J49" s="79"/>
      <c r="L49" s="81"/>
    </row>
    <row r="50" spans="1:14" x14ac:dyDescent="0.2">
      <c r="A50" s="24"/>
      <c r="B50" s="16" t="s">
        <v>72</v>
      </c>
      <c r="C50" s="16"/>
      <c r="D50" s="16"/>
      <c r="E50" s="78"/>
      <c r="F50" s="36">
        <v>6649580.7999999998</v>
      </c>
      <c r="G50" s="139">
        <f t="shared" si="1"/>
        <v>1691300.17</v>
      </c>
      <c r="H50" s="190">
        <v>8340880.9699999997</v>
      </c>
      <c r="I50" s="16"/>
      <c r="J50" s="77"/>
      <c r="L50" s="16"/>
    </row>
    <row r="51" spans="1:14" x14ac:dyDescent="0.2">
      <c r="A51" s="24"/>
      <c r="B51" s="16" t="s">
        <v>73</v>
      </c>
      <c r="C51" s="16"/>
      <c r="D51" s="16"/>
      <c r="E51" s="16"/>
      <c r="F51" s="306" t="s">
        <v>70</v>
      </c>
      <c r="G51" s="110"/>
      <c r="H51" s="190">
        <v>0</v>
      </c>
      <c r="I51" s="16"/>
      <c r="J51" s="77"/>
      <c r="K51" s="81"/>
      <c r="L51" s="77"/>
      <c r="M51" s="82"/>
    </row>
    <row r="52" spans="1:14" x14ac:dyDescent="0.2">
      <c r="A52" s="24"/>
      <c r="B52" s="16" t="s">
        <v>74</v>
      </c>
      <c r="C52" s="16"/>
      <c r="D52" s="16"/>
      <c r="E52" s="16"/>
      <c r="F52" s="306"/>
      <c r="G52" s="110"/>
      <c r="H52" s="190"/>
      <c r="I52" s="16"/>
      <c r="J52" s="16"/>
      <c r="L52" s="16"/>
    </row>
    <row r="53" spans="1:14" x14ac:dyDescent="0.2">
      <c r="A53" s="24"/>
      <c r="B53" s="69" t="s">
        <v>75</v>
      </c>
      <c r="C53" s="16"/>
      <c r="D53" s="16"/>
      <c r="E53" s="16"/>
      <c r="F53" s="307">
        <v>7500893.8099999996</v>
      </c>
      <c r="G53" s="274">
        <f t="shared" si="1"/>
        <v>1691300.1700000009</v>
      </c>
      <c r="H53" s="308">
        <f>H47+H48+H50+H51</f>
        <v>9192193.9800000004</v>
      </c>
      <c r="I53" s="16"/>
      <c r="J53" s="77"/>
      <c r="K53" s="83"/>
      <c r="L53" s="77"/>
    </row>
    <row r="54" spans="1:14" x14ac:dyDescent="0.2">
      <c r="A54" s="24"/>
      <c r="B54" s="16"/>
      <c r="C54" s="16"/>
      <c r="D54" s="16"/>
      <c r="E54" s="16"/>
      <c r="F54" s="84"/>
      <c r="G54" s="85"/>
      <c r="H54" s="25"/>
      <c r="I54" s="16"/>
      <c r="J54" s="16"/>
      <c r="L54" s="16"/>
    </row>
    <row r="55" spans="1:14" x14ac:dyDescent="0.2">
      <c r="A55" s="54"/>
      <c r="B55" s="56"/>
      <c r="C55" s="56"/>
      <c r="D55" s="56"/>
      <c r="E55" s="56"/>
      <c r="F55" s="86"/>
      <c r="G55" s="87"/>
      <c r="H55" s="88"/>
      <c r="I55" s="16"/>
      <c r="J55" s="16"/>
    </row>
    <row r="56" spans="1:14" x14ac:dyDescent="0.2">
      <c r="A56" s="54"/>
      <c r="B56" s="56"/>
      <c r="C56" s="56"/>
      <c r="D56" s="56"/>
      <c r="E56" s="56"/>
      <c r="F56" s="86"/>
      <c r="G56" s="87"/>
      <c r="H56" s="88"/>
      <c r="I56" s="16"/>
      <c r="J56" s="16"/>
      <c r="L56" s="19"/>
      <c r="M56" s="19"/>
    </row>
    <row r="57" spans="1:14" ht="13.5" thickBot="1" x14ac:dyDescent="0.25">
      <c r="A57" s="89"/>
      <c r="B57" s="61"/>
      <c r="C57" s="61"/>
      <c r="D57" s="61"/>
      <c r="E57" s="61"/>
      <c r="F57" s="90"/>
      <c r="G57" s="91"/>
      <c r="H57" s="92"/>
    </row>
    <row r="59" spans="1:14" ht="13.5" thickBot="1" x14ac:dyDescent="0.25">
      <c r="F59" s="61"/>
      <c r="G59" s="61"/>
      <c r="I59" s="16"/>
    </row>
    <row r="60" spans="1:14" ht="16.5" thickBot="1" x14ac:dyDescent="0.3">
      <c r="A60" s="20" t="s">
        <v>76</v>
      </c>
      <c r="B60" s="22"/>
      <c r="C60" s="22"/>
      <c r="D60" s="22"/>
      <c r="E60" s="22"/>
      <c r="F60" s="16"/>
      <c r="G60" s="16"/>
      <c r="H60" s="23"/>
      <c r="J60" s="309" t="s">
        <v>77</v>
      </c>
      <c r="K60" s="310"/>
      <c r="N60" s="82"/>
    </row>
    <row r="61" spans="1:14" ht="6.75" customHeight="1" thickBot="1" x14ac:dyDescent="0.25">
      <c r="A61" s="24"/>
      <c r="B61" s="16"/>
      <c r="C61" s="16"/>
      <c r="D61" s="16"/>
      <c r="E61" s="16"/>
      <c r="F61" s="16"/>
      <c r="G61" s="16"/>
      <c r="H61" s="25"/>
      <c r="J61" s="24"/>
      <c r="K61" s="25"/>
    </row>
    <row r="62" spans="1:14" s="66" customFormat="1" x14ac:dyDescent="0.2">
      <c r="A62" s="63"/>
      <c r="B62" s="64"/>
      <c r="C62" s="64"/>
      <c r="D62" s="64"/>
      <c r="E62" s="64"/>
      <c r="F62" s="27" t="s">
        <v>66</v>
      </c>
      <c r="G62" s="27" t="s">
        <v>41</v>
      </c>
      <c r="H62" s="74" t="s">
        <v>42</v>
      </c>
      <c r="J62" s="180"/>
      <c r="K62" s="164"/>
    </row>
    <row r="63" spans="1:14" x14ac:dyDescent="0.2">
      <c r="A63" s="67"/>
      <c r="B63" s="93" t="s">
        <v>78</v>
      </c>
      <c r="C63" s="68"/>
      <c r="D63" s="68"/>
      <c r="E63" s="68"/>
      <c r="F63" s="94"/>
      <c r="G63" s="76"/>
      <c r="H63" s="95"/>
      <c r="J63" s="24" t="s">
        <v>79</v>
      </c>
      <c r="K63" s="311">
        <v>0.13300000000000001</v>
      </c>
    </row>
    <row r="64" spans="1:14" ht="15" thickBot="1" x14ac:dyDescent="0.25">
      <c r="A64" s="24"/>
      <c r="B64" s="16" t="s">
        <v>80</v>
      </c>
      <c r="C64" s="16"/>
      <c r="D64" s="16"/>
      <c r="E64" s="78"/>
      <c r="F64" s="36">
        <v>327301701.24000001</v>
      </c>
      <c r="G64" s="34">
        <f>-F64+H64</f>
        <v>-7093746.9300000072</v>
      </c>
      <c r="H64" s="190">
        <v>320207954.31</v>
      </c>
      <c r="I64" s="19"/>
      <c r="J64" s="89"/>
      <c r="K64" s="92"/>
    </row>
    <row r="65" spans="1:16" x14ac:dyDescent="0.2">
      <c r="A65" s="24"/>
      <c r="B65" s="16" t="s">
        <v>81</v>
      </c>
      <c r="C65" s="16"/>
      <c r="D65" s="16"/>
      <c r="E65" s="16"/>
      <c r="F65" s="36" t="s">
        <v>70</v>
      </c>
      <c r="G65" s="34"/>
      <c r="H65" s="190">
        <f>H48</f>
        <v>0</v>
      </c>
      <c r="I65" s="19"/>
      <c r="J65" s="56"/>
      <c r="K65" s="16"/>
    </row>
    <row r="66" spans="1:16" x14ac:dyDescent="0.2">
      <c r="A66" s="24"/>
      <c r="B66" s="16" t="s">
        <v>82</v>
      </c>
      <c r="C66" s="16"/>
      <c r="D66" s="16"/>
      <c r="E66" s="16"/>
      <c r="F66" s="36">
        <v>851313.01</v>
      </c>
      <c r="G66" s="34">
        <f>(-F66+H66)</f>
        <v>0</v>
      </c>
      <c r="H66" s="190">
        <f>H46+G47</f>
        <v>851313.01</v>
      </c>
      <c r="I66" s="19"/>
      <c r="J66" s="16"/>
      <c r="K66" s="16"/>
    </row>
    <row r="67" spans="1:16" x14ac:dyDescent="0.2">
      <c r="A67" s="24"/>
      <c r="B67" s="16" t="s">
        <v>73</v>
      </c>
      <c r="C67" s="16"/>
      <c r="D67" s="16"/>
      <c r="E67" s="16"/>
      <c r="F67" s="312" t="s">
        <v>70</v>
      </c>
      <c r="G67" s="44"/>
      <c r="H67" s="194">
        <v>0</v>
      </c>
    </row>
    <row r="68" spans="1:16" ht="13.5" thickBot="1" x14ac:dyDescent="0.25">
      <c r="A68" s="24"/>
      <c r="B68" s="69" t="s">
        <v>83</v>
      </c>
      <c r="C68" s="16"/>
      <c r="D68" s="16"/>
      <c r="E68" s="16"/>
      <c r="F68" s="313">
        <v>328153014.25</v>
      </c>
      <c r="G68" s="314">
        <f>SUM(G64:G67)</f>
        <v>-7093746.9300000072</v>
      </c>
      <c r="H68" s="308">
        <f>SUM(H64:H67)</f>
        <v>321059267.31999999</v>
      </c>
      <c r="I68" s="19"/>
      <c r="J68" s="19"/>
    </row>
    <row r="69" spans="1:16" ht="15.75" x14ac:dyDescent="0.25">
      <c r="A69" s="24"/>
      <c r="B69" s="16"/>
      <c r="C69" s="16"/>
      <c r="D69" s="16"/>
      <c r="E69" s="16"/>
      <c r="F69" s="36"/>
      <c r="G69" s="34"/>
      <c r="H69" s="308"/>
      <c r="J69" s="20" t="s">
        <v>84</v>
      </c>
      <c r="K69" s="22"/>
      <c r="L69" s="22"/>
      <c r="M69" s="22"/>
      <c r="N69" s="22"/>
      <c r="O69" s="23"/>
    </row>
    <row r="70" spans="1:16" ht="6.75" customHeight="1" x14ac:dyDescent="0.2">
      <c r="A70" s="24"/>
      <c r="B70" s="69"/>
      <c r="C70" s="16"/>
      <c r="D70" s="16"/>
      <c r="E70" s="16"/>
      <c r="F70" s="36"/>
      <c r="G70" s="34"/>
      <c r="H70" s="190"/>
      <c r="J70" s="24"/>
      <c r="K70" s="16"/>
      <c r="L70" s="16"/>
      <c r="M70" s="16"/>
      <c r="N70" s="16"/>
      <c r="O70" s="25"/>
    </row>
    <row r="71" spans="1:16" x14ac:dyDescent="0.2">
      <c r="A71" s="24"/>
      <c r="B71" s="69" t="s">
        <v>85</v>
      </c>
      <c r="C71" s="16"/>
      <c r="D71" s="16"/>
      <c r="E71" s="16"/>
      <c r="F71" s="36"/>
      <c r="G71" s="34"/>
      <c r="H71" s="190"/>
      <c r="J71" s="26"/>
      <c r="K71" s="147"/>
      <c r="L71" s="27" t="s">
        <v>86</v>
      </c>
      <c r="M71" s="27" t="s">
        <v>87</v>
      </c>
      <c r="N71" s="27" t="s">
        <v>88</v>
      </c>
      <c r="O71" s="74" t="s">
        <v>89</v>
      </c>
    </row>
    <row r="72" spans="1:16" x14ac:dyDescent="0.2">
      <c r="A72" s="24"/>
      <c r="B72" s="16" t="s">
        <v>90</v>
      </c>
      <c r="C72" s="16"/>
      <c r="D72" s="16"/>
      <c r="E72" s="16"/>
      <c r="F72" s="36">
        <v>302397548.69</v>
      </c>
      <c r="G72" s="34">
        <f>-K17</f>
        <v>-7035586.6600000001</v>
      </c>
      <c r="H72" s="190">
        <f>L17</f>
        <v>295361962.02999997</v>
      </c>
      <c r="I72" s="96"/>
      <c r="J72" s="24" t="s">
        <v>91</v>
      </c>
      <c r="K72" s="16"/>
      <c r="L72" s="315">
        <v>282074045.49000001</v>
      </c>
      <c r="M72" s="111">
        <v>0.88980000000000004</v>
      </c>
      <c r="N72" s="316">
        <v>87493</v>
      </c>
      <c r="O72" s="317">
        <v>1888666.67</v>
      </c>
    </row>
    <row r="73" spans="1:16" x14ac:dyDescent="0.2">
      <c r="A73" s="24"/>
      <c r="B73" s="16" t="s">
        <v>92</v>
      </c>
      <c r="C73" s="16"/>
      <c r="D73" s="16"/>
      <c r="E73" s="16"/>
      <c r="F73" s="43">
        <v>16500000</v>
      </c>
      <c r="G73" s="44">
        <f>-F73+H73</f>
        <v>0</v>
      </c>
      <c r="H73" s="194">
        <f>L18</f>
        <v>16500000</v>
      </c>
      <c r="I73" s="19"/>
      <c r="J73" s="24" t="s">
        <v>93</v>
      </c>
      <c r="K73" s="16"/>
      <c r="L73" s="315" t="s">
        <v>70</v>
      </c>
      <c r="M73" s="111">
        <v>0</v>
      </c>
      <c r="N73" s="316" t="s">
        <v>94</v>
      </c>
      <c r="O73" s="317" t="s">
        <v>95</v>
      </c>
    </row>
    <row r="74" spans="1:16" x14ac:dyDescent="0.2">
      <c r="A74" s="24"/>
      <c r="B74" s="69" t="s">
        <v>96</v>
      </c>
      <c r="C74" s="16"/>
      <c r="D74" s="16"/>
      <c r="E74" s="16"/>
      <c r="F74" s="318">
        <v>318897548.69</v>
      </c>
      <c r="G74" s="314">
        <f>SUM(G72:G73)</f>
        <v>-7035586.6600000001</v>
      </c>
      <c r="H74" s="308">
        <f>SUM(H72:H73)</f>
        <v>311861962.02999997</v>
      </c>
      <c r="J74" s="24" t="s">
        <v>97</v>
      </c>
      <c r="K74" s="16"/>
      <c r="L74" s="315">
        <v>34936603.530000001</v>
      </c>
      <c r="M74" s="111">
        <v>0.11020000000000001</v>
      </c>
      <c r="N74" s="316">
        <v>6330</v>
      </c>
      <c r="O74" s="317">
        <v>115259.79</v>
      </c>
    </row>
    <row r="75" spans="1:16" x14ac:dyDescent="0.2">
      <c r="A75" s="24"/>
      <c r="B75" s="16"/>
      <c r="C75" s="16"/>
      <c r="D75" s="16"/>
      <c r="E75" s="16"/>
      <c r="F75" s="33"/>
      <c r="G75" s="78"/>
      <c r="H75" s="319"/>
      <c r="I75" s="97"/>
      <c r="J75" s="320" t="s">
        <v>98</v>
      </c>
      <c r="K75" s="70"/>
      <c r="L75" s="129">
        <v>317010649.01999998</v>
      </c>
      <c r="M75" s="321"/>
      <c r="N75" s="322">
        <v>93823</v>
      </c>
      <c r="O75" s="144">
        <v>2003926.46</v>
      </c>
      <c r="P75" s="19"/>
    </row>
    <row r="76" spans="1:16" ht="13.5" thickBot="1" x14ac:dyDescent="0.25">
      <c r="A76" s="24"/>
      <c r="B76" s="16"/>
      <c r="C76" s="69"/>
      <c r="D76" s="69"/>
      <c r="E76" s="69"/>
      <c r="F76" s="323"/>
      <c r="G76" s="324"/>
      <c r="H76" s="325"/>
      <c r="J76" s="89"/>
      <c r="K76" s="61"/>
      <c r="L76" s="61"/>
      <c r="M76" s="61"/>
      <c r="N76" s="61"/>
      <c r="O76" s="92"/>
    </row>
    <row r="77" spans="1:16" x14ac:dyDescent="0.2">
      <c r="A77" s="24"/>
      <c r="B77" s="16"/>
      <c r="C77" s="16"/>
      <c r="D77" s="16"/>
      <c r="E77" s="16"/>
      <c r="F77" s="85"/>
      <c r="G77" s="78"/>
      <c r="H77" s="319"/>
      <c r="I77" s="97"/>
      <c r="J77" s="56"/>
      <c r="K77" s="16"/>
      <c r="L77" s="16"/>
      <c r="M77" s="16"/>
      <c r="N77" s="16"/>
      <c r="O77" s="16"/>
    </row>
    <row r="78" spans="1:16" x14ac:dyDescent="0.2">
      <c r="A78" s="24"/>
      <c r="B78" s="16" t="s">
        <v>99</v>
      </c>
      <c r="C78" s="16"/>
      <c r="D78" s="16"/>
      <c r="E78" s="16"/>
      <c r="F78" s="37">
        <v>1.0851999999999999</v>
      </c>
      <c r="G78" s="326"/>
      <c r="H78" s="327">
        <f>+H68/H72</f>
        <v>1.0870027579495491</v>
      </c>
      <c r="J78" s="16"/>
      <c r="K78" s="16"/>
      <c r="L78" s="16"/>
      <c r="M78" s="16"/>
      <c r="N78" s="16"/>
      <c r="O78" s="16"/>
    </row>
    <row r="79" spans="1:16" x14ac:dyDescent="0.2">
      <c r="A79" s="24"/>
      <c r="B79" s="16" t="s">
        <v>100</v>
      </c>
      <c r="C79" s="16"/>
      <c r="D79" s="16"/>
      <c r="E79" s="16"/>
      <c r="F79" s="37">
        <v>1.0289999999999999</v>
      </c>
      <c r="G79" s="326"/>
      <c r="H79" s="327">
        <f>+H68/H74</f>
        <v>1.0294915905425981</v>
      </c>
      <c r="J79" s="16"/>
      <c r="K79" s="16"/>
      <c r="L79" s="16"/>
      <c r="M79" s="16"/>
      <c r="N79" s="16"/>
      <c r="O79" s="16"/>
    </row>
    <row r="80" spans="1:16" x14ac:dyDescent="0.2">
      <c r="A80" s="39"/>
      <c r="B80" s="70"/>
      <c r="C80" s="70"/>
      <c r="D80" s="70"/>
      <c r="E80" s="70"/>
      <c r="F80" s="40"/>
      <c r="G80" s="98"/>
      <c r="H80" s="99"/>
    </row>
    <row r="81" spans="1:15" s="58" customFormat="1" ht="11.25" x14ac:dyDescent="0.2">
      <c r="A81" s="100" t="s">
        <v>101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 x14ac:dyDescent="0.25">
      <c r="A82" s="59"/>
      <c r="B82" s="60"/>
      <c r="C82" s="60"/>
      <c r="D82" s="60"/>
      <c r="E82" s="60"/>
      <c r="F82" s="60"/>
      <c r="G82" s="60"/>
      <c r="H82" s="62"/>
    </row>
    <row r="83" spans="1:15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 x14ac:dyDescent="0.25">
      <c r="A84" s="101" t="str">
        <f>+D4&amp;" - "&amp;D5</f>
        <v>Edsouth Services - Indenture No. 4, LLC</v>
      </c>
      <c r="B84" s="16"/>
      <c r="C84" s="16"/>
      <c r="D84" s="16"/>
      <c r="E84" s="102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 x14ac:dyDescent="0.25">
      <c r="A86" s="20" t="s">
        <v>102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3"/>
    </row>
    <row r="87" spans="1:15" ht="6.75" customHeight="1" x14ac:dyDescent="0.2">
      <c r="A87" s="24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5"/>
    </row>
    <row r="88" spans="1:15" s="66" customFormat="1" x14ac:dyDescent="0.2">
      <c r="A88" s="63"/>
      <c r="B88" s="64"/>
      <c r="C88" s="64"/>
      <c r="D88" s="64"/>
      <c r="E88" s="103"/>
      <c r="F88" s="359" t="s">
        <v>88</v>
      </c>
      <c r="G88" s="359"/>
      <c r="H88" s="104" t="s">
        <v>103</v>
      </c>
      <c r="I88" s="105"/>
      <c r="J88" s="359" t="s">
        <v>104</v>
      </c>
      <c r="K88" s="359"/>
      <c r="L88" s="359" t="s">
        <v>105</v>
      </c>
      <c r="M88" s="359"/>
      <c r="N88" s="359" t="s">
        <v>106</v>
      </c>
      <c r="O88" s="362"/>
    </row>
    <row r="89" spans="1:15" s="66" customFormat="1" x14ac:dyDescent="0.2">
      <c r="A89" s="63"/>
      <c r="B89" s="64"/>
      <c r="C89" s="64"/>
      <c r="D89" s="64"/>
      <c r="E89" s="103"/>
      <c r="F89" s="27" t="s">
        <v>107</v>
      </c>
      <c r="G89" s="27" t="s">
        <v>108</v>
      </c>
      <c r="H89" s="106" t="s">
        <v>107</v>
      </c>
      <c r="I89" s="107" t="s">
        <v>108</v>
      </c>
      <c r="J89" s="27" t="s">
        <v>107</v>
      </c>
      <c r="K89" s="27" t="s">
        <v>108</v>
      </c>
      <c r="L89" s="27" t="s">
        <v>107</v>
      </c>
      <c r="M89" s="27" t="s">
        <v>108</v>
      </c>
      <c r="N89" s="27" t="s">
        <v>107</v>
      </c>
      <c r="O89" s="29" t="s">
        <v>108</v>
      </c>
    </row>
    <row r="90" spans="1:15" x14ac:dyDescent="0.2">
      <c r="A90" s="108" t="s">
        <v>48</v>
      </c>
      <c r="B90" s="16" t="s">
        <v>48</v>
      </c>
      <c r="C90" s="16"/>
      <c r="D90" s="16"/>
      <c r="E90" s="16"/>
      <c r="F90" s="109">
        <v>905</v>
      </c>
      <c r="G90" s="109">
        <v>829</v>
      </c>
      <c r="H90" s="110">
        <v>3615347.74</v>
      </c>
      <c r="I90" s="110">
        <v>3297355.16</v>
      </c>
      <c r="J90" s="111">
        <v>1.12E-2</v>
      </c>
      <c r="K90" s="112">
        <v>1.04E-2</v>
      </c>
      <c r="L90" s="113">
        <v>5.85</v>
      </c>
      <c r="M90" s="113">
        <v>5.8</v>
      </c>
      <c r="N90" s="113">
        <v>119.93</v>
      </c>
      <c r="O90" s="114">
        <v>119.99</v>
      </c>
    </row>
    <row r="91" spans="1:15" x14ac:dyDescent="0.2">
      <c r="A91" s="108" t="s">
        <v>50</v>
      </c>
      <c r="B91" s="16" t="s">
        <v>50</v>
      </c>
      <c r="C91" s="16"/>
      <c r="D91" s="16"/>
      <c r="E91" s="16"/>
      <c r="F91" s="109">
        <v>313</v>
      </c>
      <c r="G91" s="109">
        <v>332</v>
      </c>
      <c r="H91" s="110">
        <v>1312488.6299999999</v>
      </c>
      <c r="I91" s="110">
        <v>1410275.36</v>
      </c>
      <c r="J91" s="111">
        <v>4.1000000000000003E-3</v>
      </c>
      <c r="K91" s="111">
        <v>4.4000000000000003E-3</v>
      </c>
      <c r="L91" s="115">
        <v>5.66</v>
      </c>
      <c r="M91" s="115">
        <v>5.77</v>
      </c>
      <c r="N91" s="115">
        <v>119.21</v>
      </c>
      <c r="O91" s="116">
        <v>117.92</v>
      </c>
    </row>
    <row r="92" spans="1:15" x14ac:dyDescent="0.2">
      <c r="A92" s="108" t="s">
        <v>55</v>
      </c>
      <c r="B92" s="16" t="s">
        <v>55</v>
      </c>
      <c r="C92" s="16"/>
      <c r="D92" s="16"/>
      <c r="E92" s="16"/>
      <c r="F92" s="109"/>
      <c r="G92" s="109"/>
      <c r="H92" s="110"/>
      <c r="I92" s="110"/>
      <c r="J92" s="111"/>
      <c r="K92" s="111"/>
      <c r="L92" s="115"/>
      <c r="M92" s="115"/>
      <c r="N92" s="115"/>
      <c r="O92" s="116"/>
    </row>
    <row r="93" spans="1:15" x14ac:dyDescent="0.2">
      <c r="A93" s="108" t="str">
        <f>+$B$92&amp;B93</f>
        <v>RepaymentCurrent</v>
      </c>
      <c r="B93" s="16" t="s">
        <v>109</v>
      </c>
      <c r="C93" s="16"/>
      <c r="D93" s="16"/>
      <c r="E93" s="16"/>
      <c r="F93" s="109">
        <v>59330</v>
      </c>
      <c r="G93" s="109">
        <v>58302</v>
      </c>
      <c r="H93" s="110">
        <v>178568657.71000001</v>
      </c>
      <c r="I93" s="110">
        <v>174959182.94</v>
      </c>
      <c r="J93" s="111">
        <v>0.55110000000000003</v>
      </c>
      <c r="K93" s="111">
        <v>0.55189999999999995</v>
      </c>
      <c r="L93" s="115">
        <v>5.31</v>
      </c>
      <c r="M93" s="115">
        <v>5.31</v>
      </c>
      <c r="N93" s="115">
        <v>119.45</v>
      </c>
      <c r="O93" s="116">
        <v>119.75</v>
      </c>
    </row>
    <row r="94" spans="1:15" x14ac:dyDescent="0.2">
      <c r="A94" s="108" t="str">
        <f>+$B$92&amp;B94</f>
        <v>Repayment31-60 Days Delinquent</v>
      </c>
      <c r="B94" s="117" t="s">
        <v>110</v>
      </c>
      <c r="C94" s="16"/>
      <c r="D94" s="16"/>
      <c r="E94" s="16"/>
      <c r="F94" s="109">
        <v>3434</v>
      </c>
      <c r="G94" s="109">
        <v>3420</v>
      </c>
      <c r="H94" s="110">
        <v>13740173.4</v>
      </c>
      <c r="I94" s="110">
        <v>12336687.300000001</v>
      </c>
      <c r="J94" s="111">
        <v>4.24E-2</v>
      </c>
      <c r="K94" s="111">
        <v>3.8899999999999997E-2</v>
      </c>
      <c r="L94" s="115">
        <v>5.34</v>
      </c>
      <c r="M94" s="115">
        <v>5.1100000000000003</v>
      </c>
      <c r="N94" s="115">
        <v>119.63</v>
      </c>
      <c r="O94" s="116">
        <v>112.55</v>
      </c>
    </row>
    <row r="95" spans="1:15" x14ac:dyDescent="0.2">
      <c r="A95" s="108" t="str">
        <f t="shared" ref="A95:A99" si="2">+$B$92&amp;B95</f>
        <v>Repayment61-90 Days Delinquent</v>
      </c>
      <c r="B95" s="117" t="s">
        <v>111</v>
      </c>
      <c r="C95" s="16"/>
      <c r="D95" s="16"/>
      <c r="E95" s="16"/>
      <c r="F95" s="109">
        <v>1986</v>
      </c>
      <c r="G95" s="109">
        <v>1960</v>
      </c>
      <c r="H95" s="110">
        <v>7850925.8499999996</v>
      </c>
      <c r="I95" s="110">
        <v>8156835.3399999999</v>
      </c>
      <c r="J95" s="111">
        <v>2.4199999999999999E-2</v>
      </c>
      <c r="K95" s="111">
        <v>2.5700000000000001E-2</v>
      </c>
      <c r="L95" s="115">
        <v>4.96</v>
      </c>
      <c r="M95" s="115">
        <v>5.31</v>
      </c>
      <c r="N95" s="115">
        <v>121.07</v>
      </c>
      <c r="O95" s="116">
        <v>121.58</v>
      </c>
    </row>
    <row r="96" spans="1:15" x14ac:dyDescent="0.2">
      <c r="A96" s="108" t="str">
        <f t="shared" si="2"/>
        <v>Repayment91-120 Days Delinquent</v>
      </c>
      <c r="B96" s="117" t="s">
        <v>112</v>
      </c>
      <c r="C96" s="16"/>
      <c r="D96" s="16"/>
      <c r="E96" s="16"/>
      <c r="F96" s="109">
        <v>1224</v>
      </c>
      <c r="G96" s="109">
        <v>1293</v>
      </c>
      <c r="H96" s="110">
        <v>5201990.57</v>
      </c>
      <c r="I96" s="110">
        <v>5282842.18</v>
      </c>
      <c r="J96" s="111">
        <v>1.61E-2</v>
      </c>
      <c r="K96" s="111">
        <v>1.67E-2</v>
      </c>
      <c r="L96" s="115">
        <v>5.0999999999999996</v>
      </c>
      <c r="M96" s="115">
        <v>5</v>
      </c>
      <c r="N96" s="115">
        <v>125.93</v>
      </c>
      <c r="O96" s="116">
        <v>120.82</v>
      </c>
    </row>
    <row r="97" spans="1:25" x14ac:dyDescent="0.2">
      <c r="A97" s="108" t="str">
        <f t="shared" si="2"/>
        <v>Repayment121-180 Days Delinquent</v>
      </c>
      <c r="B97" s="117" t="s">
        <v>113</v>
      </c>
      <c r="C97" s="16"/>
      <c r="D97" s="16"/>
      <c r="E97" s="16"/>
      <c r="F97" s="109">
        <v>1737</v>
      </c>
      <c r="G97" s="109">
        <v>1653</v>
      </c>
      <c r="H97" s="110">
        <v>6914896.8600000003</v>
      </c>
      <c r="I97" s="110">
        <v>6809567.8300000001</v>
      </c>
      <c r="J97" s="111">
        <v>2.1299999999999999E-2</v>
      </c>
      <c r="K97" s="111">
        <v>2.1499999999999998E-2</v>
      </c>
      <c r="L97" s="115">
        <v>5.23</v>
      </c>
      <c r="M97" s="115">
        <v>5.12</v>
      </c>
      <c r="N97" s="115">
        <v>127.05</v>
      </c>
      <c r="O97" s="116">
        <v>126.19</v>
      </c>
    </row>
    <row r="98" spans="1:25" x14ac:dyDescent="0.2">
      <c r="A98" s="108" t="str">
        <f t="shared" si="2"/>
        <v>Repayment181-270 Days Delinquent</v>
      </c>
      <c r="B98" s="117" t="s">
        <v>114</v>
      </c>
      <c r="C98" s="16"/>
      <c r="D98" s="16"/>
      <c r="E98" s="16"/>
      <c r="F98" s="109">
        <v>1597</v>
      </c>
      <c r="G98" s="109">
        <v>1593</v>
      </c>
      <c r="H98" s="110">
        <v>5947771.6399999997</v>
      </c>
      <c r="I98" s="110">
        <v>5923559.8099999996</v>
      </c>
      <c r="J98" s="111">
        <v>1.84E-2</v>
      </c>
      <c r="K98" s="111">
        <v>1.8700000000000001E-2</v>
      </c>
      <c r="L98" s="115">
        <v>5.0599999999999996</v>
      </c>
      <c r="M98" s="115">
        <v>5.1100000000000003</v>
      </c>
      <c r="N98" s="115">
        <v>120.87</v>
      </c>
      <c r="O98" s="116">
        <v>122.25</v>
      </c>
    </row>
    <row r="99" spans="1:25" x14ac:dyDescent="0.2">
      <c r="A99" s="108" t="str">
        <f t="shared" si="2"/>
        <v>Repayment271+ Days Delinquent</v>
      </c>
      <c r="B99" s="117" t="s">
        <v>115</v>
      </c>
      <c r="C99" s="16"/>
      <c r="D99" s="16"/>
      <c r="E99" s="16"/>
      <c r="F99" s="109">
        <v>687</v>
      </c>
      <c r="G99" s="109">
        <v>519</v>
      </c>
      <c r="H99" s="110">
        <v>2562902.33</v>
      </c>
      <c r="I99" s="110">
        <v>1915368.67</v>
      </c>
      <c r="J99" s="111">
        <v>7.9000000000000008E-3</v>
      </c>
      <c r="K99" s="111">
        <v>6.0000000000000001E-3</v>
      </c>
      <c r="L99" s="115">
        <v>5.15</v>
      </c>
      <c r="M99" s="115">
        <v>5.3</v>
      </c>
      <c r="N99" s="115">
        <v>106.93</v>
      </c>
      <c r="O99" s="116">
        <v>122.58</v>
      </c>
    </row>
    <row r="100" spans="1:25" x14ac:dyDescent="0.2">
      <c r="A100" s="118" t="s">
        <v>116</v>
      </c>
      <c r="B100" s="119" t="s">
        <v>116</v>
      </c>
      <c r="C100" s="119"/>
      <c r="D100" s="119"/>
      <c r="E100" s="119"/>
      <c r="F100" s="120">
        <v>69995</v>
      </c>
      <c r="G100" s="120">
        <v>68740</v>
      </c>
      <c r="H100" s="121">
        <v>220787318.36000001</v>
      </c>
      <c r="I100" s="121">
        <v>215384044.06999999</v>
      </c>
      <c r="J100" s="122">
        <v>0.68130000000000002</v>
      </c>
      <c r="K100" s="122">
        <v>0.6794</v>
      </c>
      <c r="L100" s="123">
        <v>5.29</v>
      </c>
      <c r="M100" s="123">
        <v>5.28</v>
      </c>
      <c r="N100" s="123">
        <v>119.8</v>
      </c>
      <c r="O100" s="124">
        <v>119.73</v>
      </c>
    </row>
    <row r="101" spans="1:25" x14ac:dyDescent="0.2">
      <c r="A101" s="108" t="s">
        <v>52</v>
      </c>
      <c r="B101" s="16" t="s">
        <v>52</v>
      </c>
      <c r="C101" s="16"/>
      <c r="D101" s="16"/>
      <c r="E101" s="16"/>
      <c r="F101" s="109">
        <v>11173</v>
      </c>
      <c r="G101" s="109">
        <v>11411</v>
      </c>
      <c r="H101" s="110">
        <v>51466159.520000003</v>
      </c>
      <c r="I101" s="110">
        <v>51906431.359999999</v>
      </c>
      <c r="J101" s="111">
        <v>0.1588</v>
      </c>
      <c r="K101" s="111">
        <v>0.16370000000000001</v>
      </c>
      <c r="L101" s="115">
        <v>5.33</v>
      </c>
      <c r="M101" s="115">
        <v>5.37</v>
      </c>
      <c r="N101" s="115">
        <v>129.41999999999999</v>
      </c>
      <c r="O101" s="116">
        <v>128.87</v>
      </c>
    </row>
    <row r="102" spans="1:25" x14ac:dyDescent="0.2">
      <c r="A102" s="108" t="s">
        <v>51</v>
      </c>
      <c r="B102" s="16" t="s">
        <v>51</v>
      </c>
      <c r="C102" s="16"/>
      <c r="D102" s="16"/>
      <c r="E102" s="16"/>
      <c r="F102" s="109">
        <v>12655</v>
      </c>
      <c r="G102" s="109">
        <v>11915</v>
      </c>
      <c r="H102" s="110">
        <v>44793064.590000004</v>
      </c>
      <c r="I102" s="110">
        <v>42924515.350000001</v>
      </c>
      <c r="J102" s="111">
        <v>0.13819999999999999</v>
      </c>
      <c r="K102" s="111">
        <v>0.13539999999999999</v>
      </c>
      <c r="L102" s="115">
        <v>5.17</v>
      </c>
      <c r="M102" s="115">
        <v>5.15</v>
      </c>
      <c r="N102" s="115">
        <v>121.9</v>
      </c>
      <c r="O102" s="116">
        <v>124.29</v>
      </c>
    </row>
    <row r="103" spans="1:25" x14ac:dyDescent="0.2">
      <c r="A103" s="108" t="s">
        <v>57</v>
      </c>
      <c r="B103" s="16" t="s">
        <v>57</v>
      </c>
      <c r="C103" s="16"/>
      <c r="D103" s="16"/>
      <c r="E103" s="16"/>
      <c r="F103" s="109">
        <v>564</v>
      </c>
      <c r="G103" s="109">
        <v>577</v>
      </c>
      <c r="H103" s="110">
        <v>1979541.49</v>
      </c>
      <c r="I103" s="110">
        <v>2003926.46</v>
      </c>
      <c r="J103" s="111">
        <v>6.1000000000000004E-3</v>
      </c>
      <c r="K103" s="111">
        <v>6.3E-3</v>
      </c>
      <c r="L103" s="115">
        <v>5.35</v>
      </c>
      <c r="M103" s="115">
        <v>5.25</v>
      </c>
      <c r="N103" s="115">
        <v>116.37</v>
      </c>
      <c r="O103" s="116">
        <v>105.64</v>
      </c>
      <c r="P103" s="125"/>
      <c r="Q103" s="125"/>
      <c r="R103" s="125"/>
      <c r="S103" s="125"/>
      <c r="T103" s="126"/>
      <c r="U103" s="126"/>
      <c r="V103" s="19"/>
      <c r="W103" s="19"/>
      <c r="X103" s="19"/>
      <c r="Y103" s="19"/>
    </row>
    <row r="104" spans="1:25" x14ac:dyDescent="0.2">
      <c r="A104" s="108" t="s">
        <v>59</v>
      </c>
      <c r="B104" s="16" t="s">
        <v>59</v>
      </c>
      <c r="C104" s="16"/>
      <c r="D104" s="16"/>
      <c r="E104" s="16"/>
      <c r="F104" s="109">
        <v>22</v>
      </c>
      <c r="G104" s="109">
        <v>19</v>
      </c>
      <c r="H104" s="110">
        <v>92315.35</v>
      </c>
      <c r="I104" s="110">
        <v>84101.26</v>
      </c>
      <c r="J104" s="111">
        <v>2.9999999999999997E-4</v>
      </c>
      <c r="K104" s="111">
        <v>2.9999999999999997E-4</v>
      </c>
      <c r="L104" s="115">
        <v>5.65</v>
      </c>
      <c r="M104" s="115">
        <v>5.77</v>
      </c>
      <c r="N104" s="115">
        <v>98.71</v>
      </c>
      <c r="O104" s="116">
        <v>99.25</v>
      </c>
    </row>
    <row r="105" spans="1:25" x14ac:dyDescent="0.2">
      <c r="A105" s="39"/>
      <c r="B105" s="47" t="s">
        <v>98</v>
      </c>
      <c r="C105" s="70"/>
      <c r="D105" s="70"/>
      <c r="E105" s="127"/>
      <c r="F105" s="128">
        <v>95627</v>
      </c>
      <c r="G105" s="128">
        <v>93823</v>
      </c>
      <c r="H105" s="129">
        <v>324046235.68000001</v>
      </c>
      <c r="I105" s="129">
        <v>317010649.01999998</v>
      </c>
      <c r="J105" s="130"/>
      <c r="K105" s="130"/>
      <c r="L105" s="131">
        <v>5.28</v>
      </c>
      <c r="M105" s="131">
        <v>5.29</v>
      </c>
      <c r="N105" s="131">
        <v>121.59</v>
      </c>
      <c r="O105" s="132">
        <v>121.75</v>
      </c>
    </row>
    <row r="106" spans="1:25" s="58" customFormat="1" ht="11.25" x14ac:dyDescent="0.2">
      <c r="A106" s="100"/>
      <c r="B106" s="55"/>
      <c r="C106" s="55"/>
      <c r="D106" s="55"/>
      <c r="E106" s="55"/>
      <c r="F106" s="55"/>
      <c r="G106" s="55"/>
      <c r="H106" s="55"/>
      <c r="I106" s="55"/>
      <c r="J106" s="133"/>
      <c r="K106" s="133"/>
      <c r="L106" s="55"/>
      <c r="M106" s="55"/>
      <c r="N106" s="55"/>
      <c r="O106" s="134"/>
    </row>
    <row r="107" spans="1:25" s="58" customFormat="1" ht="12" thickBot="1" x14ac:dyDescent="0.25">
      <c r="A107" s="59"/>
      <c r="B107" s="60"/>
      <c r="C107" s="60"/>
      <c r="D107" s="60"/>
      <c r="E107" s="60"/>
      <c r="F107" s="60"/>
      <c r="G107" s="60"/>
      <c r="H107" s="60"/>
      <c r="I107" s="60"/>
      <c r="J107" s="135"/>
      <c r="K107" s="135"/>
      <c r="L107" s="60"/>
      <c r="M107" s="60"/>
      <c r="N107" s="60"/>
      <c r="O107" s="136"/>
    </row>
    <row r="108" spans="1:25" ht="12.75" customHeight="1" thickBot="1" x14ac:dyDescent="0.25">
      <c r="A108" s="61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 x14ac:dyDescent="0.25">
      <c r="A109" s="20" t="s">
        <v>117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3"/>
    </row>
    <row r="110" spans="1:25" ht="6.75" customHeight="1" x14ac:dyDescent="0.2">
      <c r="A110" s="24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5"/>
    </row>
    <row r="111" spans="1:25" s="66" customFormat="1" x14ac:dyDescent="0.2">
      <c r="A111" s="63"/>
      <c r="B111" s="64"/>
      <c r="C111" s="64"/>
      <c r="D111" s="64"/>
      <c r="E111" s="103"/>
      <c r="F111" s="359" t="s">
        <v>88</v>
      </c>
      <c r="G111" s="359"/>
      <c r="H111" s="104" t="s">
        <v>103</v>
      </c>
      <c r="I111" s="105"/>
      <c r="J111" s="359" t="s">
        <v>104</v>
      </c>
      <c r="K111" s="359"/>
      <c r="L111" s="359" t="s">
        <v>105</v>
      </c>
      <c r="M111" s="359"/>
      <c r="N111" s="359" t="s">
        <v>106</v>
      </c>
      <c r="O111" s="362"/>
    </row>
    <row r="112" spans="1:25" s="66" customFormat="1" x14ac:dyDescent="0.2">
      <c r="A112" s="63"/>
      <c r="B112" s="64"/>
      <c r="C112" s="64"/>
      <c r="D112" s="64"/>
      <c r="E112" s="103"/>
      <c r="F112" s="27" t="s">
        <v>107</v>
      </c>
      <c r="G112" s="27" t="s">
        <v>108</v>
      </c>
      <c r="H112" s="106" t="s">
        <v>107</v>
      </c>
      <c r="I112" s="107" t="s">
        <v>108</v>
      </c>
      <c r="J112" s="27" t="s">
        <v>107</v>
      </c>
      <c r="K112" s="27" t="s">
        <v>108</v>
      </c>
      <c r="L112" s="27" t="s">
        <v>107</v>
      </c>
      <c r="M112" s="27" t="s">
        <v>108</v>
      </c>
      <c r="N112" s="27" t="s">
        <v>107</v>
      </c>
      <c r="O112" s="29" t="s">
        <v>108</v>
      </c>
    </row>
    <row r="113" spans="1:15" x14ac:dyDescent="0.2">
      <c r="A113" s="24"/>
      <c r="B113" s="16" t="s">
        <v>118</v>
      </c>
      <c r="C113" s="16"/>
      <c r="D113" s="16"/>
      <c r="E113" s="16"/>
      <c r="F113" s="109">
        <v>59330</v>
      </c>
      <c r="G113" s="109">
        <v>58302</v>
      </c>
      <c r="H113" s="110">
        <v>178568657.71000001</v>
      </c>
      <c r="I113" s="137">
        <v>174959182.94</v>
      </c>
      <c r="J113" s="111">
        <v>0.80879999999999996</v>
      </c>
      <c r="K113" s="111">
        <v>0.81230000000000002</v>
      </c>
      <c r="L113" s="110">
        <v>5.31</v>
      </c>
      <c r="M113" s="110">
        <v>5.31</v>
      </c>
      <c r="N113" s="110">
        <v>119.45</v>
      </c>
      <c r="O113" s="138">
        <v>119.75</v>
      </c>
    </row>
    <row r="114" spans="1:15" x14ac:dyDescent="0.2">
      <c r="A114" s="24"/>
      <c r="B114" s="16" t="s">
        <v>119</v>
      </c>
      <c r="C114" s="16"/>
      <c r="D114" s="16"/>
      <c r="E114" s="16"/>
      <c r="F114" s="109">
        <v>3434</v>
      </c>
      <c r="G114" s="109">
        <v>3420</v>
      </c>
      <c r="H114" s="110">
        <v>13740173.4</v>
      </c>
      <c r="I114" s="139">
        <v>12336687.300000001</v>
      </c>
      <c r="J114" s="111">
        <v>6.2199999999999998E-2</v>
      </c>
      <c r="K114" s="111">
        <v>5.7299999999999997E-2</v>
      </c>
      <c r="L114" s="110">
        <v>5.34</v>
      </c>
      <c r="M114" s="110">
        <v>5.1100000000000003</v>
      </c>
      <c r="N114" s="110">
        <v>119.63</v>
      </c>
      <c r="O114" s="140">
        <v>112.55</v>
      </c>
    </row>
    <row r="115" spans="1:15" x14ac:dyDescent="0.2">
      <c r="A115" s="24"/>
      <c r="B115" s="16" t="s">
        <v>120</v>
      </c>
      <c r="C115" s="16"/>
      <c r="D115" s="16"/>
      <c r="E115" s="16"/>
      <c r="F115" s="109">
        <v>1986</v>
      </c>
      <c r="G115" s="109">
        <v>1960</v>
      </c>
      <c r="H115" s="110">
        <v>7850925.8499999996</v>
      </c>
      <c r="I115" s="139">
        <v>8156835.3399999999</v>
      </c>
      <c r="J115" s="111">
        <v>3.56E-2</v>
      </c>
      <c r="K115" s="111">
        <v>3.7900000000000003E-2</v>
      </c>
      <c r="L115" s="110">
        <v>4.96</v>
      </c>
      <c r="M115" s="110">
        <v>5.31</v>
      </c>
      <c r="N115" s="110">
        <v>121.07</v>
      </c>
      <c r="O115" s="140">
        <v>121.58</v>
      </c>
    </row>
    <row r="116" spans="1:15" x14ac:dyDescent="0.2">
      <c r="A116" s="24"/>
      <c r="B116" s="16" t="s">
        <v>121</v>
      </c>
      <c r="C116" s="16"/>
      <c r="D116" s="16"/>
      <c r="E116" s="16"/>
      <c r="F116" s="109">
        <v>1224</v>
      </c>
      <c r="G116" s="109">
        <v>1293</v>
      </c>
      <c r="H116" s="110">
        <v>5201990.57</v>
      </c>
      <c r="I116" s="139">
        <v>5282842.18</v>
      </c>
      <c r="J116" s="111">
        <v>2.3599999999999999E-2</v>
      </c>
      <c r="K116" s="111">
        <v>2.4500000000000001E-2</v>
      </c>
      <c r="L116" s="110">
        <v>5.0999999999999996</v>
      </c>
      <c r="M116" s="110">
        <v>5</v>
      </c>
      <c r="N116" s="110">
        <v>125.93</v>
      </c>
      <c r="O116" s="140">
        <v>120.82</v>
      </c>
    </row>
    <row r="117" spans="1:15" x14ac:dyDescent="0.2">
      <c r="A117" s="24"/>
      <c r="B117" s="16" t="s">
        <v>122</v>
      </c>
      <c r="C117" s="16"/>
      <c r="D117" s="16"/>
      <c r="E117" s="16"/>
      <c r="F117" s="109">
        <v>1737</v>
      </c>
      <c r="G117" s="109">
        <v>1653</v>
      </c>
      <c r="H117" s="110">
        <v>6914896.8600000003</v>
      </c>
      <c r="I117" s="139">
        <v>6809567.8300000001</v>
      </c>
      <c r="J117" s="111">
        <v>3.1300000000000001E-2</v>
      </c>
      <c r="K117" s="111">
        <v>3.1600000000000003E-2</v>
      </c>
      <c r="L117" s="110">
        <v>5.23</v>
      </c>
      <c r="M117" s="110">
        <v>5.12</v>
      </c>
      <c r="N117" s="110">
        <v>127.05</v>
      </c>
      <c r="O117" s="140">
        <v>126.19</v>
      </c>
    </row>
    <row r="118" spans="1:15" x14ac:dyDescent="0.2">
      <c r="A118" s="24"/>
      <c r="B118" s="16" t="s">
        <v>123</v>
      </c>
      <c r="C118" s="16"/>
      <c r="D118" s="16"/>
      <c r="E118" s="16"/>
      <c r="F118" s="109">
        <v>1597</v>
      </c>
      <c r="G118" s="109">
        <v>1593</v>
      </c>
      <c r="H118" s="110">
        <v>5947771.6399999997</v>
      </c>
      <c r="I118" s="139">
        <v>5923559.8099999996</v>
      </c>
      <c r="J118" s="111">
        <v>2.69E-2</v>
      </c>
      <c r="K118" s="111">
        <v>2.75E-2</v>
      </c>
      <c r="L118" s="110">
        <v>5.0599999999999996</v>
      </c>
      <c r="M118" s="141">
        <v>5.1100000000000003</v>
      </c>
      <c r="N118" s="110">
        <v>120.87</v>
      </c>
      <c r="O118" s="140">
        <v>122.25</v>
      </c>
    </row>
    <row r="119" spans="1:15" x14ac:dyDescent="0.2">
      <c r="A119" s="24"/>
      <c r="B119" s="16" t="s">
        <v>124</v>
      </c>
      <c r="C119" s="16"/>
      <c r="D119" s="16"/>
      <c r="E119" s="16"/>
      <c r="F119" s="109">
        <v>687</v>
      </c>
      <c r="G119" s="109">
        <v>519</v>
      </c>
      <c r="H119" s="110">
        <v>2562902.33</v>
      </c>
      <c r="I119" s="139">
        <v>1915368.67</v>
      </c>
      <c r="J119" s="111">
        <v>1.1599999999999999E-2</v>
      </c>
      <c r="K119" s="111">
        <v>8.8999999999999999E-3</v>
      </c>
      <c r="L119" s="110">
        <v>5.15</v>
      </c>
      <c r="M119" s="110">
        <v>5.3</v>
      </c>
      <c r="N119" s="110">
        <v>106.93</v>
      </c>
      <c r="O119" s="140">
        <v>122.58</v>
      </c>
    </row>
    <row r="120" spans="1:15" x14ac:dyDescent="0.2">
      <c r="A120" s="39"/>
      <c r="B120" s="47" t="s">
        <v>125</v>
      </c>
      <c r="C120" s="70"/>
      <c r="D120" s="70"/>
      <c r="E120" s="127"/>
      <c r="F120" s="142">
        <v>69995</v>
      </c>
      <c r="G120" s="142">
        <v>68740</v>
      </c>
      <c r="H120" s="129">
        <v>220787318.36000001</v>
      </c>
      <c r="I120" s="129">
        <v>215384044.06999999</v>
      </c>
      <c r="J120" s="130"/>
      <c r="K120" s="130"/>
      <c r="L120" s="129">
        <v>5.29</v>
      </c>
      <c r="M120" s="143">
        <v>5.28</v>
      </c>
      <c r="N120" s="129">
        <v>119.8</v>
      </c>
      <c r="O120" s="144">
        <v>119.73</v>
      </c>
    </row>
    <row r="121" spans="1:15" s="58" customFormat="1" ht="11.25" x14ac:dyDescent="0.2">
      <c r="A121" s="54"/>
      <c r="B121" s="56"/>
      <c r="C121" s="56"/>
      <c r="D121" s="56"/>
      <c r="E121" s="56"/>
      <c r="F121" s="56"/>
      <c r="G121" s="56"/>
      <c r="H121" s="56"/>
      <c r="I121" s="56"/>
      <c r="J121" s="145"/>
      <c r="K121" s="145"/>
      <c r="L121" s="56"/>
      <c r="M121" s="56"/>
      <c r="N121" s="56"/>
      <c r="O121" s="146"/>
    </row>
    <row r="122" spans="1:15" s="58" customFormat="1" ht="12" thickBot="1" x14ac:dyDescent="0.25">
      <c r="A122" s="59"/>
      <c r="B122" s="60"/>
      <c r="C122" s="60"/>
      <c r="D122" s="60"/>
      <c r="E122" s="60"/>
      <c r="F122" s="60"/>
      <c r="G122" s="60"/>
      <c r="H122" s="60"/>
      <c r="I122" s="60"/>
      <c r="J122" s="135"/>
      <c r="K122" s="135"/>
      <c r="L122" s="60"/>
      <c r="M122" s="60"/>
      <c r="N122" s="60"/>
      <c r="O122" s="136"/>
    </row>
    <row r="123" spans="1:15" ht="12.75" customHeight="1" thickBot="1" x14ac:dyDescent="0.25">
      <c r="A123" s="61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 x14ac:dyDescent="0.25">
      <c r="A124" s="20" t="s">
        <v>126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3"/>
    </row>
    <row r="125" spans="1:15" ht="6.75" customHeight="1" x14ac:dyDescent="0.2">
      <c r="A125" s="24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5"/>
    </row>
    <row r="126" spans="1:15" ht="12.75" customHeight="1" x14ac:dyDescent="0.2">
      <c r="A126" s="26"/>
      <c r="B126" s="147"/>
      <c r="C126" s="147"/>
      <c r="D126" s="147"/>
      <c r="E126" s="147"/>
      <c r="F126" s="357" t="s">
        <v>88</v>
      </c>
      <c r="G126" s="358"/>
      <c r="H126" s="104" t="s">
        <v>103</v>
      </c>
      <c r="I126" s="105"/>
      <c r="J126" s="357" t="s">
        <v>104</v>
      </c>
      <c r="K126" s="358"/>
      <c r="L126" s="357" t="s">
        <v>105</v>
      </c>
      <c r="M126" s="358"/>
      <c r="N126" s="357" t="s">
        <v>106</v>
      </c>
      <c r="O126" s="361"/>
    </row>
    <row r="127" spans="1:15" x14ac:dyDescent="0.2">
      <c r="A127" s="26"/>
      <c r="B127" s="147"/>
      <c r="C127" s="147"/>
      <c r="D127" s="147"/>
      <c r="E127" s="147"/>
      <c r="F127" s="27" t="s">
        <v>107</v>
      </c>
      <c r="G127" s="27" t="s">
        <v>108</v>
      </c>
      <c r="H127" s="27" t="s">
        <v>107</v>
      </c>
      <c r="I127" s="148" t="s">
        <v>108</v>
      </c>
      <c r="J127" s="27" t="s">
        <v>107</v>
      </c>
      <c r="K127" s="27" t="s">
        <v>108</v>
      </c>
      <c r="L127" s="27" t="s">
        <v>107</v>
      </c>
      <c r="M127" s="27" t="s">
        <v>108</v>
      </c>
      <c r="N127" s="27" t="s">
        <v>107</v>
      </c>
      <c r="O127" s="29" t="s">
        <v>108</v>
      </c>
    </row>
    <row r="128" spans="1:15" x14ac:dyDescent="0.2">
      <c r="A128" s="24"/>
      <c r="B128" s="16" t="s">
        <v>127</v>
      </c>
      <c r="C128" s="16"/>
      <c r="D128" s="16"/>
      <c r="E128" s="16"/>
      <c r="F128" s="109">
        <v>780</v>
      </c>
      <c r="G128" s="109">
        <v>775</v>
      </c>
      <c r="H128" s="115">
        <v>13083877.84</v>
      </c>
      <c r="I128" s="115">
        <v>12962244.23</v>
      </c>
      <c r="J128" s="111">
        <v>4.0399999999999998E-2</v>
      </c>
      <c r="K128" s="111">
        <v>4.0899999999999999E-2</v>
      </c>
      <c r="L128" s="115">
        <v>4.55</v>
      </c>
      <c r="M128" s="115">
        <v>4.55</v>
      </c>
      <c r="N128" s="115">
        <v>214.24</v>
      </c>
      <c r="O128" s="116">
        <v>214.09</v>
      </c>
    </row>
    <row r="129" spans="1:17" x14ac:dyDescent="0.2">
      <c r="A129" s="24"/>
      <c r="B129" s="16" t="s">
        <v>128</v>
      </c>
      <c r="C129" s="16"/>
      <c r="D129" s="16"/>
      <c r="E129" s="16"/>
      <c r="F129" s="109">
        <v>839</v>
      </c>
      <c r="G129" s="109">
        <v>829</v>
      </c>
      <c r="H129" s="115">
        <v>16822991.829999998</v>
      </c>
      <c r="I129" s="115">
        <v>16721610.109999999</v>
      </c>
      <c r="J129" s="111">
        <v>5.1900000000000002E-2</v>
      </c>
      <c r="K129" s="111">
        <v>5.2699999999999997E-2</v>
      </c>
      <c r="L129" s="115">
        <v>4.88</v>
      </c>
      <c r="M129" s="115">
        <v>4.88</v>
      </c>
      <c r="N129" s="115">
        <v>230.21</v>
      </c>
      <c r="O129" s="116">
        <v>229.88</v>
      </c>
    </row>
    <row r="130" spans="1:17" x14ac:dyDescent="0.2">
      <c r="A130" s="24"/>
      <c r="B130" s="16" t="s">
        <v>129</v>
      </c>
      <c r="C130" s="16"/>
      <c r="D130" s="16"/>
      <c r="E130" s="16"/>
      <c r="F130" s="109">
        <v>51043</v>
      </c>
      <c r="G130" s="109">
        <v>50078</v>
      </c>
      <c r="H130" s="115">
        <v>125283819.64</v>
      </c>
      <c r="I130" s="115">
        <v>122263288.5</v>
      </c>
      <c r="J130" s="111">
        <v>0.3866</v>
      </c>
      <c r="K130" s="111">
        <v>0.38569999999999999</v>
      </c>
      <c r="L130" s="115">
        <v>4.9400000000000004</v>
      </c>
      <c r="M130" s="115">
        <v>4.9400000000000004</v>
      </c>
      <c r="N130" s="115">
        <v>104.88</v>
      </c>
      <c r="O130" s="116">
        <v>104.69</v>
      </c>
    </row>
    <row r="131" spans="1:17" x14ac:dyDescent="0.2">
      <c r="A131" s="24"/>
      <c r="B131" s="16" t="s">
        <v>130</v>
      </c>
      <c r="C131" s="16"/>
      <c r="D131" s="16"/>
      <c r="E131" s="16"/>
      <c r="F131" s="109">
        <v>38069</v>
      </c>
      <c r="G131" s="109">
        <v>37367</v>
      </c>
      <c r="H131" s="115">
        <v>139021386.72</v>
      </c>
      <c r="I131" s="115">
        <v>135941528.02000001</v>
      </c>
      <c r="J131" s="111">
        <v>0.42899999999999999</v>
      </c>
      <c r="K131" s="111">
        <v>0.42880000000000001</v>
      </c>
      <c r="L131" s="115">
        <v>5.22</v>
      </c>
      <c r="M131" s="115">
        <v>5.23</v>
      </c>
      <c r="N131" s="115">
        <v>116.43</v>
      </c>
      <c r="O131" s="116">
        <v>116.65</v>
      </c>
    </row>
    <row r="132" spans="1:17" x14ac:dyDescent="0.2">
      <c r="A132" s="24"/>
      <c r="B132" s="16" t="s">
        <v>131</v>
      </c>
      <c r="C132" s="16"/>
      <c r="D132" s="16"/>
      <c r="E132" s="16"/>
      <c r="F132" s="109">
        <v>4850</v>
      </c>
      <c r="G132" s="109">
        <v>4734</v>
      </c>
      <c r="H132" s="115">
        <v>29665195.59</v>
      </c>
      <c r="I132" s="115">
        <v>28968991.07</v>
      </c>
      <c r="J132" s="111">
        <v>9.1499999999999998E-2</v>
      </c>
      <c r="K132" s="111">
        <v>9.1399999999999995E-2</v>
      </c>
      <c r="L132" s="115">
        <v>7.62</v>
      </c>
      <c r="M132" s="115">
        <v>7.62</v>
      </c>
      <c r="N132" s="115">
        <v>114.08</v>
      </c>
      <c r="O132" s="116">
        <v>114.09</v>
      </c>
    </row>
    <row r="133" spans="1:17" x14ac:dyDescent="0.2">
      <c r="A133" s="24"/>
      <c r="B133" s="16" t="s">
        <v>132</v>
      </c>
      <c r="C133" s="16"/>
      <c r="D133" s="16"/>
      <c r="E133" s="16"/>
      <c r="F133" s="109">
        <v>46</v>
      </c>
      <c r="G133" s="109">
        <v>40</v>
      </c>
      <c r="H133" s="115">
        <v>168964.06</v>
      </c>
      <c r="I133" s="115">
        <v>152987.09</v>
      </c>
      <c r="J133" s="111">
        <v>5.0000000000000001E-4</v>
      </c>
      <c r="K133" s="111">
        <v>5.0000000000000001E-4</v>
      </c>
      <c r="L133" s="115">
        <v>3.43</v>
      </c>
      <c r="M133" s="115">
        <v>3.42</v>
      </c>
      <c r="N133" s="115">
        <v>93.58</v>
      </c>
      <c r="O133" s="116">
        <v>91.98</v>
      </c>
    </row>
    <row r="134" spans="1:17" x14ac:dyDescent="0.2">
      <c r="A134" s="39"/>
      <c r="B134" s="47" t="s">
        <v>133</v>
      </c>
      <c r="C134" s="70"/>
      <c r="D134" s="70"/>
      <c r="E134" s="70"/>
      <c r="F134" s="142">
        <v>95627</v>
      </c>
      <c r="G134" s="142">
        <v>93823</v>
      </c>
      <c r="H134" s="129">
        <v>324046235.68000001</v>
      </c>
      <c r="I134" s="129">
        <v>317010649.01999998</v>
      </c>
      <c r="J134" s="130"/>
      <c r="K134" s="130"/>
      <c r="L134" s="129">
        <v>5.28</v>
      </c>
      <c r="M134" s="143">
        <v>5.29</v>
      </c>
      <c r="N134" s="129">
        <v>121.59</v>
      </c>
      <c r="O134" s="144">
        <v>121.75</v>
      </c>
    </row>
    <row r="135" spans="1:17" s="58" customFormat="1" ht="11.25" x14ac:dyDescent="0.2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3"/>
      <c r="O135" s="88"/>
    </row>
    <row r="136" spans="1:17" s="58" customFormat="1" ht="12" thickBot="1" x14ac:dyDescent="0.25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 x14ac:dyDescent="0.25">
      <c r="D137" s="149"/>
      <c r="E137" s="149"/>
      <c r="F137" s="149"/>
    </row>
    <row r="138" spans="1:17" ht="15.75" x14ac:dyDescent="0.25">
      <c r="A138" s="20" t="s">
        <v>134</v>
      </c>
      <c r="B138" s="22"/>
      <c r="C138" s="22"/>
      <c r="D138" s="150"/>
      <c r="E138" s="16"/>
      <c r="F138" s="150"/>
      <c r="G138" s="22"/>
      <c r="H138" s="22"/>
      <c r="I138" s="22"/>
      <c r="J138" s="22"/>
      <c r="K138" s="22"/>
      <c r="L138" s="22"/>
      <c r="M138" s="22"/>
      <c r="N138" s="22"/>
      <c r="O138" s="23"/>
    </row>
    <row r="139" spans="1:17" ht="6.75" customHeight="1" x14ac:dyDescent="0.2">
      <c r="A139" s="24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5"/>
    </row>
    <row r="140" spans="1:17" ht="12.75" customHeight="1" x14ac:dyDescent="0.2">
      <c r="A140" s="26"/>
      <c r="B140" s="147"/>
      <c r="C140" s="147"/>
      <c r="D140" s="147"/>
      <c r="E140" s="147"/>
      <c r="F140" s="357" t="s">
        <v>88</v>
      </c>
      <c r="G140" s="358"/>
      <c r="H140" s="104" t="s">
        <v>103</v>
      </c>
      <c r="I140" s="105"/>
      <c r="J140" s="357" t="s">
        <v>135</v>
      </c>
      <c r="K140" s="358"/>
      <c r="L140" s="357" t="s">
        <v>105</v>
      </c>
      <c r="M140" s="358"/>
      <c r="N140" s="357" t="s">
        <v>106</v>
      </c>
      <c r="O140" s="361"/>
    </row>
    <row r="141" spans="1:17" x14ac:dyDescent="0.2">
      <c r="A141" s="26"/>
      <c r="B141" s="147"/>
      <c r="C141" s="147"/>
      <c r="D141" s="147"/>
      <c r="E141" s="147"/>
      <c r="F141" s="27" t="s">
        <v>107</v>
      </c>
      <c r="G141" s="27" t="s">
        <v>108</v>
      </c>
      <c r="H141" s="27" t="s">
        <v>107</v>
      </c>
      <c r="I141" s="148" t="s">
        <v>108</v>
      </c>
      <c r="J141" s="27" t="s">
        <v>107</v>
      </c>
      <c r="K141" s="27" t="s">
        <v>108</v>
      </c>
      <c r="L141" s="27" t="s">
        <v>107</v>
      </c>
      <c r="M141" s="27" t="s">
        <v>108</v>
      </c>
      <c r="N141" s="27" t="s">
        <v>107</v>
      </c>
      <c r="O141" s="29" t="s">
        <v>108</v>
      </c>
    </row>
    <row r="142" spans="1:17" x14ac:dyDescent="0.2">
      <c r="A142" s="24"/>
      <c r="B142" s="16" t="s">
        <v>136</v>
      </c>
      <c r="C142" s="16"/>
      <c r="D142" s="16"/>
      <c r="E142" s="16"/>
      <c r="F142" s="109">
        <v>68042</v>
      </c>
      <c r="G142" s="109">
        <v>66817</v>
      </c>
      <c r="H142" s="115">
        <v>244826201.75</v>
      </c>
      <c r="I142" s="115">
        <v>239565056.97999999</v>
      </c>
      <c r="J142" s="111">
        <v>0.75549999999999995</v>
      </c>
      <c r="K142" s="111">
        <v>0.75570000000000004</v>
      </c>
      <c r="L142" s="115">
        <v>5.36</v>
      </c>
      <c r="M142" s="115">
        <v>5.36</v>
      </c>
      <c r="N142" s="110">
        <v>123.02</v>
      </c>
      <c r="O142" s="138">
        <v>123.11</v>
      </c>
    </row>
    <row r="143" spans="1:17" ht="14.25" x14ac:dyDescent="0.2">
      <c r="A143" s="24"/>
      <c r="B143" s="16" t="s">
        <v>137</v>
      </c>
      <c r="C143" s="16"/>
      <c r="D143" s="16"/>
      <c r="E143" s="16"/>
      <c r="F143" s="109">
        <v>19102</v>
      </c>
      <c r="G143" s="109">
        <v>18676</v>
      </c>
      <c r="H143" s="115">
        <v>48909982.890000001</v>
      </c>
      <c r="I143" s="115">
        <v>47720768.700000003</v>
      </c>
      <c r="J143" s="111">
        <v>0.15090000000000001</v>
      </c>
      <c r="K143" s="111">
        <v>0.15049999999999999</v>
      </c>
      <c r="L143" s="115">
        <v>5.27</v>
      </c>
      <c r="M143" s="115">
        <v>5.28</v>
      </c>
      <c r="N143" s="110">
        <v>104.28</v>
      </c>
      <c r="O143" s="140">
        <v>104.66</v>
      </c>
      <c r="Q143" s="150"/>
    </row>
    <row r="144" spans="1:17" ht="14.25" x14ac:dyDescent="0.2">
      <c r="A144" s="24"/>
      <c r="B144" s="16" t="s">
        <v>138</v>
      </c>
      <c r="C144" s="16"/>
      <c r="D144" s="16"/>
      <c r="E144" s="16"/>
      <c r="F144" s="109">
        <v>7949</v>
      </c>
      <c r="G144" s="109">
        <v>7798</v>
      </c>
      <c r="H144" s="115">
        <v>20674633.579999998</v>
      </c>
      <c r="I144" s="115">
        <v>20156131.16</v>
      </c>
      <c r="J144" s="111">
        <v>6.3799999999999996E-2</v>
      </c>
      <c r="K144" s="111">
        <v>6.3600000000000004E-2</v>
      </c>
      <c r="L144" s="115">
        <v>4.29</v>
      </c>
      <c r="M144" s="115">
        <v>4.29</v>
      </c>
      <c r="N144" s="110">
        <v>107.71</v>
      </c>
      <c r="O144" s="140">
        <v>107.68</v>
      </c>
      <c r="Q144" s="150" t="s">
        <v>139</v>
      </c>
    </row>
    <row r="145" spans="1:15" x14ac:dyDescent="0.2">
      <c r="A145" s="24"/>
      <c r="B145" s="16" t="s">
        <v>140</v>
      </c>
      <c r="C145" s="16"/>
      <c r="D145" s="16"/>
      <c r="E145" s="16"/>
      <c r="F145" s="109">
        <v>425</v>
      </c>
      <c r="G145" s="109">
        <v>421</v>
      </c>
      <c r="H145" s="115">
        <v>9424702.1300000008</v>
      </c>
      <c r="I145" s="115">
        <v>9340138.2300000004</v>
      </c>
      <c r="J145" s="111">
        <v>2.9100000000000001E-2</v>
      </c>
      <c r="K145" s="111">
        <v>2.9499999999999998E-2</v>
      </c>
      <c r="L145" s="115">
        <v>5.51</v>
      </c>
      <c r="M145" s="115">
        <v>5.51</v>
      </c>
      <c r="N145" s="110">
        <v>203.91</v>
      </c>
      <c r="O145" s="140">
        <v>203.68</v>
      </c>
    </row>
    <row r="146" spans="1:15" x14ac:dyDescent="0.2">
      <c r="A146" s="24"/>
      <c r="B146" s="16" t="s">
        <v>141</v>
      </c>
      <c r="C146" s="16"/>
      <c r="D146" s="16"/>
      <c r="E146" s="16"/>
      <c r="F146" s="109">
        <v>109</v>
      </c>
      <c r="G146" s="109">
        <v>111</v>
      </c>
      <c r="H146" s="115">
        <v>210715.33</v>
      </c>
      <c r="I146" s="115">
        <v>228553.95</v>
      </c>
      <c r="J146" s="111">
        <v>6.9999999999999999E-4</v>
      </c>
      <c r="K146" s="111">
        <v>6.9999999999999999E-4</v>
      </c>
      <c r="L146" s="115">
        <v>3.65</v>
      </c>
      <c r="M146" s="115">
        <v>4.07</v>
      </c>
      <c r="N146" s="110">
        <v>162.18</v>
      </c>
      <c r="O146" s="140">
        <v>149.28</v>
      </c>
    </row>
    <row r="147" spans="1:15" x14ac:dyDescent="0.2">
      <c r="A147" s="39"/>
      <c r="B147" s="47" t="s">
        <v>98</v>
      </c>
      <c r="C147" s="70"/>
      <c r="D147" s="70"/>
      <c r="E147" s="70"/>
      <c r="F147" s="142">
        <v>95627</v>
      </c>
      <c r="G147" s="142">
        <v>93823</v>
      </c>
      <c r="H147" s="129">
        <v>324046235.68000001</v>
      </c>
      <c r="I147" s="129">
        <v>317010649.01999998</v>
      </c>
      <c r="J147" s="130"/>
      <c r="K147" s="130"/>
      <c r="L147" s="129">
        <v>5.28</v>
      </c>
      <c r="M147" s="129">
        <v>5.29</v>
      </c>
      <c r="N147" s="129">
        <v>121.59</v>
      </c>
      <c r="O147" s="144">
        <v>121.75</v>
      </c>
    </row>
    <row r="148" spans="1:15" s="58" customFormat="1" ht="11.25" x14ac:dyDescent="0.2">
      <c r="A148" s="100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3"/>
      <c r="O148" s="57"/>
    </row>
    <row r="149" spans="1:15" s="58" customFormat="1" ht="12" thickBot="1" x14ac:dyDescent="0.25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 x14ac:dyDescent="0.25"/>
    <row r="151" spans="1:15" ht="15.75" x14ac:dyDescent="0.25">
      <c r="A151" s="20" t="s">
        <v>142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3"/>
    </row>
    <row r="152" spans="1:15" ht="6.75" customHeight="1" x14ac:dyDescent="0.2">
      <c r="A152" s="24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5"/>
    </row>
    <row r="153" spans="1:15" x14ac:dyDescent="0.2">
      <c r="A153" s="26"/>
      <c r="B153" s="147"/>
      <c r="C153" s="147"/>
      <c r="D153" s="147"/>
      <c r="E153" s="151"/>
      <c r="F153" s="357" t="s">
        <v>88</v>
      </c>
      <c r="G153" s="358"/>
      <c r="H153" s="104" t="s">
        <v>143</v>
      </c>
      <c r="I153" s="105"/>
      <c r="J153" s="359" t="s">
        <v>144</v>
      </c>
      <c r="K153" s="359"/>
      <c r="L153" s="29" t="s">
        <v>21</v>
      </c>
    </row>
    <row r="154" spans="1:15" x14ac:dyDescent="0.2">
      <c r="A154" s="26"/>
      <c r="B154" s="147"/>
      <c r="C154" s="147"/>
      <c r="D154" s="147"/>
      <c r="E154" s="151"/>
      <c r="F154" s="148" t="s">
        <v>107</v>
      </c>
      <c r="G154" s="148" t="s">
        <v>108</v>
      </c>
      <c r="H154" s="27" t="s">
        <v>107</v>
      </c>
      <c r="I154" s="27" t="s">
        <v>108</v>
      </c>
      <c r="J154" s="27" t="s">
        <v>107</v>
      </c>
      <c r="K154" s="27" t="s">
        <v>108</v>
      </c>
      <c r="L154" s="152"/>
    </row>
    <row r="155" spans="1:15" x14ac:dyDescent="0.2">
      <c r="A155" s="67"/>
      <c r="B155" s="68" t="s">
        <v>145</v>
      </c>
      <c r="C155" s="68"/>
      <c r="D155" s="68"/>
      <c r="E155" s="68"/>
      <c r="F155" s="109">
        <v>2501</v>
      </c>
      <c r="G155" s="109">
        <v>2463</v>
      </c>
      <c r="H155" s="115">
        <v>7888646.5499999998</v>
      </c>
      <c r="I155" s="110">
        <v>7762575.25</v>
      </c>
      <c r="J155" s="111">
        <v>2.4299999999999999E-2</v>
      </c>
      <c r="K155" s="153">
        <v>2.4500000000000001E-2</v>
      </c>
      <c r="L155" s="154">
        <v>3.0249000000000001</v>
      </c>
    </row>
    <row r="156" spans="1:15" x14ac:dyDescent="0.2">
      <c r="A156" s="24"/>
      <c r="B156" s="16" t="s">
        <v>146</v>
      </c>
      <c r="C156" s="16"/>
      <c r="D156" s="16"/>
      <c r="E156" s="16"/>
      <c r="F156" s="109">
        <v>93126</v>
      </c>
      <c r="G156" s="109">
        <v>91360</v>
      </c>
      <c r="H156" s="115">
        <v>316157589.13</v>
      </c>
      <c r="I156" s="110">
        <v>309248073.76999998</v>
      </c>
      <c r="J156" s="111">
        <v>0.97570000000000001</v>
      </c>
      <c r="K156" s="153">
        <v>0.97550000000000003</v>
      </c>
      <c r="L156" s="155">
        <v>2.2652999999999999</v>
      </c>
    </row>
    <row r="157" spans="1:15" x14ac:dyDescent="0.2">
      <c r="A157" s="24"/>
      <c r="B157" s="16" t="s">
        <v>147</v>
      </c>
      <c r="C157" s="16"/>
      <c r="D157" s="16"/>
      <c r="E157" s="16"/>
      <c r="F157" s="109" t="s">
        <v>148</v>
      </c>
      <c r="G157" s="109" t="s">
        <v>149</v>
      </c>
      <c r="H157" s="115" t="s">
        <v>150</v>
      </c>
      <c r="I157" s="115" t="s">
        <v>151</v>
      </c>
      <c r="J157" s="111">
        <v>0</v>
      </c>
      <c r="K157" s="153">
        <v>0</v>
      </c>
      <c r="L157" s="155" t="s">
        <v>152</v>
      </c>
    </row>
    <row r="158" spans="1:15" ht="13.5" thickBot="1" x14ac:dyDescent="0.25">
      <c r="A158" s="89"/>
      <c r="B158" s="156" t="s">
        <v>49</v>
      </c>
      <c r="C158" s="61"/>
      <c r="D158" s="61"/>
      <c r="E158" s="61"/>
      <c r="F158" s="142">
        <v>95627</v>
      </c>
      <c r="G158" s="142">
        <v>93823</v>
      </c>
      <c r="H158" s="129">
        <v>324046235.68000001</v>
      </c>
      <c r="I158" s="129">
        <v>317010649.01999998</v>
      </c>
      <c r="J158" s="130"/>
      <c r="K158" s="157"/>
      <c r="L158" s="158">
        <v>2.2839</v>
      </c>
    </row>
    <row r="159" spans="1:15" s="160" customFormat="1" ht="11.25" x14ac:dyDescent="0.2">
      <c r="A159" s="56"/>
      <c r="B159" s="159"/>
      <c r="C159" s="159"/>
      <c r="D159" s="159"/>
      <c r="E159" s="159"/>
      <c r="F159" s="159"/>
      <c r="G159" s="159"/>
      <c r="H159" s="159"/>
      <c r="I159" s="159"/>
      <c r="J159" s="159"/>
    </row>
    <row r="160" spans="1:15" s="160" customFormat="1" ht="11.25" x14ac:dyDescent="0.2">
      <c r="A160" s="56"/>
      <c r="B160" s="159"/>
      <c r="C160" s="159"/>
      <c r="D160" s="159"/>
      <c r="E160" s="159"/>
      <c r="F160" s="159"/>
      <c r="G160" s="159"/>
      <c r="H160" s="159"/>
      <c r="I160" s="159"/>
      <c r="J160" s="159"/>
    </row>
    <row r="161" spans="1:16" ht="13.5" thickBot="1" x14ac:dyDescent="0.25"/>
    <row r="162" spans="1:16" s="16" customFormat="1" ht="15.75" x14ac:dyDescent="0.25">
      <c r="A162" s="20" t="s">
        <v>153</v>
      </c>
      <c r="B162" s="161"/>
      <c r="C162" s="162"/>
      <c r="D162" s="163"/>
      <c r="E162" s="163"/>
      <c r="F162" s="164" t="s">
        <v>154</v>
      </c>
    </row>
    <row r="163" spans="1:16" s="16" customFormat="1" ht="13.5" thickBot="1" x14ac:dyDescent="0.25">
      <c r="A163" s="89" t="s">
        <v>155</v>
      </c>
      <c r="B163" s="89"/>
      <c r="C163" s="165"/>
      <c r="D163" s="165"/>
      <c r="E163" s="165"/>
      <c r="F163" s="328">
        <v>568021582.14999998</v>
      </c>
    </row>
    <row r="164" spans="1:16" s="16" customFormat="1" x14ac:dyDescent="0.2">
      <c r="C164" s="166"/>
      <c r="D164" s="166"/>
      <c r="E164" s="166"/>
      <c r="F164" s="167"/>
    </row>
    <row r="165" spans="1:16" s="16" customFormat="1" x14ac:dyDescent="0.2">
      <c r="C165" s="168"/>
      <c r="D165" s="169"/>
      <c r="E165" s="169"/>
      <c r="F165" s="167"/>
      <c r="G165" s="170"/>
      <c r="H165" s="170"/>
      <c r="I165" s="170"/>
      <c r="J165" s="170"/>
      <c r="K165" s="170"/>
      <c r="L165" s="170"/>
      <c r="M165" s="170"/>
      <c r="N165" s="170"/>
      <c r="O165" s="170"/>
    </row>
    <row r="169" spans="1:16" x14ac:dyDescent="0.2">
      <c r="A169" s="16"/>
      <c r="B169" s="16"/>
      <c r="C169" s="168"/>
      <c r="D169" s="169"/>
      <c r="E169" s="169"/>
      <c r="F169" s="167"/>
      <c r="G169" s="16"/>
    </row>
    <row r="170" spans="1:16" x14ac:dyDescent="0.2">
      <c r="A170" s="360"/>
      <c r="B170" s="360"/>
      <c r="C170" s="360"/>
      <c r="D170" s="360"/>
      <c r="E170" s="360"/>
      <c r="F170" s="360"/>
    </row>
    <row r="171" spans="1:16" x14ac:dyDescent="0.2">
      <c r="A171" s="360"/>
      <c r="B171" s="360"/>
      <c r="C171" s="360"/>
      <c r="D171" s="360"/>
      <c r="E171" s="360"/>
      <c r="F171" s="360"/>
    </row>
    <row r="172" spans="1:16" x14ac:dyDescent="0.2">
      <c r="A172" s="360"/>
      <c r="B172" s="360"/>
      <c r="C172" s="360"/>
      <c r="D172" s="360"/>
      <c r="E172" s="360"/>
      <c r="F172" s="360"/>
    </row>
    <row r="173" spans="1:16" s="16" customFormat="1" ht="12.75" customHeight="1" x14ac:dyDescent="0.2">
      <c r="B173" s="171"/>
      <c r="C173" s="171"/>
      <c r="D173" s="171"/>
      <c r="E173" s="171"/>
      <c r="F173" s="172"/>
      <c r="G173" s="173"/>
      <c r="H173" s="173"/>
      <c r="I173" s="173"/>
      <c r="J173" s="173"/>
      <c r="K173" s="173"/>
      <c r="L173" s="170"/>
      <c r="M173" s="170"/>
      <c r="N173" s="170"/>
      <c r="O173" s="170"/>
      <c r="P173" s="174"/>
    </row>
    <row r="174" spans="1:16" s="16" customFormat="1" x14ac:dyDescent="0.2">
      <c r="A174" s="171"/>
      <c r="B174" s="171"/>
      <c r="C174" s="171"/>
      <c r="D174" s="171"/>
      <c r="E174" s="171"/>
      <c r="F174" s="172"/>
      <c r="G174" s="173"/>
      <c r="H174" s="173"/>
      <c r="I174" s="173"/>
      <c r="J174" s="173"/>
      <c r="K174" s="173"/>
      <c r="L174" s="170"/>
      <c r="M174" s="170"/>
      <c r="N174" s="170"/>
      <c r="O174" s="170"/>
      <c r="P174" s="174"/>
    </row>
    <row r="175" spans="1:16" s="16" customFormat="1" x14ac:dyDescent="0.2">
      <c r="A175" s="171"/>
      <c r="B175" s="171"/>
      <c r="C175" s="171"/>
      <c r="D175" s="171"/>
      <c r="E175" s="171"/>
      <c r="F175" s="171"/>
      <c r="L175" s="175"/>
      <c r="M175" s="175"/>
      <c r="N175" s="175"/>
      <c r="O175" s="175"/>
    </row>
    <row r="178" spans="6:6" x14ac:dyDescent="0.2">
      <c r="F178" s="19"/>
    </row>
    <row r="180" spans="6:6" x14ac:dyDescent="0.2">
      <c r="F180" s="19"/>
    </row>
  </sheetData>
  <mergeCells count="31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70:F172"/>
    <mergeCell ref="F126:G126"/>
    <mergeCell ref="J126:K126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90" zoomScaleNormal="90" zoomScalePageLayoutView="55" workbookViewId="0"/>
  </sheetViews>
  <sheetFormatPr defaultColWidth="9.140625" defaultRowHeight="12.75" x14ac:dyDescent="0.2"/>
  <cols>
    <col min="1" max="2" width="3.140625" style="176" customWidth="1"/>
    <col min="3" max="3" width="14.42578125" style="176" customWidth="1"/>
    <col min="4" max="4" width="13.140625" style="176" customWidth="1"/>
    <col min="5" max="5" width="12.85546875" style="176" customWidth="1"/>
    <col min="6" max="6" width="11.7109375" style="176" customWidth="1"/>
    <col min="7" max="7" width="15.85546875" style="176" bestFit="1" customWidth="1"/>
    <col min="8" max="8" width="19.28515625" style="176" customWidth="1"/>
    <col min="9" max="9" width="15.140625" style="176" bestFit="1" customWidth="1"/>
    <col min="10" max="11" width="14.42578125" style="176" customWidth="1"/>
    <col min="12" max="12" width="15.7109375" style="176" bestFit="1" customWidth="1"/>
    <col min="13" max="13" width="14.42578125" style="176" customWidth="1"/>
    <col min="14" max="14" width="17.140625" style="176" customWidth="1"/>
    <col min="15" max="15" width="3.7109375" style="176" customWidth="1"/>
    <col min="16" max="16" width="13.140625" style="176" customWidth="1"/>
    <col min="17" max="17" width="28.85546875" style="176" bestFit="1" customWidth="1"/>
    <col min="18" max="18" width="15.7109375" style="176" bestFit="1" customWidth="1"/>
    <col min="19" max="19" width="18.28515625" style="176" bestFit="1" customWidth="1"/>
    <col min="20" max="20" width="17.7109375" style="176" bestFit="1" customWidth="1"/>
    <col min="21" max="21" width="14.42578125" style="176" customWidth="1"/>
    <col min="22" max="22" width="13.7109375" style="176" bestFit="1" customWidth="1"/>
    <col min="23" max="23" width="14.140625" style="176" bestFit="1" customWidth="1"/>
    <col min="24" max="24" width="13.140625" style="176" bestFit="1" customWidth="1"/>
    <col min="25" max="38" width="10.85546875" style="176" customWidth="1"/>
    <col min="39" max="39" width="2.7109375" style="176" customWidth="1"/>
    <col min="40" max="16384" width="9.140625" style="176"/>
  </cols>
  <sheetData>
    <row r="1" spans="1:39" ht="15.75" x14ac:dyDescent="0.25">
      <c r="A1" s="255" t="s">
        <v>0</v>
      </c>
    </row>
    <row r="2" spans="1:39" ht="15.75" customHeight="1" x14ac:dyDescent="0.25">
      <c r="A2" s="255" t="s">
        <v>156</v>
      </c>
      <c r="S2" s="177"/>
      <c r="T2" s="177"/>
      <c r="U2" s="177"/>
    </row>
    <row r="3" spans="1:39" ht="15.75" x14ac:dyDescent="0.25">
      <c r="A3" s="255" t="str">
        <f>+FFELP!D5</f>
        <v>Indenture No. 4, LLC</v>
      </c>
      <c r="R3" s="177"/>
      <c r="S3" s="177"/>
      <c r="T3" s="177"/>
      <c r="U3" s="177"/>
    </row>
    <row r="4" spans="1:39" ht="13.5" thickBot="1" x14ac:dyDescent="0.25">
      <c r="R4" s="177"/>
      <c r="S4" s="177"/>
      <c r="T4" s="177"/>
      <c r="U4" s="177"/>
    </row>
    <row r="5" spans="1:39" x14ac:dyDescent="0.2">
      <c r="B5" s="380" t="s">
        <v>6</v>
      </c>
      <c r="C5" s="381"/>
      <c r="D5" s="381"/>
      <c r="E5" s="384">
        <f>FFELP!D6</f>
        <v>42394</v>
      </c>
      <c r="F5" s="384"/>
      <c r="G5" s="385"/>
      <c r="R5" s="177"/>
      <c r="S5" s="177"/>
      <c r="T5" s="177"/>
      <c r="U5" s="177"/>
    </row>
    <row r="6" spans="1:39" ht="13.5" thickBot="1" x14ac:dyDescent="0.25">
      <c r="B6" s="365" t="s">
        <v>157</v>
      </c>
      <c r="C6" s="366"/>
      <c r="D6" s="366"/>
      <c r="E6" s="386">
        <f>FFELP!D7</f>
        <v>42369</v>
      </c>
      <c r="F6" s="386"/>
      <c r="G6" s="387"/>
      <c r="R6" s="177"/>
      <c r="S6" s="177"/>
      <c r="T6" s="177"/>
      <c r="U6" s="177"/>
    </row>
    <row r="8" spans="1:39" x14ac:dyDescent="0.2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39" ht="15.75" thickBot="1" x14ac:dyDescent="0.3">
      <c r="A9" s="179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S9" s="69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39" ht="15.75" customHeight="1" thickBot="1" x14ac:dyDescent="0.25">
      <c r="A10" s="178"/>
      <c r="B10" s="178"/>
      <c r="C10" s="178"/>
      <c r="D10" s="178"/>
      <c r="E10" s="178"/>
      <c r="F10" s="178"/>
      <c r="G10" s="178"/>
      <c r="H10" s="178"/>
      <c r="J10" s="180"/>
      <c r="K10" s="181"/>
      <c r="L10" s="181"/>
      <c r="M10" s="181"/>
      <c r="N10" s="182"/>
      <c r="O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39" ht="18" thickBot="1" x14ac:dyDescent="0.3">
      <c r="A11" s="183" t="s">
        <v>158</v>
      </c>
      <c r="B11" s="184"/>
      <c r="C11" s="184"/>
      <c r="D11" s="184"/>
      <c r="E11" s="184"/>
      <c r="F11" s="184"/>
      <c r="G11" s="184"/>
      <c r="H11" s="185"/>
      <c r="J11" s="186" t="s">
        <v>159</v>
      </c>
      <c r="K11" s="178"/>
      <c r="L11" s="178"/>
      <c r="M11" s="178"/>
      <c r="N11" s="332">
        <f>E6</f>
        <v>42369</v>
      </c>
      <c r="O11" s="187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39" x14ac:dyDescent="0.2">
      <c r="A12" s="186"/>
      <c r="B12" s="178"/>
      <c r="C12" s="178"/>
      <c r="D12" s="178"/>
      <c r="E12" s="178"/>
      <c r="F12" s="178"/>
      <c r="G12" s="178"/>
      <c r="H12" s="188"/>
      <c r="J12" s="189" t="s">
        <v>160</v>
      </c>
      <c r="L12" s="178"/>
      <c r="M12" s="178"/>
      <c r="N12" s="190">
        <v>0</v>
      </c>
      <c r="O12" s="191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x14ac:dyDescent="0.2">
      <c r="A13" s="189"/>
      <c r="B13" s="178" t="s">
        <v>161</v>
      </c>
      <c r="C13" s="178"/>
      <c r="D13" s="178"/>
      <c r="E13" s="178"/>
      <c r="F13" s="178"/>
      <c r="G13" s="178"/>
      <c r="H13" s="190">
        <v>6689325.7400000002</v>
      </c>
      <c r="J13" s="24" t="s">
        <v>162</v>
      </c>
      <c r="L13" s="178"/>
      <c r="M13" s="178"/>
      <c r="N13" s="190">
        <v>128258.6</v>
      </c>
      <c r="O13" s="191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39" x14ac:dyDescent="0.2">
      <c r="A14" s="189"/>
      <c r="B14" s="178" t="s">
        <v>163</v>
      </c>
      <c r="C14" s="178"/>
      <c r="D14" s="178"/>
      <c r="E14" s="178"/>
      <c r="F14" s="192"/>
      <c r="G14" s="178"/>
      <c r="H14" s="193">
        <v>0</v>
      </c>
      <c r="J14" s="24" t="s">
        <v>164</v>
      </c>
      <c r="L14" s="178"/>
      <c r="M14" s="178"/>
      <c r="N14" s="190">
        <v>52094.92</v>
      </c>
      <c r="O14" s="191"/>
      <c r="P14" s="178"/>
      <c r="Q14" s="16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39" x14ac:dyDescent="0.2">
      <c r="A15" s="189"/>
      <c r="B15" s="178" t="s">
        <v>67</v>
      </c>
      <c r="C15" s="178"/>
      <c r="D15" s="178"/>
      <c r="E15" s="178"/>
      <c r="F15" s="178"/>
      <c r="G15" s="178"/>
      <c r="H15" s="193"/>
      <c r="J15" s="24" t="s">
        <v>165</v>
      </c>
      <c r="L15" s="178"/>
      <c r="M15" s="178"/>
      <c r="N15" s="190">
        <v>26187.32</v>
      </c>
      <c r="O15" s="191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39" x14ac:dyDescent="0.2">
      <c r="A16" s="189"/>
      <c r="B16" s="178"/>
      <c r="C16" s="178" t="s">
        <v>166</v>
      </c>
      <c r="D16" s="178"/>
      <c r="E16" s="178"/>
      <c r="F16" s="178"/>
      <c r="G16" s="178"/>
      <c r="H16" s="190">
        <v>0</v>
      </c>
      <c r="J16" s="24" t="s">
        <v>167</v>
      </c>
      <c r="L16" s="178"/>
      <c r="M16" s="178"/>
      <c r="N16" s="194" t="s">
        <v>250</v>
      </c>
      <c r="O16" s="79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13.5" thickBot="1" x14ac:dyDescent="0.25">
      <c r="A17" s="189"/>
      <c r="B17" s="178" t="s">
        <v>168</v>
      </c>
      <c r="C17" s="178"/>
      <c r="D17" s="178"/>
      <c r="E17" s="178"/>
      <c r="F17" s="178"/>
      <c r="G17" s="178"/>
      <c r="H17" s="193">
        <v>2145.04</v>
      </c>
      <c r="J17" s="195"/>
      <c r="K17" s="156" t="s">
        <v>169</v>
      </c>
      <c r="L17" s="196"/>
      <c r="M17" s="196"/>
      <c r="N17" s="333">
        <v>206540.84</v>
      </c>
      <c r="O17" s="79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x14ac:dyDescent="0.2">
      <c r="A18" s="189"/>
      <c r="B18" s="178" t="s">
        <v>170</v>
      </c>
      <c r="C18" s="178"/>
      <c r="D18" s="178"/>
      <c r="E18" s="178"/>
      <c r="F18" s="178"/>
      <c r="G18" s="178"/>
      <c r="H18" s="193">
        <v>0</v>
      </c>
      <c r="O18" s="191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x14ac:dyDescent="0.2">
      <c r="A19" s="189"/>
      <c r="B19" s="16" t="s">
        <v>171</v>
      </c>
      <c r="C19" s="178"/>
      <c r="D19" s="178"/>
      <c r="E19" s="178"/>
      <c r="F19" s="178"/>
      <c r="G19" s="178"/>
      <c r="H19" s="193">
        <v>0</v>
      </c>
      <c r="O19" s="79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x14ac:dyDescent="0.2">
      <c r="A20" s="189"/>
      <c r="B20" s="178" t="s">
        <v>172</v>
      </c>
      <c r="C20" s="178"/>
      <c r="D20" s="178"/>
      <c r="E20" s="178"/>
      <c r="F20" s="178"/>
      <c r="G20" s="178"/>
      <c r="H20" s="190">
        <f>N30</f>
        <v>1649410.19</v>
      </c>
      <c r="O20" s="191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x14ac:dyDescent="0.2">
      <c r="A21" s="189"/>
      <c r="B21" s="16" t="s">
        <v>173</v>
      </c>
      <c r="C21" s="178"/>
      <c r="D21" s="178"/>
      <c r="E21" s="178"/>
      <c r="F21" s="178"/>
      <c r="G21" s="178"/>
      <c r="H21" s="193"/>
      <c r="P21" s="178"/>
      <c r="Q21" s="178"/>
      <c r="R21" s="77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13.5" thickBot="1" x14ac:dyDescent="0.25">
      <c r="A22" s="189"/>
      <c r="B22" s="178" t="s">
        <v>174</v>
      </c>
      <c r="C22" s="178"/>
      <c r="D22" s="178"/>
      <c r="E22" s="178"/>
      <c r="F22" s="178"/>
      <c r="G22" s="178"/>
      <c r="H22" s="193">
        <v>0</v>
      </c>
      <c r="N22" s="197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x14ac:dyDescent="0.2">
      <c r="A23" s="189"/>
      <c r="B23" s="178" t="s">
        <v>175</v>
      </c>
      <c r="C23" s="178"/>
      <c r="D23" s="178"/>
      <c r="E23" s="178"/>
      <c r="F23" s="178"/>
      <c r="G23" s="178"/>
      <c r="H23" s="193"/>
      <c r="J23" s="180" t="s">
        <v>176</v>
      </c>
      <c r="K23" s="181"/>
      <c r="L23" s="181"/>
      <c r="M23" s="181"/>
      <c r="N23" s="334">
        <f>E6</f>
        <v>42369</v>
      </c>
      <c r="O23" s="166"/>
      <c r="P23" s="329"/>
      <c r="Q23" s="178"/>
      <c r="R23" s="178"/>
      <c r="S23" s="178"/>
      <c r="T23" s="178"/>
      <c r="U23" s="69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x14ac:dyDescent="0.2">
      <c r="A24" s="189"/>
      <c r="B24" s="178" t="s">
        <v>177</v>
      </c>
      <c r="C24" s="178"/>
      <c r="D24" s="178"/>
      <c r="E24" s="178"/>
      <c r="F24" s="178"/>
      <c r="G24" s="178"/>
      <c r="H24" s="193"/>
      <c r="J24" s="189"/>
      <c r="K24" s="178"/>
      <c r="L24" s="178"/>
      <c r="M24" s="178"/>
      <c r="N24" s="198"/>
      <c r="P24" s="329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x14ac:dyDescent="0.2">
      <c r="A25" s="189"/>
      <c r="B25" s="178" t="s">
        <v>178</v>
      </c>
      <c r="C25" s="178"/>
      <c r="D25" s="178"/>
      <c r="E25" s="178"/>
      <c r="F25" s="178"/>
      <c r="G25" s="178"/>
      <c r="H25" s="190"/>
      <c r="J25" s="199" t="s">
        <v>179</v>
      </c>
      <c r="K25" s="178"/>
      <c r="L25" s="178"/>
      <c r="M25" s="178"/>
      <c r="N25" s="335">
        <v>1133677.74</v>
      </c>
      <c r="P25" s="329"/>
      <c r="Q25" s="16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x14ac:dyDescent="0.2">
      <c r="A26" s="189"/>
      <c r="B26" s="178" t="s">
        <v>180</v>
      </c>
      <c r="C26" s="178"/>
      <c r="D26" s="178"/>
      <c r="E26" s="178"/>
      <c r="F26" s="178"/>
      <c r="G26" s="178"/>
      <c r="H26" s="190"/>
      <c r="J26" s="199" t="s">
        <v>181</v>
      </c>
      <c r="K26" s="178"/>
      <c r="L26" s="178"/>
      <c r="M26" s="178"/>
      <c r="N26" s="202">
        <v>72491313.980000004</v>
      </c>
      <c r="P26" s="329"/>
      <c r="Q26" s="16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x14ac:dyDescent="0.2">
      <c r="A27" s="189"/>
      <c r="B27" s="178" t="s">
        <v>182</v>
      </c>
      <c r="C27" s="178"/>
      <c r="D27" s="178"/>
      <c r="E27" s="178"/>
      <c r="F27" s="178"/>
      <c r="G27" s="178"/>
      <c r="H27" s="193"/>
      <c r="J27" s="199" t="s">
        <v>183</v>
      </c>
      <c r="K27" s="178"/>
      <c r="L27" s="178"/>
      <c r="M27" s="178"/>
      <c r="N27" s="336">
        <v>0.12759999999999999</v>
      </c>
      <c r="P27" s="330"/>
      <c r="Q27" s="16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x14ac:dyDescent="0.2">
      <c r="A28" s="189"/>
      <c r="B28" s="178"/>
      <c r="C28" s="178"/>
      <c r="D28" s="178"/>
      <c r="E28" s="178"/>
      <c r="F28" s="178"/>
      <c r="G28" s="178"/>
      <c r="H28" s="200"/>
      <c r="J28" s="199" t="s">
        <v>184</v>
      </c>
      <c r="K28" s="178"/>
      <c r="L28" s="178"/>
      <c r="M28" s="178"/>
      <c r="N28" s="211">
        <v>0.2321</v>
      </c>
      <c r="P28" s="330"/>
      <c r="Q28" s="16"/>
      <c r="R28" s="178"/>
    </row>
    <row r="29" spans="1:39" x14ac:dyDescent="0.2">
      <c r="A29" s="189"/>
      <c r="B29" s="178"/>
      <c r="C29" s="69" t="s">
        <v>185</v>
      </c>
      <c r="D29" s="178"/>
      <c r="E29" s="178"/>
      <c r="F29" s="178"/>
      <c r="G29" s="178"/>
      <c r="H29" s="337">
        <v>8340880.9699999997</v>
      </c>
      <c r="I29" s="197"/>
      <c r="J29" s="201"/>
      <c r="K29" s="178"/>
      <c r="L29" s="178"/>
      <c r="M29" s="178"/>
      <c r="N29" s="202"/>
      <c r="P29" s="329"/>
      <c r="Q29" s="16"/>
      <c r="R29" s="178"/>
    </row>
    <row r="30" spans="1:39" ht="13.5" thickBot="1" x14ac:dyDescent="0.25">
      <c r="A30" s="189"/>
      <c r="B30" s="178"/>
      <c r="C30" s="69"/>
      <c r="D30" s="178"/>
      <c r="E30" s="178"/>
      <c r="F30" s="178"/>
      <c r="G30" s="178"/>
      <c r="H30" s="200"/>
      <c r="J30" s="199" t="s">
        <v>186</v>
      </c>
      <c r="K30" s="178"/>
      <c r="L30" s="178"/>
      <c r="M30" s="178"/>
      <c r="N30" s="335">
        <v>1649410.19</v>
      </c>
      <c r="P30" s="329"/>
      <c r="Q30" s="16"/>
      <c r="R30" s="178"/>
    </row>
    <row r="31" spans="1:39" x14ac:dyDescent="0.2">
      <c r="A31" s="203" t="s">
        <v>187</v>
      </c>
      <c r="B31" s="204"/>
      <c r="C31" s="205"/>
      <c r="D31" s="204"/>
      <c r="E31" s="204"/>
      <c r="F31" s="204"/>
      <c r="G31" s="204"/>
      <c r="H31" s="206"/>
      <c r="J31" s="199" t="s">
        <v>188</v>
      </c>
      <c r="K31" s="178"/>
      <c r="L31" s="178"/>
      <c r="M31" s="178"/>
      <c r="N31" s="202" t="s">
        <v>250</v>
      </c>
      <c r="P31" s="329"/>
      <c r="Q31" s="16"/>
      <c r="R31" s="178"/>
    </row>
    <row r="32" spans="1:39" ht="14.25" x14ac:dyDescent="0.2">
      <c r="A32" s="54"/>
      <c r="B32" s="159"/>
      <c r="C32" s="159"/>
      <c r="D32" s="159"/>
      <c r="E32" s="159"/>
      <c r="F32" s="159"/>
      <c r="G32" s="159"/>
      <c r="H32" s="207"/>
      <c r="J32" s="24" t="s">
        <v>189</v>
      </c>
      <c r="K32" s="178"/>
      <c r="L32" s="178"/>
      <c r="M32" s="178"/>
      <c r="N32" s="335">
        <v>71342754.129999995</v>
      </c>
      <c r="P32" s="75"/>
      <c r="Q32" s="16"/>
      <c r="R32" s="178"/>
    </row>
    <row r="33" spans="1:19" ht="15" thickBot="1" x14ac:dyDescent="0.25">
      <c r="A33" s="59"/>
      <c r="B33" s="208"/>
      <c r="C33" s="208"/>
      <c r="D33" s="208"/>
      <c r="E33" s="208"/>
      <c r="F33" s="208"/>
      <c r="G33" s="209"/>
      <c r="H33" s="210"/>
      <c r="J33" s="24" t="s">
        <v>190</v>
      </c>
      <c r="K33" s="16"/>
      <c r="L33" s="16"/>
      <c r="M33" s="16"/>
      <c r="N33" s="211">
        <v>0.98419999999999996</v>
      </c>
      <c r="P33" s="330"/>
      <c r="Q33" s="16"/>
      <c r="R33" s="178"/>
    </row>
    <row r="34" spans="1:19" s="160" customFormat="1" x14ac:dyDescent="0.2">
      <c r="A34" s="56"/>
      <c r="B34" s="159"/>
      <c r="C34" s="159"/>
      <c r="D34" s="159"/>
      <c r="E34" s="159"/>
      <c r="F34" s="159"/>
      <c r="G34" s="159"/>
      <c r="H34" s="159"/>
      <c r="J34" s="24" t="s">
        <v>191</v>
      </c>
      <c r="K34" s="16"/>
      <c r="L34" s="16"/>
      <c r="M34" s="16"/>
      <c r="N34" s="211">
        <v>2E-3</v>
      </c>
      <c r="P34" s="331"/>
      <c r="Q34" s="16"/>
      <c r="R34" s="159"/>
    </row>
    <row r="35" spans="1:19" s="160" customFormat="1" ht="13.5" thickBot="1" x14ac:dyDescent="0.25">
      <c r="G35" s="212"/>
      <c r="J35" s="213" t="s">
        <v>192</v>
      </c>
      <c r="K35" s="214"/>
      <c r="L35" s="214"/>
      <c r="M35" s="214"/>
      <c r="N35" s="215">
        <v>0</v>
      </c>
      <c r="P35" s="159"/>
      <c r="Q35" s="16"/>
      <c r="R35" s="159"/>
    </row>
    <row r="36" spans="1:19" s="160" customFormat="1" x14ac:dyDescent="0.2">
      <c r="H36" s="216"/>
      <c r="J36" s="217" t="s">
        <v>193</v>
      </c>
      <c r="K36" s="218"/>
      <c r="L36" s="218"/>
      <c r="M36" s="218"/>
      <c r="N36" s="219"/>
      <c r="P36" s="159"/>
      <c r="Q36" s="220"/>
      <c r="R36" s="79"/>
    </row>
    <row r="37" spans="1:19" s="160" customFormat="1" ht="13.5" thickBot="1" x14ac:dyDescent="0.25">
      <c r="H37" s="212"/>
      <c r="J37" s="377" t="s">
        <v>194</v>
      </c>
      <c r="K37" s="378"/>
      <c r="L37" s="378"/>
      <c r="M37" s="378"/>
      <c r="N37" s="379"/>
      <c r="O37" s="221"/>
      <c r="P37" s="159"/>
      <c r="Q37" s="56"/>
      <c r="R37" s="79"/>
    </row>
    <row r="38" spans="1:19" s="160" customFormat="1" x14ac:dyDescent="0.2">
      <c r="J38" s="56"/>
      <c r="K38" s="69"/>
      <c r="L38" s="178"/>
      <c r="M38" s="178"/>
      <c r="N38" s="178"/>
      <c r="O38" s="178"/>
      <c r="P38" s="159"/>
      <c r="Q38" s="159"/>
      <c r="R38" s="79"/>
      <c r="S38" s="212"/>
    </row>
    <row r="39" spans="1:19" ht="13.5" thickBot="1" x14ac:dyDescent="0.25">
      <c r="P39" s="178"/>
      <c r="Q39" s="178"/>
      <c r="R39" s="79"/>
    </row>
    <row r="40" spans="1:19" ht="15.75" thickBot="1" x14ac:dyDescent="0.3">
      <c r="A40" s="183" t="s">
        <v>195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178"/>
      <c r="P40" s="178"/>
      <c r="Q40" s="178"/>
      <c r="R40" s="79"/>
      <c r="S40" s="197"/>
    </row>
    <row r="41" spans="1:19" ht="15.75" thickBot="1" x14ac:dyDescent="0.3">
      <c r="A41" s="222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200"/>
      <c r="O41" s="178"/>
      <c r="Q41" s="160"/>
      <c r="R41" s="223"/>
    </row>
    <row r="42" spans="1:19" x14ac:dyDescent="0.2">
      <c r="A42" s="224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2"/>
      <c r="O42" s="178"/>
      <c r="S42" s="197"/>
    </row>
    <row r="43" spans="1:19" x14ac:dyDescent="0.2">
      <c r="A43" s="186" t="s">
        <v>196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225" t="s">
        <v>197</v>
      </c>
      <c r="M43" s="226"/>
      <c r="N43" s="227" t="s">
        <v>198</v>
      </c>
      <c r="O43" s="228"/>
      <c r="P43" s="178"/>
      <c r="Q43" s="178"/>
      <c r="R43" s="197"/>
    </row>
    <row r="44" spans="1:19" x14ac:dyDescent="0.2">
      <c r="A44" s="189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200"/>
      <c r="O44" s="178"/>
      <c r="P44" s="178"/>
      <c r="Q44" s="229"/>
    </row>
    <row r="45" spans="1:19" x14ac:dyDescent="0.2">
      <c r="A45" s="189"/>
      <c r="B45" s="69" t="s">
        <v>185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91"/>
      <c r="M45" s="191"/>
      <c r="N45" s="193">
        <v>8340880.9699999997</v>
      </c>
      <c r="O45" s="178"/>
      <c r="P45" s="178"/>
      <c r="Q45" s="229"/>
    </row>
    <row r="46" spans="1:19" x14ac:dyDescent="0.2">
      <c r="A46" s="189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91"/>
      <c r="M46" s="191"/>
      <c r="N46" s="193"/>
      <c r="O46" s="191"/>
      <c r="P46" s="178"/>
      <c r="Q46" s="229"/>
    </row>
    <row r="47" spans="1:19" x14ac:dyDescent="0.2">
      <c r="A47" s="189"/>
      <c r="B47" s="69" t="s">
        <v>199</v>
      </c>
      <c r="C47" s="178"/>
      <c r="D47" s="178"/>
      <c r="E47" s="178"/>
      <c r="F47" s="178"/>
      <c r="G47" s="178"/>
      <c r="H47" s="178"/>
      <c r="I47" s="178"/>
      <c r="J47" s="178"/>
      <c r="K47" s="178"/>
      <c r="L47" s="79">
        <v>511757.56</v>
      </c>
      <c r="M47" s="191"/>
      <c r="N47" s="193">
        <v>7829123.4100000001</v>
      </c>
      <c r="O47" s="191"/>
      <c r="P47" s="178"/>
      <c r="Q47" s="230"/>
    </row>
    <row r="48" spans="1:19" x14ac:dyDescent="0.2">
      <c r="A48" s="189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79"/>
      <c r="M48" s="191"/>
      <c r="N48" s="193"/>
      <c r="O48" s="191"/>
      <c r="P48" s="178"/>
      <c r="Q48" s="230"/>
    </row>
    <row r="49" spans="1:24" x14ac:dyDescent="0.2">
      <c r="A49" s="189"/>
      <c r="B49" s="69" t="s">
        <v>200</v>
      </c>
      <c r="C49" s="178"/>
      <c r="D49" s="178"/>
      <c r="E49" s="178"/>
      <c r="F49" s="178"/>
      <c r="G49" s="178"/>
      <c r="H49" s="178"/>
      <c r="I49" s="178"/>
      <c r="J49" s="178"/>
      <c r="K49" s="178"/>
      <c r="L49" s="79" t="s">
        <v>249</v>
      </c>
      <c r="M49" s="191"/>
      <c r="N49" s="193">
        <v>7829123.4100000001</v>
      </c>
      <c r="O49" s="191"/>
      <c r="P49" s="178"/>
      <c r="Q49" s="229"/>
    </row>
    <row r="50" spans="1:24" x14ac:dyDescent="0.2">
      <c r="A50" s="189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79"/>
      <c r="M50" s="191"/>
      <c r="N50" s="193"/>
      <c r="O50" s="191"/>
      <c r="P50" s="178"/>
      <c r="Q50" s="229"/>
    </row>
    <row r="51" spans="1:24" x14ac:dyDescent="0.2">
      <c r="A51" s="189"/>
      <c r="B51" s="69" t="s">
        <v>201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79">
        <v>128258.6</v>
      </c>
      <c r="M51" s="191"/>
      <c r="N51" s="193">
        <v>7700864.8099999996</v>
      </c>
      <c r="O51" s="79"/>
      <c r="P51" s="178"/>
      <c r="Q51" s="230"/>
    </row>
    <row r="52" spans="1:24" x14ac:dyDescent="0.2">
      <c r="A52" s="189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79"/>
      <c r="M52" s="191"/>
      <c r="N52" s="193"/>
      <c r="O52" s="191"/>
      <c r="P52" s="178"/>
      <c r="Q52" s="230"/>
    </row>
    <row r="53" spans="1:24" x14ac:dyDescent="0.2">
      <c r="A53" s="189"/>
      <c r="B53" s="69" t="s">
        <v>202</v>
      </c>
      <c r="C53" s="178"/>
      <c r="D53" s="178"/>
      <c r="E53" s="178"/>
      <c r="F53" s="178"/>
      <c r="G53" s="178"/>
      <c r="H53" s="178"/>
      <c r="I53" s="178"/>
      <c r="J53" s="178"/>
      <c r="K53" s="178"/>
      <c r="L53" s="79">
        <v>13023.73</v>
      </c>
      <c r="M53" s="191"/>
      <c r="N53" s="193">
        <v>7687841.0800000001</v>
      </c>
      <c r="O53" s="191"/>
      <c r="P53" s="178"/>
      <c r="Q53" s="178"/>
    </row>
    <row r="54" spans="1:24" x14ac:dyDescent="0.2">
      <c r="A54" s="189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79"/>
      <c r="M54" s="191"/>
      <c r="N54" s="193"/>
      <c r="O54" s="191"/>
    </row>
    <row r="55" spans="1:24" x14ac:dyDescent="0.2">
      <c r="A55" s="189"/>
      <c r="B55" s="69" t="s">
        <v>203</v>
      </c>
      <c r="C55" s="178"/>
      <c r="D55" s="178"/>
      <c r="E55" s="178"/>
      <c r="F55" s="178"/>
      <c r="G55" s="178"/>
      <c r="H55" s="178"/>
      <c r="I55" s="178"/>
      <c r="J55" s="178"/>
      <c r="K55" s="178"/>
      <c r="L55" s="79">
        <v>233229.09</v>
      </c>
      <c r="M55" s="191"/>
      <c r="N55" s="193">
        <v>7454611.9900000002</v>
      </c>
      <c r="O55" s="191"/>
    </row>
    <row r="56" spans="1:24" x14ac:dyDescent="0.2">
      <c r="A56" s="189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79"/>
      <c r="M56" s="191"/>
      <c r="N56" s="193"/>
      <c r="O56" s="191"/>
    </row>
    <row r="57" spans="1:24" x14ac:dyDescent="0.2">
      <c r="A57" s="189"/>
      <c r="B57" s="69" t="s">
        <v>204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91">
        <v>18562.5</v>
      </c>
      <c r="M57" s="191"/>
      <c r="N57" s="193">
        <v>7436049.4900000002</v>
      </c>
      <c r="O57" s="191"/>
      <c r="P57" s="178"/>
      <c r="Q57" s="231"/>
      <c r="R57" s="178"/>
      <c r="S57" s="178"/>
      <c r="T57" s="178"/>
      <c r="U57" s="178"/>
      <c r="V57" s="178"/>
      <c r="W57" s="178"/>
      <c r="X57" s="178"/>
    </row>
    <row r="58" spans="1:24" x14ac:dyDescent="0.2">
      <c r="A58" s="189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91"/>
      <c r="M58" s="191"/>
      <c r="N58" s="193"/>
      <c r="O58" s="191"/>
      <c r="P58" s="178"/>
      <c r="Q58" s="232"/>
      <c r="R58" s="178"/>
      <c r="S58" s="388"/>
      <c r="T58" s="388"/>
      <c r="U58" s="178"/>
      <c r="V58" s="178"/>
      <c r="W58" s="178"/>
      <c r="X58" s="178"/>
    </row>
    <row r="59" spans="1:24" x14ac:dyDescent="0.2">
      <c r="A59" s="189"/>
      <c r="B59" s="69" t="s">
        <v>205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91" t="s">
        <v>249</v>
      </c>
      <c r="M59" s="191"/>
      <c r="N59" s="193">
        <v>7436049.4900000002</v>
      </c>
      <c r="O59" s="191"/>
      <c r="P59" s="178"/>
      <c r="Q59" s="178"/>
      <c r="R59" s="178"/>
      <c r="S59" s="16"/>
      <c r="T59" s="178"/>
      <c r="U59" s="178"/>
      <c r="V59" s="178"/>
      <c r="W59" s="178"/>
      <c r="X59" s="178"/>
    </row>
    <row r="60" spans="1:24" x14ac:dyDescent="0.2">
      <c r="A60" s="189"/>
      <c r="B60" s="69"/>
      <c r="C60" s="178"/>
      <c r="D60" s="178"/>
      <c r="E60" s="178"/>
      <c r="F60" s="178"/>
      <c r="G60" s="178"/>
      <c r="H60" s="178"/>
      <c r="I60" s="178"/>
      <c r="J60" s="178"/>
      <c r="K60" s="178"/>
      <c r="L60" s="191"/>
      <c r="M60" s="191"/>
      <c r="N60" s="193"/>
      <c r="O60" s="191"/>
      <c r="P60" s="233"/>
      <c r="Q60" s="16"/>
      <c r="R60" s="16"/>
      <c r="S60" s="234"/>
      <c r="T60" s="191"/>
      <c r="U60" s="178"/>
      <c r="V60" s="191"/>
      <c r="W60" s="191"/>
      <c r="X60" s="191"/>
    </row>
    <row r="61" spans="1:24" x14ac:dyDescent="0.2">
      <c r="A61" s="189"/>
      <c r="B61" s="69" t="s">
        <v>206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91">
        <v>7035586.6600000001</v>
      </c>
      <c r="M61" s="191"/>
      <c r="N61" s="193">
        <v>400462.83</v>
      </c>
      <c r="O61" s="191"/>
      <c r="P61" s="233"/>
      <c r="Q61" s="16"/>
      <c r="R61" s="16"/>
      <c r="S61" s="234"/>
      <c r="T61" s="191"/>
      <c r="U61" s="178"/>
      <c r="V61" s="191"/>
      <c r="W61" s="191"/>
      <c r="X61" s="191"/>
    </row>
    <row r="62" spans="1:24" x14ac:dyDescent="0.2">
      <c r="A62" s="189"/>
      <c r="B62" s="69"/>
      <c r="C62" s="178"/>
      <c r="D62" s="178"/>
      <c r="E62" s="178"/>
      <c r="F62" s="178"/>
      <c r="G62" s="178"/>
      <c r="H62" s="178"/>
      <c r="I62" s="178"/>
      <c r="J62" s="178"/>
      <c r="K62" s="178"/>
      <c r="L62" s="191"/>
      <c r="M62" s="191"/>
      <c r="N62" s="193"/>
      <c r="O62" s="191"/>
      <c r="P62" s="233"/>
      <c r="Q62" s="16"/>
      <c r="R62" s="16"/>
      <c r="S62" s="234"/>
      <c r="T62" s="191"/>
      <c r="U62" s="178"/>
      <c r="V62" s="191"/>
      <c r="W62" s="191"/>
      <c r="X62" s="191"/>
    </row>
    <row r="63" spans="1:24" x14ac:dyDescent="0.2">
      <c r="A63" s="189"/>
      <c r="B63" s="69" t="s">
        <v>207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91">
        <v>39071.19</v>
      </c>
      <c r="M63" s="191"/>
      <c r="N63" s="193">
        <v>361391.64</v>
      </c>
      <c r="O63" s="191"/>
      <c r="P63" s="233"/>
      <c r="Q63" s="16"/>
      <c r="R63" s="16"/>
      <c r="S63" s="234"/>
      <c r="T63" s="191"/>
      <c r="U63" s="178"/>
      <c r="V63" s="191"/>
      <c r="W63" s="191"/>
      <c r="X63" s="191"/>
    </row>
    <row r="64" spans="1:24" x14ac:dyDescent="0.2">
      <c r="A64" s="189"/>
      <c r="B64" s="69"/>
      <c r="C64" s="178"/>
      <c r="D64" s="178"/>
      <c r="E64" s="178"/>
      <c r="F64" s="178"/>
      <c r="G64" s="178"/>
      <c r="H64" s="178"/>
      <c r="I64" s="178"/>
      <c r="J64" s="178"/>
      <c r="K64" s="178"/>
      <c r="L64" s="191"/>
      <c r="M64" s="191"/>
      <c r="N64" s="193"/>
      <c r="O64" s="191"/>
      <c r="P64" s="233"/>
      <c r="Q64" s="16"/>
      <c r="R64" s="16"/>
      <c r="S64" s="234"/>
      <c r="T64" s="191"/>
      <c r="U64" s="178"/>
      <c r="V64" s="191"/>
      <c r="W64" s="191"/>
      <c r="X64" s="191"/>
    </row>
    <row r="65" spans="1:24" x14ac:dyDescent="0.2">
      <c r="A65" s="189"/>
      <c r="B65" s="69" t="s">
        <v>208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91"/>
      <c r="M65" s="191"/>
      <c r="N65" s="193">
        <v>361391.64</v>
      </c>
      <c r="O65" s="191"/>
      <c r="P65" s="233"/>
      <c r="Q65" s="16"/>
      <c r="R65" s="16"/>
      <c r="S65" s="234"/>
      <c r="T65" s="191"/>
      <c r="U65" s="178"/>
      <c r="V65" s="191"/>
      <c r="W65" s="191"/>
      <c r="X65" s="191"/>
    </row>
    <row r="66" spans="1:24" x14ac:dyDescent="0.2">
      <c r="A66" s="189"/>
      <c r="B66" s="69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200"/>
      <c r="O66" s="191"/>
      <c r="P66" s="233"/>
      <c r="Q66" s="16"/>
      <c r="R66" s="16"/>
      <c r="S66" s="234"/>
      <c r="T66" s="191"/>
      <c r="U66" s="178"/>
      <c r="V66" s="191"/>
      <c r="W66" s="191"/>
      <c r="X66" s="191"/>
    </row>
    <row r="67" spans="1:24" x14ac:dyDescent="0.2">
      <c r="A67" s="189"/>
      <c r="B67" s="69" t="s">
        <v>209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91">
        <v>361391.64</v>
      </c>
      <c r="M67" s="178"/>
      <c r="N67" s="193" t="s">
        <v>250</v>
      </c>
      <c r="O67" s="191"/>
      <c r="P67" s="233"/>
      <c r="Q67" s="16"/>
      <c r="R67" s="16"/>
      <c r="S67" s="234"/>
      <c r="T67" s="191"/>
      <c r="U67" s="178"/>
      <c r="V67" s="191"/>
      <c r="W67" s="191"/>
      <c r="X67" s="191"/>
    </row>
    <row r="68" spans="1:24" x14ac:dyDescent="0.2">
      <c r="A68" s="189"/>
      <c r="B68" s="69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200"/>
      <c r="O68" s="191"/>
      <c r="P68" s="233"/>
      <c r="Q68" s="16"/>
      <c r="R68" s="16"/>
      <c r="S68" s="234"/>
      <c r="T68" s="191"/>
      <c r="U68" s="178"/>
      <c r="V68" s="191"/>
      <c r="W68" s="191"/>
      <c r="X68" s="191"/>
    </row>
    <row r="69" spans="1:24" x14ac:dyDescent="0.2">
      <c r="A69" s="189"/>
      <c r="B69" s="69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200"/>
      <c r="O69" s="191"/>
      <c r="P69" s="233"/>
      <c r="Q69" s="16"/>
      <c r="R69" s="16"/>
      <c r="S69" s="234"/>
      <c r="T69" s="191"/>
      <c r="U69" s="178"/>
      <c r="V69" s="191"/>
      <c r="W69" s="191"/>
      <c r="X69" s="191"/>
    </row>
    <row r="70" spans="1:24" x14ac:dyDescent="0.2">
      <c r="A70" s="189"/>
      <c r="B70" s="159"/>
      <c r="C70" s="235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200"/>
      <c r="O70" s="191"/>
      <c r="P70" s="236"/>
      <c r="Q70" s="16"/>
      <c r="R70" s="16"/>
      <c r="S70" s="234"/>
      <c r="T70" s="191"/>
      <c r="U70" s="178"/>
      <c r="V70" s="191"/>
      <c r="W70" s="178"/>
      <c r="X70" s="178"/>
    </row>
    <row r="71" spans="1:24" x14ac:dyDescent="0.2">
      <c r="A71" s="54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200"/>
      <c r="O71" s="191"/>
      <c r="P71" s="233"/>
      <c r="Q71" s="16"/>
      <c r="R71" s="16"/>
      <c r="S71" s="234"/>
      <c r="T71" s="191"/>
      <c r="U71" s="178"/>
      <c r="V71" s="191"/>
      <c r="W71" s="178"/>
      <c r="X71" s="178"/>
    </row>
    <row r="72" spans="1:24" ht="13.5" thickBot="1" x14ac:dyDescent="0.25">
      <c r="A72" s="59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237"/>
      <c r="O72" s="191"/>
      <c r="P72" s="236"/>
      <c r="Q72" s="16"/>
      <c r="R72" s="16"/>
      <c r="S72" s="238"/>
      <c r="T72" s="191"/>
      <c r="U72" s="178"/>
      <c r="V72" s="191"/>
      <c r="W72" s="178"/>
      <c r="X72" s="178"/>
    </row>
    <row r="73" spans="1:24" ht="13.5" thickBot="1" x14ac:dyDescent="0.25">
      <c r="A73" s="189"/>
      <c r="B73" s="69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91"/>
      <c r="P73" s="16"/>
      <c r="Q73" s="69"/>
      <c r="R73" s="69"/>
      <c r="S73" s="167"/>
      <c r="T73" s="167"/>
      <c r="U73" s="178"/>
      <c r="V73" s="178"/>
      <c r="W73" s="178"/>
      <c r="X73" s="178"/>
    </row>
    <row r="74" spans="1:24" x14ac:dyDescent="0.2">
      <c r="A74" s="180" t="s">
        <v>210</v>
      </c>
      <c r="B74" s="181"/>
      <c r="C74" s="181"/>
      <c r="D74" s="181"/>
      <c r="E74" s="181"/>
      <c r="F74" s="181"/>
      <c r="G74" s="239" t="s">
        <v>211</v>
      </c>
      <c r="H74" s="239" t="s">
        <v>212</v>
      </c>
      <c r="I74" s="240" t="s">
        <v>213</v>
      </c>
      <c r="J74" s="178"/>
      <c r="K74" s="178"/>
      <c r="L74" s="178"/>
      <c r="M74" s="178"/>
      <c r="N74" s="178"/>
      <c r="O74" s="191"/>
      <c r="P74" s="233"/>
      <c r="Q74" s="16"/>
      <c r="R74" s="16"/>
      <c r="S74" s="238"/>
      <c r="T74" s="191"/>
      <c r="U74" s="178"/>
      <c r="V74" s="178"/>
      <c r="W74" s="178"/>
      <c r="X74" s="178"/>
    </row>
    <row r="75" spans="1:24" x14ac:dyDescent="0.2">
      <c r="A75" s="189"/>
      <c r="B75" s="178"/>
      <c r="C75" s="178"/>
      <c r="D75" s="178"/>
      <c r="E75" s="178"/>
      <c r="F75" s="178"/>
      <c r="G75" s="241"/>
      <c r="H75" s="241"/>
      <c r="I75" s="200"/>
      <c r="J75" s="178"/>
      <c r="K75" s="178"/>
      <c r="L75" s="178"/>
      <c r="M75" s="178"/>
      <c r="N75" s="178"/>
      <c r="O75" s="191"/>
      <c r="P75" s="236"/>
      <c r="Q75" s="16"/>
      <c r="R75" s="16"/>
      <c r="S75" s="238"/>
      <c r="T75" s="191"/>
      <c r="U75" s="178"/>
      <c r="V75" s="178"/>
      <c r="W75" s="178"/>
      <c r="X75" s="178"/>
    </row>
    <row r="76" spans="1:24" x14ac:dyDescent="0.2">
      <c r="A76" s="189"/>
      <c r="B76" s="178" t="s">
        <v>214</v>
      </c>
      <c r="C76" s="178"/>
      <c r="D76" s="178"/>
      <c r="E76" s="178"/>
      <c r="F76" s="178"/>
      <c r="G76" s="338">
        <f>L55</f>
        <v>233229.09</v>
      </c>
      <c r="H76" s="338">
        <f>L57</f>
        <v>18562.5</v>
      </c>
      <c r="I76" s="198">
        <f>SUM(G76:H76)</f>
        <v>251791.59</v>
      </c>
      <c r="J76" s="178"/>
      <c r="K76" s="178"/>
      <c r="L76" s="178"/>
      <c r="M76" s="178"/>
      <c r="N76" s="178"/>
      <c r="O76" s="191"/>
      <c r="P76" s="236"/>
      <c r="Q76" s="16"/>
      <c r="R76" s="16"/>
      <c r="S76" s="238"/>
      <c r="T76" s="191"/>
      <c r="U76" s="178"/>
      <c r="V76" s="178"/>
      <c r="W76" s="178"/>
      <c r="X76" s="178"/>
    </row>
    <row r="77" spans="1:24" x14ac:dyDescent="0.2">
      <c r="A77" s="189"/>
      <c r="B77" s="178" t="s">
        <v>215</v>
      </c>
      <c r="C77" s="178"/>
      <c r="D77" s="178"/>
      <c r="E77" s="178"/>
      <c r="F77" s="178"/>
      <c r="G77" s="339">
        <f>+G76</f>
        <v>233229.09</v>
      </c>
      <c r="H77" s="339">
        <f>+H76</f>
        <v>18562.5</v>
      </c>
      <c r="I77" s="340">
        <f>SUM(G77:H77)</f>
        <v>251791.59</v>
      </c>
      <c r="J77" s="178"/>
      <c r="K77" s="178"/>
      <c r="L77" s="178"/>
      <c r="M77" s="178"/>
      <c r="N77" s="178"/>
      <c r="O77" s="191"/>
      <c r="P77" s="178"/>
      <c r="Q77" s="69"/>
      <c r="R77" s="69"/>
      <c r="S77" s="167"/>
      <c r="T77" s="167"/>
      <c r="U77" s="178"/>
      <c r="V77" s="178"/>
      <c r="W77" s="178"/>
      <c r="X77" s="178"/>
    </row>
    <row r="78" spans="1:24" x14ac:dyDescent="0.2">
      <c r="A78" s="189"/>
      <c r="B78" s="178"/>
      <c r="C78" s="16" t="s">
        <v>216</v>
      </c>
      <c r="D78" s="178"/>
      <c r="E78" s="178"/>
      <c r="F78" s="178"/>
      <c r="G78" s="338">
        <v>0</v>
      </c>
      <c r="H78" s="338">
        <v>0</v>
      </c>
      <c r="I78" s="198">
        <f>+I77-I76</f>
        <v>0</v>
      </c>
      <c r="J78" s="178"/>
      <c r="K78" s="178"/>
      <c r="L78" s="178"/>
      <c r="M78" s="178"/>
      <c r="N78" s="178"/>
      <c r="O78" s="191"/>
      <c r="P78" s="178"/>
      <c r="Q78" s="16"/>
      <c r="R78" s="242"/>
      <c r="S78" s="191"/>
      <c r="T78" s="191"/>
      <c r="U78" s="178"/>
      <c r="V78" s="178"/>
      <c r="W78" s="178"/>
      <c r="X78" s="178"/>
    </row>
    <row r="79" spans="1:24" x14ac:dyDescent="0.2">
      <c r="A79" s="189"/>
      <c r="B79" s="178"/>
      <c r="C79" s="178"/>
      <c r="D79" s="178"/>
      <c r="E79" s="178"/>
      <c r="F79" s="178"/>
      <c r="G79" s="241"/>
      <c r="H79" s="241"/>
      <c r="I79" s="200"/>
      <c r="J79" s="178"/>
      <c r="K79" s="178"/>
      <c r="L79" s="178"/>
      <c r="M79" s="178"/>
      <c r="N79" s="178"/>
      <c r="O79" s="191"/>
      <c r="P79" s="178"/>
      <c r="Q79" s="69"/>
      <c r="R79" s="69"/>
      <c r="S79" s="167"/>
      <c r="T79" s="167"/>
      <c r="U79" s="16"/>
      <c r="V79" s="178"/>
      <c r="W79" s="178"/>
      <c r="X79" s="178"/>
    </row>
    <row r="80" spans="1:24" x14ac:dyDescent="0.2">
      <c r="A80" s="189"/>
      <c r="B80" s="178" t="s">
        <v>217</v>
      </c>
      <c r="C80" s="178"/>
      <c r="D80" s="178"/>
      <c r="E80" s="178"/>
      <c r="F80" s="178"/>
      <c r="G80" s="341">
        <v>0</v>
      </c>
      <c r="H80" s="341">
        <v>0</v>
      </c>
      <c r="I80" s="198">
        <f>SUM(G80:H80)</f>
        <v>0</v>
      </c>
      <c r="J80" s="178"/>
      <c r="K80" s="178"/>
      <c r="L80" s="178"/>
      <c r="M80" s="178"/>
      <c r="N80" s="178"/>
      <c r="O80" s="191"/>
      <c r="P80" s="178"/>
      <c r="Q80" s="178"/>
      <c r="R80" s="178"/>
      <c r="S80" s="178"/>
      <c r="T80" s="231"/>
      <c r="U80" s="178"/>
      <c r="V80" s="178"/>
      <c r="W80" s="178"/>
      <c r="X80" s="178"/>
    </row>
    <row r="81" spans="1:24" x14ac:dyDescent="0.2">
      <c r="A81" s="189"/>
      <c r="B81" s="178" t="s">
        <v>218</v>
      </c>
      <c r="C81" s="178"/>
      <c r="D81" s="178"/>
      <c r="E81" s="178"/>
      <c r="F81" s="178"/>
      <c r="G81" s="342">
        <f>G80</f>
        <v>0</v>
      </c>
      <c r="H81" s="342">
        <f>H80</f>
        <v>0</v>
      </c>
      <c r="I81" s="340">
        <f>SUM(G81:H81)</f>
        <v>0</v>
      </c>
      <c r="J81" s="178"/>
      <c r="K81" s="178"/>
      <c r="L81" s="178"/>
      <c r="M81" s="178"/>
      <c r="N81" s="178"/>
      <c r="O81" s="191"/>
      <c r="P81" s="178"/>
      <c r="Q81" s="178"/>
      <c r="R81" s="178"/>
      <c r="S81" s="178"/>
      <c r="T81" s="231"/>
      <c r="U81" s="178"/>
      <c r="V81" s="178"/>
      <c r="W81" s="178"/>
      <c r="X81" s="178"/>
    </row>
    <row r="82" spans="1:24" x14ac:dyDescent="0.2">
      <c r="A82" s="189"/>
      <c r="B82" s="178"/>
      <c r="C82" s="178" t="s">
        <v>219</v>
      </c>
      <c r="D82" s="178"/>
      <c r="E82" s="178"/>
      <c r="F82" s="178"/>
      <c r="G82" s="341">
        <v>0</v>
      </c>
      <c r="H82" s="341"/>
      <c r="I82" s="198">
        <f>+I81-I80</f>
        <v>0</v>
      </c>
      <c r="J82" s="178"/>
      <c r="K82" s="178"/>
      <c r="L82" s="178"/>
      <c r="M82" s="178"/>
      <c r="N82" s="178"/>
      <c r="O82" s="191"/>
      <c r="P82" s="178"/>
      <c r="Q82" s="178"/>
      <c r="R82" s="178"/>
      <c r="S82" s="178"/>
      <c r="T82" s="178"/>
      <c r="U82" s="178"/>
      <c r="V82" s="178"/>
      <c r="W82" s="178"/>
      <c r="X82" s="178"/>
    </row>
    <row r="83" spans="1:24" x14ac:dyDescent="0.2">
      <c r="A83" s="189"/>
      <c r="B83" s="178"/>
      <c r="C83" s="178"/>
      <c r="D83" s="178"/>
      <c r="E83" s="178"/>
      <c r="F83" s="178"/>
      <c r="G83" s="241"/>
      <c r="H83" s="241"/>
      <c r="I83" s="200"/>
      <c r="J83" s="178"/>
      <c r="K83" s="178"/>
      <c r="L83" s="178"/>
      <c r="M83" s="178"/>
      <c r="N83" s="178"/>
      <c r="O83" s="191"/>
      <c r="P83" s="178"/>
      <c r="Q83" s="178"/>
      <c r="R83" s="178"/>
      <c r="S83" s="178"/>
      <c r="T83" s="178"/>
      <c r="U83" s="178"/>
      <c r="V83" s="178"/>
      <c r="W83" s="178"/>
      <c r="X83" s="178"/>
    </row>
    <row r="84" spans="1:24" x14ac:dyDescent="0.2">
      <c r="A84" s="189"/>
      <c r="B84" s="178" t="s">
        <v>220</v>
      </c>
      <c r="C84" s="178"/>
      <c r="D84" s="178"/>
      <c r="E84" s="178"/>
      <c r="F84" s="178"/>
      <c r="G84" s="338">
        <f>L61</f>
        <v>7035586.6600000001</v>
      </c>
      <c r="H84" s="338">
        <v>0</v>
      </c>
      <c r="I84" s="198">
        <f>SUM(G84:H84)</f>
        <v>7035586.6600000001</v>
      </c>
      <c r="J84" s="178"/>
      <c r="K84" s="178"/>
      <c r="L84" s="178"/>
      <c r="M84" s="178"/>
      <c r="N84" s="178"/>
      <c r="O84" s="191"/>
      <c r="P84" s="178"/>
      <c r="Q84" s="178"/>
      <c r="R84" s="178"/>
      <c r="S84" s="178"/>
      <c r="T84" s="178"/>
      <c r="U84" s="178"/>
      <c r="V84" s="178"/>
      <c r="W84" s="178"/>
      <c r="X84" s="178"/>
    </row>
    <row r="85" spans="1:24" x14ac:dyDescent="0.2">
      <c r="A85" s="189"/>
      <c r="B85" s="178" t="s">
        <v>221</v>
      </c>
      <c r="C85" s="178"/>
      <c r="D85" s="178"/>
      <c r="E85" s="178"/>
      <c r="F85" s="178"/>
      <c r="G85" s="339">
        <f>G84</f>
        <v>7035586.6600000001</v>
      </c>
      <c r="H85" s="342">
        <f>H84</f>
        <v>0</v>
      </c>
      <c r="I85" s="340">
        <f>SUM(G85:H85)</f>
        <v>7035586.6600000001</v>
      </c>
      <c r="J85" s="178"/>
      <c r="K85" s="178"/>
      <c r="L85" s="178"/>
      <c r="M85" s="178"/>
      <c r="N85" s="178"/>
      <c r="O85" s="191"/>
      <c r="P85" s="1"/>
    </row>
    <row r="86" spans="1:24" x14ac:dyDescent="0.2">
      <c r="A86" s="189"/>
      <c r="B86" s="178"/>
      <c r="C86" s="16" t="s">
        <v>222</v>
      </c>
      <c r="D86" s="178"/>
      <c r="E86" s="178"/>
      <c r="F86" s="178"/>
      <c r="G86" s="338">
        <f>+G85-G84</f>
        <v>0</v>
      </c>
      <c r="H86" s="338">
        <f>+H85-H84</f>
        <v>0</v>
      </c>
      <c r="I86" s="198">
        <f>+I85-I84</f>
        <v>0</v>
      </c>
      <c r="J86" s="178"/>
      <c r="K86" s="178"/>
      <c r="L86" s="178"/>
      <c r="M86" s="178"/>
      <c r="N86" s="178"/>
      <c r="O86" s="191"/>
    </row>
    <row r="87" spans="1:24" s="160" customFormat="1" x14ac:dyDescent="0.2">
      <c r="A87" s="189"/>
      <c r="B87" s="178"/>
      <c r="C87" s="178"/>
      <c r="D87" s="178"/>
      <c r="E87" s="178"/>
      <c r="F87" s="178"/>
      <c r="G87" s="241"/>
      <c r="H87" s="241"/>
      <c r="I87" s="200"/>
      <c r="J87" s="159"/>
      <c r="K87" s="159"/>
      <c r="L87" s="159"/>
      <c r="M87" s="159"/>
      <c r="N87" s="159"/>
      <c r="O87" s="178"/>
      <c r="Q87" s="176"/>
      <c r="R87" s="176"/>
      <c r="S87" s="176"/>
      <c r="T87" s="176"/>
      <c r="U87" s="176"/>
    </row>
    <row r="88" spans="1:24" x14ac:dyDescent="0.2">
      <c r="A88" s="189"/>
      <c r="B88" s="178"/>
      <c r="C88" s="69" t="s">
        <v>223</v>
      </c>
      <c r="D88" s="178"/>
      <c r="E88" s="178"/>
      <c r="F88" s="178"/>
      <c r="G88" s="338">
        <f>+G77+G85</f>
        <v>7268815.75</v>
      </c>
      <c r="H88" s="338">
        <f>+H77+H85</f>
        <v>18562.5</v>
      </c>
      <c r="I88" s="198">
        <f>+I85+I77</f>
        <v>7287378.25</v>
      </c>
      <c r="J88" s="178"/>
      <c r="K88" s="178"/>
      <c r="L88" s="178"/>
      <c r="M88" s="178"/>
      <c r="N88" s="178"/>
      <c r="O88" s="178"/>
      <c r="P88" s="178"/>
      <c r="Q88" s="159"/>
      <c r="R88" s="159"/>
      <c r="S88" s="159"/>
      <c r="T88" s="159"/>
      <c r="U88" s="159"/>
    </row>
    <row r="89" spans="1:24" x14ac:dyDescent="0.2">
      <c r="A89" s="189"/>
      <c r="B89" s="178"/>
      <c r="C89" s="178"/>
      <c r="D89" s="178"/>
      <c r="E89" s="178"/>
      <c r="F89" s="178"/>
      <c r="G89" s="241"/>
      <c r="H89" s="241"/>
      <c r="I89" s="200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</row>
    <row r="90" spans="1:24" ht="13.5" thickBot="1" x14ac:dyDescent="0.25">
      <c r="A90" s="195"/>
      <c r="B90" s="196"/>
      <c r="C90" s="196"/>
      <c r="D90" s="196"/>
      <c r="E90" s="196"/>
      <c r="F90" s="196"/>
      <c r="G90" s="243"/>
      <c r="H90" s="243"/>
      <c r="I90" s="237"/>
      <c r="O90" s="178"/>
      <c r="P90" s="178"/>
      <c r="Q90" s="178"/>
      <c r="R90" s="178"/>
      <c r="S90" s="178"/>
      <c r="T90" s="178"/>
      <c r="U90" s="178"/>
    </row>
    <row r="91" spans="1:24" x14ac:dyDescent="0.2">
      <c r="O91" s="178"/>
      <c r="P91" s="178"/>
      <c r="Q91" s="75"/>
      <c r="R91" s="178"/>
      <c r="S91" s="178"/>
      <c r="T91" s="178"/>
      <c r="U91" s="178"/>
    </row>
    <row r="92" spans="1:24" x14ac:dyDescent="0.2">
      <c r="O92" s="178"/>
      <c r="P92" s="244"/>
      <c r="Q92" s="244"/>
      <c r="R92" s="178"/>
      <c r="S92" s="178"/>
      <c r="T92" s="178"/>
      <c r="U92" s="178"/>
    </row>
    <row r="93" spans="1:24" x14ac:dyDescent="0.2">
      <c r="O93" s="245"/>
      <c r="P93" s="244"/>
      <c r="Q93" s="244"/>
      <c r="R93" s="178"/>
      <c r="S93" s="178"/>
      <c r="T93" s="178"/>
      <c r="U93" s="178"/>
    </row>
    <row r="94" spans="1:24" x14ac:dyDescent="0.2">
      <c r="O94" s="245"/>
      <c r="P94" s="244"/>
      <c r="Q94" s="244"/>
      <c r="R94" s="178"/>
      <c r="S94" s="178"/>
      <c r="T94" s="178"/>
      <c r="U94" s="178"/>
    </row>
    <row r="95" spans="1:24" x14ac:dyDescent="0.2">
      <c r="O95" s="178"/>
      <c r="P95" s="231"/>
      <c r="Q95" s="231"/>
      <c r="R95" s="178"/>
      <c r="S95" s="178"/>
      <c r="T95" s="178"/>
      <c r="U95" s="178"/>
    </row>
    <row r="96" spans="1:24" x14ac:dyDescent="0.2">
      <c r="O96" s="178"/>
      <c r="P96" s="231"/>
      <c r="Q96" s="231"/>
      <c r="R96" s="231"/>
      <c r="S96" s="178"/>
      <c r="T96" s="178"/>
      <c r="U96" s="178"/>
    </row>
    <row r="97" spans="15:21" x14ac:dyDescent="0.2">
      <c r="O97" s="178"/>
      <c r="P97" s="178"/>
      <c r="Q97" s="178"/>
      <c r="R97" s="178"/>
      <c r="S97" s="178"/>
      <c r="T97" s="178"/>
      <c r="U97" s="178"/>
    </row>
    <row r="98" spans="15:21" x14ac:dyDescent="0.2">
      <c r="O98" s="178"/>
      <c r="P98" s="178"/>
      <c r="Q98" s="178"/>
      <c r="R98" s="178"/>
      <c r="S98" s="178"/>
      <c r="T98" s="178"/>
      <c r="U98" s="178"/>
    </row>
    <row r="142" spans="6:11" x14ac:dyDescent="0.2">
      <c r="F142" s="246"/>
      <c r="G142" s="246"/>
      <c r="H142" s="247"/>
      <c r="I142" s="247"/>
      <c r="J142" s="248"/>
      <c r="K142" s="248"/>
    </row>
    <row r="143" spans="6:11" x14ac:dyDescent="0.2">
      <c r="F143" s="246"/>
      <c r="G143" s="246"/>
      <c r="H143" s="247"/>
      <c r="I143" s="247"/>
      <c r="J143" s="248"/>
      <c r="K143" s="248"/>
    </row>
    <row r="144" spans="6:11" x14ac:dyDescent="0.2">
      <c r="F144" s="246"/>
      <c r="G144" s="246"/>
      <c r="H144" s="247"/>
      <c r="I144" s="247"/>
      <c r="J144" s="248"/>
      <c r="K144" s="248"/>
    </row>
    <row r="145" spans="6:11" x14ac:dyDescent="0.2">
      <c r="H145" s="247"/>
      <c r="I145" s="247"/>
      <c r="J145" s="248"/>
      <c r="K145" s="248"/>
    </row>
    <row r="146" spans="6:11" x14ac:dyDescent="0.2">
      <c r="H146" s="247"/>
      <c r="I146" s="247"/>
      <c r="J146" s="248"/>
      <c r="K146" s="248"/>
    </row>
    <row r="147" spans="6:11" x14ac:dyDescent="0.2">
      <c r="F147" s="246"/>
      <c r="G147" s="246"/>
      <c r="H147" s="247"/>
      <c r="I147" s="247"/>
    </row>
    <row r="241" spans="4:5" x14ac:dyDescent="0.2">
      <c r="D241" s="249"/>
      <c r="E241" s="249"/>
    </row>
    <row r="242" spans="4:5" x14ac:dyDescent="0.2">
      <c r="D242" s="249"/>
      <c r="E242" s="249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workbookViewId="0"/>
  </sheetViews>
  <sheetFormatPr defaultRowHeight="12.75" x14ac:dyDescent="0.2"/>
  <cols>
    <col min="1" max="1" width="67.42578125" style="176" customWidth="1"/>
    <col min="2" max="2" width="18.7109375" style="176" customWidth="1"/>
    <col min="3" max="4" width="9.140625" style="176"/>
    <col min="5" max="5" width="12.28515625" style="176" bestFit="1" customWidth="1"/>
    <col min="6" max="16384" width="9.140625" style="176"/>
  </cols>
  <sheetData>
    <row r="1" spans="1:6" x14ac:dyDescent="0.2">
      <c r="A1" s="250" t="s">
        <v>5</v>
      </c>
      <c r="B1" s="343"/>
    </row>
    <row r="2" spans="1:6" x14ac:dyDescent="0.2">
      <c r="A2" s="250" t="s">
        <v>224</v>
      </c>
      <c r="B2" s="343"/>
    </row>
    <row r="3" spans="1:6" x14ac:dyDescent="0.2">
      <c r="A3" s="251" t="s">
        <v>251</v>
      </c>
      <c r="B3" s="343"/>
    </row>
    <row r="4" spans="1:6" x14ac:dyDescent="0.2">
      <c r="A4" s="250" t="s">
        <v>225</v>
      </c>
      <c r="B4" s="343"/>
    </row>
    <row r="7" spans="1:6" x14ac:dyDescent="0.2">
      <c r="A7" s="344" t="s">
        <v>226</v>
      </c>
    </row>
    <row r="9" spans="1:6" x14ac:dyDescent="0.2">
      <c r="A9" s="252" t="s">
        <v>227</v>
      </c>
      <c r="B9" s="345">
        <v>10942295.939999999</v>
      </c>
      <c r="C9" s="253"/>
      <c r="F9" s="1"/>
    </row>
    <row r="10" spans="1:6" x14ac:dyDescent="0.2">
      <c r="A10" s="252" t="s">
        <v>228</v>
      </c>
      <c r="B10" s="346"/>
      <c r="C10" s="253"/>
    </row>
    <row r="11" spans="1:6" x14ac:dyDescent="0.2">
      <c r="A11" s="252" t="s">
        <v>229</v>
      </c>
      <c r="B11" s="347"/>
      <c r="C11" s="253"/>
    </row>
    <row r="12" spans="1:6" x14ac:dyDescent="0.2">
      <c r="A12" s="252" t="s">
        <v>230</v>
      </c>
      <c r="B12" s="347">
        <v>312569523.48000002</v>
      </c>
      <c r="C12" s="253"/>
    </row>
    <row r="13" spans="1:6" x14ac:dyDescent="0.2">
      <c r="A13" s="252" t="s">
        <v>231</v>
      </c>
      <c r="B13" s="347">
        <v>-1012679.5</v>
      </c>
      <c r="C13" s="253"/>
    </row>
    <row r="14" spans="1:6" x14ac:dyDescent="0.2">
      <c r="A14" s="252" t="s">
        <v>232</v>
      </c>
      <c r="B14" s="348">
        <f>SUM(B12:B13)</f>
        <v>311556843.98000002</v>
      </c>
      <c r="C14" s="253"/>
    </row>
    <row r="15" spans="1:6" x14ac:dyDescent="0.2">
      <c r="A15" s="252"/>
      <c r="B15" s="347"/>
      <c r="C15" s="253"/>
    </row>
    <row r="16" spans="1:6" x14ac:dyDescent="0.2">
      <c r="A16" s="252" t="s">
        <v>233</v>
      </c>
      <c r="B16" s="347">
        <v>7638430.8300000001</v>
      </c>
      <c r="C16" s="253"/>
    </row>
    <row r="17" spans="1:6" x14ac:dyDescent="0.2">
      <c r="A17" s="252" t="s">
        <v>234</v>
      </c>
      <c r="B17" s="347">
        <v>645695.98</v>
      </c>
      <c r="C17" s="253"/>
      <c r="E17" s="1"/>
      <c r="F17" s="1"/>
    </row>
    <row r="18" spans="1:6" x14ac:dyDescent="0.2">
      <c r="A18" s="252" t="s">
        <v>235</v>
      </c>
      <c r="B18" s="347">
        <v>2662420.6</v>
      </c>
      <c r="C18" s="253"/>
    </row>
    <row r="19" spans="1:6" x14ac:dyDescent="0.2">
      <c r="A19" s="252" t="s">
        <v>236</v>
      </c>
      <c r="B19" s="347"/>
      <c r="C19" s="253"/>
    </row>
    <row r="20" spans="1:6" x14ac:dyDescent="0.2">
      <c r="A20" s="253"/>
      <c r="B20" s="349"/>
      <c r="C20" s="253"/>
    </row>
    <row r="21" spans="1:6" ht="13.5" thickBot="1" x14ac:dyDescent="0.25">
      <c r="A21" s="254" t="s">
        <v>83</v>
      </c>
      <c r="B21" s="350">
        <f>B9+B14+B16+B19+B17+B18</f>
        <v>333445687.33000004</v>
      </c>
      <c r="C21" s="253"/>
    </row>
    <row r="22" spans="1:6" ht="13.5" thickTop="1" x14ac:dyDescent="0.2">
      <c r="A22" s="253"/>
      <c r="B22" s="346"/>
      <c r="C22" s="253"/>
    </row>
    <row r="23" spans="1:6" x14ac:dyDescent="0.2">
      <c r="A23" s="253"/>
      <c r="B23" s="346"/>
      <c r="C23" s="253"/>
    </row>
    <row r="24" spans="1:6" x14ac:dyDescent="0.2">
      <c r="A24" s="254" t="s">
        <v>237</v>
      </c>
      <c r="B24" s="346"/>
      <c r="C24" s="253"/>
    </row>
    <row r="25" spans="1:6" x14ac:dyDescent="0.2">
      <c r="A25" s="253"/>
      <c r="B25" s="346"/>
      <c r="C25" s="253"/>
    </row>
    <row r="26" spans="1:6" x14ac:dyDescent="0.2">
      <c r="A26" s="252" t="s">
        <v>238</v>
      </c>
      <c r="B26" s="351"/>
      <c r="C26" s="253"/>
    </row>
    <row r="27" spans="1:6" x14ac:dyDescent="0.2">
      <c r="A27" s="252" t="s">
        <v>239</v>
      </c>
      <c r="B27" s="345">
        <v>318400891.97000003</v>
      </c>
      <c r="C27" s="253"/>
    </row>
    <row r="28" spans="1:6" x14ac:dyDescent="0.2">
      <c r="A28" s="252" t="s">
        <v>240</v>
      </c>
      <c r="B28" s="347">
        <f>'Collection and Waterfall'!L57+'Collection and Waterfall'!L55</f>
        <v>251791.59</v>
      </c>
      <c r="C28" s="253"/>
    </row>
    <row r="29" spans="1:6" x14ac:dyDescent="0.2">
      <c r="A29" s="252" t="s">
        <v>241</v>
      </c>
      <c r="B29" s="347">
        <v>2128206.7600000002</v>
      </c>
      <c r="C29" s="253"/>
      <c r="E29" s="1"/>
    </row>
    <row r="30" spans="1:6" x14ac:dyDescent="0.2">
      <c r="A30" s="252" t="s">
        <v>242</v>
      </c>
      <c r="B30" s="347"/>
      <c r="C30" s="253"/>
    </row>
    <row r="31" spans="1:6" x14ac:dyDescent="0.2">
      <c r="A31" s="252" t="s">
        <v>243</v>
      </c>
      <c r="B31" s="347"/>
      <c r="C31" s="253"/>
    </row>
    <row r="32" spans="1:6" x14ac:dyDescent="0.2">
      <c r="A32" s="253"/>
      <c r="B32" s="349"/>
      <c r="C32" s="253"/>
    </row>
    <row r="33" spans="1:5" ht="13.5" thickBot="1" x14ac:dyDescent="0.25">
      <c r="A33" s="252" t="s">
        <v>244</v>
      </c>
      <c r="B33" s="352">
        <f>SUM(B26:B32)</f>
        <v>320780890.31999999</v>
      </c>
      <c r="C33" s="253"/>
    </row>
    <row r="34" spans="1:5" ht="13.5" thickTop="1" x14ac:dyDescent="0.2">
      <c r="A34" s="253"/>
      <c r="B34" s="353"/>
      <c r="C34" s="253"/>
    </row>
    <row r="35" spans="1:5" x14ac:dyDescent="0.2">
      <c r="A35" s="254" t="s">
        <v>245</v>
      </c>
      <c r="B35" s="354">
        <v>12664797.01</v>
      </c>
      <c r="C35" s="253"/>
      <c r="E35" s="355"/>
    </row>
    <row r="36" spans="1:5" x14ac:dyDescent="0.2">
      <c r="A36" s="253"/>
      <c r="B36" s="346"/>
      <c r="C36" s="253"/>
    </row>
    <row r="37" spans="1:5" ht="13.5" thickBot="1" x14ac:dyDescent="0.25">
      <c r="A37" s="254" t="s">
        <v>246</v>
      </c>
      <c r="B37" s="350">
        <f>+B33+B35</f>
        <v>333445687.32999998</v>
      </c>
      <c r="C37" s="253"/>
    </row>
    <row r="38" spans="1:5" ht="13.5" thickTop="1" x14ac:dyDescent="0.2">
      <c r="A38" s="253"/>
      <c r="B38" s="346"/>
      <c r="C38" s="253"/>
    </row>
    <row r="39" spans="1:5" x14ac:dyDescent="0.2">
      <c r="A39" s="253"/>
      <c r="B39" s="356">
        <f>B21-B37</f>
        <v>0</v>
      </c>
      <c r="C39" s="253"/>
    </row>
    <row r="40" spans="1:5" x14ac:dyDescent="0.2">
      <c r="B40" s="83"/>
    </row>
    <row r="41" spans="1:5" x14ac:dyDescent="0.2">
      <c r="A41" s="253" t="s">
        <v>247</v>
      </c>
      <c r="B41" s="346"/>
      <c r="C41" s="253"/>
    </row>
    <row r="42" spans="1:5" x14ac:dyDescent="0.2">
      <c r="A42" s="253" t="s">
        <v>248</v>
      </c>
      <c r="B42" s="346"/>
      <c r="C42" s="253"/>
    </row>
    <row r="43" spans="1:5" x14ac:dyDescent="0.2">
      <c r="A43" s="1"/>
      <c r="B43" s="83"/>
      <c r="C43" s="1"/>
    </row>
    <row r="44" spans="1:5" x14ac:dyDescent="0.2">
      <c r="B44" s="83"/>
    </row>
    <row r="45" spans="1:5" x14ac:dyDescent="0.2">
      <c r="B45" s="83"/>
    </row>
    <row r="46" spans="1:5" x14ac:dyDescent="0.2">
      <c r="B46" s="83"/>
    </row>
    <row r="47" spans="1:5" x14ac:dyDescent="0.2">
      <c r="B47" s="83"/>
    </row>
    <row r="142" spans="6:15" x14ac:dyDescent="0.2">
      <c r="F142" s="246">
        <v>85066</v>
      </c>
      <c r="G142" s="246">
        <v>83422</v>
      </c>
      <c r="H142" s="247">
        <v>317023222.56</v>
      </c>
      <c r="I142" s="247">
        <v>310628574.58999997</v>
      </c>
      <c r="J142" s="248">
        <v>0.747</v>
      </c>
      <c r="K142" s="248">
        <v>0.74680000000000002</v>
      </c>
      <c r="L142" s="176">
        <v>5.36</v>
      </c>
      <c r="M142" s="176">
        <v>5.36</v>
      </c>
      <c r="N142" s="176">
        <v>121.23</v>
      </c>
      <c r="O142" s="176">
        <v>121.28</v>
      </c>
    </row>
    <row r="143" spans="6:15" x14ac:dyDescent="0.2">
      <c r="F143" s="246">
        <v>25271</v>
      </c>
      <c r="G143" s="246">
        <v>24800</v>
      </c>
      <c r="H143" s="247">
        <v>63517755.43</v>
      </c>
      <c r="I143" s="247">
        <v>62379784.439999998</v>
      </c>
      <c r="J143" s="248">
        <v>0.1497</v>
      </c>
      <c r="K143" s="248">
        <v>0.15</v>
      </c>
      <c r="L143" s="176">
        <v>5.17</v>
      </c>
      <c r="M143" s="176">
        <v>5.17</v>
      </c>
      <c r="N143" s="176">
        <v>106.22</v>
      </c>
      <c r="O143" s="176">
        <v>106.28</v>
      </c>
    </row>
    <row r="144" spans="6:15" x14ac:dyDescent="0.2">
      <c r="F144" s="246">
        <v>10985</v>
      </c>
      <c r="G144" s="246">
        <v>10736</v>
      </c>
      <c r="H144" s="247">
        <v>29581352.629999999</v>
      </c>
      <c r="I144" s="247">
        <v>28939075.32</v>
      </c>
      <c r="J144" s="248">
        <v>6.9699999999999998E-2</v>
      </c>
      <c r="K144" s="248">
        <v>6.9599999999999995E-2</v>
      </c>
      <c r="L144" s="176">
        <v>4.46</v>
      </c>
      <c r="M144" s="176">
        <v>4.46</v>
      </c>
      <c r="N144" s="176">
        <v>106.92</v>
      </c>
      <c r="O144" s="176">
        <v>106.66</v>
      </c>
    </row>
    <row r="145" spans="6:15" x14ac:dyDescent="0.2">
      <c r="F145" s="176">
        <v>597</v>
      </c>
      <c r="G145" s="176">
        <v>588</v>
      </c>
      <c r="H145" s="247">
        <v>13954936.51</v>
      </c>
      <c r="I145" s="247">
        <v>13701926.609999999</v>
      </c>
      <c r="J145" s="248">
        <v>3.2899999999999999E-2</v>
      </c>
      <c r="K145" s="248">
        <v>3.2899999999999999E-2</v>
      </c>
      <c r="L145" s="176">
        <v>5.55</v>
      </c>
      <c r="M145" s="176">
        <v>5.58</v>
      </c>
      <c r="N145" s="176">
        <v>233.24</v>
      </c>
      <c r="O145" s="176">
        <v>232.74</v>
      </c>
    </row>
    <row r="146" spans="6:15" x14ac:dyDescent="0.2">
      <c r="F146" s="176">
        <v>127</v>
      </c>
      <c r="G146" s="176">
        <v>127</v>
      </c>
      <c r="H146" s="247">
        <v>323936.03000000003</v>
      </c>
      <c r="I146" s="247">
        <v>322482.39</v>
      </c>
      <c r="J146" s="248">
        <v>8.0000000000000004E-4</v>
      </c>
      <c r="K146" s="248">
        <v>8.0000000000000004E-4</v>
      </c>
      <c r="L146" s="176">
        <v>3.83</v>
      </c>
      <c r="M146" s="176">
        <v>3.84</v>
      </c>
      <c r="N146" s="176">
        <v>140.33000000000001</v>
      </c>
      <c r="O146" s="176">
        <v>140.24</v>
      </c>
    </row>
    <row r="147" spans="6:15" x14ac:dyDescent="0.2">
      <c r="F147" s="246">
        <v>122046</v>
      </c>
      <c r="G147" s="246">
        <v>119673</v>
      </c>
      <c r="H147" s="247">
        <v>424401203.16000003</v>
      </c>
      <c r="I147" s="247">
        <v>415971843.35000002</v>
      </c>
      <c r="L147" s="176">
        <v>5.27</v>
      </c>
      <c r="M147" s="176">
        <v>5.27</v>
      </c>
      <c r="N147" s="176">
        <v>121.68</v>
      </c>
      <c r="O147" s="176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2016-01-22T20:19:41Z</dcterms:created>
  <dcterms:modified xsi:type="dcterms:W3CDTF">2016-01-22T20:46:34Z</dcterms:modified>
</cp:coreProperties>
</file>