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3820" windowHeight="1036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L49" i="2" l="1"/>
  <c r="L51" i="2"/>
  <c r="B14" i="3" l="1"/>
  <c r="B21" i="3"/>
  <c r="H85" i="2"/>
  <c r="H86" i="2" s="1"/>
  <c r="H81" i="2"/>
  <c r="G81" i="2"/>
  <c r="I81" i="2" s="1"/>
  <c r="I82" i="2" s="1"/>
  <c r="I80" i="2"/>
  <c r="G84" i="2"/>
  <c r="B28" i="3"/>
  <c r="G76" i="2"/>
  <c r="N47" i="2"/>
  <c r="H20" i="2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53" i="1" s="1"/>
  <c r="G47" i="1"/>
  <c r="H66" i="1"/>
  <c r="G46" i="1"/>
  <c r="H30" i="1"/>
  <c r="F30" i="1"/>
  <c r="H21" i="1"/>
  <c r="L18" i="1"/>
  <c r="G72" i="1"/>
  <c r="J21" i="1"/>
  <c r="I21" i="1"/>
  <c r="E6" i="2"/>
  <c r="E5" i="2"/>
  <c r="H73" i="1" l="1"/>
  <c r="G73" i="1" s="1"/>
  <c r="N23" i="2"/>
  <c r="N11" i="2"/>
  <c r="G74" i="1"/>
  <c r="L17" i="1"/>
  <c r="K21" i="1"/>
  <c r="G28" i="1"/>
  <c r="G29" i="1"/>
  <c r="G34" i="1"/>
  <c r="G35" i="1"/>
  <c r="G36" i="1"/>
  <c r="G37" i="1"/>
  <c r="G38" i="1"/>
  <c r="G39" i="1"/>
  <c r="H68" i="1"/>
  <c r="G66" i="1"/>
  <c r="G68" i="1" s="1"/>
  <c r="N49" i="2"/>
  <c r="N51" i="2" s="1"/>
  <c r="N53" i="2" s="1"/>
  <c r="N55" i="2" s="1"/>
  <c r="N57" i="2" s="1"/>
  <c r="N59" i="2" s="1"/>
  <c r="N61" i="2" s="1"/>
  <c r="N63" i="2" s="1"/>
  <c r="N65" i="2" s="1"/>
  <c r="N67" i="2" s="1"/>
  <c r="G77" i="2"/>
  <c r="G85" i="2"/>
  <c r="I84" i="2"/>
  <c r="B33" i="3"/>
  <c r="B37" i="3" s="1"/>
  <c r="B39" i="3" s="1"/>
  <c r="N17" i="2"/>
  <c r="H76" i="2"/>
  <c r="H77" i="2" s="1"/>
  <c r="H88" i="2" s="1"/>
  <c r="G86" i="2" l="1"/>
  <c r="I85" i="2"/>
  <c r="I76" i="2"/>
  <c r="G88" i="2"/>
  <c r="I77" i="2"/>
  <c r="I78" i="2" s="1"/>
  <c r="G30" i="1"/>
  <c r="H72" i="1"/>
  <c r="L21" i="1"/>
  <c r="M18" i="1" s="1"/>
  <c r="M17" i="1"/>
  <c r="M21" i="1" s="1"/>
  <c r="H74" i="1" l="1"/>
  <c r="H79" i="1" s="1"/>
  <c r="I72" i="1"/>
  <c r="H78" i="1"/>
  <c r="I88" i="2"/>
  <c r="I86" i="2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Double check for correct # of days of month used.</t>
        </r>
      </text>
    </comment>
  </commentList>
</comments>
</file>

<file path=xl/sharedStrings.xml><?xml version="1.0" encoding="utf-8"?>
<sst xmlns="http://schemas.openxmlformats.org/spreadsheetml/2006/main" count="348" uniqueCount="251">
  <si>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</si>
  <si>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</si>
  <si>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</si>
  <si>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</si>
  <si>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</si>
  <si>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</si>
  <si>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</si>
  <si>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</si>
  <si>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</si>
  <si>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</si>
  <si>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</si>
  <si>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</si>
  <si>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</si>
  <si>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</si>
  <si>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</si>
  <si>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</si>
  <si>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</si>
  <si>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</si>
  <si>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</si>
  <si>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</si>
  <si>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</si>
  <si>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</si>
  <si>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</si>
  <si>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</si>
  <si>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</si>
  <si>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</si>
  <si>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</si>
  <si>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</si>
  <si>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</si>
  <si>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</si>
  <si>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</si>
  <si>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</si>
  <si>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</si>
  <si>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</si>
  <si>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</si>
  <si>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</si>
  <si>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</si>
  <si>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</si>
  <si>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</si>
  <si>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</si>
  <si>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</si>
  <si>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</si>
  <si>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</si>
  <si>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</si>
  <si>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</si>
  <si>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</si>
  <si>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</si>
  <si>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</si>
  <si>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</si>
  <si>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</si>
  <si>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</si>
  <si>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</si>
  <si>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</si>
  <si>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</si>
  <si>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</si>
  <si>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</si>
  <si>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</si>
  <si>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</si>
  <si>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</si>
  <si>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</si>
  <si>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</si>
  <si>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</si>
  <si>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</si>
  <si>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</si>
  <si>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</si>
  <si>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</si>
  <si>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</si>
  <si>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</si>
  <si>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</si>
  <si>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</si>
  <si>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</si>
  <si>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</si>
  <si>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</si>
  <si>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</si>
  <si>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</si>
  <si>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</si>
  <si>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</si>
  <si>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</si>
  <si>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</si>
  <si>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</si>
  <si>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</si>
  <si>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</si>
  <si>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</si>
  <si>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</si>
  <si>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</si>
  <si>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</si>
  <si>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</si>
  <si>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</si>
  <si>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</si>
  <si>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</si>
  <si>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</si>
  <si>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</si>
  <si>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</si>
  <si>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</si>
  <si>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</si>
  <si>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</si>
  <si>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</si>
  <si>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</si>
  <si>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</si>
  <si>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</si>
  <si>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</si>
  <si>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</si>
  <si>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</si>
  <si>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</si>
  <si>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</si>
  <si>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</si>
  <si>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</si>
  <si>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</si>
  <si>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</si>
  <si>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</si>
  <si>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</si>
  <si>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</si>
  <si>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</si>
  <si>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</si>
  <si>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</si>
  <si>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</si>
  <si>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</si>
  <si>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</si>
  <si>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</si>
  <si>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</si>
  <si>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</si>
  <si>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</si>
  <si>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</si>
  <si>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</si>
  <si>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</si>
  <si>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</si>
  <si>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</si>
  <si>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</si>
  <si>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</si>
  <si>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</si>
  <si>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</si>
  <si>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</si>
  <si>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</si>
  <si>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</si>
  <si>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</si>
  <si>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</si>
  <si>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</si>
  <si>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</si>
  <si>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</si>
  <si>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</si>
  <si>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</si>
  <si>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</si>
  <si>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</si>
  <si>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Pool Balance (incl. Accrued Int. to be Capped)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</si>
  <si>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</si>
  <si>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</si>
  <si>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</si>
  <si>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</si>
  <si>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</si>
  <si>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</si>
  <si>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</si>
  <si>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</si>
  <si>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</si>
  <si>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</si>
  <si>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</si>
  <si>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</si>
  <si>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</si>
  <si>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</si>
  <si>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</si>
  <si>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</si>
  <si>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</si>
  <si>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</si>
  <si>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</si>
  <si>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</si>
  <si>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</si>
  <si>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</si>
  <si>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</si>
  <si>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</si>
  <si>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</si>
  <si>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</si>
  <si>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</si>
  <si>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</si>
  <si>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</si>
  <si>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</si>
  <si>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</si>
  <si>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</si>
  <si>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</si>
  <si>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</si>
  <si>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</si>
  <si>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</si>
  <si>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</si>
  <si>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</si>
  <si>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</si>
  <si>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</si>
  <si>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</si>
  <si>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</si>
  <si>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</si>
  <si>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</si>
  <si>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</si>
  <si>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</si>
  <si>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</si>
  <si>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</si>
  <si>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</si>
  <si>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</si>
  <si>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</si>
  <si>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</si>
  <si>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</si>
  <si>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</si>
  <si>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</si>
  <si>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</si>
  <si>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</si>
  <si>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</si>
  <si>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</si>
  <si>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</si>
  <si>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</si>
  <si>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</si>
  <si>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</si>
  <si>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</si>
  <si>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</si>
  <si>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</si>
  <si>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</si>
  <si>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</si>
  <si>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</si>
  <si>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</si>
  <si>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</si>
  <si>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</si>
  <si>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</si>
  <si>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</si>
  <si>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</si>
  <si>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</si>
  <si>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</si>
  <si>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</si>
  <si>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</si>
  <si>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</si>
  <si>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</si>
  <si>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</si>
  <si>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</si>
  <si>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</si>
  <si>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</si>
  <si>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</si>
  <si>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</si>
  <si>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</si>
  <si>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</si>
  <si>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</si>
  <si>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</si>
  <si>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</si>
  <si>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</si>
  <si>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</si>
  <si>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</si>
  <si>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</si>
  <si>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</si>
  <si>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</si>
  <si>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</si>
  <si>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</si>
  <si>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</si>
  <si>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</si>
  <si>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</si>
  <si>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</si>
  <si>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</si>
  <si>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2015, November</t>
  </si>
  <si>
    <t xml:space="preserve">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</si>
</sst>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0000_);_(* \(#,##0.000000\);_(* &quot;-&quot;??_);_(@_)"/>
    <numFmt numFmtId="169" formatCode="_(* #,##0.00_);_(* \(#,##0.00\);_(* &quot;-&quot;_);_(@_)"/>
    <numFmt numFmtId="170" formatCode="_(* #,##0.0_);_(* \(#,##0.0\);_(* &quot;-&quot;??_);_(@_)"/>
    <numFmt numFmtId="171" formatCode="_(* #,##0.0000_);_(* \(#,##0.0000\);_(* &quot;-&quot;??_);_(@_)"/>
    <numFmt numFmtId="172" formatCode="_(* #,##0.0000_);_(* \(#,##0.0000\);_(* &quot;-&quot;????_);_(@_)"/>
    <numFmt numFmtId="173" formatCode="mmmm\ d\,\ yyyy"/>
    <numFmt numFmtId="174" formatCode="_(&quot;$&quot;* #,##0_);_(&quot;$&quot;* \(#,##0\);_(&quot;$&quot;* &quot;-&quot;??_);_(@_)"/>
    <numFmt numFmtId="175" formatCode="#,###,##0.00;\(#,###,##0.00\)"/>
    <numFmt numFmtId="176" formatCode="&quot;$&quot;#,###,##0.00;\(&quot;$&quot;#,###,##0.00\)"/>
    <numFmt numFmtId="177" formatCode="#,##0.00%;\(#,##0.00%\)"/>
    <numFmt numFmtId="178" formatCode="0_);\(0\)"/>
    <numFmt numFmtId="179" formatCode="0.00_)"/>
  </numFmts>
  <fonts count="94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9"/>
      <name val="Verdana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2"/>
      <name val="SWISS"/>
    </font>
    <font>
      <sz val="10"/>
      <name val="Comic Sans MS"/>
      <family val="4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sz val="9"/>
      <name val="Verdana"/>
      <family val="2"/>
    </font>
    <font>
      <u/>
      <sz val="8"/>
      <color theme="10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8"/>
      <color indexed="22"/>
      <name val="Arial"/>
      <family val="2"/>
    </font>
    <font>
      <sz val="8.85"/>
      <color rgb="FF000000"/>
      <name val="Arial"/>
      <family val="2"/>
    </font>
    <font>
      <sz val="12"/>
      <name val="Arial"/>
      <family val="2"/>
    </font>
    <font>
      <sz val="8.25"/>
      <color rgb="FF000000"/>
      <name val="Microsoft Sans Serif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359">
    <xf numFmtId="0" fontId="0" fillId="0" borderId="0"/>
    <xf numFmtId="0" fontId="4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5" borderId="0" applyNumberFormat="0" applyBorder="0" applyAlignment="0" applyProtection="0"/>
    <xf numFmtId="0" fontId="17" fillId="12" borderId="0" applyNumberFormat="0" applyBorder="0" applyAlignment="0" applyProtection="0"/>
    <xf numFmtId="0" fontId="44" fillId="41" borderId="0" applyNumberFormat="0" applyBorder="0" applyAlignment="0" applyProtection="0"/>
    <xf numFmtId="0" fontId="43" fillId="36" borderId="0" applyNumberFormat="0" applyBorder="0" applyAlignment="0" applyProtection="0"/>
    <xf numFmtId="0" fontId="17" fillId="16" borderId="0" applyNumberFormat="0" applyBorder="0" applyAlignment="0" applyProtection="0"/>
    <xf numFmtId="0" fontId="44" fillId="46" borderId="0" applyNumberFormat="0" applyBorder="0" applyAlignment="0" applyProtection="0"/>
    <xf numFmtId="0" fontId="43" fillId="42" borderId="0" applyNumberFormat="0" applyBorder="0" applyAlignment="0" applyProtection="0"/>
    <xf numFmtId="0" fontId="17" fillId="20" borderId="0" applyNumberFormat="0" applyBorder="0" applyAlignment="0" applyProtection="0"/>
    <xf numFmtId="0" fontId="44" fillId="44" borderId="0" applyNumberFormat="0" applyBorder="0" applyAlignment="0" applyProtection="0"/>
    <xf numFmtId="0" fontId="43" fillId="47" borderId="0" applyNumberFormat="0" applyBorder="0" applyAlignment="0" applyProtection="0"/>
    <xf numFmtId="0" fontId="17" fillId="24" borderId="0" applyNumberFormat="0" applyBorder="0" applyAlignment="0" applyProtection="0"/>
    <xf numFmtId="0" fontId="44" fillId="35" borderId="0" applyNumberFormat="0" applyBorder="0" applyAlignment="0" applyProtection="0"/>
    <xf numFmtId="0" fontId="43" fillId="48" borderId="0" applyNumberFormat="0" applyBorder="0" applyAlignment="0" applyProtection="0"/>
    <xf numFmtId="0" fontId="17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49" borderId="0" applyNumberFormat="0" applyBorder="0" applyAlignment="0" applyProtection="0"/>
    <xf numFmtId="0" fontId="17" fillId="32" borderId="0" applyNumberFormat="0" applyBorder="0" applyAlignment="0" applyProtection="0"/>
    <xf numFmtId="0" fontId="44" fillId="36" borderId="0" applyNumberFormat="0" applyBorder="0" applyAlignment="0" applyProtection="0"/>
    <xf numFmtId="0" fontId="45" fillId="50" borderId="19">
      <alignment horizontal="center" vertical="center" wrapText="1"/>
    </xf>
    <xf numFmtId="0" fontId="45" fillId="51" borderId="19" applyAlignment="0">
      <alignment horizontal="center" vertical="center" wrapText="1"/>
    </xf>
    <xf numFmtId="0" fontId="45" fillId="52" borderId="19" applyAlignment="0">
      <alignment horizontal="center" vertical="center" wrapText="1"/>
    </xf>
    <xf numFmtId="0" fontId="45" fillId="53" borderId="19" applyAlignment="0">
      <alignment horizontal="center" vertical="center" wrapText="1"/>
    </xf>
    <xf numFmtId="0" fontId="45" fillId="54" borderId="19">
      <alignment horizontal="center" vertical="center" wrapText="1"/>
    </xf>
    <xf numFmtId="0" fontId="45" fillId="55" borderId="19" applyAlignment="0">
      <alignment horizontal="center" vertical="center" wrapText="1"/>
    </xf>
    <xf numFmtId="0" fontId="43" fillId="56" borderId="0" applyNumberFormat="0" applyBorder="0" applyAlignment="0" applyProtection="0"/>
    <xf numFmtId="0" fontId="17" fillId="9" borderId="0" applyNumberFormat="0" applyBorder="0" applyAlignment="0" applyProtection="0"/>
    <xf numFmtId="0" fontId="44" fillId="57" borderId="0" applyNumberFormat="0" applyBorder="0" applyAlignment="0" applyProtection="0"/>
    <xf numFmtId="0" fontId="43" fillId="58" borderId="0" applyNumberFormat="0" applyBorder="0" applyAlignment="0" applyProtection="0"/>
    <xf numFmtId="0" fontId="17" fillId="13" borderId="0" applyNumberFormat="0" applyBorder="0" applyAlignment="0" applyProtection="0"/>
    <xf numFmtId="0" fontId="44" fillId="46" borderId="0" applyNumberFormat="0" applyBorder="0" applyAlignment="0" applyProtection="0"/>
    <xf numFmtId="0" fontId="43" fillId="59" borderId="0" applyNumberFormat="0" applyBorder="0" applyAlignment="0" applyProtection="0"/>
    <xf numFmtId="0" fontId="17" fillId="17" borderId="0" applyNumberFormat="0" applyBorder="0" applyAlignment="0" applyProtection="0"/>
    <xf numFmtId="0" fontId="44" fillId="44" borderId="0" applyNumberFormat="0" applyBorder="0" applyAlignment="0" applyProtection="0"/>
    <xf numFmtId="0" fontId="43" fillId="47" borderId="0" applyNumberFormat="0" applyBorder="0" applyAlignment="0" applyProtection="0"/>
    <xf numFmtId="0" fontId="17" fillId="21" borderId="0" applyNumberFormat="0" applyBorder="0" applyAlignment="0" applyProtection="0"/>
    <xf numFmtId="0" fontId="44" fillId="60" borderId="0" applyNumberFormat="0" applyBorder="0" applyAlignment="0" applyProtection="0"/>
    <xf numFmtId="0" fontId="43" fillId="48" borderId="0" applyNumberFormat="0" applyBorder="0" applyAlignment="0" applyProtection="0"/>
    <xf numFmtId="0" fontId="17" fillId="25" borderId="0" applyNumberFormat="0" applyBorder="0" applyAlignment="0" applyProtection="0"/>
    <xf numFmtId="0" fontId="44" fillId="48" borderId="0" applyNumberFormat="0" applyBorder="0" applyAlignment="0" applyProtection="0"/>
    <xf numFmtId="0" fontId="43" fillId="46" borderId="0" applyNumberFormat="0" applyBorder="0" applyAlignment="0" applyProtection="0"/>
    <xf numFmtId="0" fontId="17" fillId="29" borderId="0" applyNumberFormat="0" applyBorder="0" applyAlignment="0" applyProtection="0"/>
    <xf numFmtId="0" fontId="44" fillId="58" borderId="0" applyNumberFormat="0" applyBorder="0" applyAlignment="0" applyProtection="0"/>
    <xf numFmtId="0" fontId="46" fillId="35" borderId="0" applyNumberFormat="0" applyBorder="0" applyAlignment="0" applyProtection="0"/>
    <xf numFmtId="0" fontId="7" fillId="3" borderId="0" applyNumberFormat="0" applyBorder="0" applyAlignment="0" applyProtection="0"/>
    <xf numFmtId="0" fontId="47" fillId="39" borderId="0" applyNumberFormat="0" applyBorder="0" applyAlignment="0" applyProtection="0"/>
    <xf numFmtId="0" fontId="48" fillId="61" borderId="54" applyNumberFormat="0" applyAlignment="0" applyProtection="0"/>
    <xf numFmtId="0" fontId="11" fillId="6" borderId="4" applyNumberFormat="0" applyAlignment="0" applyProtection="0"/>
    <xf numFmtId="0" fontId="49" fillId="62" borderId="54" applyNumberFormat="0" applyAlignment="0" applyProtection="0"/>
    <xf numFmtId="0" fontId="50" fillId="63" borderId="55" applyNumberFormat="0" applyAlignment="0" applyProtection="0"/>
    <xf numFmtId="0" fontId="13" fillId="7" borderId="7" applyNumberFormat="0" applyAlignment="0" applyProtection="0"/>
    <xf numFmtId="0" fontId="51" fillId="63" borderId="55" applyNumberFormat="0" applyAlignment="0" applyProtection="0"/>
    <xf numFmtId="39" fontId="52" fillId="0" borderId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3" fillId="0" borderId="0" applyFont="0" applyFill="0" applyBorder="0" applyAlignment="0" applyProtection="0"/>
    <xf numFmtId="39" fontId="5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7" fontId="52" fillId="0" borderId="0"/>
    <xf numFmtId="44" fontId="5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3" fillId="0" borderId="0" applyFont="0" applyFill="0" applyBorder="0" applyAlignment="0" applyProtection="0"/>
    <xf numFmtId="7" fontId="5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5" fontId="56" fillId="0" borderId="0"/>
    <xf numFmtId="176" fontId="56" fillId="0" borderId="0"/>
    <xf numFmtId="177" fontId="56" fillId="0" borderId="0"/>
    <xf numFmtId="0" fontId="57" fillId="37" borderId="0" applyNumberFormat="0" applyBorder="0" applyAlignment="0" applyProtection="0"/>
    <xf numFmtId="0" fontId="6" fillId="2" borderId="0" applyNumberFormat="0" applyBorder="0" applyAlignment="0" applyProtection="0"/>
    <xf numFmtId="0" fontId="58" fillId="41" borderId="0" applyNumberFormat="0" applyBorder="0" applyAlignment="0" applyProtection="0"/>
    <xf numFmtId="0" fontId="59" fillId="0" borderId="56" applyNumberFormat="0" applyFill="0" applyAlignment="0" applyProtection="0"/>
    <xf numFmtId="0" fontId="3" fillId="0" borderId="1" applyNumberFormat="0" applyFill="0" applyAlignment="0" applyProtection="0"/>
    <xf numFmtId="0" fontId="60" fillId="0" borderId="57" applyNumberFormat="0" applyFill="0" applyAlignment="0" applyProtection="0"/>
    <xf numFmtId="0" fontId="61" fillId="0" borderId="58" applyNumberFormat="0" applyFill="0" applyAlignment="0" applyProtection="0"/>
    <xf numFmtId="0" fontId="4" fillId="0" borderId="2" applyNumberFormat="0" applyFill="0" applyAlignment="0" applyProtection="0"/>
    <xf numFmtId="0" fontId="62" fillId="0" borderId="59" applyNumberFormat="0" applyFill="0" applyAlignment="0" applyProtection="0"/>
    <xf numFmtId="0" fontId="63" fillId="0" borderId="60" applyNumberFormat="0" applyFill="0" applyAlignment="0" applyProtection="0"/>
    <xf numFmtId="0" fontId="5" fillId="0" borderId="3" applyNumberFormat="0" applyFill="0" applyAlignment="0" applyProtection="0"/>
    <xf numFmtId="0" fontId="64" fillId="0" borderId="61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65" fillId="51" borderId="62" applyNumberFormat="0" applyAlignment="0">
      <alignment horizontal="center" vertical="top" wrapText="1"/>
    </xf>
    <xf numFmtId="2" fontId="65" fillId="55" borderId="62" applyAlignment="0">
      <alignment horizontal="center" vertical="top" wrapText="1"/>
    </xf>
    <xf numFmtId="2" fontId="65" fillId="64" borderId="62" applyAlignment="0">
      <alignment horizontal="center" vertical="top" wrapText="1"/>
    </xf>
    <xf numFmtId="2" fontId="65" fillId="64" borderId="62" applyAlignment="0">
      <alignment horizontal="center" vertical="top" wrapText="1"/>
    </xf>
    <xf numFmtId="2" fontId="65" fillId="55" borderId="62" applyAlignment="0">
      <alignment horizontal="center" vertical="top" wrapText="1"/>
    </xf>
    <xf numFmtId="178" fontId="65" fillId="65" borderId="62" applyNumberFormat="0" applyAlignment="0">
      <alignment horizontal="center" vertical="top" wrapText="1"/>
    </xf>
    <xf numFmtId="0" fontId="6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67" fillId="40" borderId="54" applyNumberFormat="0" applyAlignment="0" applyProtection="0"/>
    <xf numFmtId="0" fontId="9" fillId="5" borderId="4" applyNumberFormat="0" applyAlignment="0" applyProtection="0"/>
    <xf numFmtId="0" fontId="68" fillId="43" borderId="54" applyNumberFormat="0" applyAlignment="0" applyProtection="0"/>
    <xf numFmtId="0" fontId="69" fillId="0" borderId="63" applyNumberFormat="0" applyFill="0" applyAlignment="0" applyProtection="0"/>
    <xf numFmtId="0" fontId="12" fillId="0" borderId="6" applyNumberFormat="0" applyFill="0" applyAlignment="0" applyProtection="0"/>
    <xf numFmtId="0" fontId="70" fillId="0" borderId="64" applyNumberFormat="0" applyFill="0" applyAlignment="0" applyProtection="0"/>
    <xf numFmtId="0" fontId="71" fillId="43" borderId="0" applyNumberFormat="0" applyBorder="0" applyAlignment="0" applyProtection="0"/>
    <xf numFmtId="0" fontId="8" fillId="4" borderId="0" applyNumberFormat="0" applyBorder="0" applyAlignment="0" applyProtection="0"/>
    <xf numFmtId="0" fontId="72" fillId="43" borderId="0" applyNumberFormat="0" applyBorder="0" applyAlignment="0" applyProtection="0"/>
    <xf numFmtId="179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9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75" fillId="0" borderId="0" applyAlignment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4" fillId="0" borderId="0"/>
    <xf numFmtId="0" fontId="19" fillId="0" borderId="0"/>
    <xf numFmtId="0" fontId="7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 applyAlignment="0"/>
    <xf numFmtId="0" fontId="77" fillId="0" borderId="0" applyAlignment="0"/>
    <xf numFmtId="0" fontId="77" fillId="0" borderId="0" applyAlignment="0"/>
    <xf numFmtId="0" fontId="77" fillId="0" borderId="0" applyAlignment="0"/>
    <xf numFmtId="0" fontId="77" fillId="0" borderId="0" applyAlignment="0"/>
    <xf numFmtId="0" fontId="77" fillId="0" borderId="0" applyAlignment="0"/>
    <xf numFmtId="0" fontId="77" fillId="0" borderId="0" applyAlignment="0"/>
    <xf numFmtId="0" fontId="77" fillId="0" borderId="0" applyAlignment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8" fillId="61" borderId="66" applyNumberFormat="0" applyAlignment="0" applyProtection="0"/>
    <xf numFmtId="0" fontId="10" fillId="6" borderId="5" applyNumberFormat="0" applyAlignment="0" applyProtection="0"/>
    <xf numFmtId="0" fontId="79" fillId="62" borderId="66" applyNumberFormat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5" fillId="0" borderId="0" applyProtection="0"/>
    <xf numFmtId="0" fontId="56" fillId="0" borderId="0"/>
    <xf numFmtId="0" fontId="80" fillId="0" borderId="0" applyNumberFormat="0" applyBorder="0" applyAlignment="0"/>
    <xf numFmtId="0" fontId="56" fillId="0" borderId="0"/>
    <xf numFmtId="0" fontId="81" fillId="0" borderId="0" applyNumberFormat="0" applyBorder="0" applyAlignment="0"/>
    <xf numFmtId="0" fontId="82" fillId="0" borderId="0"/>
    <xf numFmtId="0" fontId="80" fillId="0" borderId="0" applyNumberFormat="0" applyBorder="0" applyAlignment="0"/>
    <xf numFmtId="0" fontId="83" fillId="0" borderId="0"/>
    <xf numFmtId="0" fontId="84" fillId="0" borderId="0" applyNumberFormat="0" applyBorder="0" applyAlignment="0"/>
    <xf numFmtId="0" fontId="85" fillId="0" borderId="0" applyNumberFormat="0" applyBorder="0" applyAlignment="0"/>
    <xf numFmtId="0" fontId="86" fillId="0" borderId="0" applyNumberFormat="0" applyBorder="0" applyAlignment="0"/>
    <xf numFmtId="0" fontId="87" fillId="0" borderId="0" applyNumberFormat="0" applyBorder="0" applyAlignment="0"/>
    <xf numFmtId="0" fontId="88" fillId="0" borderId="0" applyNumberFormat="0" applyBorder="0" applyAlignment="0"/>
    <xf numFmtId="0" fontId="8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7" applyNumberFormat="0" applyFill="0" applyAlignment="0" applyProtection="0"/>
    <xf numFmtId="0" fontId="16" fillId="0" borderId="9" applyNumberFormat="0" applyFill="0" applyAlignment="0" applyProtection="0"/>
    <xf numFmtId="0" fontId="92" fillId="0" borderId="68" applyNumberFormat="0" applyFill="0" applyAlignment="0" applyProtection="0"/>
    <xf numFmtId="0" fontId="9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394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5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165" fontId="19" fillId="0" borderId="0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43" fontId="19" fillId="0" borderId="0" xfId="0" applyNumberFormat="1" applyFont="1" applyFill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10" fontId="20" fillId="0" borderId="19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165" fontId="19" fillId="0" borderId="22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43" fontId="19" fillId="0" borderId="25" xfId="0" applyNumberFormat="1" applyFont="1" applyFill="1" applyBorder="1"/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/>
    <xf numFmtId="0" fontId="20" fillId="0" borderId="30" xfId="0" applyFont="1" applyFill="1" applyBorder="1"/>
    <xf numFmtId="0" fontId="19" fillId="0" borderId="27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1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20" xfId="0" applyFont="1" applyFill="1" applyBorder="1"/>
    <xf numFmtId="0" fontId="20" fillId="0" borderId="0" xfId="0" applyFont="1" applyFill="1"/>
    <xf numFmtId="0" fontId="19" fillId="0" borderId="33" xfId="0" applyFont="1" applyFill="1" applyBorder="1"/>
    <xf numFmtId="0" fontId="19" fillId="0" borderId="31" xfId="0" applyFont="1" applyFill="1" applyBorder="1"/>
    <xf numFmtId="0" fontId="20" fillId="0" borderId="0" xfId="0" applyFont="1" applyFill="1" applyBorder="1"/>
    <xf numFmtId="0" fontId="19" fillId="0" borderId="30" xfId="0" applyFont="1" applyFill="1" applyBorder="1"/>
    <xf numFmtId="0" fontId="19" fillId="0" borderId="0" xfId="0" quotePrefix="1" applyFont="1" applyFill="1" applyBorder="1"/>
    <xf numFmtId="165" fontId="0" fillId="0" borderId="0" xfId="0" applyNumberForma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3" xfId="0" applyFont="1" applyFill="1" applyBorder="1"/>
    <xf numFmtId="44" fontId="19" fillId="0" borderId="0" xfId="0" applyNumberFormat="1" applyFont="1" applyFill="1" applyBorder="1"/>
    <xf numFmtId="0" fontId="19" fillId="0" borderId="25" xfId="0" applyFont="1" applyFill="1" applyBorder="1"/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167" fontId="19" fillId="0" borderId="0" xfId="0" applyNumberFormat="1" applyFont="1" applyFill="1"/>
    <xf numFmtId="166" fontId="19" fillId="0" borderId="0" xfId="0" applyNumberFormat="1" applyFont="1" applyFill="1"/>
    <xf numFmtId="0" fontId="19" fillId="0" borderId="36" xfId="0" applyFont="1" applyFill="1" applyBorder="1"/>
    <xf numFmtId="0" fontId="19" fillId="0" borderId="22" xfId="0" applyFont="1" applyFill="1" applyBorder="1"/>
    <xf numFmtId="0" fontId="25" fillId="0" borderId="36" xfId="0" applyFont="1" applyFill="1" applyBorder="1"/>
    <xf numFmtId="0" fontId="25" fillId="0" borderId="22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2" xfId="0" applyFont="1" applyFill="1" applyBorder="1"/>
    <xf numFmtId="0" fontId="19" fillId="0" borderId="47" xfId="0" applyFont="1" applyFill="1" applyBorder="1"/>
    <xf numFmtId="0" fontId="19" fillId="0" borderId="17" xfId="0" applyFont="1" applyFill="1" applyBorder="1"/>
    <xf numFmtId="0" fontId="20" fillId="0" borderId="31" xfId="0" applyFont="1" applyFill="1" applyBorder="1"/>
    <xf numFmtId="0" fontId="19" fillId="0" borderId="21" xfId="0" applyFont="1" applyFill="1" applyBorder="1"/>
    <xf numFmtId="166" fontId="19" fillId="0" borderId="24" xfId="0" applyNumberFormat="1" applyFont="1" applyFill="1" applyBorder="1"/>
    <xf numFmtId="43" fontId="19" fillId="0" borderId="0" xfId="0" applyNumberFormat="1" applyFont="1" applyFill="1" applyAlignment="1">
      <alignment horizontal="right"/>
    </xf>
    <xf numFmtId="168" fontId="19" fillId="0" borderId="0" xfId="0" applyNumberFormat="1" applyFont="1" applyFill="1"/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5" fillId="0" borderId="33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9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43" fontId="19" fillId="0" borderId="22" xfId="0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169" fontId="19" fillId="0" borderId="21" xfId="0" applyNumberFormat="1" applyFont="1" applyFill="1" applyBorder="1" applyAlignment="1">
      <alignment horizontal="right"/>
    </xf>
    <xf numFmtId="169" fontId="19" fillId="0" borderId="34" xfId="0" applyNumberFormat="1" applyFont="1" applyFill="1" applyBorder="1" applyAlignment="1">
      <alignment horizontal="right"/>
    </xf>
    <xf numFmtId="169" fontId="19" fillId="0" borderId="22" xfId="0" applyNumberFormat="1" applyFont="1" applyFill="1" applyBorder="1" applyAlignment="1">
      <alignment horizontal="right"/>
    </xf>
    <xf numFmtId="169" fontId="19" fillId="0" borderId="35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9" fontId="24" fillId="0" borderId="22" xfId="0" applyNumberFormat="1" applyFont="1" applyFill="1" applyBorder="1" applyAlignment="1">
      <alignment horizontal="right"/>
    </xf>
    <xf numFmtId="169" fontId="24" fillId="0" borderId="35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28" xfId="0" applyFont="1" applyFill="1" applyBorder="1"/>
    <xf numFmtId="41" fontId="20" fillId="0" borderId="28" xfId="0" applyNumberFormat="1" applyFont="1" applyFill="1" applyBorder="1" applyAlignment="1">
      <alignment horizontal="right"/>
    </xf>
    <xf numFmtId="43" fontId="20" fillId="0" borderId="27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69" fontId="20" fillId="0" borderId="27" xfId="0" applyNumberFormat="1" applyFont="1" applyFill="1" applyBorder="1" applyAlignment="1">
      <alignment horizontal="right"/>
    </xf>
    <xf numFmtId="169" fontId="20" fillId="0" borderId="46" xfId="0" applyNumberFormat="1" applyFont="1" applyFill="1" applyBorder="1" applyAlignment="1">
      <alignment horizontal="right"/>
    </xf>
    <xf numFmtId="10" fontId="25" fillId="0" borderId="31" xfId="0" applyNumberFormat="1" applyFont="1" applyFill="1" applyBorder="1"/>
    <xf numFmtId="170" fontId="25" fillId="0" borderId="24" xfId="0" applyNumberFormat="1" applyFont="1" applyFill="1" applyBorder="1"/>
    <xf numFmtId="10" fontId="25" fillId="0" borderId="16" xfId="0" applyNumberFormat="1" applyFont="1" applyFill="1" applyBorder="1"/>
    <xf numFmtId="170" fontId="25" fillId="0" borderId="17" xfId="0" applyNumberFormat="1" applyFont="1" applyFill="1" applyBorder="1"/>
    <xf numFmtId="43" fontId="19" fillId="0" borderId="23" xfId="0" applyNumberFormat="1" applyFont="1" applyFill="1" applyBorder="1" applyAlignment="1">
      <alignment horizontal="right"/>
    </xf>
    <xf numFmtId="43" fontId="19" fillId="0" borderId="34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35" xfId="0" applyNumberFormat="1" applyFont="1" applyFill="1" applyBorder="1" applyAlignment="1">
      <alignment horizontal="right"/>
    </xf>
    <xf numFmtId="43" fontId="19" fillId="0" borderId="36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8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70" fontId="25" fillId="0" borderId="14" xfId="0" applyNumberFormat="1" applyFont="1" applyFill="1" applyBorder="1"/>
    <xf numFmtId="0" fontId="19" fillId="0" borderId="32" xfId="0" applyFont="1" applyFill="1" applyBorder="1"/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19" fillId="0" borderId="49" xfId="0" applyFont="1" applyFill="1" applyBorder="1"/>
    <xf numFmtId="0" fontId="30" fillId="0" borderId="0" xfId="0" applyFont="1" applyFill="1"/>
    <xf numFmtId="0" fontId="19" fillId="0" borderId="39" xfId="0" applyFont="1" applyFill="1" applyBorder="1"/>
    <xf numFmtId="0" fontId="19" fillId="0" borderId="20" xfId="0" applyFont="1" applyFill="1" applyBorder="1"/>
    <xf numFmtId="10" fontId="19" fillId="0" borderId="35" xfId="0" applyNumberFormat="1" applyFont="1" applyFill="1" applyBorder="1" applyAlignment="1">
      <alignment horizontal="right"/>
    </xf>
    <xf numFmtId="171" fontId="19" fillId="0" borderId="50" xfId="0" applyNumberFormat="1" applyFont="1" applyFill="1" applyBorder="1" applyAlignment="1">
      <alignment horizontal="right"/>
    </xf>
    <xf numFmtId="172" fontId="19" fillId="0" borderId="35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6" xfId="0" applyNumberFormat="1" applyFont="1" applyFill="1" applyBorder="1" applyAlignment="1">
      <alignment horizontal="right"/>
    </xf>
    <xf numFmtId="171" fontId="20" fillId="0" borderId="46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0" xfId="0" applyFont="1" applyFill="1" applyBorder="1" applyAlignment="1">
      <alignment vertical="top"/>
    </xf>
    <xf numFmtId="41" fontId="19" fillId="0" borderId="0" xfId="0" applyNumberFormat="1" applyFont="1" applyFill="1" applyBorder="1" applyAlignment="1">
      <alignment vertical="top"/>
    </xf>
    <xf numFmtId="3" fontId="19" fillId="0" borderId="0" xfId="0" applyNumberFormat="1" applyFont="1" applyFill="1" applyBorder="1"/>
    <xf numFmtId="37" fontId="19" fillId="0" borderId="0" xfId="0" applyNumberFormat="1" applyFont="1" applyFill="1" applyBorder="1"/>
    <xf numFmtId="0" fontId="19" fillId="0" borderId="0" xfId="0" applyFont="1" applyFill="1" applyBorder="1" applyAlignment="1">
      <alignment horizontal="right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49" xfId="0" applyFill="1" applyBorder="1"/>
    <xf numFmtId="0" fontId="0" fillId="0" borderId="48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43" fontId="19" fillId="0" borderId="29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3" fontId="0" fillId="0" borderId="0" xfId="0" applyNumberFormat="1" applyFill="1"/>
    <xf numFmtId="43" fontId="0" fillId="0" borderId="14" xfId="0" applyNumberFormat="1" applyFill="1" applyBorder="1"/>
    <xf numFmtId="49" fontId="19" fillId="0" borderId="13" xfId="0" applyNumberFormat="1" applyFont="1" applyFill="1" applyBorder="1"/>
    <xf numFmtId="0" fontId="0" fillId="0" borderId="14" xfId="0" applyFill="1" applyBorder="1"/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4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43" fontId="19" fillId="0" borderId="14" xfId="0" applyNumberFormat="1" applyFont="1" applyFill="1" applyBorder="1" applyAlignment="1">
      <alignment horizontal="right"/>
    </xf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19" fillId="0" borderId="14" xfId="0" applyNumberFormat="1" applyFont="1" applyFill="1" applyBorder="1" applyAlignment="1">
      <alignment horizontal="right"/>
    </xf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0" fillId="0" borderId="31" xfId="0" applyFill="1" applyBorder="1"/>
    <xf numFmtId="0" fontId="0" fillId="0" borderId="24" xfId="0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2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39" fontId="35" fillId="0" borderId="0" xfId="0" applyNumberFormat="1" applyFont="1" applyFill="1" applyBorder="1"/>
    <xf numFmtId="43" fontId="0" fillId="0" borderId="0" xfId="0" applyNumberFormat="1" applyFill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43" fontId="36" fillId="0" borderId="0" xfId="0" applyNumberFormat="1" applyFont="1" applyFill="1" applyBorder="1"/>
    <xf numFmtId="0" fontId="3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7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43" fontId="0" fillId="0" borderId="27" xfId="0" applyNumberFormat="1" applyFill="1" applyBorder="1"/>
    <xf numFmtId="43" fontId="0" fillId="0" borderId="29" xfId="0" applyNumberFormat="1" applyFill="1" applyBorder="1"/>
    <xf numFmtId="0" fontId="0" fillId="0" borderId="0" xfId="0" applyFont="1" applyFill="1" applyBorder="1"/>
    <xf numFmtId="43" fontId="0" fillId="0" borderId="22" xfId="0" applyNumberFormat="1" applyFont="1" applyFill="1" applyBorder="1"/>
    <xf numFmtId="43" fontId="0" fillId="0" borderId="27" xfId="0" applyNumberFormat="1" applyFont="1" applyFill="1" applyBorder="1"/>
    <xf numFmtId="0" fontId="0" fillId="0" borderId="47" xfId="0" applyFill="1" applyBorder="1"/>
    <xf numFmtId="43" fontId="38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/>
    <xf numFmtId="4" fontId="0" fillId="0" borderId="0" xfId="0" applyNumberFormat="1" applyFill="1"/>
    <xf numFmtId="10" fontId="0" fillId="0" borderId="0" xfId="0" applyNumberFormat="1" applyFill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3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4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0" fontId="19" fillId="0" borderId="0" xfId="0" applyFont="1"/>
    <xf numFmtId="166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4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4" fontId="19" fillId="0" borderId="53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fill"/>
      <protection locked="0"/>
    </xf>
    <xf numFmtId="174" fontId="20" fillId="0" borderId="30" xfId="0" applyNumberFormat="1" applyFont="1" applyFill="1" applyBorder="1" applyAlignment="1" applyProtection="1">
      <alignment horizontal="right"/>
    </xf>
    <xf numFmtId="174" fontId="0" fillId="0" borderId="0" xfId="0" applyNumberFormat="1"/>
    <xf numFmtId="43" fontId="19" fillId="0" borderId="0" xfId="0" applyNumberFormat="1" applyFont="1" applyFill="1" applyBorder="1" applyAlignment="1" applyProtection="1"/>
    <xf numFmtId="166" fontId="19" fillId="0" borderId="0" xfId="0" applyNumberFormat="1" applyFont="1"/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4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165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3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43" fontId="19" fillId="0" borderId="21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indent="3"/>
    </xf>
    <xf numFmtId="10" fontId="19" fillId="0" borderId="36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/>
    <xf numFmtId="2" fontId="19" fillId="0" borderId="31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2" xfId="0" applyNumberFormat="1" applyFont="1" applyFill="1" applyBorder="1" applyAlignment="1">
      <alignment horizontal="right"/>
    </xf>
    <xf numFmtId="43" fontId="20" fillId="0" borderId="25" xfId="0" applyNumberFormat="1" applyFont="1" applyFill="1" applyBorder="1" applyAlignment="1">
      <alignment horizontal="right"/>
    </xf>
    <xf numFmtId="43" fontId="20" fillId="0" borderId="35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0" xfId="0" applyNumberFormat="1" applyFont="1" applyFill="1" applyBorder="1" applyAlignment="1">
      <alignment horizontal="right"/>
    </xf>
    <xf numFmtId="2" fontId="19" fillId="0" borderId="38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22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166" fontId="19" fillId="0" borderId="25" xfId="0" applyNumberFormat="1" applyFont="1" applyFill="1" applyBorder="1" applyAlignment="1">
      <alignment horizontal="right"/>
    </xf>
    <xf numFmtId="41" fontId="19" fillId="0" borderId="35" xfId="0" applyNumberFormat="1" applyFont="1" applyFill="1" applyBorder="1" applyAlignment="1">
      <alignment horizontal="right"/>
    </xf>
    <xf numFmtId="10" fontId="20" fillId="0" borderId="3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2" xfId="0" applyNumberFormat="1" applyFont="1" applyFill="1" applyBorder="1" applyAlignment="1">
      <alignment horizontal="right"/>
    </xf>
    <xf numFmtId="44" fontId="19" fillId="0" borderId="35" xfId="0" applyNumberFormat="1" applyFont="1" applyFill="1" applyBorder="1" applyAlignment="1">
      <alignment horizontal="right"/>
    </xf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7" xfId="0" applyNumberFormat="1" applyFont="1" applyFill="1" applyBorder="1" applyAlignment="1">
      <alignment horizontal="right"/>
    </xf>
    <xf numFmtId="44" fontId="19" fillId="0" borderId="46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43" fontId="19" fillId="0" borderId="36" xfId="0" applyNumberFormat="1" applyFont="1" applyFill="1" applyBorder="1" applyAlignment="1">
      <alignment horizontal="center"/>
    </xf>
    <xf numFmtId="43" fontId="20" fillId="0" borderId="36" xfId="0" applyNumberFormat="1" applyFont="1" applyFill="1" applyBorder="1" applyAlignment="1">
      <alignment horizontal="center"/>
    </xf>
    <xf numFmtId="43" fontId="20" fillId="0" borderId="14" xfId="0" applyNumberFormat="1" applyFont="1" applyFill="1" applyBorder="1"/>
    <xf numFmtId="0" fontId="18" fillId="0" borderId="43" xfId="0" applyFont="1" applyFill="1" applyBorder="1"/>
    <xf numFmtId="0" fontId="19" fillId="0" borderId="48" xfId="0" applyFont="1" applyFill="1" applyBorder="1"/>
    <xf numFmtId="10" fontId="19" fillId="0" borderId="14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right"/>
    </xf>
    <xf numFmtId="43" fontId="20" fillId="0" borderId="22" xfId="0" applyNumberFormat="1" applyFont="1" applyFill="1" applyBorder="1"/>
    <xf numFmtId="43" fontId="20" fillId="0" borderId="25" xfId="0" applyNumberFormat="1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5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0" fontId="20" fillId="0" borderId="26" xfId="0" applyFont="1" applyFill="1" applyBorder="1"/>
    <xf numFmtId="10" fontId="19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166" fontId="20" fillId="0" borderId="22" xfId="0" applyNumberFormat="1" applyFont="1" applyFill="1" applyBorder="1"/>
    <xf numFmtId="166" fontId="20" fillId="0" borderId="25" xfId="0" applyNumberFormat="1" applyFont="1" applyFill="1" applyBorder="1"/>
    <xf numFmtId="166" fontId="20" fillId="0" borderId="14" xfId="0" applyNumberFormat="1" applyFont="1" applyFill="1" applyBorder="1"/>
    <xf numFmtId="10" fontId="19" fillId="0" borderId="25" xfId="0" applyNumberFormat="1" applyFont="1" applyFill="1" applyBorder="1"/>
    <xf numFmtId="10" fontId="19" fillId="0" borderId="35" xfId="0" applyNumberFormat="1" applyFont="1" applyFill="1" applyBorder="1" applyAlignment="1">
      <alignment horizontal="center"/>
    </xf>
    <xf numFmtId="43" fontId="19" fillId="0" borderId="17" xfId="0" applyNumberFormat="1" applyFont="1" applyFill="1" applyBorder="1"/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20" fillId="0" borderId="29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21" fillId="0" borderId="0" xfId="0" applyNumberFormat="1" applyFont="1" applyFill="1" applyBorder="1" applyAlignment="1">
      <alignment horizontal="center"/>
    </xf>
    <xf numFmtId="43" fontId="21" fillId="0" borderId="0" xfId="0" applyNumberFormat="1" applyFont="1" applyFill="1" applyBorder="1"/>
  </cellXfs>
  <cellStyles count="1359">
    <cellStyle name="20% - Accent1 2" xfId="1"/>
    <cellStyle name="20% - Accent1 3" xfId="2"/>
    <cellStyle name="20% - Accent1 3 2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3 2" xfId="10"/>
    <cellStyle name="20% - Accent2 4" xfId="11"/>
    <cellStyle name="20% - Accent2 5" xfId="12"/>
    <cellStyle name="20% - Accent2 6" xfId="13"/>
    <cellStyle name="20% - Accent2 7" xfId="14"/>
    <cellStyle name="20% - Accent3 2" xfId="15"/>
    <cellStyle name="20% - Accent3 3" xfId="16"/>
    <cellStyle name="20% - Accent3 3 2" xfId="17"/>
    <cellStyle name="20% - Accent3 4" xfId="18"/>
    <cellStyle name="20% - Accent3 5" xfId="19"/>
    <cellStyle name="20% - Accent3 6" xfId="20"/>
    <cellStyle name="20% - Accent3 7" xfId="21"/>
    <cellStyle name="20% - Accent4 2" xfId="22"/>
    <cellStyle name="20% - Accent4 3" xfId="23"/>
    <cellStyle name="20% - Accent4 3 2" xfId="24"/>
    <cellStyle name="20% - Accent4 4" xfId="25"/>
    <cellStyle name="20% - Accent4 5" xfId="26"/>
    <cellStyle name="20% - Accent4 6" xfId="27"/>
    <cellStyle name="20% - Accent4 7" xfId="28"/>
    <cellStyle name="20% - Accent5 2" xfId="29"/>
    <cellStyle name="20% - Accent5 3" xfId="30"/>
    <cellStyle name="20% - Accent5 3 2" xfId="31"/>
    <cellStyle name="20% - Accent5 4" xfId="32"/>
    <cellStyle name="20% - Accent5 5" xfId="33"/>
    <cellStyle name="20% - Accent5 6" xfId="34"/>
    <cellStyle name="20% - Accent5 7" xfId="35"/>
    <cellStyle name="20% - Accent6 2" xfId="36"/>
    <cellStyle name="20% - Accent6 3" xfId="37"/>
    <cellStyle name="20% - Accent6 3 2" xfId="38"/>
    <cellStyle name="20% - Accent6 4" xfId="39"/>
    <cellStyle name="20% - Accent6 5" xfId="40"/>
    <cellStyle name="20% - Accent6 6" xfId="41"/>
    <cellStyle name="20% - Accent6 7" xfId="42"/>
    <cellStyle name="40% - Accent1 2" xfId="43"/>
    <cellStyle name="40% - Accent1 3" xfId="44"/>
    <cellStyle name="40% - Accent1 3 2" xfId="45"/>
    <cellStyle name="40% - Accent1 4" xfId="46"/>
    <cellStyle name="40% - Accent1 5" xfId="47"/>
    <cellStyle name="40% - Accent1 6" xfId="48"/>
    <cellStyle name="40% - Accent1 7" xfId="49"/>
    <cellStyle name="40% - Accent2 2" xfId="50"/>
    <cellStyle name="40% - Accent2 3" xfId="51"/>
    <cellStyle name="40% - Accent2 3 2" xfId="52"/>
    <cellStyle name="40% - Accent2 4" xfId="53"/>
    <cellStyle name="40% - Accent2 5" xfId="54"/>
    <cellStyle name="40% - Accent2 6" xfId="55"/>
    <cellStyle name="40% - Accent2 7" xfId="56"/>
    <cellStyle name="40% - Accent3 2" xfId="57"/>
    <cellStyle name="40% - Accent3 3" xfId="58"/>
    <cellStyle name="40% - Accent3 3 2" xfId="59"/>
    <cellStyle name="40% - Accent3 4" xfId="60"/>
    <cellStyle name="40% - Accent3 5" xfId="61"/>
    <cellStyle name="40% - Accent3 6" xfId="62"/>
    <cellStyle name="40% - Accent3 7" xfId="63"/>
    <cellStyle name="40% - Accent4 2" xfId="64"/>
    <cellStyle name="40% - Accent4 3" xfId="65"/>
    <cellStyle name="40% - Accent4 3 2" xfId="66"/>
    <cellStyle name="40% - Accent4 4" xfId="67"/>
    <cellStyle name="40% - Accent4 5" xfId="68"/>
    <cellStyle name="40% - Accent4 6" xfId="69"/>
    <cellStyle name="40% - Accent4 7" xfId="70"/>
    <cellStyle name="40% - Accent5 2" xfId="71"/>
    <cellStyle name="40% - Accent5 3" xfId="72"/>
    <cellStyle name="40% - Accent5 3 2" xfId="73"/>
    <cellStyle name="40% - Accent5 4" xfId="74"/>
    <cellStyle name="40% - Accent5 5" xfId="75"/>
    <cellStyle name="40% - Accent5 6" xfId="76"/>
    <cellStyle name="40% - Accent5 7" xfId="77"/>
    <cellStyle name="40% - Accent6 2" xfId="78"/>
    <cellStyle name="40% - Accent6 3" xfId="79"/>
    <cellStyle name="40% - Accent6 3 2" xfId="80"/>
    <cellStyle name="40% - Accent6 4" xfId="81"/>
    <cellStyle name="40% - Accent6 5" xfId="82"/>
    <cellStyle name="40% - Accent6 6" xfId="83"/>
    <cellStyle name="40% - Accent6 7" xfId="84"/>
    <cellStyle name="60% - Accent1 2" xfId="85"/>
    <cellStyle name="60% - Accent1 3" xfId="86"/>
    <cellStyle name="60% - Accent1 4" xfId="87"/>
    <cellStyle name="60% - Accent2 2" xfId="88"/>
    <cellStyle name="60% - Accent2 3" xfId="89"/>
    <cellStyle name="60% - Accent2 4" xfId="90"/>
    <cellStyle name="60% - Accent3 2" xfId="91"/>
    <cellStyle name="60% - Accent3 3" xfId="92"/>
    <cellStyle name="60% - Accent3 4" xfId="93"/>
    <cellStyle name="60% - Accent4 2" xfId="94"/>
    <cellStyle name="60% - Accent4 3" xfId="95"/>
    <cellStyle name="60% - Accent4 4" xfId="96"/>
    <cellStyle name="60% - Accent5 2" xfId="97"/>
    <cellStyle name="60% - Accent5 3" xfId="98"/>
    <cellStyle name="60% - Accent5 4" xfId="99"/>
    <cellStyle name="60% - Accent6 2" xfId="100"/>
    <cellStyle name="60% - Accent6 3" xfId="101"/>
    <cellStyle name="60% - Accent6 4" xfId="102"/>
    <cellStyle name="60% Subhead Blue" xfId="103"/>
    <cellStyle name="60% Subhead Green" xfId="104"/>
    <cellStyle name="60% Subhead Lime" xfId="105"/>
    <cellStyle name="60% Subhead Orange" xfId="106"/>
    <cellStyle name="60% Subhead Purple" xfId="107"/>
    <cellStyle name="60% Subhead Tangerine" xfId="108"/>
    <cellStyle name="Accent1 2" xfId="109"/>
    <cellStyle name="Accent1 3" xfId="110"/>
    <cellStyle name="Accent1 4" xfId="111"/>
    <cellStyle name="Accent2 2" xfId="112"/>
    <cellStyle name="Accent2 3" xfId="113"/>
    <cellStyle name="Accent2 4" xfId="114"/>
    <cellStyle name="Accent3 2" xfId="115"/>
    <cellStyle name="Accent3 3" xfId="116"/>
    <cellStyle name="Accent3 4" xfId="117"/>
    <cellStyle name="Accent4 2" xfId="118"/>
    <cellStyle name="Accent4 3" xfId="119"/>
    <cellStyle name="Accent4 4" xfId="120"/>
    <cellStyle name="Accent5 2" xfId="121"/>
    <cellStyle name="Accent5 3" xfId="122"/>
    <cellStyle name="Accent5 4" xfId="123"/>
    <cellStyle name="Accent6 2" xfId="124"/>
    <cellStyle name="Accent6 3" xfId="125"/>
    <cellStyle name="Accent6 4" xfId="126"/>
    <cellStyle name="Bad 2" xfId="127"/>
    <cellStyle name="Bad 3" xfId="128"/>
    <cellStyle name="Bad 4" xfId="129"/>
    <cellStyle name="Calculation 2" xfId="130"/>
    <cellStyle name="Calculation 3" xfId="131"/>
    <cellStyle name="Calculation 4" xfId="132"/>
    <cellStyle name="Check Cell 2" xfId="133"/>
    <cellStyle name="Check Cell 3" xfId="134"/>
    <cellStyle name="Check Cell 4" xfId="135"/>
    <cellStyle name="Comma 2" xfId="136"/>
    <cellStyle name="Comma 2 2" xfId="137"/>
    <cellStyle name="Comma 2 3" xfId="138"/>
    <cellStyle name="Comma 2 3 2" xfId="139"/>
    <cellStyle name="Comma 2 4" xfId="140"/>
    <cellStyle name="Comma 2 5" xfId="141"/>
    <cellStyle name="Comma 3" xfId="142"/>
    <cellStyle name="Comma 3 2" xfId="143"/>
    <cellStyle name="Comma 3 2 2" xfId="144"/>
    <cellStyle name="Comma 3 2 2 2" xfId="145"/>
    <cellStyle name="Comma 3 2 2 2 2" xfId="146"/>
    <cellStyle name="Comma 3 2 2 3" xfId="147"/>
    <cellStyle name="Comma 3 2 3" xfId="148"/>
    <cellStyle name="Comma 3 2 3 2" xfId="149"/>
    <cellStyle name="Comma 3 2 4" xfId="150"/>
    <cellStyle name="Comma 3 3" xfId="151"/>
    <cellStyle name="Comma 3 3 2" xfId="152"/>
    <cellStyle name="Comma 3 3 2 2" xfId="153"/>
    <cellStyle name="Comma 3 3 2 2 2" xfId="154"/>
    <cellStyle name="Comma 3 3 2 3" xfId="155"/>
    <cellStyle name="Comma 3 3 3" xfId="156"/>
    <cellStyle name="Comma 3 3 3 2" xfId="157"/>
    <cellStyle name="Comma 3 3 4" xfId="158"/>
    <cellStyle name="Comma 3 4" xfId="159"/>
    <cellStyle name="Comma 3 4 2" xfId="160"/>
    <cellStyle name="Comma 3 4 2 2" xfId="161"/>
    <cellStyle name="Comma 3 4 3" xfId="162"/>
    <cellStyle name="Comma 3 5" xfId="163"/>
    <cellStyle name="Comma 3 5 2" xfId="164"/>
    <cellStyle name="Comma 3 6" xfId="165"/>
    <cellStyle name="Comma 3 7" xfId="166"/>
    <cellStyle name="Comma 3 7 2" xfId="167"/>
    <cellStyle name="Comma 3 8" xfId="168"/>
    <cellStyle name="Comma 3 9" xfId="169"/>
    <cellStyle name="Comma 4" xfId="170"/>
    <cellStyle name="Comma 4 2" xfId="171"/>
    <cellStyle name="Comma 5" xfId="172"/>
    <cellStyle name="Comma 6" xfId="173"/>
    <cellStyle name="Currency 2" xfId="174"/>
    <cellStyle name="Currency 2 2" xfId="175"/>
    <cellStyle name="Currency 2 3" xfId="176"/>
    <cellStyle name="Currency 2 3 2" xfId="177"/>
    <cellStyle name="Currency 2 4" xfId="178"/>
    <cellStyle name="Currency 3" xfId="179"/>
    <cellStyle name="Currency 3 2" xfId="180"/>
    <cellStyle name="Currency 3 2 2" xfId="181"/>
    <cellStyle name="Currency 3 2 2 2" xfId="182"/>
    <cellStyle name="Currency 3 2 2 2 2" xfId="183"/>
    <cellStyle name="Currency 3 2 2 3" xfId="184"/>
    <cellStyle name="Currency 3 2 3" xfId="185"/>
    <cellStyle name="Currency 3 2 3 2" xfId="186"/>
    <cellStyle name="Currency 3 2 4" xfId="187"/>
    <cellStyle name="Currency 3 3" xfId="188"/>
    <cellStyle name="Currency 3 3 2" xfId="189"/>
    <cellStyle name="Currency 3 3 2 2" xfId="190"/>
    <cellStyle name="Currency 3 3 2 2 2" xfId="191"/>
    <cellStyle name="Currency 3 3 2 3" xfId="192"/>
    <cellStyle name="Currency 3 3 3" xfId="193"/>
    <cellStyle name="Currency 3 3 3 2" xfId="194"/>
    <cellStyle name="Currency 3 3 4" xfId="195"/>
    <cellStyle name="Currency 3 4" xfId="196"/>
    <cellStyle name="Currency 3 4 2" xfId="197"/>
    <cellStyle name="Currency 3 4 2 2" xfId="198"/>
    <cellStyle name="Currency 3 4 3" xfId="199"/>
    <cellStyle name="Currency 3 5" xfId="200"/>
    <cellStyle name="Currency 3 5 2" xfId="201"/>
    <cellStyle name="Currency 3 6" xfId="202"/>
    <cellStyle name="Currency 3 7" xfId="203"/>
    <cellStyle name="Currency 4" xfId="204"/>
    <cellStyle name="Currency 4 2" xfId="205"/>
    <cellStyle name="Explanatory Text 2" xfId="206"/>
    <cellStyle name="Explanatory Text 3" xfId="207"/>
    <cellStyle name="Explanatory Text 4" xfId="208"/>
    <cellStyle name="FRxAmtStyle" xfId="209"/>
    <cellStyle name="FRxCurrStyle" xfId="210"/>
    <cellStyle name="FRxPcntStyle" xfId="211"/>
    <cellStyle name="Good 2" xfId="212"/>
    <cellStyle name="Good 3" xfId="213"/>
    <cellStyle name="Good 4" xfId="214"/>
    <cellStyle name="Heading 1 2" xfId="215"/>
    <cellStyle name="Heading 1 3" xfId="216"/>
    <cellStyle name="Heading 1 4" xfId="217"/>
    <cellStyle name="Heading 2 2" xfId="218"/>
    <cellStyle name="Heading 2 3" xfId="219"/>
    <cellStyle name="Heading 2 4" xfId="220"/>
    <cellStyle name="Heading 3 2" xfId="221"/>
    <cellStyle name="Heading 3 3" xfId="222"/>
    <cellStyle name="Heading 3 4" xfId="223"/>
    <cellStyle name="Heading 4 2" xfId="224"/>
    <cellStyle name="Heading 4 3" xfId="225"/>
    <cellStyle name="Heading 4 4" xfId="226"/>
    <cellStyle name="Highlight  Khaki" xfId="227"/>
    <cellStyle name="Highlight Air" xfId="228"/>
    <cellStyle name="Highlight Breeze" xfId="229"/>
    <cellStyle name="Highlight Light Gray" xfId="230"/>
    <cellStyle name="Highlight Stone" xfId="231"/>
    <cellStyle name="Highlight WHite" xfId="232"/>
    <cellStyle name="Hyperlink 2" xfId="233"/>
    <cellStyle name="Hyperlink 3" xfId="234"/>
    <cellStyle name="Input 2" xfId="235"/>
    <cellStyle name="Input 3" xfId="236"/>
    <cellStyle name="Input 4" xfId="237"/>
    <cellStyle name="Linked Cell 2" xfId="238"/>
    <cellStyle name="Linked Cell 3" xfId="239"/>
    <cellStyle name="Linked Cell 4" xfId="240"/>
    <cellStyle name="Neutral 2" xfId="241"/>
    <cellStyle name="Neutral 3" xfId="242"/>
    <cellStyle name="Neutral 4" xfId="243"/>
    <cellStyle name="Normal" xfId="0" builtinId="0"/>
    <cellStyle name="Normal - Style1" xfId="244"/>
    <cellStyle name="Normal 10" xfId="245"/>
    <cellStyle name="Normal 10 2" xfId="246"/>
    <cellStyle name="Normal 10 2 2" xfId="247"/>
    <cellStyle name="Normal 10 2 2 2" xfId="248"/>
    <cellStyle name="Normal 10 2 2 2 2" xfId="249"/>
    <cellStyle name="Normal 10 2 2 2 2 2" xfId="250"/>
    <cellStyle name="Normal 10 2 2 2 3" xfId="251"/>
    <cellStyle name="Normal 10 2 2 3" xfId="252"/>
    <cellStyle name="Normal 10 2 2 3 2" xfId="253"/>
    <cellStyle name="Normal 10 2 2 4" xfId="254"/>
    <cellStyle name="Normal 10 2 3" xfId="255"/>
    <cellStyle name="Normal 10 2 4" xfId="256"/>
    <cellStyle name="Normal 10 2 4 2" xfId="257"/>
    <cellStyle name="Normal 10 2 4 2 2" xfId="258"/>
    <cellStyle name="Normal 10 2 4 3" xfId="259"/>
    <cellStyle name="Normal 10 2 5" xfId="260"/>
    <cellStyle name="Normal 10 2 5 2" xfId="261"/>
    <cellStyle name="Normal 10 2 6" xfId="262"/>
    <cellStyle name="Normal 10 3" xfId="263"/>
    <cellStyle name="Normal 10 4" xfId="264"/>
    <cellStyle name="Normal 10 4 2" xfId="265"/>
    <cellStyle name="Normal 10 4 2 2" xfId="266"/>
    <cellStyle name="Normal 10 4 2 2 2" xfId="267"/>
    <cellStyle name="Normal 10 4 2 3" xfId="268"/>
    <cellStyle name="Normal 10 4 3" xfId="269"/>
    <cellStyle name="Normal 10 4 3 2" xfId="270"/>
    <cellStyle name="Normal 10 4 4" xfId="271"/>
    <cellStyle name="Normal 11" xfId="272"/>
    <cellStyle name="Normal 11 2" xfId="273"/>
    <cellStyle name="Normal 11 2 2" xfId="274"/>
    <cellStyle name="Normal 11 2 2 2" xfId="275"/>
    <cellStyle name="Normal 11 2 2 2 2" xfId="276"/>
    <cellStyle name="Normal 11 2 2 2 2 2" xfId="277"/>
    <cellStyle name="Normal 11 2 2 2 3" xfId="278"/>
    <cellStyle name="Normal 11 2 2 3" xfId="279"/>
    <cellStyle name="Normal 11 2 2 3 2" xfId="280"/>
    <cellStyle name="Normal 11 2 2 4" xfId="281"/>
    <cellStyle name="Normal 11 2 3" xfId="282"/>
    <cellStyle name="Normal 11 2 4" xfId="283"/>
    <cellStyle name="Normal 11 2 4 2" xfId="284"/>
    <cellStyle name="Normal 11 2 4 2 2" xfId="285"/>
    <cellStyle name="Normal 11 2 4 3" xfId="286"/>
    <cellStyle name="Normal 11 2 5" xfId="287"/>
    <cellStyle name="Normal 11 2 5 2" xfId="288"/>
    <cellStyle name="Normal 11 2 6" xfId="289"/>
    <cellStyle name="Normal 11 3" xfId="290"/>
    <cellStyle name="Normal 11 4" xfId="291"/>
    <cellStyle name="Normal 11 4 2" xfId="292"/>
    <cellStyle name="Normal 11 4 2 2" xfId="293"/>
    <cellStyle name="Normal 11 4 2 2 2" xfId="294"/>
    <cellStyle name="Normal 11 4 2 3" xfId="295"/>
    <cellStyle name="Normal 11 4 3" xfId="296"/>
    <cellStyle name="Normal 11 4 3 2" xfId="297"/>
    <cellStyle name="Normal 11 4 4" xfId="298"/>
    <cellStyle name="Normal 12" xfId="299"/>
    <cellStyle name="Normal 12 2" xfId="300"/>
    <cellStyle name="Normal 12 2 2" xfId="301"/>
    <cellStyle name="Normal 12 2 2 2" xfId="302"/>
    <cellStyle name="Normal 12 2 2 2 2" xfId="303"/>
    <cellStyle name="Normal 12 2 2 2 2 2" xfId="304"/>
    <cellStyle name="Normal 12 2 2 2 3" xfId="305"/>
    <cellStyle name="Normal 12 2 2 3" xfId="306"/>
    <cellStyle name="Normal 12 2 2 3 2" xfId="307"/>
    <cellStyle name="Normal 12 2 2 4" xfId="308"/>
    <cellStyle name="Normal 12 2 3" xfId="309"/>
    <cellStyle name="Normal 12 2 4" xfId="310"/>
    <cellStyle name="Normal 12 2 4 2" xfId="311"/>
    <cellStyle name="Normal 12 2 4 2 2" xfId="312"/>
    <cellStyle name="Normal 12 2 4 3" xfId="313"/>
    <cellStyle name="Normal 12 2 5" xfId="314"/>
    <cellStyle name="Normal 12 2 5 2" xfId="315"/>
    <cellStyle name="Normal 12 2 6" xfId="316"/>
    <cellStyle name="Normal 12 3" xfId="317"/>
    <cellStyle name="Normal 12 4" xfId="318"/>
    <cellStyle name="Normal 12 4 2" xfId="319"/>
    <cellStyle name="Normal 12 4 2 2" xfId="320"/>
    <cellStyle name="Normal 12 4 2 2 2" xfId="321"/>
    <cellStyle name="Normal 12 4 2 3" xfId="322"/>
    <cellStyle name="Normal 12 4 3" xfId="323"/>
    <cellStyle name="Normal 12 4 3 2" xfId="324"/>
    <cellStyle name="Normal 12 4 4" xfId="325"/>
    <cellStyle name="Normal 13" xfId="326"/>
    <cellStyle name="Normal 13 2" xfId="327"/>
    <cellStyle name="Normal 13 2 2" xfId="328"/>
    <cellStyle name="Normal 13 3" xfId="329"/>
    <cellStyle name="Normal 13 4" xfId="330"/>
    <cellStyle name="Normal 13 4 2" xfId="331"/>
    <cellStyle name="Normal 13 4 2 2" xfId="332"/>
    <cellStyle name="Normal 13 4 2 2 2" xfId="333"/>
    <cellStyle name="Normal 13 4 2 3" xfId="334"/>
    <cellStyle name="Normal 13 4 3" xfId="335"/>
    <cellStyle name="Normal 13 4 3 2" xfId="336"/>
    <cellStyle name="Normal 13 4 4" xfId="337"/>
    <cellStyle name="Normal 13 5" xfId="338"/>
    <cellStyle name="Normal 13 5 2" xfId="339"/>
    <cellStyle name="Normal 13 5 2 2" xfId="340"/>
    <cellStyle name="Normal 13 5 2 2 2" xfId="341"/>
    <cellStyle name="Normal 13 5 2 3" xfId="342"/>
    <cellStyle name="Normal 13 5 3" xfId="343"/>
    <cellStyle name="Normal 13 5 3 2" xfId="344"/>
    <cellStyle name="Normal 13 5 4" xfId="345"/>
    <cellStyle name="Normal 13 6" xfId="346"/>
    <cellStyle name="Normal 13 6 2" xfId="347"/>
    <cellStyle name="Normal 13 6 2 2" xfId="348"/>
    <cellStyle name="Normal 13 6 3" xfId="349"/>
    <cellStyle name="Normal 13 7" xfId="350"/>
    <cellStyle name="Normal 13 7 2" xfId="351"/>
    <cellStyle name="Normal 13 8" xfId="352"/>
    <cellStyle name="Normal 14" xfId="353"/>
    <cellStyle name="Normal 14 2" xfId="354"/>
    <cellStyle name="Normal 14 2 2" xfId="355"/>
    <cellStyle name="Normal 14 3" xfId="356"/>
    <cellStyle name="Normal 14 4" xfId="357"/>
    <cellStyle name="Normal 14 4 2" xfId="358"/>
    <cellStyle name="Normal 14 4 2 2" xfId="359"/>
    <cellStyle name="Normal 14 4 2 2 2" xfId="360"/>
    <cellStyle name="Normal 14 4 2 3" xfId="361"/>
    <cellStyle name="Normal 14 4 3" xfId="362"/>
    <cellStyle name="Normal 14 4 3 2" xfId="363"/>
    <cellStyle name="Normal 14 4 4" xfId="364"/>
    <cellStyle name="Normal 14 5" xfId="365"/>
    <cellStyle name="Normal 14 5 2" xfId="366"/>
    <cellStyle name="Normal 14 5 2 2" xfId="367"/>
    <cellStyle name="Normal 14 5 2 2 2" xfId="368"/>
    <cellStyle name="Normal 14 5 2 3" xfId="369"/>
    <cellStyle name="Normal 14 5 3" xfId="370"/>
    <cellStyle name="Normal 14 5 3 2" xfId="371"/>
    <cellStyle name="Normal 14 5 4" xfId="372"/>
    <cellStyle name="Normal 14 6" xfId="373"/>
    <cellStyle name="Normal 14 6 2" xfId="374"/>
    <cellStyle name="Normal 14 6 2 2" xfId="375"/>
    <cellStyle name="Normal 14 6 3" xfId="376"/>
    <cellStyle name="Normal 14 7" xfId="377"/>
    <cellStyle name="Normal 14 7 2" xfId="378"/>
    <cellStyle name="Normal 14 8" xfId="379"/>
    <cellStyle name="Normal 15" xfId="380"/>
    <cellStyle name="Normal 15 2" xfId="381"/>
    <cellStyle name="Normal 15 2 2" xfId="382"/>
    <cellStyle name="Normal 15 3" xfId="383"/>
    <cellStyle name="Normal 15 4" xfId="384"/>
    <cellStyle name="Normal 15 4 2" xfId="385"/>
    <cellStyle name="Normal 15 4 2 2" xfId="386"/>
    <cellStyle name="Normal 15 4 2 2 2" xfId="387"/>
    <cellStyle name="Normal 15 4 2 3" xfId="388"/>
    <cellStyle name="Normal 15 4 3" xfId="389"/>
    <cellStyle name="Normal 15 4 3 2" xfId="390"/>
    <cellStyle name="Normal 15 4 4" xfId="391"/>
    <cellStyle name="Normal 15 5" xfId="392"/>
    <cellStyle name="Normal 15 5 2" xfId="393"/>
    <cellStyle name="Normal 15 5 2 2" xfId="394"/>
    <cellStyle name="Normal 15 5 2 2 2" xfId="395"/>
    <cellStyle name="Normal 15 5 2 3" xfId="396"/>
    <cellStyle name="Normal 15 5 3" xfId="397"/>
    <cellStyle name="Normal 15 5 3 2" xfId="398"/>
    <cellStyle name="Normal 15 5 4" xfId="399"/>
    <cellStyle name="Normal 15 6" xfId="400"/>
    <cellStyle name="Normal 15 6 2" xfId="401"/>
    <cellStyle name="Normal 15 6 2 2" xfId="402"/>
    <cellStyle name="Normal 15 6 3" xfId="403"/>
    <cellStyle name="Normal 15 7" xfId="404"/>
    <cellStyle name="Normal 15 7 2" xfId="405"/>
    <cellStyle name="Normal 15 8" xfId="406"/>
    <cellStyle name="Normal 16" xfId="407"/>
    <cellStyle name="Normal 16 2" xfId="408"/>
    <cellStyle name="Normal 16 3" xfId="409"/>
    <cellStyle name="Normal 16 3 2" xfId="410"/>
    <cellStyle name="Normal 16 3 2 2" xfId="411"/>
    <cellStyle name="Normal 16 3 2 2 2" xfId="412"/>
    <cellStyle name="Normal 16 3 2 3" xfId="413"/>
    <cellStyle name="Normal 16 3 3" xfId="414"/>
    <cellStyle name="Normal 16 3 3 2" xfId="415"/>
    <cellStyle name="Normal 16 3 4" xfId="416"/>
    <cellStyle name="Normal 16 4" xfId="417"/>
    <cellStyle name="Normal 16 4 2" xfId="418"/>
    <cellStyle name="Normal 16 4 2 2" xfId="419"/>
    <cellStyle name="Normal 16 4 2 2 2" xfId="420"/>
    <cellStyle name="Normal 16 4 2 3" xfId="421"/>
    <cellStyle name="Normal 16 4 3" xfId="422"/>
    <cellStyle name="Normal 16 4 3 2" xfId="423"/>
    <cellStyle name="Normal 16 4 4" xfId="424"/>
    <cellStyle name="Normal 16 5" xfId="425"/>
    <cellStyle name="Normal 16 5 2" xfId="426"/>
    <cellStyle name="Normal 16 5 2 2" xfId="427"/>
    <cellStyle name="Normal 16 5 3" xfId="428"/>
    <cellStyle name="Normal 16 6" xfId="429"/>
    <cellStyle name="Normal 16 6 2" xfId="430"/>
    <cellStyle name="Normal 16 7" xfId="431"/>
    <cellStyle name="Normal 17" xfId="432"/>
    <cellStyle name="Normal 17 2" xfId="433"/>
    <cellStyle name="Normal 17 2 2" xfId="434"/>
    <cellStyle name="Normal 17 3" xfId="435"/>
    <cellStyle name="Normal 17 4" xfId="436"/>
    <cellStyle name="Normal 17 4 2" xfId="437"/>
    <cellStyle name="Normal 17 4 2 2" xfId="438"/>
    <cellStyle name="Normal 17 4 2 2 2" xfId="439"/>
    <cellStyle name="Normal 17 4 2 3" xfId="440"/>
    <cellStyle name="Normal 17 4 3" xfId="441"/>
    <cellStyle name="Normal 17 4 3 2" xfId="442"/>
    <cellStyle name="Normal 17 4 4" xfId="443"/>
    <cellStyle name="Normal 17 5" xfId="444"/>
    <cellStyle name="Normal 17 5 2" xfId="445"/>
    <cellStyle name="Normal 17 5 2 2" xfId="446"/>
    <cellStyle name="Normal 17 5 2 2 2" xfId="447"/>
    <cellStyle name="Normal 17 5 2 3" xfId="448"/>
    <cellStyle name="Normal 17 5 3" xfId="449"/>
    <cellStyle name="Normal 17 5 3 2" xfId="450"/>
    <cellStyle name="Normal 17 5 4" xfId="451"/>
    <cellStyle name="Normal 17 6" xfId="452"/>
    <cellStyle name="Normal 17 6 2" xfId="453"/>
    <cellStyle name="Normal 17 6 2 2" xfId="454"/>
    <cellStyle name="Normal 17 6 3" xfId="455"/>
    <cellStyle name="Normal 17 7" xfId="456"/>
    <cellStyle name="Normal 17 7 2" xfId="457"/>
    <cellStyle name="Normal 17 8" xfId="458"/>
    <cellStyle name="Normal 18" xfId="459"/>
    <cellStyle name="Normal 18 2" xfId="460"/>
    <cellStyle name="Normal 18 2 2" xfId="461"/>
    <cellStyle name="Normal 18 3" xfId="462"/>
    <cellStyle name="Normal 18 4" xfId="463"/>
    <cellStyle name="Normal 18 4 2" xfId="464"/>
    <cellStyle name="Normal 18 4 2 2" xfId="465"/>
    <cellStyle name="Normal 18 4 2 2 2" xfId="466"/>
    <cellStyle name="Normal 18 4 2 3" xfId="467"/>
    <cellStyle name="Normal 18 4 3" xfId="468"/>
    <cellStyle name="Normal 18 4 3 2" xfId="469"/>
    <cellStyle name="Normal 18 4 4" xfId="470"/>
    <cellStyle name="Normal 18 5" xfId="471"/>
    <cellStyle name="Normal 18 5 2" xfId="472"/>
    <cellStyle name="Normal 18 5 2 2" xfId="473"/>
    <cellStyle name="Normal 18 5 2 2 2" xfId="474"/>
    <cellStyle name="Normal 18 5 2 3" xfId="475"/>
    <cellStyle name="Normal 18 5 3" xfId="476"/>
    <cellStyle name="Normal 18 5 3 2" xfId="477"/>
    <cellStyle name="Normal 18 5 4" xfId="478"/>
    <cellStyle name="Normal 18 6" xfId="479"/>
    <cellStyle name="Normal 18 6 2" xfId="480"/>
    <cellStyle name="Normal 18 6 2 2" xfId="481"/>
    <cellStyle name="Normal 18 6 3" xfId="482"/>
    <cellStyle name="Normal 18 7" xfId="483"/>
    <cellStyle name="Normal 18 7 2" xfId="484"/>
    <cellStyle name="Normal 18 8" xfId="485"/>
    <cellStyle name="Normal 19" xfId="486"/>
    <cellStyle name="Normal 19 2" xfId="487"/>
    <cellStyle name="Normal 19 2 2" xfId="488"/>
    <cellStyle name="Normal 19 3" xfId="489"/>
    <cellStyle name="Normal 19 4" xfId="490"/>
    <cellStyle name="Normal 19 4 2" xfId="491"/>
    <cellStyle name="Normal 19 4 2 2" xfId="492"/>
    <cellStyle name="Normal 19 4 2 2 2" xfId="493"/>
    <cellStyle name="Normal 19 4 2 3" xfId="494"/>
    <cellStyle name="Normal 19 4 3" xfId="495"/>
    <cellStyle name="Normal 19 4 3 2" xfId="496"/>
    <cellStyle name="Normal 19 4 4" xfId="497"/>
    <cellStyle name="Normal 19 5" xfId="498"/>
    <cellStyle name="Normal 19 5 2" xfId="499"/>
    <cellStyle name="Normal 19 5 2 2" xfId="500"/>
    <cellStyle name="Normal 19 5 2 2 2" xfId="501"/>
    <cellStyle name="Normal 19 5 2 3" xfId="502"/>
    <cellStyle name="Normal 19 5 3" xfId="503"/>
    <cellStyle name="Normal 19 5 3 2" xfId="504"/>
    <cellStyle name="Normal 19 5 4" xfId="505"/>
    <cellStyle name="Normal 19 6" xfId="506"/>
    <cellStyle name="Normal 19 6 2" xfId="507"/>
    <cellStyle name="Normal 19 6 2 2" xfId="508"/>
    <cellStyle name="Normal 19 6 3" xfId="509"/>
    <cellStyle name="Normal 19 7" xfId="510"/>
    <cellStyle name="Normal 19 7 2" xfId="511"/>
    <cellStyle name="Normal 19 8" xfId="512"/>
    <cellStyle name="Normal 2" xfId="513"/>
    <cellStyle name="Normal 2 2" xfId="514"/>
    <cellStyle name="Normal 2 2 2" xfId="515"/>
    <cellStyle name="Normal 2 3" xfId="516"/>
    <cellStyle name="Normal 2 3 2" xfId="517"/>
    <cellStyle name="Normal 2 4" xfId="518"/>
    <cellStyle name="Normal 2 5" xfId="519"/>
    <cellStyle name="Normal 2 6" xfId="520"/>
    <cellStyle name="Normal 20" xfId="521"/>
    <cellStyle name="Normal 20 2" xfId="522"/>
    <cellStyle name="Normal 20 2 2" xfId="523"/>
    <cellStyle name="Normal 20 3" xfId="524"/>
    <cellStyle name="Normal 20 4" xfId="525"/>
    <cellStyle name="Normal 20 4 2" xfId="526"/>
    <cellStyle name="Normal 20 4 2 2" xfId="527"/>
    <cellStyle name="Normal 20 4 2 2 2" xfId="528"/>
    <cellStyle name="Normal 20 4 2 3" xfId="529"/>
    <cellStyle name="Normal 20 4 3" xfId="530"/>
    <cellStyle name="Normal 20 4 3 2" xfId="531"/>
    <cellStyle name="Normal 20 4 4" xfId="532"/>
    <cellStyle name="Normal 20 5" xfId="533"/>
    <cellStyle name="Normal 20 5 2" xfId="534"/>
    <cellStyle name="Normal 20 5 2 2" xfId="535"/>
    <cellStyle name="Normal 20 5 2 2 2" xfId="536"/>
    <cellStyle name="Normal 20 5 2 3" xfId="537"/>
    <cellStyle name="Normal 20 5 3" xfId="538"/>
    <cellStyle name="Normal 20 5 3 2" xfId="539"/>
    <cellStyle name="Normal 20 5 4" xfId="540"/>
    <cellStyle name="Normal 20 6" xfId="541"/>
    <cellStyle name="Normal 20 6 2" xfId="542"/>
    <cellStyle name="Normal 20 6 2 2" xfId="543"/>
    <cellStyle name="Normal 20 6 3" xfId="544"/>
    <cellStyle name="Normal 20 7" xfId="545"/>
    <cellStyle name="Normal 20 7 2" xfId="546"/>
    <cellStyle name="Normal 20 8" xfId="547"/>
    <cellStyle name="Normal 21" xfId="548"/>
    <cellStyle name="Normal 21 2" xfId="549"/>
    <cellStyle name="Normal 21 2 2" xfId="550"/>
    <cellStyle name="Normal 21 3" xfId="551"/>
    <cellStyle name="Normal 21 4" xfId="552"/>
    <cellStyle name="Normal 21 4 2" xfId="553"/>
    <cellStyle name="Normal 21 4 2 2" xfId="554"/>
    <cellStyle name="Normal 21 4 2 2 2" xfId="555"/>
    <cellStyle name="Normal 21 4 2 3" xfId="556"/>
    <cellStyle name="Normal 21 4 3" xfId="557"/>
    <cellStyle name="Normal 21 4 3 2" xfId="558"/>
    <cellStyle name="Normal 21 4 4" xfId="559"/>
    <cellStyle name="Normal 21 5" xfId="560"/>
    <cellStyle name="Normal 21 5 2" xfId="561"/>
    <cellStyle name="Normal 21 5 2 2" xfId="562"/>
    <cellStyle name="Normal 21 5 2 2 2" xfId="563"/>
    <cellStyle name="Normal 21 5 2 3" xfId="564"/>
    <cellStyle name="Normal 21 5 3" xfId="565"/>
    <cellStyle name="Normal 21 5 3 2" xfId="566"/>
    <cellStyle name="Normal 21 5 4" xfId="567"/>
    <cellStyle name="Normal 21 6" xfId="568"/>
    <cellStyle name="Normal 21 6 2" xfId="569"/>
    <cellStyle name="Normal 21 6 2 2" xfId="570"/>
    <cellStyle name="Normal 21 6 3" xfId="571"/>
    <cellStyle name="Normal 21 7" xfId="572"/>
    <cellStyle name="Normal 21 7 2" xfId="573"/>
    <cellStyle name="Normal 21 8" xfId="574"/>
    <cellStyle name="Normal 22" xfId="575"/>
    <cellStyle name="Normal 22 2" xfId="576"/>
    <cellStyle name="Normal 22 2 2" xfId="577"/>
    <cellStyle name="Normal 22 3" xfId="578"/>
    <cellStyle name="Normal 22 4" xfId="579"/>
    <cellStyle name="Normal 22 4 2" xfId="580"/>
    <cellStyle name="Normal 22 4 2 2" xfId="581"/>
    <cellStyle name="Normal 22 4 2 2 2" xfId="582"/>
    <cellStyle name="Normal 22 4 2 3" xfId="583"/>
    <cellStyle name="Normal 22 4 3" xfId="584"/>
    <cellStyle name="Normal 22 4 3 2" xfId="585"/>
    <cellStyle name="Normal 22 4 4" xfId="586"/>
    <cellStyle name="Normal 22 5" xfId="587"/>
    <cellStyle name="Normal 22 5 2" xfId="588"/>
    <cellStyle name="Normal 22 5 2 2" xfId="589"/>
    <cellStyle name="Normal 22 5 2 2 2" xfId="590"/>
    <cellStyle name="Normal 22 5 2 3" xfId="591"/>
    <cellStyle name="Normal 22 5 3" xfId="592"/>
    <cellStyle name="Normal 22 5 3 2" xfId="593"/>
    <cellStyle name="Normal 22 5 4" xfId="594"/>
    <cellStyle name="Normal 22 6" xfId="595"/>
    <cellStyle name="Normal 22 6 2" xfId="596"/>
    <cellStyle name="Normal 22 6 2 2" xfId="597"/>
    <cellStyle name="Normal 22 6 3" xfId="598"/>
    <cellStyle name="Normal 22 7" xfId="599"/>
    <cellStyle name="Normal 22 7 2" xfId="600"/>
    <cellStyle name="Normal 22 8" xfId="601"/>
    <cellStyle name="Normal 23" xfId="602"/>
    <cellStyle name="Normal 23 2" xfId="603"/>
    <cellStyle name="Normal 23 2 2" xfId="604"/>
    <cellStyle name="Normal 23 3" xfId="605"/>
    <cellStyle name="Normal 23 4" xfId="606"/>
    <cellStyle name="Normal 23 4 2" xfId="607"/>
    <cellStyle name="Normal 23 4 2 2" xfId="608"/>
    <cellStyle name="Normal 23 4 2 2 2" xfId="609"/>
    <cellStyle name="Normal 23 4 2 3" xfId="610"/>
    <cellStyle name="Normal 23 4 3" xfId="611"/>
    <cellStyle name="Normal 23 4 3 2" xfId="612"/>
    <cellStyle name="Normal 23 4 4" xfId="613"/>
    <cellStyle name="Normal 23 5" xfId="614"/>
    <cellStyle name="Normal 23 5 2" xfId="615"/>
    <cellStyle name="Normal 23 5 2 2" xfId="616"/>
    <cellStyle name="Normal 23 5 2 2 2" xfId="617"/>
    <cellStyle name="Normal 23 5 2 3" xfId="618"/>
    <cellStyle name="Normal 23 5 3" xfId="619"/>
    <cellStyle name="Normal 23 5 3 2" xfId="620"/>
    <cellStyle name="Normal 23 5 4" xfId="621"/>
    <cellStyle name="Normal 23 6" xfId="622"/>
    <cellStyle name="Normal 23 6 2" xfId="623"/>
    <cellStyle name="Normal 23 6 2 2" xfId="624"/>
    <cellStyle name="Normal 23 6 3" xfId="625"/>
    <cellStyle name="Normal 23 7" xfId="626"/>
    <cellStyle name="Normal 23 7 2" xfId="627"/>
    <cellStyle name="Normal 23 8" xfId="628"/>
    <cellStyle name="Normal 24" xfId="629"/>
    <cellStyle name="Normal 24 2" xfId="630"/>
    <cellStyle name="Normal 25" xfId="631"/>
    <cellStyle name="Normal 25 2" xfId="632"/>
    <cellStyle name="Normal 26" xfId="633"/>
    <cellStyle name="Normal 26 2" xfId="634"/>
    <cellStyle name="Normal 27" xfId="635"/>
    <cellStyle name="Normal 27 2" xfId="636"/>
    <cellStyle name="Normal 28" xfId="637"/>
    <cellStyle name="Normal 28 2" xfId="638"/>
    <cellStyle name="Normal 28 2 2" xfId="639"/>
    <cellStyle name="Normal 28 3" xfId="640"/>
    <cellStyle name="Normal 28 4" xfId="641"/>
    <cellStyle name="Normal 28 4 2" xfId="642"/>
    <cellStyle name="Normal 28 4 2 2" xfId="643"/>
    <cellStyle name="Normal 28 4 2 2 2" xfId="644"/>
    <cellStyle name="Normal 28 4 2 3" xfId="645"/>
    <cellStyle name="Normal 28 4 3" xfId="646"/>
    <cellStyle name="Normal 28 4 3 2" xfId="647"/>
    <cellStyle name="Normal 28 4 4" xfId="648"/>
    <cellStyle name="Normal 28 5" xfId="649"/>
    <cellStyle name="Normal 28 5 2" xfId="650"/>
    <cellStyle name="Normal 28 5 2 2" xfId="651"/>
    <cellStyle name="Normal 28 5 2 2 2" xfId="652"/>
    <cellStyle name="Normal 28 5 2 3" xfId="653"/>
    <cellStyle name="Normal 28 5 3" xfId="654"/>
    <cellStyle name="Normal 28 5 3 2" xfId="655"/>
    <cellStyle name="Normal 28 5 4" xfId="656"/>
    <cellStyle name="Normal 28 6" xfId="657"/>
    <cellStyle name="Normal 28 6 2" xfId="658"/>
    <cellStyle name="Normal 28 6 2 2" xfId="659"/>
    <cellStyle name="Normal 28 6 3" xfId="660"/>
    <cellStyle name="Normal 28 7" xfId="661"/>
    <cellStyle name="Normal 28 7 2" xfId="662"/>
    <cellStyle name="Normal 28 8" xfId="663"/>
    <cellStyle name="Normal 29" xfId="664"/>
    <cellStyle name="Normal 29 2" xfId="665"/>
    <cellStyle name="Normal 29 2 2" xfId="666"/>
    <cellStyle name="Normal 29 3" xfId="667"/>
    <cellStyle name="Normal 29 4" xfId="668"/>
    <cellStyle name="Normal 29 4 2" xfId="669"/>
    <cellStyle name="Normal 29 4 2 2" xfId="670"/>
    <cellStyle name="Normal 29 4 2 2 2" xfId="671"/>
    <cellStyle name="Normal 29 4 2 3" xfId="672"/>
    <cellStyle name="Normal 29 4 3" xfId="673"/>
    <cellStyle name="Normal 29 4 3 2" xfId="674"/>
    <cellStyle name="Normal 29 4 4" xfId="675"/>
    <cellStyle name="Normal 29 5" xfId="676"/>
    <cellStyle name="Normal 29 5 2" xfId="677"/>
    <cellStyle name="Normal 29 5 2 2" xfId="678"/>
    <cellStyle name="Normal 29 5 2 2 2" xfId="679"/>
    <cellStyle name="Normal 29 5 2 3" xfId="680"/>
    <cellStyle name="Normal 29 5 3" xfId="681"/>
    <cellStyle name="Normal 29 5 3 2" xfId="682"/>
    <cellStyle name="Normal 29 5 4" xfId="683"/>
    <cellStyle name="Normal 29 6" xfId="684"/>
    <cellStyle name="Normal 29 6 2" xfId="685"/>
    <cellStyle name="Normal 29 6 2 2" xfId="686"/>
    <cellStyle name="Normal 29 6 3" xfId="687"/>
    <cellStyle name="Normal 29 7" xfId="688"/>
    <cellStyle name="Normal 29 7 2" xfId="689"/>
    <cellStyle name="Normal 29 8" xfId="690"/>
    <cellStyle name="Normal 3" xfId="691"/>
    <cellStyle name="Normal 3 2" xfId="692"/>
    <cellStyle name="Normal 3 2 2" xfId="693"/>
    <cellStyle name="Normal 3 3" xfId="694"/>
    <cellStyle name="Normal 3 4" xfId="695"/>
    <cellStyle name="Normal 3 4 2" xfId="696"/>
    <cellStyle name="Normal 3 4 2 2" xfId="697"/>
    <cellStyle name="Normal 3 4 2 2 2" xfId="698"/>
    <cellStyle name="Normal 3 4 2 3" xfId="699"/>
    <cellStyle name="Normal 3 4 3" xfId="700"/>
    <cellStyle name="Normal 3 4 3 2" xfId="701"/>
    <cellStyle name="Normal 3 4 4" xfId="702"/>
    <cellStyle name="Normal 3 5" xfId="703"/>
    <cellStyle name="Normal 3 5 2" xfId="704"/>
    <cellStyle name="Normal 3 5 2 2" xfId="705"/>
    <cellStyle name="Normal 3 5 2 2 2" xfId="706"/>
    <cellStyle name="Normal 3 5 2 3" xfId="707"/>
    <cellStyle name="Normal 3 5 3" xfId="708"/>
    <cellStyle name="Normal 3 5 3 2" xfId="709"/>
    <cellStyle name="Normal 3 5 4" xfId="710"/>
    <cellStyle name="Normal 3 6" xfId="711"/>
    <cellStyle name="Normal 3 6 2" xfId="712"/>
    <cellStyle name="Normal 3 6 2 2" xfId="713"/>
    <cellStyle name="Normal 3 6 3" xfId="714"/>
    <cellStyle name="Normal 3 7" xfId="715"/>
    <cellStyle name="Normal 3 7 2" xfId="716"/>
    <cellStyle name="Normal 3 8" xfId="717"/>
    <cellStyle name="Normal 3 9" xfId="718"/>
    <cellStyle name="Normal 30" xfId="719"/>
    <cellStyle name="Normal 30 2" xfId="720"/>
    <cellStyle name="Normal 30 2 2" xfId="721"/>
    <cellStyle name="Normal 30 3" xfId="722"/>
    <cellStyle name="Normal 30 4" xfId="723"/>
    <cellStyle name="Normal 30 4 2" xfId="724"/>
    <cellStyle name="Normal 30 4 2 2" xfId="725"/>
    <cellStyle name="Normal 30 4 2 2 2" xfId="726"/>
    <cellStyle name="Normal 30 4 2 3" xfId="727"/>
    <cellStyle name="Normal 30 4 3" xfId="728"/>
    <cellStyle name="Normal 30 4 3 2" xfId="729"/>
    <cellStyle name="Normal 30 4 4" xfId="730"/>
    <cellStyle name="Normal 30 5" xfId="731"/>
    <cellStyle name="Normal 30 5 2" xfId="732"/>
    <cellStyle name="Normal 30 5 2 2" xfId="733"/>
    <cellStyle name="Normal 30 5 2 2 2" xfId="734"/>
    <cellStyle name="Normal 30 5 2 3" xfId="735"/>
    <cellStyle name="Normal 30 5 3" xfId="736"/>
    <cellStyle name="Normal 30 5 3 2" xfId="737"/>
    <cellStyle name="Normal 30 5 4" xfId="738"/>
    <cellStyle name="Normal 30 6" xfId="739"/>
    <cellStyle name="Normal 30 6 2" xfId="740"/>
    <cellStyle name="Normal 30 6 2 2" xfId="741"/>
    <cellStyle name="Normal 30 6 3" xfId="742"/>
    <cellStyle name="Normal 30 7" xfId="743"/>
    <cellStyle name="Normal 30 7 2" xfId="744"/>
    <cellStyle name="Normal 30 8" xfId="745"/>
    <cellStyle name="Normal 31" xfId="746"/>
    <cellStyle name="Normal 31 2" xfId="747"/>
    <cellStyle name="Normal 31 2 2" xfId="748"/>
    <cellStyle name="Normal 31 3" xfId="749"/>
    <cellStyle name="Normal 31 4" xfId="750"/>
    <cellStyle name="Normal 31 4 2" xfId="751"/>
    <cellStyle name="Normal 31 4 2 2" xfId="752"/>
    <cellStyle name="Normal 31 4 2 2 2" xfId="753"/>
    <cellStyle name="Normal 31 4 2 3" xfId="754"/>
    <cellStyle name="Normal 31 4 3" xfId="755"/>
    <cellStyle name="Normal 31 4 3 2" xfId="756"/>
    <cellStyle name="Normal 31 4 4" xfId="757"/>
    <cellStyle name="Normal 31 5" xfId="758"/>
    <cellStyle name="Normal 31 5 2" xfId="759"/>
    <cellStyle name="Normal 31 5 2 2" xfId="760"/>
    <cellStyle name="Normal 31 5 2 2 2" xfId="761"/>
    <cellStyle name="Normal 31 5 2 3" xfId="762"/>
    <cellStyle name="Normal 31 5 3" xfId="763"/>
    <cellStyle name="Normal 31 5 3 2" xfId="764"/>
    <cellStyle name="Normal 31 5 4" xfId="765"/>
    <cellStyle name="Normal 31 6" xfId="766"/>
    <cellStyle name="Normal 31 6 2" xfId="767"/>
    <cellStyle name="Normal 31 6 2 2" xfId="768"/>
    <cellStyle name="Normal 31 6 3" xfId="769"/>
    <cellStyle name="Normal 31 7" xfId="770"/>
    <cellStyle name="Normal 31 7 2" xfId="771"/>
    <cellStyle name="Normal 31 8" xfId="772"/>
    <cellStyle name="Normal 32" xfId="773"/>
    <cellStyle name="Normal 32 2" xfId="774"/>
    <cellStyle name="Normal 32 2 2" xfId="775"/>
    <cellStyle name="Normal 32 2 2 2" xfId="776"/>
    <cellStyle name="Normal 32 2 2 2 2" xfId="777"/>
    <cellStyle name="Normal 32 2 2 3" xfId="778"/>
    <cellStyle name="Normal 32 2 3" xfId="779"/>
    <cellStyle name="Normal 32 2 3 2" xfId="780"/>
    <cellStyle name="Normal 32 2 4" xfId="781"/>
    <cellStyle name="Normal 32 3" xfId="782"/>
    <cellStyle name="Normal 32 3 2" xfId="783"/>
    <cellStyle name="Normal 32 3 2 2" xfId="784"/>
    <cellStyle name="Normal 32 3 2 2 2" xfId="785"/>
    <cellStyle name="Normal 32 3 2 3" xfId="786"/>
    <cellStyle name="Normal 32 3 3" xfId="787"/>
    <cellStyle name="Normal 32 3 3 2" xfId="788"/>
    <cellStyle name="Normal 32 3 4" xfId="789"/>
    <cellStyle name="Normal 32 4" xfId="790"/>
    <cellStyle name="Normal 32 4 2" xfId="791"/>
    <cellStyle name="Normal 32 4 2 2" xfId="792"/>
    <cellStyle name="Normal 32 4 3" xfId="793"/>
    <cellStyle name="Normal 32 5" xfId="794"/>
    <cellStyle name="Normal 32 5 2" xfId="795"/>
    <cellStyle name="Normal 32 6" xfId="796"/>
    <cellStyle name="Normal 33" xfId="797"/>
    <cellStyle name="Normal 33 2" xfId="798"/>
    <cellStyle name="Normal 33 2 2" xfId="799"/>
    <cellStyle name="Normal 33 2 2 2" xfId="800"/>
    <cellStyle name="Normal 33 2 2 2 2" xfId="801"/>
    <cellStyle name="Normal 33 2 2 3" xfId="802"/>
    <cellStyle name="Normal 33 2 3" xfId="803"/>
    <cellStyle name="Normal 33 2 3 2" xfId="804"/>
    <cellStyle name="Normal 33 2 4" xfId="805"/>
    <cellStyle name="Normal 33 3" xfId="806"/>
    <cellStyle name="Normal 33 3 2" xfId="807"/>
    <cellStyle name="Normal 33 3 2 2" xfId="808"/>
    <cellStyle name="Normal 33 3 2 2 2" xfId="809"/>
    <cellStyle name="Normal 33 3 2 3" xfId="810"/>
    <cellStyle name="Normal 33 3 3" xfId="811"/>
    <cellStyle name="Normal 33 3 3 2" xfId="812"/>
    <cellStyle name="Normal 33 3 4" xfId="813"/>
    <cellStyle name="Normal 33 4" xfId="814"/>
    <cellStyle name="Normal 33 4 2" xfId="815"/>
    <cellStyle name="Normal 33 4 2 2" xfId="816"/>
    <cellStyle name="Normal 33 4 3" xfId="817"/>
    <cellStyle name="Normal 33 5" xfId="818"/>
    <cellStyle name="Normal 33 5 2" xfId="819"/>
    <cellStyle name="Normal 33 6" xfId="820"/>
    <cellStyle name="Normal 34" xfId="821"/>
    <cellStyle name="Normal 34 2" xfId="822"/>
    <cellStyle name="Normal 34 2 2" xfId="823"/>
    <cellStyle name="Normal 34 2 2 2" xfId="824"/>
    <cellStyle name="Normal 34 2 2 2 2" xfId="825"/>
    <cellStyle name="Normal 34 2 2 3" xfId="826"/>
    <cellStyle name="Normal 34 2 3" xfId="827"/>
    <cellStyle name="Normal 34 2 3 2" xfId="828"/>
    <cellStyle name="Normal 34 2 4" xfId="829"/>
    <cellStyle name="Normal 34 3" xfId="830"/>
    <cellStyle name="Normal 34 3 2" xfId="831"/>
    <cellStyle name="Normal 34 3 2 2" xfId="832"/>
    <cellStyle name="Normal 34 3 2 2 2" xfId="833"/>
    <cellStyle name="Normal 34 3 2 3" xfId="834"/>
    <cellStyle name="Normal 34 3 3" xfId="835"/>
    <cellStyle name="Normal 34 3 3 2" xfId="836"/>
    <cellStyle name="Normal 34 3 4" xfId="837"/>
    <cellStyle name="Normal 34 4" xfId="838"/>
    <cellStyle name="Normal 34 4 2" xfId="839"/>
    <cellStyle name="Normal 34 4 2 2" xfId="840"/>
    <cellStyle name="Normal 34 4 3" xfId="841"/>
    <cellStyle name="Normal 34 5" xfId="842"/>
    <cellStyle name="Normal 34 5 2" xfId="843"/>
    <cellStyle name="Normal 34 6" xfId="844"/>
    <cellStyle name="Normal 35" xfId="845"/>
    <cellStyle name="Normal 35 2" xfId="846"/>
    <cellStyle name="Normal 35 2 2" xfId="847"/>
    <cellStyle name="Normal 35 2 2 2" xfId="848"/>
    <cellStyle name="Normal 35 2 2 2 2" xfId="849"/>
    <cellStyle name="Normal 35 2 2 3" xfId="850"/>
    <cellStyle name="Normal 35 2 3" xfId="851"/>
    <cellStyle name="Normal 35 2 3 2" xfId="852"/>
    <cellStyle name="Normal 35 2 4" xfId="853"/>
    <cellStyle name="Normal 35 3" xfId="854"/>
    <cellStyle name="Normal 35 3 2" xfId="855"/>
    <cellStyle name="Normal 35 3 2 2" xfId="856"/>
    <cellStyle name="Normal 35 3 2 2 2" xfId="857"/>
    <cellStyle name="Normal 35 3 2 3" xfId="858"/>
    <cellStyle name="Normal 35 3 3" xfId="859"/>
    <cellStyle name="Normal 35 3 3 2" xfId="860"/>
    <cellStyle name="Normal 35 3 4" xfId="861"/>
    <cellStyle name="Normal 35 4" xfId="862"/>
    <cellStyle name="Normal 35 4 2" xfId="863"/>
    <cellStyle name="Normal 35 4 2 2" xfId="864"/>
    <cellStyle name="Normal 35 4 3" xfId="865"/>
    <cellStyle name="Normal 35 5" xfId="866"/>
    <cellStyle name="Normal 35 5 2" xfId="867"/>
    <cellStyle name="Normal 35 6" xfId="868"/>
    <cellStyle name="Normal 36" xfId="869"/>
    <cellStyle name="Normal 36 2" xfId="870"/>
    <cellStyle name="Normal 36 2 2" xfId="871"/>
    <cellStyle name="Normal 36 2 2 2" xfId="872"/>
    <cellStyle name="Normal 36 2 2 2 2" xfId="873"/>
    <cellStyle name="Normal 36 2 2 3" xfId="874"/>
    <cellStyle name="Normal 36 2 3" xfId="875"/>
    <cellStyle name="Normal 36 2 3 2" xfId="876"/>
    <cellStyle name="Normal 36 2 4" xfId="877"/>
    <cellStyle name="Normal 36 3" xfId="878"/>
    <cellStyle name="Normal 36 3 2" xfId="879"/>
    <cellStyle name="Normal 36 3 2 2" xfId="880"/>
    <cellStyle name="Normal 36 3 2 2 2" xfId="881"/>
    <cellStyle name="Normal 36 3 2 3" xfId="882"/>
    <cellStyle name="Normal 36 3 3" xfId="883"/>
    <cellStyle name="Normal 36 3 3 2" xfId="884"/>
    <cellStyle name="Normal 36 3 4" xfId="885"/>
    <cellStyle name="Normal 36 4" xfId="886"/>
    <cellStyle name="Normal 36 4 2" xfId="887"/>
    <cellStyle name="Normal 36 4 2 2" xfId="888"/>
    <cellStyle name="Normal 36 4 3" xfId="889"/>
    <cellStyle name="Normal 36 5" xfId="890"/>
    <cellStyle name="Normal 36 5 2" xfId="891"/>
    <cellStyle name="Normal 36 6" xfId="892"/>
    <cellStyle name="Normal 37" xfId="893"/>
    <cellStyle name="Normal 37 2" xfId="894"/>
    <cellStyle name="Normal 37 2 2" xfId="895"/>
    <cellStyle name="Normal 37 2 2 2" xfId="896"/>
    <cellStyle name="Normal 37 2 2 2 2" xfId="897"/>
    <cellStyle name="Normal 37 2 2 3" xfId="898"/>
    <cellStyle name="Normal 37 2 3" xfId="899"/>
    <cellStyle name="Normal 37 2 3 2" xfId="900"/>
    <cellStyle name="Normal 37 2 4" xfId="901"/>
    <cellStyle name="Normal 37 3" xfId="902"/>
    <cellStyle name="Normal 37 3 2" xfId="903"/>
    <cellStyle name="Normal 37 3 2 2" xfId="904"/>
    <cellStyle name="Normal 37 3 2 2 2" xfId="905"/>
    <cellStyle name="Normal 37 3 2 3" xfId="906"/>
    <cellStyle name="Normal 37 3 3" xfId="907"/>
    <cellStyle name="Normal 37 3 3 2" xfId="908"/>
    <cellStyle name="Normal 37 3 4" xfId="909"/>
    <cellStyle name="Normal 37 4" xfId="910"/>
    <cellStyle name="Normal 37 4 2" xfId="911"/>
    <cellStyle name="Normal 37 4 2 2" xfId="912"/>
    <cellStyle name="Normal 37 4 3" xfId="913"/>
    <cellStyle name="Normal 37 5" xfId="914"/>
    <cellStyle name="Normal 37 5 2" xfId="915"/>
    <cellStyle name="Normal 37 6" xfId="916"/>
    <cellStyle name="Normal 38" xfId="917"/>
    <cellStyle name="Normal 38 2" xfId="918"/>
    <cellStyle name="Normal 38 2 2" xfId="919"/>
    <cellStyle name="Normal 38 2 2 2" xfId="920"/>
    <cellStyle name="Normal 38 2 2 2 2" xfId="921"/>
    <cellStyle name="Normal 38 2 2 3" xfId="922"/>
    <cellStyle name="Normal 38 2 3" xfId="923"/>
    <cellStyle name="Normal 38 2 3 2" xfId="924"/>
    <cellStyle name="Normal 38 2 4" xfId="925"/>
    <cellStyle name="Normal 38 3" xfId="926"/>
    <cellStyle name="Normal 38 3 2" xfId="927"/>
    <cellStyle name="Normal 38 3 2 2" xfId="928"/>
    <cellStyle name="Normal 38 3 2 2 2" xfId="929"/>
    <cellStyle name="Normal 38 3 2 3" xfId="930"/>
    <cellStyle name="Normal 38 3 3" xfId="931"/>
    <cellStyle name="Normal 38 3 3 2" xfId="932"/>
    <cellStyle name="Normal 38 3 4" xfId="933"/>
    <cellStyle name="Normal 38 4" xfId="934"/>
    <cellStyle name="Normal 38 4 2" xfId="935"/>
    <cellStyle name="Normal 38 4 2 2" xfId="936"/>
    <cellStyle name="Normal 38 4 3" xfId="937"/>
    <cellStyle name="Normal 38 5" xfId="938"/>
    <cellStyle name="Normal 38 5 2" xfId="939"/>
    <cellStyle name="Normal 38 6" xfId="940"/>
    <cellStyle name="Normal 39" xfId="941"/>
    <cellStyle name="Normal 39 2" xfId="942"/>
    <cellStyle name="Normal 39 2 2" xfId="943"/>
    <cellStyle name="Normal 39 2 2 2" xfId="944"/>
    <cellStyle name="Normal 39 2 2 2 2" xfId="945"/>
    <cellStyle name="Normal 39 2 2 3" xfId="946"/>
    <cellStyle name="Normal 39 2 3" xfId="947"/>
    <cellStyle name="Normal 39 2 3 2" xfId="948"/>
    <cellStyle name="Normal 39 2 4" xfId="949"/>
    <cellStyle name="Normal 39 3" xfId="950"/>
    <cellStyle name="Normal 39 3 2" xfId="951"/>
    <cellStyle name="Normal 39 3 2 2" xfId="952"/>
    <cellStyle name="Normal 39 3 2 2 2" xfId="953"/>
    <cellStyle name="Normal 39 3 2 3" xfId="954"/>
    <cellStyle name="Normal 39 3 3" xfId="955"/>
    <cellStyle name="Normal 39 3 3 2" xfId="956"/>
    <cellStyle name="Normal 39 3 4" xfId="957"/>
    <cellStyle name="Normal 39 4" xfId="958"/>
    <cellStyle name="Normal 39 4 2" xfId="959"/>
    <cellStyle name="Normal 39 4 2 2" xfId="960"/>
    <cellStyle name="Normal 39 4 3" xfId="961"/>
    <cellStyle name="Normal 39 5" xfId="962"/>
    <cellStyle name="Normal 39 5 2" xfId="963"/>
    <cellStyle name="Normal 39 6" xfId="964"/>
    <cellStyle name="Normal 4" xfId="965"/>
    <cellStyle name="Normal 4 2" xfId="966"/>
    <cellStyle name="Normal 4 2 2" xfId="967"/>
    <cellStyle name="Normal 4 3" xfId="968"/>
    <cellStyle name="Normal 4 3 2" xfId="969"/>
    <cellStyle name="Normal 4 3 2 2" xfId="970"/>
    <cellStyle name="Normal 4 3 2 2 2" xfId="971"/>
    <cellStyle name="Normal 4 3 2 2 2 2" xfId="972"/>
    <cellStyle name="Normal 4 3 2 2 3" xfId="973"/>
    <cellStyle name="Normal 4 3 2 3" xfId="974"/>
    <cellStyle name="Normal 4 3 2 3 2" xfId="975"/>
    <cellStyle name="Normal 4 3 2 4" xfId="976"/>
    <cellStyle name="Normal 4 3 3" xfId="977"/>
    <cellStyle name="Normal 4 3 3 2" xfId="978"/>
    <cellStyle name="Normal 4 3 3 2 2" xfId="979"/>
    <cellStyle name="Normal 4 3 3 3" xfId="980"/>
    <cellStyle name="Normal 4 3 4" xfId="981"/>
    <cellStyle name="Normal 4 3 4 2" xfId="982"/>
    <cellStyle name="Normal 4 3 5" xfId="983"/>
    <cellStyle name="Normal 4 4" xfId="984"/>
    <cellStyle name="Normal 4 5" xfId="985"/>
    <cellStyle name="Normal 4 5 2" xfId="986"/>
    <cellStyle name="Normal 4 5 2 2" xfId="987"/>
    <cellStyle name="Normal 4 5 2 2 2" xfId="988"/>
    <cellStyle name="Normal 4 5 2 3" xfId="989"/>
    <cellStyle name="Normal 4 5 3" xfId="990"/>
    <cellStyle name="Normal 4 5 3 2" xfId="991"/>
    <cellStyle name="Normal 4 5 4" xfId="992"/>
    <cellStyle name="Normal 40" xfId="993"/>
    <cellStyle name="Normal 40 2" xfId="994"/>
    <cellStyle name="Normal 40 2 2" xfId="995"/>
    <cellStyle name="Normal 40 2 2 2" xfId="996"/>
    <cellStyle name="Normal 40 2 2 2 2" xfId="997"/>
    <cellStyle name="Normal 40 2 2 3" xfId="998"/>
    <cellStyle name="Normal 40 2 3" xfId="999"/>
    <cellStyle name="Normal 40 2 3 2" xfId="1000"/>
    <cellStyle name="Normal 40 2 4" xfId="1001"/>
    <cellStyle name="Normal 40 3" xfId="1002"/>
    <cellStyle name="Normal 40 3 2" xfId="1003"/>
    <cellStyle name="Normal 40 3 2 2" xfId="1004"/>
    <cellStyle name="Normal 40 3 2 2 2" xfId="1005"/>
    <cellStyle name="Normal 40 3 2 3" xfId="1006"/>
    <cellStyle name="Normal 40 3 3" xfId="1007"/>
    <cellStyle name="Normal 40 3 3 2" xfId="1008"/>
    <cellStyle name="Normal 40 3 4" xfId="1009"/>
    <cellStyle name="Normal 40 4" xfId="1010"/>
    <cellStyle name="Normal 40 4 2" xfId="1011"/>
    <cellStyle name="Normal 40 4 2 2" xfId="1012"/>
    <cellStyle name="Normal 40 4 3" xfId="1013"/>
    <cellStyle name="Normal 40 5" xfId="1014"/>
    <cellStyle name="Normal 40 5 2" xfId="1015"/>
    <cellStyle name="Normal 40 6" xfId="1016"/>
    <cellStyle name="Normal 41" xfId="1017"/>
    <cellStyle name="Normal 41 2" xfId="1018"/>
    <cellStyle name="Normal 41 2 2" xfId="1019"/>
    <cellStyle name="Normal 41 2 2 2" xfId="1020"/>
    <cellStyle name="Normal 41 2 2 2 2" xfId="1021"/>
    <cellStyle name="Normal 41 2 2 3" xfId="1022"/>
    <cellStyle name="Normal 41 2 3" xfId="1023"/>
    <cellStyle name="Normal 41 2 3 2" xfId="1024"/>
    <cellStyle name="Normal 41 2 4" xfId="1025"/>
    <cellStyle name="Normal 41 3" xfId="1026"/>
    <cellStyle name="Normal 41 3 2" xfId="1027"/>
    <cellStyle name="Normal 41 3 2 2" xfId="1028"/>
    <cellStyle name="Normal 41 3 2 2 2" xfId="1029"/>
    <cellStyle name="Normal 41 3 2 3" xfId="1030"/>
    <cellStyle name="Normal 41 3 3" xfId="1031"/>
    <cellStyle name="Normal 41 3 3 2" xfId="1032"/>
    <cellStyle name="Normal 41 3 4" xfId="1033"/>
    <cellStyle name="Normal 41 4" xfId="1034"/>
    <cellStyle name="Normal 41 4 2" xfId="1035"/>
    <cellStyle name="Normal 41 4 2 2" xfId="1036"/>
    <cellStyle name="Normal 41 4 3" xfId="1037"/>
    <cellStyle name="Normal 41 5" xfId="1038"/>
    <cellStyle name="Normal 41 5 2" xfId="1039"/>
    <cellStyle name="Normal 41 6" xfId="1040"/>
    <cellStyle name="Normal 42" xfId="1041"/>
    <cellStyle name="Normal 42 2" xfId="1042"/>
    <cellStyle name="Normal 42 2 2" xfId="1043"/>
    <cellStyle name="Normal 42 2 2 2" xfId="1044"/>
    <cellStyle name="Normal 42 2 2 2 2" xfId="1045"/>
    <cellStyle name="Normal 42 2 2 3" xfId="1046"/>
    <cellStyle name="Normal 42 2 3" xfId="1047"/>
    <cellStyle name="Normal 42 2 3 2" xfId="1048"/>
    <cellStyle name="Normal 42 2 4" xfId="1049"/>
    <cellStyle name="Normal 42 3" xfId="1050"/>
    <cellStyle name="Normal 42 3 2" xfId="1051"/>
    <cellStyle name="Normal 42 3 2 2" xfId="1052"/>
    <cellStyle name="Normal 42 3 2 2 2" xfId="1053"/>
    <cellStyle name="Normal 42 3 2 3" xfId="1054"/>
    <cellStyle name="Normal 42 3 3" xfId="1055"/>
    <cellStyle name="Normal 42 3 3 2" xfId="1056"/>
    <cellStyle name="Normal 42 3 4" xfId="1057"/>
    <cellStyle name="Normal 42 4" xfId="1058"/>
    <cellStyle name="Normal 42 4 2" xfId="1059"/>
    <cellStyle name="Normal 42 4 2 2" xfId="1060"/>
    <cellStyle name="Normal 42 4 3" xfId="1061"/>
    <cellStyle name="Normal 42 5" xfId="1062"/>
    <cellStyle name="Normal 42 5 2" xfId="1063"/>
    <cellStyle name="Normal 42 6" xfId="1064"/>
    <cellStyle name="Normal 43" xfId="1065"/>
    <cellStyle name="Normal 43 2" xfId="1066"/>
    <cellStyle name="Normal 43 2 2" xfId="1067"/>
    <cellStyle name="Normal 43 2 2 2" xfId="1068"/>
    <cellStyle name="Normal 43 2 2 2 2" xfId="1069"/>
    <cellStyle name="Normal 43 2 2 3" xfId="1070"/>
    <cellStyle name="Normal 43 2 3" xfId="1071"/>
    <cellStyle name="Normal 43 2 3 2" xfId="1072"/>
    <cellStyle name="Normal 43 2 4" xfId="1073"/>
    <cellStyle name="Normal 43 3" xfId="1074"/>
    <cellStyle name="Normal 43 3 2" xfId="1075"/>
    <cellStyle name="Normal 43 3 2 2" xfId="1076"/>
    <cellStyle name="Normal 43 3 2 2 2" xfId="1077"/>
    <cellStyle name="Normal 43 3 2 3" xfId="1078"/>
    <cellStyle name="Normal 43 3 3" xfId="1079"/>
    <cellStyle name="Normal 43 3 3 2" xfId="1080"/>
    <cellStyle name="Normal 43 3 4" xfId="1081"/>
    <cellStyle name="Normal 43 4" xfId="1082"/>
    <cellStyle name="Normal 43 4 2" xfId="1083"/>
    <cellStyle name="Normal 43 4 2 2" xfId="1084"/>
    <cellStyle name="Normal 43 4 3" xfId="1085"/>
    <cellStyle name="Normal 43 5" xfId="1086"/>
    <cellStyle name="Normal 43 5 2" xfId="1087"/>
    <cellStyle name="Normal 43 6" xfId="1088"/>
    <cellStyle name="Normal 44" xfId="1089"/>
    <cellStyle name="Normal 44 2" xfId="1090"/>
    <cellStyle name="Normal 44 2 2" xfId="1091"/>
    <cellStyle name="Normal 44 2 2 2" xfId="1092"/>
    <cellStyle name="Normal 44 2 2 2 2" xfId="1093"/>
    <cellStyle name="Normal 44 2 2 3" xfId="1094"/>
    <cellStyle name="Normal 44 2 3" xfId="1095"/>
    <cellStyle name="Normal 44 2 3 2" xfId="1096"/>
    <cellStyle name="Normal 44 2 4" xfId="1097"/>
    <cellStyle name="Normal 44 3" xfId="1098"/>
    <cellStyle name="Normal 44 3 2" xfId="1099"/>
    <cellStyle name="Normal 44 3 2 2" xfId="1100"/>
    <cellStyle name="Normal 44 3 2 2 2" xfId="1101"/>
    <cellStyle name="Normal 44 3 2 3" xfId="1102"/>
    <cellStyle name="Normal 44 3 3" xfId="1103"/>
    <cellStyle name="Normal 44 3 3 2" xfId="1104"/>
    <cellStyle name="Normal 44 3 4" xfId="1105"/>
    <cellStyle name="Normal 44 4" xfId="1106"/>
    <cellStyle name="Normal 44 4 2" xfId="1107"/>
    <cellStyle name="Normal 44 4 2 2" xfId="1108"/>
    <cellStyle name="Normal 44 4 3" xfId="1109"/>
    <cellStyle name="Normal 44 5" xfId="1110"/>
    <cellStyle name="Normal 44 5 2" xfId="1111"/>
    <cellStyle name="Normal 44 6" xfId="1112"/>
    <cellStyle name="Normal 45" xfId="1113"/>
    <cellStyle name="Normal 45 2" xfId="1114"/>
    <cellStyle name="Normal 46" xfId="1115"/>
    <cellStyle name="Normal 46 2" xfId="1116"/>
    <cellStyle name="Normal 47" xfId="1117"/>
    <cellStyle name="Normal 47 2" xfId="1118"/>
    <cellStyle name="Normal 48" xfId="1119"/>
    <cellStyle name="Normal 48 2" xfId="1120"/>
    <cellStyle name="Normal 49" xfId="1121"/>
    <cellStyle name="Normal 49 2" xfId="1122"/>
    <cellStyle name="Normal 5" xfId="1123"/>
    <cellStyle name="Normal 5 2" xfId="1124"/>
    <cellStyle name="Normal 5 2 2" xfId="1125"/>
    <cellStyle name="Normal 5 3" xfId="1126"/>
    <cellStyle name="Normal 5 3 2" xfId="1127"/>
    <cellStyle name="Normal 5 3 2 2" xfId="1128"/>
    <cellStyle name="Normal 5 3 2 2 2" xfId="1129"/>
    <cellStyle name="Normal 5 3 2 2 2 2" xfId="1130"/>
    <cellStyle name="Normal 5 3 2 2 3" xfId="1131"/>
    <cellStyle name="Normal 5 3 2 3" xfId="1132"/>
    <cellStyle name="Normal 5 3 2 3 2" xfId="1133"/>
    <cellStyle name="Normal 5 3 2 4" xfId="1134"/>
    <cellStyle name="Normal 5 3 3" xfId="1135"/>
    <cellStyle name="Normal 5 3 3 2" xfId="1136"/>
    <cellStyle name="Normal 5 3 3 2 2" xfId="1137"/>
    <cellStyle name="Normal 5 3 3 3" xfId="1138"/>
    <cellStyle name="Normal 5 3 4" xfId="1139"/>
    <cellStyle name="Normal 5 3 4 2" xfId="1140"/>
    <cellStyle name="Normal 5 3 5" xfId="1141"/>
    <cellStyle name="Normal 5 4" xfId="1142"/>
    <cellStyle name="Normal 5 5" xfId="1143"/>
    <cellStyle name="Normal 5 5 2" xfId="1144"/>
    <cellStyle name="Normal 5 5 2 2" xfId="1145"/>
    <cellStyle name="Normal 5 5 2 2 2" xfId="1146"/>
    <cellStyle name="Normal 5 5 2 3" xfId="1147"/>
    <cellStyle name="Normal 5 5 3" xfId="1148"/>
    <cellStyle name="Normal 5 5 3 2" xfId="1149"/>
    <cellStyle name="Normal 5 5 4" xfId="1150"/>
    <cellStyle name="Normal 50" xfId="1151"/>
    <cellStyle name="Normal 50 2" xfId="1152"/>
    <cellStyle name="Normal 51" xfId="1153"/>
    <cellStyle name="Normal 51 2" xfId="1154"/>
    <cellStyle name="Normal 52" xfId="1155"/>
    <cellStyle name="Normal 52 2" xfId="1156"/>
    <cellStyle name="Normal 53" xfId="1157"/>
    <cellStyle name="Normal 53 2" xfId="1158"/>
    <cellStyle name="Normal 54" xfId="1159"/>
    <cellStyle name="Normal 55" xfId="1160"/>
    <cellStyle name="Normal 56" xfId="1161"/>
    <cellStyle name="Normal 57" xfId="1162"/>
    <cellStyle name="Normal 58" xfId="1163"/>
    <cellStyle name="Normal 59" xfId="1164"/>
    <cellStyle name="Normal 6" xfId="1165"/>
    <cellStyle name="Normal 6 2" xfId="1166"/>
    <cellStyle name="Normal 6 2 2" xfId="1167"/>
    <cellStyle name="Normal 6 3" xfId="1168"/>
    <cellStyle name="Normal 6 3 2" xfId="1169"/>
    <cellStyle name="Normal 6 3 2 2" xfId="1170"/>
    <cellStyle name="Normal 6 3 2 2 2" xfId="1171"/>
    <cellStyle name="Normal 6 3 2 2 2 2" xfId="1172"/>
    <cellStyle name="Normal 6 3 2 2 3" xfId="1173"/>
    <cellStyle name="Normal 6 3 2 3" xfId="1174"/>
    <cellStyle name="Normal 6 3 2 3 2" xfId="1175"/>
    <cellStyle name="Normal 6 3 2 4" xfId="1176"/>
    <cellStyle name="Normal 6 3 3" xfId="1177"/>
    <cellStyle name="Normal 6 3 3 2" xfId="1178"/>
    <cellStyle name="Normal 6 3 3 2 2" xfId="1179"/>
    <cellStyle name="Normal 6 3 3 3" xfId="1180"/>
    <cellStyle name="Normal 6 3 4" xfId="1181"/>
    <cellStyle name="Normal 6 3 4 2" xfId="1182"/>
    <cellStyle name="Normal 6 3 5" xfId="1183"/>
    <cellStyle name="Normal 6 4" xfId="1184"/>
    <cellStyle name="Normal 6 5" xfId="1185"/>
    <cellStyle name="Normal 6 5 2" xfId="1186"/>
    <cellStyle name="Normal 6 5 2 2" xfId="1187"/>
    <cellStyle name="Normal 6 5 2 2 2" xfId="1188"/>
    <cellStyle name="Normal 6 5 2 3" xfId="1189"/>
    <cellStyle name="Normal 6 5 3" xfId="1190"/>
    <cellStyle name="Normal 6 5 3 2" xfId="1191"/>
    <cellStyle name="Normal 6 5 4" xfId="1192"/>
    <cellStyle name="Normal 60" xfId="1193"/>
    <cellStyle name="Normal 61" xfId="1194"/>
    <cellStyle name="Normal 62" xfId="1195"/>
    <cellStyle name="Normal 62 2" xfId="1196"/>
    <cellStyle name="Normal 63" xfId="1197"/>
    <cellStyle name="Normal 64" xfId="1198"/>
    <cellStyle name="Normal 65" xfId="1199"/>
    <cellStyle name="Normal 66" xfId="1200"/>
    <cellStyle name="Normal 67" xfId="1201"/>
    <cellStyle name="Normal 68" xfId="1202"/>
    <cellStyle name="Normal 69" xfId="1203"/>
    <cellStyle name="Normal 7" xfId="1204"/>
    <cellStyle name="Normal 7 2" xfId="1205"/>
    <cellStyle name="Normal 7 2 2" xfId="1206"/>
    <cellStyle name="Normal 7 3" xfId="1207"/>
    <cellStyle name="Normal 7 3 2" xfId="1208"/>
    <cellStyle name="Normal 7 3 2 2" xfId="1209"/>
    <cellStyle name="Normal 7 3 2 2 2" xfId="1210"/>
    <cellStyle name="Normal 7 3 2 2 2 2" xfId="1211"/>
    <cellStyle name="Normal 7 3 2 2 3" xfId="1212"/>
    <cellStyle name="Normal 7 3 2 3" xfId="1213"/>
    <cellStyle name="Normal 7 3 2 3 2" xfId="1214"/>
    <cellStyle name="Normal 7 3 2 4" xfId="1215"/>
    <cellStyle name="Normal 7 3 3" xfId="1216"/>
    <cellStyle name="Normal 7 3 3 2" xfId="1217"/>
    <cellStyle name="Normal 7 3 3 2 2" xfId="1218"/>
    <cellStyle name="Normal 7 3 3 3" xfId="1219"/>
    <cellStyle name="Normal 7 3 4" xfId="1220"/>
    <cellStyle name="Normal 7 3 4 2" xfId="1221"/>
    <cellStyle name="Normal 7 3 5" xfId="1222"/>
    <cellStyle name="Normal 7 4" xfId="1223"/>
    <cellStyle name="Normal 7 5" xfId="1224"/>
    <cellStyle name="Normal 7 5 2" xfId="1225"/>
    <cellStyle name="Normal 7 5 2 2" xfId="1226"/>
    <cellStyle name="Normal 7 5 2 2 2" xfId="1227"/>
    <cellStyle name="Normal 7 5 2 3" xfId="1228"/>
    <cellStyle name="Normal 7 5 3" xfId="1229"/>
    <cellStyle name="Normal 7 5 3 2" xfId="1230"/>
    <cellStyle name="Normal 7 5 4" xfId="1231"/>
    <cellStyle name="Normal 70" xfId="1232"/>
    <cellStyle name="Normal 71" xfId="1233"/>
    <cellStyle name="Normal 72" xfId="1234"/>
    <cellStyle name="Normal 73" xfId="1235"/>
    <cellStyle name="Normal 74" xfId="1236"/>
    <cellStyle name="Normal 75" xfId="1237"/>
    <cellStyle name="Normal 76" xfId="1238"/>
    <cellStyle name="Normal 77" xfId="1239"/>
    <cellStyle name="Normal 78" xfId="1240"/>
    <cellStyle name="Normal 79" xfId="1241"/>
    <cellStyle name="Normal 8" xfId="1242"/>
    <cellStyle name="Normal 8 2" xfId="1243"/>
    <cellStyle name="Normal 8 2 2" xfId="1244"/>
    <cellStyle name="Normal 8 3" xfId="1245"/>
    <cellStyle name="Normal 8 3 2" xfId="1246"/>
    <cellStyle name="Normal 8 3 2 2" xfId="1247"/>
    <cellStyle name="Normal 8 3 2 2 2" xfId="1248"/>
    <cellStyle name="Normal 8 3 2 2 2 2" xfId="1249"/>
    <cellStyle name="Normal 8 3 2 2 3" xfId="1250"/>
    <cellStyle name="Normal 8 3 2 3" xfId="1251"/>
    <cellStyle name="Normal 8 3 2 3 2" xfId="1252"/>
    <cellStyle name="Normal 8 3 2 4" xfId="1253"/>
    <cellStyle name="Normal 8 3 3" xfId="1254"/>
    <cellStyle name="Normal 8 3 3 2" xfId="1255"/>
    <cellStyle name="Normal 8 3 3 2 2" xfId="1256"/>
    <cellStyle name="Normal 8 3 3 3" xfId="1257"/>
    <cellStyle name="Normal 8 3 4" xfId="1258"/>
    <cellStyle name="Normal 8 3 4 2" xfId="1259"/>
    <cellStyle name="Normal 8 3 5" xfId="1260"/>
    <cellStyle name="Normal 8 4" xfId="1261"/>
    <cellStyle name="Normal 8 5" xfId="1262"/>
    <cellStyle name="Normal 8 5 2" xfId="1263"/>
    <cellStyle name="Normal 8 5 2 2" xfId="1264"/>
    <cellStyle name="Normal 8 5 2 2 2" xfId="1265"/>
    <cellStyle name="Normal 8 5 2 3" xfId="1266"/>
    <cellStyle name="Normal 8 5 3" xfId="1267"/>
    <cellStyle name="Normal 8 5 3 2" xfId="1268"/>
    <cellStyle name="Normal 8 5 4" xfId="1269"/>
    <cellStyle name="Normal 80" xfId="1270"/>
    <cellStyle name="Normal 81" xfId="1271"/>
    <cellStyle name="Normal 82" xfId="1272"/>
    <cellStyle name="Normal 83" xfId="1273"/>
    <cellStyle name="Normal 84" xfId="1274"/>
    <cellStyle name="Normal 85" xfId="1275"/>
    <cellStyle name="Normal 86" xfId="1276"/>
    <cellStyle name="Normal 87" xfId="1277"/>
    <cellStyle name="Normal 88" xfId="1278"/>
    <cellStyle name="Normal 89" xfId="1279"/>
    <cellStyle name="Normal 9" xfId="1280"/>
    <cellStyle name="Normal 9 2" xfId="1281"/>
    <cellStyle name="Normal 9 2 2" xfId="1282"/>
    <cellStyle name="Normal 9 3" xfId="1283"/>
    <cellStyle name="Normal 9 3 2" xfId="1284"/>
    <cellStyle name="Normal 9 3 2 2" xfId="1285"/>
    <cellStyle name="Normal 9 3 2 2 2" xfId="1286"/>
    <cellStyle name="Normal 9 3 2 2 2 2" xfId="1287"/>
    <cellStyle name="Normal 9 3 2 2 3" xfId="1288"/>
    <cellStyle name="Normal 9 3 2 3" xfId="1289"/>
    <cellStyle name="Normal 9 3 2 3 2" xfId="1290"/>
    <cellStyle name="Normal 9 3 2 4" xfId="1291"/>
    <cellStyle name="Normal 9 3 3" xfId="1292"/>
    <cellStyle name="Normal 9 3 3 2" xfId="1293"/>
    <cellStyle name="Normal 9 3 3 2 2" xfId="1294"/>
    <cellStyle name="Normal 9 3 3 3" xfId="1295"/>
    <cellStyle name="Normal 9 3 4" xfId="1296"/>
    <cellStyle name="Normal 9 3 4 2" xfId="1297"/>
    <cellStyle name="Normal 9 3 5" xfId="1298"/>
    <cellStyle name="Normal 9 4" xfId="1299"/>
    <cellStyle name="Normal 9 5" xfId="1300"/>
    <cellStyle name="Normal 9 5 2" xfId="1301"/>
    <cellStyle name="Normal 9 5 2 2" xfId="1302"/>
    <cellStyle name="Normal 9 5 2 2 2" xfId="1303"/>
    <cellStyle name="Normal 9 5 2 3" xfId="1304"/>
    <cellStyle name="Normal 9 5 3" xfId="1305"/>
    <cellStyle name="Normal 9 5 3 2" xfId="1306"/>
    <cellStyle name="Normal 9 5 4" xfId="1307"/>
    <cellStyle name="Normal 90" xfId="1308"/>
    <cellStyle name="Normal 91" xfId="1309"/>
    <cellStyle name="Note 10" xfId="1310"/>
    <cellStyle name="Note 2" xfId="1311"/>
    <cellStyle name="Note 2 2" xfId="1312"/>
    <cellStyle name="Note 3" xfId="1313"/>
    <cellStyle name="Note 3 2" xfId="1314"/>
    <cellStyle name="Note 4" xfId="1315"/>
    <cellStyle name="Note 4 2" xfId="1316"/>
    <cellStyle name="Note 5" xfId="1317"/>
    <cellStyle name="Note 5 2" xfId="1318"/>
    <cellStyle name="Note 6" xfId="1319"/>
    <cellStyle name="Note 6 2" xfId="1320"/>
    <cellStyle name="Note 7" xfId="1321"/>
    <cellStyle name="Note 8" xfId="1322"/>
    <cellStyle name="Note 9" xfId="1323"/>
    <cellStyle name="Output 2" xfId="1324"/>
    <cellStyle name="Output 3" xfId="1325"/>
    <cellStyle name="Output 4" xfId="1326"/>
    <cellStyle name="Percent 2" xfId="1327"/>
    <cellStyle name="Percent 2 2" xfId="1328"/>
    <cellStyle name="Percent 2 3" xfId="1329"/>
    <cellStyle name="Percent 3" xfId="1330"/>
    <cellStyle name="Percent 3 2" xfId="1331"/>
    <cellStyle name="Percent 3 3" xfId="1332"/>
    <cellStyle name="Percent 3 3 2" xfId="1333"/>
    <cellStyle name="Percent 3 4" xfId="1334"/>
    <cellStyle name="Percent 4" xfId="1335"/>
    <cellStyle name="Percent 5" xfId="1336"/>
    <cellStyle name="Style 1" xfId="1337"/>
    <cellStyle name="STYLE1" xfId="1338"/>
    <cellStyle name="STYLE1 2" xfId="1339"/>
    <cellStyle name="STYLE2" xfId="1340"/>
    <cellStyle name="STYLE2 2" xfId="1341"/>
    <cellStyle name="STYLE3" xfId="1342"/>
    <cellStyle name="STYLE3 2" xfId="1343"/>
    <cellStyle name="STYLE4" xfId="1344"/>
    <cellStyle name="STYLE4 2" xfId="1345"/>
    <cellStyle name="STYLE5" xfId="1346"/>
    <cellStyle name="STYLE6" xfId="1347"/>
    <cellStyle name="STYLE7" xfId="1348"/>
    <cellStyle name="STYLE8" xfId="1349"/>
    <cellStyle name="Title 2" xfId="1350"/>
    <cellStyle name="Title 3" xfId="1351"/>
    <cellStyle name="Title 4" xfId="1352"/>
    <cellStyle name="Total 2" xfId="1353"/>
    <cellStyle name="Total 3" xfId="1354"/>
    <cellStyle name="Total 4" xfId="1355"/>
    <cellStyle name="Warning Text 2" xfId="1356"/>
    <cellStyle name="Warning Text 3" xfId="1357"/>
    <cellStyle name="Warning Text 4" xfId="13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97" t="s">
        <v>0</v>
      </c>
      <c r="H1" s="2"/>
    </row>
    <row r="2" spans="1:15" ht="15.75">
      <c r="A2" s="297" t="s">
        <v>1</v>
      </c>
    </row>
    <row r="3" spans="1:15" ht="13.5" thickBot="1"/>
    <row r="4" spans="1:15">
      <c r="B4" s="289" t="s">
        <v>2</v>
      </c>
      <c r="C4" s="290"/>
      <c r="D4" s="3" t="s">
        <v>3</v>
      </c>
      <c r="E4" s="3"/>
      <c r="F4" s="3"/>
      <c r="G4" s="4"/>
      <c r="I4" s="291"/>
      <c r="J4" s="291"/>
    </row>
    <row r="5" spans="1:15">
      <c r="B5" s="285" t="s">
        <v>4</v>
      </c>
      <c r="C5" s="286"/>
      <c r="D5" s="5" t="s">
        <v>5</v>
      </c>
      <c r="E5" s="5"/>
      <c r="F5" s="5"/>
      <c r="G5" s="6"/>
      <c r="I5" s="291"/>
      <c r="J5" s="291"/>
      <c r="L5" s="292"/>
      <c r="M5" s="292"/>
    </row>
    <row r="6" spans="1:15">
      <c r="B6" s="285" t="s">
        <v>6</v>
      </c>
      <c r="C6" s="286"/>
      <c r="D6" s="298">
        <v>42366</v>
      </c>
      <c r="E6" s="5"/>
      <c r="F6" s="5"/>
      <c r="G6" s="6"/>
      <c r="I6" s="291"/>
      <c r="J6" s="291"/>
      <c r="L6" s="292"/>
      <c r="M6" s="292"/>
    </row>
    <row r="7" spans="1:15">
      <c r="B7" s="285" t="s">
        <v>7</v>
      </c>
      <c r="C7" s="286"/>
      <c r="D7" s="299">
        <v>42338</v>
      </c>
      <c r="E7" s="7"/>
      <c r="F7" s="7"/>
      <c r="G7" s="8"/>
      <c r="I7" s="9"/>
      <c r="J7" s="9"/>
      <c r="L7" s="292"/>
      <c r="M7" s="292"/>
    </row>
    <row r="8" spans="1:15">
      <c r="B8" s="285" t="s">
        <v>8</v>
      </c>
      <c r="C8" s="286"/>
      <c r="D8" s="5" t="s">
        <v>9</v>
      </c>
      <c r="E8" s="5"/>
      <c r="F8" s="5"/>
      <c r="G8" s="6"/>
      <c r="H8" s="10"/>
      <c r="I8" s="11"/>
      <c r="J8" s="9"/>
    </row>
    <row r="9" spans="1:15">
      <c r="B9" s="285" t="s">
        <v>10</v>
      </c>
      <c r="C9" s="286"/>
      <c r="D9" s="5" t="s">
        <v>11</v>
      </c>
      <c r="E9" s="5"/>
      <c r="F9" s="5"/>
      <c r="G9" s="6"/>
      <c r="I9" s="9"/>
      <c r="J9" s="9"/>
    </row>
    <row r="10" spans="1:15">
      <c r="B10" s="12" t="s">
        <v>12</v>
      </c>
      <c r="C10" s="13"/>
      <c r="D10" s="300" t="s">
        <v>13</v>
      </c>
      <c r="E10" s="14"/>
      <c r="F10" s="14"/>
      <c r="G10" s="15"/>
      <c r="I10" s="16"/>
      <c r="J10" s="16"/>
    </row>
    <row r="11" spans="1:15" ht="13.5" thickBot="1">
      <c r="B11" s="287" t="s">
        <v>14</v>
      </c>
      <c r="C11" s="288"/>
      <c r="D11" s="301" t="s">
        <v>15</v>
      </c>
      <c r="E11" s="17"/>
      <c r="F11" s="17"/>
      <c r="G11" s="18"/>
    </row>
    <row r="12" spans="1:15">
      <c r="B12" s="16"/>
      <c r="C12" s="16"/>
    </row>
    <row r="13" spans="1:15" ht="13.5" thickBot="1">
      <c r="I13" s="19"/>
    </row>
    <row r="14" spans="1:15" ht="15.75">
      <c r="A14" s="20" t="s">
        <v>16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5" ht="6.75" customHeight="1">
      <c r="A15" s="2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5"/>
    </row>
    <row r="16" spans="1:15">
      <c r="A16" s="26"/>
      <c r="B16" s="100" t="s">
        <v>17</v>
      </c>
      <c r="C16" s="100" t="s">
        <v>18</v>
      </c>
      <c r="D16" s="27" t="s">
        <v>19</v>
      </c>
      <c r="E16" s="100" t="s">
        <v>20</v>
      </c>
      <c r="F16" s="100" t="s">
        <v>21</v>
      </c>
      <c r="G16" s="100" t="s">
        <v>22</v>
      </c>
      <c r="H16" s="100" t="s">
        <v>23</v>
      </c>
      <c r="I16" s="100" t="s">
        <v>24</v>
      </c>
      <c r="J16" s="100" t="s">
        <v>25</v>
      </c>
      <c r="K16" s="100" t="s">
        <v>26</v>
      </c>
      <c r="L16" s="100" t="s">
        <v>27</v>
      </c>
      <c r="M16" s="100" t="s">
        <v>28</v>
      </c>
      <c r="N16" s="100" t="s">
        <v>29</v>
      </c>
      <c r="O16" s="103" t="s">
        <v>30</v>
      </c>
    </row>
    <row r="17" spans="1:17">
      <c r="A17" s="24"/>
      <c r="B17" s="28" t="s">
        <v>31</v>
      </c>
      <c r="C17" s="31" t="s">
        <v>32</v>
      </c>
      <c r="D17" s="302">
        <v>7.9100000000000004E-3</v>
      </c>
      <c r="E17" s="302">
        <v>2.2100000000000002E-3</v>
      </c>
      <c r="F17" s="302">
        <v>5.7000000000000002E-3</v>
      </c>
      <c r="G17" s="28"/>
      <c r="H17" s="303">
        <v>551600000</v>
      </c>
      <c r="I17" s="303">
        <v>307834244.31</v>
      </c>
      <c r="J17" s="304">
        <v>223213.6</v>
      </c>
      <c r="K17" s="305">
        <v>5436695.6200000001</v>
      </c>
      <c r="L17" s="304">
        <f>I17-K17</f>
        <v>302397548.69</v>
      </c>
      <c r="M17" s="306">
        <f>L17/L21</f>
        <v>0.94825924480203627</v>
      </c>
      <c r="N17" s="306" t="s">
        <v>33</v>
      </c>
      <c r="O17" s="307">
        <v>47175</v>
      </c>
      <c r="Q17" s="29"/>
    </row>
    <row r="18" spans="1:17">
      <c r="A18" s="24"/>
      <c r="B18" s="31" t="s">
        <v>34</v>
      </c>
      <c r="C18" s="31" t="s">
        <v>35</v>
      </c>
      <c r="D18" s="30">
        <v>1.4999999999999999E-2</v>
      </c>
      <c r="E18" s="30"/>
      <c r="F18" s="30"/>
      <c r="G18" s="31"/>
      <c r="H18" s="33">
        <v>16500000</v>
      </c>
      <c r="I18" s="33">
        <v>16500000</v>
      </c>
      <c r="J18" s="34">
        <v>22688.33</v>
      </c>
      <c r="K18" s="32">
        <v>0</v>
      </c>
      <c r="L18" s="34">
        <f>I18-K18</f>
        <v>16500000</v>
      </c>
      <c r="M18" s="35">
        <f>L18/L21</f>
        <v>5.17407551979637E-2</v>
      </c>
      <c r="N18" s="35" t="s">
        <v>33</v>
      </c>
      <c r="O18" s="36">
        <v>48512</v>
      </c>
      <c r="Q18" s="29"/>
    </row>
    <row r="19" spans="1:17">
      <c r="A19" s="24"/>
      <c r="B19" s="31"/>
      <c r="C19" s="31"/>
      <c r="D19" s="30"/>
      <c r="E19" s="30"/>
      <c r="F19" s="30"/>
      <c r="G19" s="31"/>
      <c r="H19" s="33"/>
      <c r="I19" s="33"/>
      <c r="J19" s="34"/>
      <c r="K19" s="32"/>
      <c r="L19" s="34"/>
      <c r="M19" s="35"/>
      <c r="N19" s="35"/>
      <c r="O19" s="36"/>
      <c r="Q19" s="29"/>
    </row>
    <row r="20" spans="1:17">
      <c r="A20" s="37"/>
      <c r="B20" s="38"/>
      <c r="C20" s="38"/>
      <c r="D20" s="39"/>
      <c r="E20" s="38"/>
      <c r="F20" s="38"/>
      <c r="G20" s="38"/>
      <c r="H20" s="40"/>
      <c r="I20" s="41"/>
      <c r="J20" s="41"/>
      <c r="K20" s="42"/>
      <c r="L20" s="41"/>
      <c r="M20" s="43"/>
      <c r="N20" s="43"/>
      <c r="O20" s="44"/>
    </row>
    <row r="21" spans="1:17">
      <c r="A21" s="37"/>
      <c r="B21" s="45" t="s">
        <v>36</v>
      </c>
      <c r="C21" s="46"/>
      <c r="D21" s="47"/>
      <c r="E21" s="38"/>
      <c r="F21" s="38"/>
      <c r="G21" s="38"/>
      <c r="H21" s="48">
        <f>SUM(H17:H20)</f>
        <v>568100000</v>
      </c>
      <c r="I21" s="48">
        <f>SUM(I17:I20)</f>
        <v>324334244.31</v>
      </c>
      <c r="J21" s="48">
        <f>SUM(J17:J19)</f>
        <v>245901.93</v>
      </c>
      <c r="K21" s="48">
        <f>SUM(K17:K19)</f>
        <v>5436695.6200000001</v>
      </c>
      <c r="L21" s="48">
        <f>SUM(L17:L19)</f>
        <v>318897548.69</v>
      </c>
      <c r="M21" s="49">
        <f>SUM(M17:M19)</f>
        <v>1</v>
      </c>
      <c r="N21" s="50"/>
      <c r="O21" s="51"/>
    </row>
    <row r="22" spans="1:17" s="56" customFormat="1" ht="11.25">
      <c r="A22" s="52" t="s">
        <v>37</v>
      </c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54"/>
      <c r="M22" s="54"/>
      <c r="N22" s="54"/>
      <c r="O22" s="55"/>
    </row>
    <row r="23" spans="1:17" s="56" customFormat="1" ht="13.5" thickBo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59"/>
      <c r="M23" s="59"/>
      <c r="N23" s="59"/>
      <c r="O23" s="60"/>
    </row>
    <row r="24" spans="1:17" ht="13.5" thickBot="1"/>
    <row r="25" spans="1:17" ht="15.75">
      <c r="A25" s="20" t="s">
        <v>38</v>
      </c>
      <c r="B25" s="21"/>
      <c r="C25" s="22"/>
      <c r="D25" s="22"/>
      <c r="E25" s="22"/>
      <c r="F25" s="22"/>
      <c r="G25" s="22"/>
      <c r="H25" s="23"/>
      <c r="J25" s="20" t="s">
        <v>39</v>
      </c>
      <c r="K25" s="22"/>
      <c r="L25" s="22"/>
      <c r="M25" s="22"/>
      <c r="N25" s="22"/>
      <c r="O25" s="23"/>
    </row>
    <row r="26" spans="1:17">
      <c r="A26" s="24"/>
      <c r="B26" s="16"/>
      <c r="C26" s="16"/>
      <c r="D26" s="16"/>
      <c r="E26" s="16"/>
      <c r="F26" s="16"/>
      <c r="G26" s="16"/>
      <c r="H26" s="25"/>
      <c r="J26" s="24"/>
      <c r="K26" s="16"/>
      <c r="L26" s="16"/>
      <c r="M26" s="16"/>
      <c r="N26" s="16"/>
      <c r="O26" s="25"/>
    </row>
    <row r="27" spans="1:17" s="64" customFormat="1">
      <c r="A27" s="61"/>
      <c r="B27" s="62"/>
      <c r="C27" s="62"/>
      <c r="D27" s="62"/>
      <c r="E27" s="62"/>
      <c r="F27" s="62" t="s">
        <v>40</v>
      </c>
      <c r="G27" s="62" t="s">
        <v>41</v>
      </c>
      <c r="H27" s="63" t="s">
        <v>42</v>
      </c>
      <c r="I27" s="1"/>
      <c r="J27" s="65"/>
      <c r="K27" s="72"/>
      <c r="L27" s="308" t="s">
        <v>43</v>
      </c>
      <c r="M27" s="309" t="s">
        <v>44</v>
      </c>
      <c r="N27" s="309"/>
      <c r="O27" s="310"/>
    </row>
    <row r="28" spans="1:17">
      <c r="A28" s="65"/>
      <c r="B28" s="66" t="s">
        <v>45</v>
      </c>
      <c r="C28" s="66"/>
      <c r="D28" s="66"/>
      <c r="E28" s="66"/>
      <c r="F28" s="311">
        <v>324774363.24000001</v>
      </c>
      <c r="G28" s="135">
        <f>+H28-F28</f>
        <v>-5298467.0900000334</v>
      </c>
      <c r="H28" s="136">
        <v>319475896.14999998</v>
      </c>
      <c r="I28" s="19"/>
      <c r="J28" s="37"/>
      <c r="K28" s="125"/>
      <c r="L28" s="312"/>
      <c r="M28" s="313" t="s">
        <v>46</v>
      </c>
      <c r="N28" s="313"/>
      <c r="O28" s="314"/>
    </row>
    <row r="29" spans="1:17">
      <c r="A29" s="24"/>
      <c r="B29" s="16" t="s">
        <v>47</v>
      </c>
      <c r="C29" s="16"/>
      <c r="D29" s="16"/>
      <c r="E29" s="16"/>
      <c r="F29" s="108">
        <v>4708568.0599999996</v>
      </c>
      <c r="G29" s="137">
        <f>+H29-F29</f>
        <v>-138228.52999999933</v>
      </c>
      <c r="H29" s="138">
        <v>4570339.53</v>
      </c>
      <c r="I29" s="19"/>
      <c r="J29" s="315" t="s">
        <v>48</v>
      </c>
      <c r="K29" s="74"/>
      <c r="L29" s="316">
        <v>1.12E-2</v>
      </c>
      <c r="M29" s="317"/>
      <c r="N29" s="318">
        <v>-25.62</v>
      </c>
      <c r="O29" s="319"/>
    </row>
    <row r="30" spans="1:17">
      <c r="A30" s="24"/>
      <c r="B30" s="67" t="s">
        <v>49</v>
      </c>
      <c r="C30" s="67"/>
      <c r="D30" s="67"/>
      <c r="E30" s="67"/>
      <c r="F30" s="320">
        <f>SUM(F28:F29)</f>
        <v>329482931.30000001</v>
      </c>
      <c r="G30" s="321">
        <f>SUM(G28:G29)</f>
        <v>-5436695.6200000327</v>
      </c>
      <c r="H30" s="322">
        <f>H28+H29</f>
        <v>324046235.67999995</v>
      </c>
      <c r="I30" s="19"/>
      <c r="J30" s="315" t="s">
        <v>50</v>
      </c>
      <c r="K30" s="74"/>
      <c r="L30" s="316">
        <v>4.1000000000000003E-3</v>
      </c>
      <c r="M30" s="323"/>
      <c r="N30" s="324">
        <v>-1.95</v>
      </c>
      <c r="O30" s="325"/>
    </row>
    <row r="31" spans="1:17">
      <c r="A31" s="24"/>
      <c r="B31" s="16"/>
      <c r="C31" s="16"/>
      <c r="D31" s="16"/>
      <c r="E31" s="16"/>
      <c r="F31" s="108"/>
      <c r="G31" s="326"/>
      <c r="H31" s="138"/>
      <c r="I31" s="19"/>
      <c r="J31" s="315" t="s">
        <v>51</v>
      </c>
      <c r="K31" s="74"/>
      <c r="L31" s="316">
        <v>0.13819999999999999</v>
      </c>
      <c r="M31" s="323"/>
      <c r="N31" s="324">
        <v>-17.12</v>
      </c>
      <c r="O31" s="325"/>
    </row>
    <row r="32" spans="1:17">
      <c r="A32" s="24"/>
      <c r="B32" s="16"/>
      <c r="C32" s="16"/>
      <c r="D32" s="16"/>
      <c r="E32" s="16"/>
      <c r="F32" s="108"/>
      <c r="G32" s="326"/>
      <c r="H32" s="138"/>
      <c r="I32" s="19"/>
      <c r="J32" s="315" t="s">
        <v>52</v>
      </c>
      <c r="K32" s="74"/>
      <c r="L32" s="316">
        <v>0.1588</v>
      </c>
      <c r="M32" s="327"/>
      <c r="N32" s="328">
        <v>-2.81</v>
      </c>
      <c r="O32" s="329"/>
    </row>
    <row r="33" spans="1:15" ht="15.75" customHeight="1">
      <c r="A33" s="24"/>
      <c r="B33" s="16"/>
      <c r="C33" s="16"/>
      <c r="D33" s="16"/>
      <c r="E33" s="16"/>
      <c r="F33" s="330"/>
      <c r="G33" s="174"/>
      <c r="H33" s="331"/>
      <c r="I33" s="19"/>
      <c r="J33" s="332"/>
      <c r="K33" s="151"/>
      <c r="L33" s="333"/>
      <c r="M33" s="334"/>
      <c r="N33" s="335" t="s">
        <v>53</v>
      </c>
      <c r="O33" s="336"/>
    </row>
    <row r="34" spans="1:15">
      <c r="A34" s="24"/>
      <c r="B34" s="16" t="s">
        <v>54</v>
      </c>
      <c r="C34" s="16"/>
      <c r="D34" s="16"/>
      <c r="E34" s="16"/>
      <c r="F34" s="108">
        <v>5.28</v>
      </c>
      <c r="G34" s="137">
        <f>H34-F34</f>
        <v>0</v>
      </c>
      <c r="H34" s="138">
        <v>5.28</v>
      </c>
      <c r="I34" s="19"/>
      <c r="J34" s="315" t="s">
        <v>55</v>
      </c>
      <c r="K34" s="74"/>
      <c r="L34" s="316">
        <v>0.68130000000000002</v>
      </c>
      <c r="M34" s="317"/>
      <c r="N34" s="318">
        <v>80.56</v>
      </c>
      <c r="O34" s="319"/>
    </row>
    <row r="35" spans="1:15">
      <c r="A35" s="24"/>
      <c r="B35" s="16" t="s">
        <v>56</v>
      </c>
      <c r="C35" s="16"/>
      <c r="D35" s="16"/>
      <c r="E35" s="16"/>
      <c r="F35" s="108">
        <v>121.57</v>
      </c>
      <c r="G35" s="137">
        <f t="shared" ref="G35:G39" si="0">H35-F35</f>
        <v>2.0000000000010232E-2</v>
      </c>
      <c r="H35" s="138">
        <v>121.59</v>
      </c>
      <c r="I35" s="19"/>
      <c r="J35" s="315" t="s">
        <v>57</v>
      </c>
      <c r="K35" s="74"/>
      <c r="L35" s="316">
        <v>6.1000000000000004E-3</v>
      </c>
      <c r="M35" s="323"/>
      <c r="N35" s="324">
        <v>83.2</v>
      </c>
      <c r="O35" s="325"/>
    </row>
    <row r="36" spans="1:15" ht="12.75" customHeight="1">
      <c r="A36" s="24"/>
      <c r="B36" s="16" t="s">
        <v>58</v>
      </c>
      <c r="C36" s="16"/>
      <c r="D36" s="16"/>
      <c r="E36" s="16"/>
      <c r="F36" s="107">
        <v>97311</v>
      </c>
      <c r="G36" s="337">
        <f t="shared" si="0"/>
        <v>-1684</v>
      </c>
      <c r="H36" s="338">
        <v>95627</v>
      </c>
      <c r="I36" s="19"/>
      <c r="J36" s="315" t="s">
        <v>59</v>
      </c>
      <c r="K36" s="74"/>
      <c r="L36" s="316">
        <v>2.9999999999999997E-4</v>
      </c>
      <c r="M36" s="323"/>
      <c r="N36" s="324">
        <v>66.2</v>
      </c>
      <c r="O36" s="325"/>
    </row>
    <row r="37" spans="1:15" ht="13.5" thickBot="1">
      <c r="A37" s="24"/>
      <c r="B37" s="16" t="s">
        <v>60</v>
      </c>
      <c r="C37" s="16"/>
      <c r="D37" s="16"/>
      <c r="E37" s="16"/>
      <c r="F37" s="107">
        <v>43572</v>
      </c>
      <c r="G37" s="337">
        <f t="shared" si="0"/>
        <v>-834</v>
      </c>
      <c r="H37" s="338">
        <v>42738</v>
      </c>
      <c r="I37" s="19"/>
      <c r="J37" s="185" t="s">
        <v>61</v>
      </c>
      <c r="K37" s="74"/>
      <c r="L37" s="339"/>
      <c r="M37" s="340"/>
      <c r="N37" s="341">
        <v>52.31</v>
      </c>
      <c r="O37" s="342"/>
    </row>
    <row r="38" spans="1:15" ht="13.5" thickBot="1">
      <c r="A38" s="24"/>
      <c r="B38" s="16" t="s">
        <v>62</v>
      </c>
      <c r="C38" s="16"/>
      <c r="D38" s="16"/>
      <c r="E38" s="16"/>
      <c r="F38" s="343">
        <v>3385.88</v>
      </c>
      <c r="G38" s="137">
        <f>H38-F38</f>
        <v>2.7699999999999818</v>
      </c>
      <c r="H38" s="344">
        <v>3388.65</v>
      </c>
      <c r="I38" s="19"/>
      <c r="J38" s="345"/>
      <c r="K38" s="346"/>
      <c r="L38" s="347"/>
      <c r="M38" s="348"/>
      <c r="N38" s="348"/>
      <c r="O38" s="349"/>
    </row>
    <row r="39" spans="1:15">
      <c r="A39" s="37"/>
      <c r="B39" s="68" t="s">
        <v>63</v>
      </c>
      <c r="C39" s="68"/>
      <c r="D39" s="68"/>
      <c r="E39" s="68"/>
      <c r="F39" s="350">
        <v>7561.8</v>
      </c>
      <c r="G39" s="137">
        <f t="shared" si="0"/>
        <v>20.359999999999673</v>
      </c>
      <c r="H39" s="351">
        <v>7582.16</v>
      </c>
      <c r="I39" s="19"/>
      <c r="J39" s="352" t="s">
        <v>64</v>
      </c>
      <c r="K39" s="353"/>
      <c r="L39" s="353"/>
      <c r="M39" s="353"/>
      <c r="N39" s="353"/>
      <c r="O39" s="354"/>
    </row>
    <row r="40" spans="1:15" s="56" customFormat="1" ht="11.25">
      <c r="A40" s="52"/>
      <c r="B40" s="53"/>
      <c r="C40" s="53"/>
      <c r="D40" s="53"/>
      <c r="E40" s="53"/>
      <c r="F40" s="53"/>
      <c r="G40" s="53"/>
      <c r="H40" s="55"/>
      <c r="J40" s="355"/>
      <c r="K40" s="356"/>
      <c r="L40" s="356"/>
      <c r="M40" s="356"/>
      <c r="N40" s="356"/>
      <c r="O40" s="357"/>
    </row>
    <row r="41" spans="1:15" s="56" customFormat="1" ht="12" thickBot="1">
      <c r="A41" s="57"/>
      <c r="B41" s="58"/>
      <c r="C41" s="58"/>
      <c r="D41" s="58"/>
      <c r="E41" s="58"/>
      <c r="F41" s="58"/>
      <c r="G41" s="58"/>
      <c r="H41" s="60"/>
      <c r="J41" s="293"/>
      <c r="K41" s="294"/>
      <c r="L41" s="294"/>
      <c r="M41" s="294"/>
      <c r="N41" s="294"/>
      <c r="O41" s="295"/>
    </row>
    <row r="42" spans="1:15" ht="13.5" thickBot="1">
      <c r="L42" s="2"/>
    </row>
    <row r="43" spans="1:15" ht="15.75">
      <c r="A43" s="20" t="s">
        <v>65</v>
      </c>
      <c r="B43" s="22"/>
      <c r="C43" s="22"/>
      <c r="D43" s="22"/>
      <c r="E43" s="22"/>
      <c r="F43" s="22"/>
      <c r="G43" s="22"/>
      <c r="H43" s="23"/>
      <c r="I43" s="16"/>
      <c r="J43" s="16"/>
      <c r="L43" s="69"/>
    </row>
    <row r="44" spans="1:15">
      <c r="A44" s="24"/>
      <c r="B44" s="16"/>
      <c r="C44" s="16"/>
      <c r="D44" s="16"/>
      <c r="E44" s="16"/>
      <c r="F44" s="16"/>
      <c r="G44" s="16"/>
      <c r="H44" s="25"/>
      <c r="I44" s="16"/>
      <c r="J44" s="16"/>
      <c r="L44" s="70"/>
    </row>
    <row r="45" spans="1:15">
      <c r="A45" s="61"/>
      <c r="B45" s="62"/>
      <c r="C45" s="62"/>
      <c r="D45" s="62"/>
      <c r="E45" s="62"/>
      <c r="F45" s="146" t="s">
        <v>66</v>
      </c>
      <c r="G45" s="100" t="s">
        <v>41</v>
      </c>
      <c r="H45" s="147" t="s">
        <v>42</v>
      </c>
      <c r="I45" s="67"/>
      <c r="J45" s="71"/>
      <c r="L45" s="70"/>
    </row>
    <row r="46" spans="1:15">
      <c r="A46" s="24"/>
      <c r="B46" s="16" t="s">
        <v>67</v>
      </c>
      <c r="C46" s="16"/>
      <c r="D46" s="16"/>
      <c r="E46" s="72"/>
      <c r="F46" s="304">
        <v>851313.01</v>
      </c>
      <c r="G46" s="137">
        <f t="shared" ref="G46:G53" si="1">+H46-F46</f>
        <v>0</v>
      </c>
      <c r="H46" s="189">
        <v>851313.01</v>
      </c>
      <c r="I46" s="16"/>
      <c r="J46" s="73"/>
      <c r="L46" s="70"/>
    </row>
    <row r="47" spans="1:15">
      <c r="A47" s="24"/>
      <c r="B47" s="16" t="s">
        <v>68</v>
      </c>
      <c r="C47" s="16"/>
      <c r="D47" s="16"/>
      <c r="E47" s="74"/>
      <c r="F47" s="34">
        <v>851313.01</v>
      </c>
      <c r="G47" s="137">
        <f t="shared" si="1"/>
        <v>0</v>
      </c>
      <c r="H47" s="189">
        <v>851313.01</v>
      </c>
      <c r="I47" s="16"/>
      <c r="J47" s="75"/>
    </row>
    <row r="48" spans="1:15">
      <c r="A48" s="24"/>
      <c r="B48" s="16" t="s">
        <v>69</v>
      </c>
      <c r="C48" s="16"/>
      <c r="D48" s="16"/>
      <c r="E48" s="74"/>
      <c r="F48" s="34" t="s">
        <v>70</v>
      </c>
      <c r="G48" s="137"/>
      <c r="H48" s="189">
        <v>0</v>
      </c>
      <c r="I48" s="16"/>
      <c r="J48" s="76"/>
      <c r="L48" s="77"/>
    </row>
    <row r="49" spans="1:14">
      <c r="A49" s="24"/>
      <c r="B49" s="16" t="s">
        <v>71</v>
      </c>
      <c r="C49" s="16"/>
      <c r="D49" s="16"/>
      <c r="E49" s="74"/>
      <c r="F49" s="34" t="s">
        <v>70</v>
      </c>
      <c r="G49" s="137"/>
      <c r="H49" s="189">
        <v>0</v>
      </c>
      <c r="I49" s="16"/>
      <c r="J49" s="75"/>
      <c r="L49" s="77"/>
    </row>
    <row r="50" spans="1:14">
      <c r="A50" s="24"/>
      <c r="B50" s="16" t="s">
        <v>72</v>
      </c>
      <c r="C50" s="16"/>
      <c r="D50" s="16"/>
      <c r="E50" s="74"/>
      <c r="F50" s="34">
        <v>7940978.0800000001</v>
      </c>
      <c r="G50" s="137">
        <f t="shared" si="1"/>
        <v>-1291397.2800000003</v>
      </c>
      <c r="H50" s="189">
        <v>6649580.7999999998</v>
      </c>
      <c r="I50" s="16"/>
      <c r="J50" s="73"/>
      <c r="L50" s="16"/>
    </row>
    <row r="51" spans="1:14">
      <c r="A51" s="24"/>
      <c r="B51" s="16" t="s">
        <v>73</v>
      </c>
      <c r="C51" s="16"/>
      <c r="D51" s="16"/>
      <c r="E51" s="16"/>
      <c r="F51" s="358" t="s">
        <v>70</v>
      </c>
      <c r="G51" s="108"/>
      <c r="H51" s="189">
        <v>0</v>
      </c>
      <c r="I51" s="16"/>
      <c r="J51" s="73"/>
      <c r="K51" s="77"/>
      <c r="L51" s="73"/>
      <c r="M51" s="78"/>
    </row>
    <row r="52" spans="1:14">
      <c r="A52" s="24"/>
      <c r="B52" s="16" t="s">
        <v>74</v>
      </c>
      <c r="C52" s="16"/>
      <c r="D52" s="16"/>
      <c r="E52" s="16"/>
      <c r="F52" s="358"/>
      <c r="G52" s="108"/>
      <c r="H52" s="189"/>
      <c r="I52" s="16"/>
      <c r="J52" s="16"/>
      <c r="L52" s="16"/>
    </row>
    <row r="53" spans="1:14">
      <c r="A53" s="24"/>
      <c r="B53" s="67" t="s">
        <v>75</v>
      </c>
      <c r="C53" s="16"/>
      <c r="D53" s="16"/>
      <c r="E53" s="16"/>
      <c r="F53" s="359">
        <v>8792291.0899999999</v>
      </c>
      <c r="G53" s="320">
        <f t="shared" si="1"/>
        <v>-1291397.2800000003</v>
      </c>
      <c r="H53" s="360">
        <f>H47+H48+H50+H51</f>
        <v>7500893.8099999996</v>
      </c>
      <c r="I53" s="16"/>
      <c r="J53" s="73"/>
      <c r="K53" s="79"/>
      <c r="L53" s="73"/>
    </row>
    <row r="54" spans="1:14">
      <c r="A54" s="24"/>
      <c r="B54" s="16"/>
      <c r="C54" s="16"/>
      <c r="D54" s="16"/>
      <c r="E54" s="16"/>
      <c r="F54" s="80"/>
      <c r="G54" s="81"/>
      <c r="H54" s="25"/>
      <c r="I54" s="16"/>
      <c r="J54" s="16"/>
      <c r="L54" s="16"/>
    </row>
    <row r="55" spans="1:14">
      <c r="A55" s="52"/>
      <c r="B55" s="54"/>
      <c r="C55" s="54"/>
      <c r="D55" s="54"/>
      <c r="E55" s="54"/>
      <c r="F55" s="82"/>
      <c r="G55" s="83"/>
      <c r="H55" s="84"/>
      <c r="I55" s="16"/>
      <c r="J55" s="16"/>
    </row>
    <row r="56" spans="1:14">
      <c r="A56" s="52"/>
      <c r="B56" s="54"/>
      <c r="C56" s="54"/>
      <c r="D56" s="54"/>
      <c r="E56" s="54"/>
      <c r="F56" s="82"/>
      <c r="G56" s="83"/>
      <c r="H56" s="84"/>
      <c r="I56" s="16"/>
      <c r="J56" s="16"/>
      <c r="L56" s="19"/>
      <c r="M56" s="19"/>
    </row>
    <row r="57" spans="1:14" ht="13.5" thickBot="1">
      <c r="A57" s="85"/>
      <c r="B57" s="59"/>
      <c r="C57" s="59"/>
      <c r="D57" s="59"/>
      <c r="E57" s="59"/>
      <c r="F57" s="86"/>
      <c r="G57" s="87"/>
      <c r="H57" s="88"/>
    </row>
    <row r="59" spans="1:14" ht="13.5" thickBot="1">
      <c r="F59" s="59"/>
      <c r="G59" s="59"/>
      <c r="I59" s="16"/>
    </row>
    <row r="60" spans="1:14" ht="16.5" thickBot="1">
      <c r="A60" s="20" t="s">
        <v>76</v>
      </c>
      <c r="B60" s="22"/>
      <c r="C60" s="22"/>
      <c r="D60" s="22"/>
      <c r="E60" s="22"/>
      <c r="F60" s="16"/>
      <c r="G60" s="16"/>
      <c r="H60" s="23"/>
      <c r="J60" s="361" t="s">
        <v>77</v>
      </c>
      <c r="K60" s="362"/>
      <c r="N60" s="78"/>
    </row>
    <row r="61" spans="1:14" ht="6.75" customHeight="1" thickBot="1">
      <c r="A61" s="24"/>
      <c r="B61" s="16"/>
      <c r="C61" s="16"/>
      <c r="D61" s="16"/>
      <c r="E61" s="16"/>
      <c r="F61" s="16"/>
      <c r="G61" s="16"/>
      <c r="H61" s="25"/>
      <c r="J61" s="24"/>
      <c r="K61" s="25"/>
    </row>
    <row r="62" spans="1:14" s="64" customFormat="1">
      <c r="A62" s="61"/>
      <c r="B62" s="62"/>
      <c r="C62" s="62"/>
      <c r="D62" s="62"/>
      <c r="E62" s="62"/>
      <c r="F62" s="100" t="s">
        <v>66</v>
      </c>
      <c r="G62" s="100" t="s">
        <v>41</v>
      </c>
      <c r="H62" s="147" t="s">
        <v>42</v>
      </c>
      <c r="J62" s="179"/>
      <c r="K62" s="164"/>
    </row>
    <row r="63" spans="1:14">
      <c r="A63" s="65"/>
      <c r="B63" s="89" t="s">
        <v>78</v>
      </c>
      <c r="C63" s="66"/>
      <c r="D63" s="66"/>
      <c r="E63" s="66"/>
      <c r="F63" s="90"/>
      <c r="G63" s="72"/>
      <c r="H63" s="91"/>
      <c r="J63" s="24" t="s">
        <v>79</v>
      </c>
      <c r="K63" s="363">
        <v>0.13270000000000001</v>
      </c>
    </row>
    <row r="64" spans="1:14" ht="15" thickBot="1">
      <c r="A64" s="24"/>
      <c r="B64" s="16" t="s">
        <v>80</v>
      </c>
      <c r="C64" s="16"/>
      <c r="D64" s="16"/>
      <c r="E64" s="74"/>
      <c r="F64" s="34">
        <v>332735208.86000001</v>
      </c>
      <c r="G64" s="32">
        <f>-F64+H64</f>
        <v>-5433507.6200000048</v>
      </c>
      <c r="H64" s="189">
        <v>327301701.24000001</v>
      </c>
      <c r="I64" s="19"/>
      <c r="J64" s="85"/>
      <c r="K64" s="88"/>
    </row>
    <row r="65" spans="1:16">
      <c r="A65" s="24"/>
      <c r="B65" s="16" t="s">
        <v>81</v>
      </c>
      <c r="C65" s="16"/>
      <c r="D65" s="16"/>
      <c r="E65" s="16"/>
      <c r="F65" s="34" t="s">
        <v>70</v>
      </c>
      <c r="G65" s="32"/>
      <c r="H65" s="189">
        <f>H48</f>
        <v>0</v>
      </c>
      <c r="I65" s="19"/>
      <c r="J65" s="54"/>
      <c r="K65" s="16"/>
    </row>
    <row r="66" spans="1:16">
      <c r="A66" s="24"/>
      <c r="B66" s="16" t="s">
        <v>82</v>
      </c>
      <c r="C66" s="16"/>
      <c r="D66" s="16"/>
      <c r="E66" s="16"/>
      <c r="F66" s="34">
        <v>851313.01</v>
      </c>
      <c r="G66" s="32">
        <f>(-F66+H66)</f>
        <v>0</v>
      </c>
      <c r="H66" s="189">
        <f>H46+G47</f>
        <v>851313.01</v>
      </c>
      <c r="I66" s="19"/>
      <c r="J66" s="16"/>
      <c r="K66" s="16"/>
    </row>
    <row r="67" spans="1:16">
      <c r="A67" s="24"/>
      <c r="B67" s="16" t="s">
        <v>73</v>
      </c>
      <c r="C67" s="16"/>
      <c r="D67" s="16"/>
      <c r="E67" s="16"/>
      <c r="F67" s="364" t="s">
        <v>70</v>
      </c>
      <c r="G67" s="42"/>
      <c r="H67" s="193">
        <v>0</v>
      </c>
    </row>
    <row r="68" spans="1:16" ht="13.5" thickBot="1">
      <c r="A68" s="24"/>
      <c r="B68" s="67" t="s">
        <v>83</v>
      </c>
      <c r="C68" s="16"/>
      <c r="D68" s="16"/>
      <c r="E68" s="16"/>
      <c r="F68" s="365">
        <v>333586521.87</v>
      </c>
      <c r="G68" s="366">
        <f>SUM(G64:G67)</f>
        <v>-5433507.6200000048</v>
      </c>
      <c r="H68" s="360">
        <f>SUM(H64:H67)</f>
        <v>328153014.25</v>
      </c>
      <c r="I68" s="19"/>
      <c r="J68" s="19"/>
    </row>
    <row r="69" spans="1:16" ht="15.75">
      <c r="A69" s="24"/>
      <c r="B69" s="16"/>
      <c r="C69" s="16"/>
      <c r="D69" s="16"/>
      <c r="E69" s="16"/>
      <c r="F69" s="34"/>
      <c r="G69" s="32"/>
      <c r="H69" s="360"/>
      <c r="J69" s="20" t="s">
        <v>84</v>
      </c>
      <c r="K69" s="22"/>
      <c r="L69" s="22"/>
      <c r="M69" s="22"/>
      <c r="N69" s="22"/>
      <c r="O69" s="23"/>
    </row>
    <row r="70" spans="1:16" ht="6.75" customHeight="1">
      <c r="A70" s="24"/>
      <c r="B70" s="67"/>
      <c r="C70" s="16"/>
      <c r="D70" s="16"/>
      <c r="E70" s="16"/>
      <c r="F70" s="34"/>
      <c r="G70" s="32"/>
      <c r="H70" s="189"/>
      <c r="J70" s="24"/>
      <c r="K70" s="16"/>
      <c r="L70" s="16"/>
      <c r="M70" s="16"/>
      <c r="N70" s="16"/>
      <c r="O70" s="25"/>
    </row>
    <row r="71" spans="1:16">
      <c r="A71" s="24"/>
      <c r="B71" s="67" t="s">
        <v>85</v>
      </c>
      <c r="C71" s="16"/>
      <c r="D71" s="16"/>
      <c r="E71" s="16"/>
      <c r="F71" s="34"/>
      <c r="G71" s="32"/>
      <c r="H71" s="189"/>
      <c r="J71" s="26"/>
      <c r="K71" s="145"/>
      <c r="L71" s="100" t="s">
        <v>86</v>
      </c>
      <c r="M71" s="100" t="s">
        <v>87</v>
      </c>
      <c r="N71" s="100" t="s">
        <v>88</v>
      </c>
      <c r="O71" s="147" t="s">
        <v>89</v>
      </c>
    </row>
    <row r="72" spans="1:16">
      <c r="A72" s="24"/>
      <c r="B72" s="16" t="s">
        <v>90</v>
      </c>
      <c r="C72" s="16"/>
      <c r="D72" s="16"/>
      <c r="E72" s="16"/>
      <c r="F72" s="34">
        <v>307834244.31</v>
      </c>
      <c r="G72" s="32">
        <f>-K17</f>
        <v>-5436695.6200000001</v>
      </c>
      <c r="H72" s="189">
        <f>L17</f>
        <v>302397548.69</v>
      </c>
      <c r="I72" s="92">
        <f>+H72-F72-G72</f>
        <v>0</v>
      </c>
      <c r="J72" s="24" t="s">
        <v>91</v>
      </c>
      <c r="K72" s="16"/>
      <c r="L72" s="367">
        <v>288686184.39999998</v>
      </c>
      <c r="M72" s="109">
        <v>0.89090000000000003</v>
      </c>
      <c r="N72" s="368">
        <v>89190</v>
      </c>
      <c r="O72" s="369">
        <v>1896122.84</v>
      </c>
    </row>
    <row r="73" spans="1:16">
      <c r="A73" s="24"/>
      <c r="B73" s="16" t="s">
        <v>92</v>
      </c>
      <c r="C73" s="16"/>
      <c r="D73" s="16"/>
      <c r="E73" s="16"/>
      <c r="F73" s="41">
        <v>16500000</v>
      </c>
      <c r="G73" s="42">
        <f>-F73+H73</f>
        <v>0</v>
      </c>
      <c r="H73" s="193">
        <f>L18</f>
        <v>16500000</v>
      </c>
      <c r="I73" s="19"/>
      <c r="J73" s="24" t="s">
        <v>93</v>
      </c>
      <c r="K73" s="16"/>
      <c r="L73" s="367" t="s">
        <v>70</v>
      </c>
      <c r="M73" s="109">
        <v>0</v>
      </c>
      <c r="N73" s="368" t="s">
        <v>94</v>
      </c>
      <c r="O73" s="369" t="s">
        <v>95</v>
      </c>
    </row>
    <row r="74" spans="1:16">
      <c r="A74" s="24"/>
      <c r="B74" s="67" t="s">
        <v>96</v>
      </c>
      <c r="C74" s="16"/>
      <c r="D74" s="16"/>
      <c r="E74" s="16"/>
      <c r="F74" s="370">
        <v>324334244.31</v>
      </c>
      <c r="G74" s="366">
        <f>SUM(G72:G73)</f>
        <v>-5436695.6200000001</v>
      </c>
      <c r="H74" s="360">
        <f>SUM(H72:H73)</f>
        <v>318897548.69</v>
      </c>
      <c r="J74" s="24" t="s">
        <v>97</v>
      </c>
      <c r="K74" s="16"/>
      <c r="L74" s="367">
        <v>35360051.280000001</v>
      </c>
      <c r="M74" s="109">
        <v>0.1091</v>
      </c>
      <c r="N74" s="368">
        <v>6437</v>
      </c>
      <c r="O74" s="369">
        <v>83418.649999999994</v>
      </c>
    </row>
    <row r="75" spans="1:16">
      <c r="A75" s="24"/>
      <c r="B75" s="16"/>
      <c r="C75" s="16"/>
      <c r="D75" s="16"/>
      <c r="E75" s="16"/>
      <c r="F75" s="31"/>
      <c r="G75" s="74"/>
      <c r="H75" s="371"/>
      <c r="I75" s="93"/>
      <c r="J75" s="372" t="s">
        <v>98</v>
      </c>
      <c r="K75" s="68"/>
      <c r="L75" s="127">
        <v>324046235.68000001</v>
      </c>
      <c r="M75" s="373"/>
      <c r="N75" s="374">
        <v>95627</v>
      </c>
      <c r="O75" s="142">
        <v>1979541.49</v>
      </c>
      <c r="P75" s="19"/>
    </row>
    <row r="76" spans="1:16" ht="13.5" thickBot="1">
      <c r="A76" s="24"/>
      <c r="B76" s="16"/>
      <c r="C76" s="67"/>
      <c r="D76" s="67"/>
      <c r="E76" s="67"/>
      <c r="F76" s="375"/>
      <c r="G76" s="376"/>
      <c r="H76" s="377"/>
      <c r="J76" s="85"/>
      <c r="K76" s="59"/>
      <c r="L76" s="59"/>
      <c r="M76" s="59"/>
      <c r="N76" s="59"/>
      <c r="O76" s="88"/>
    </row>
    <row r="77" spans="1:16">
      <c r="A77" s="24"/>
      <c r="B77" s="16"/>
      <c r="C77" s="16"/>
      <c r="D77" s="16"/>
      <c r="E77" s="16"/>
      <c r="F77" s="81"/>
      <c r="G77" s="74"/>
      <c r="H77" s="371"/>
      <c r="I77" s="93"/>
      <c r="J77" s="54"/>
      <c r="K77" s="16"/>
      <c r="L77" s="16"/>
      <c r="M77" s="16"/>
      <c r="N77" s="16"/>
      <c r="O77" s="16"/>
    </row>
    <row r="78" spans="1:16">
      <c r="A78" s="24"/>
      <c r="B78" s="16" t="s">
        <v>99</v>
      </c>
      <c r="C78" s="16"/>
      <c r="D78" s="16"/>
      <c r="E78" s="16"/>
      <c r="F78" s="35">
        <v>1.0837000000000001</v>
      </c>
      <c r="G78" s="378"/>
      <c r="H78" s="379">
        <f>+H68/H72</f>
        <v>1.0851708807547344</v>
      </c>
      <c r="J78" s="16"/>
      <c r="K78" s="16"/>
      <c r="L78" s="16"/>
      <c r="M78" s="16"/>
      <c r="N78" s="16"/>
      <c r="O78" s="16"/>
    </row>
    <row r="79" spans="1:16">
      <c r="A79" s="24"/>
      <c r="B79" s="16" t="s">
        <v>100</v>
      </c>
      <c r="C79" s="16"/>
      <c r="D79" s="16"/>
      <c r="E79" s="16"/>
      <c r="F79" s="35">
        <v>1.0285</v>
      </c>
      <c r="G79" s="378"/>
      <c r="H79" s="379">
        <f>+H68/H74</f>
        <v>1.0290233198656451</v>
      </c>
      <c r="J79" s="16"/>
      <c r="K79" s="16"/>
      <c r="L79" s="16"/>
      <c r="M79" s="16"/>
      <c r="N79" s="16"/>
      <c r="O79" s="16"/>
    </row>
    <row r="80" spans="1:16">
      <c r="A80" s="37"/>
      <c r="B80" s="68"/>
      <c r="C80" s="68"/>
      <c r="D80" s="68"/>
      <c r="E80" s="68"/>
      <c r="F80" s="38"/>
      <c r="G80" s="94"/>
      <c r="H80" s="95"/>
    </row>
    <row r="81" spans="1:15" s="56" customFormat="1" ht="11.25">
      <c r="A81" s="96" t="s">
        <v>101</v>
      </c>
      <c r="B81" s="53"/>
      <c r="C81" s="53"/>
      <c r="D81" s="53"/>
      <c r="E81" s="53"/>
      <c r="F81" s="53"/>
      <c r="G81" s="53"/>
      <c r="H81" s="55"/>
    </row>
    <row r="82" spans="1:15" s="56" customFormat="1" ht="12" thickBot="1">
      <c r="A82" s="57"/>
      <c r="B82" s="58"/>
      <c r="C82" s="58"/>
      <c r="D82" s="58"/>
      <c r="E82" s="58"/>
      <c r="F82" s="58"/>
      <c r="G82" s="58"/>
      <c r="H82" s="60"/>
    </row>
    <row r="83" spans="1:15" ht="12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5" ht="15.75">
      <c r="A84" s="97" t="str">
        <f>+D4&amp;" - "&amp;D5</f>
        <v>Edsouth Services - Indenture No. 4, LLC</v>
      </c>
      <c r="B84" s="16"/>
      <c r="C84" s="16"/>
      <c r="D84" s="16"/>
      <c r="E84" s="98"/>
      <c r="F84" s="16"/>
      <c r="G84" s="16"/>
      <c r="H84" s="16"/>
      <c r="I84" s="16"/>
      <c r="J84" s="16"/>
      <c r="K84" s="16"/>
      <c r="L84" s="16"/>
      <c r="M84" s="16"/>
    </row>
    <row r="85" spans="1:15" ht="12.75" customHeight="1" thickBo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5" ht="15.75">
      <c r="A86" s="20" t="s">
        <v>102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3"/>
    </row>
    <row r="87" spans="1:15" ht="6.75" customHeight="1">
      <c r="A87" s="24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5"/>
    </row>
    <row r="88" spans="1:15" s="64" customFormat="1">
      <c r="A88" s="61"/>
      <c r="B88" s="62"/>
      <c r="C88" s="62"/>
      <c r="D88" s="62"/>
      <c r="E88" s="99"/>
      <c r="F88" s="281" t="s">
        <v>88</v>
      </c>
      <c r="G88" s="281"/>
      <c r="H88" s="101" t="s">
        <v>103</v>
      </c>
      <c r="I88" s="102"/>
      <c r="J88" s="281" t="s">
        <v>104</v>
      </c>
      <c r="K88" s="281"/>
      <c r="L88" s="281" t="s">
        <v>105</v>
      </c>
      <c r="M88" s="281"/>
      <c r="N88" s="281" t="s">
        <v>106</v>
      </c>
      <c r="O88" s="284"/>
    </row>
    <row r="89" spans="1:15" s="64" customFormat="1">
      <c r="A89" s="61"/>
      <c r="B89" s="62"/>
      <c r="C89" s="62"/>
      <c r="D89" s="62"/>
      <c r="E89" s="99"/>
      <c r="F89" s="100" t="s">
        <v>107</v>
      </c>
      <c r="G89" s="100" t="s">
        <v>108</v>
      </c>
      <c r="H89" s="104" t="s">
        <v>107</v>
      </c>
      <c r="I89" s="105" t="s">
        <v>108</v>
      </c>
      <c r="J89" s="100" t="s">
        <v>107</v>
      </c>
      <c r="K89" s="100" t="s">
        <v>108</v>
      </c>
      <c r="L89" s="100" t="s">
        <v>107</v>
      </c>
      <c r="M89" s="100" t="s">
        <v>108</v>
      </c>
      <c r="N89" s="100" t="s">
        <v>107</v>
      </c>
      <c r="O89" s="103" t="s">
        <v>108</v>
      </c>
    </row>
    <row r="90" spans="1:15">
      <c r="A90" s="106" t="s">
        <v>48</v>
      </c>
      <c r="B90" s="16" t="s">
        <v>48</v>
      </c>
      <c r="C90" s="16"/>
      <c r="D90" s="16"/>
      <c r="E90" s="16"/>
      <c r="F90" s="107">
        <v>911</v>
      </c>
      <c r="G90" s="107">
        <v>905</v>
      </c>
      <c r="H90" s="108">
        <v>3729780.74</v>
      </c>
      <c r="I90" s="108">
        <v>3615347.74</v>
      </c>
      <c r="J90" s="109">
        <v>1.1299999999999999E-2</v>
      </c>
      <c r="K90" s="110">
        <v>1.12E-2</v>
      </c>
      <c r="L90" s="111">
        <v>5.85</v>
      </c>
      <c r="M90" s="111">
        <v>5.85</v>
      </c>
      <c r="N90" s="111">
        <v>120</v>
      </c>
      <c r="O90" s="112">
        <v>119.93</v>
      </c>
    </row>
    <row r="91" spans="1:15">
      <c r="A91" s="106" t="s">
        <v>50</v>
      </c>
      <c r="B91" s="16" t="s">
        <v>50</v>
      </c>
      <c r="C91" s="16"/>
      <c r="D91" s="16"/>
      <c r="E91" s="16"/>
      <c r="F91" s="107">
        <v>587</v>
      </c>
      <c r="G91" s="107">
        <v>313</v>
      </c>
      <c r="H91" s="108">
        <v>2246883.25</v>
      </c>
      <c r="I91" s="108">
        <v>1312488.6299999999</v>
      </c>
      <c r="J91" s="109">
        <v>6.7999999999999996E-3</v>
      </c>
      <c r="K91" s="109">
        <v>4.1000000000000003E-3</v>
      </c>
      <c r="L91" s="113">
        <v>5.8</v>
      </c>
      <c r="M91" s="113">
        <v>5.66</v>
      </c>
      <c r="N91" s="113">
        <v>117.35</v>
      </c>
      <c r="O91" s="114">
        <v>119.21</v>
      </c>
    </row>
    <row r="92" spans="1:15">
      <c r="A92" s="106" t="s">
        <v>55</v>
      </c>
      <c r="B92" s="16" t="s">
        <v>55</v>
      </c>
      <c r="C92" s="16"/>
      <c r="D92" s="16"/>
      <c r="E92" s="16"/>
      <c r="F92" s="107"/>
      <c r="G92" s="107"/>
      <c r="H92" s="108"/>
      <c r="I92" s="108"/>
      <c r="J92" s="109"/>
      <c r="K92" s="109"/>
      <c r="L92" s="113"/>
      <c r="M92" s="113"/>
      <c r="N92" s="113"/>
      <c r="O92" s="114"/>
    </row>
    <row r="93" spans="1:15">
      <c r="A93" s="106" t="str">
        <f>+$B$92&amp;B93</f>
        <v>RepaymentCurrent</v>
      </c>
      <c r="B93" s="16" t="s">
        <v>109</v>
      </c>
      <c r="C93" s="16"/>
      <c r="D93" s="16"/>
      <c r="E93" s="16"/>
      <c r="F93" s="107">
        <v>60593</v>
      </c>
      <c r="G93" s="107">
        <v>59330</v>
      </c>
      <c r="H93" s="108">
        <v>184094640.69</v>
      </c>
      <c r="I93" s="108">
        <v>178568657.71000001</v>
      </c>
      <c r="J93" s="109">
        <v>0.55869999999999997</v>
      </c>
      <c r="K93" s="109">
        <v>0.55110000000000003</v>
      </c>
      <c r="L93" s="113">
        <v>5.33</v>
      </c>
      <c r="M93" s="113">
        <v>5.31</v>
      </c>
      <c r="N93" s="113">
        <v>120.08</v>
      </c>
      <c r="O93" s="114">
        <v>119.45</v>
      </c>
    </row>
    <row r="94" spans="1:15">
      <c r="A94" s="106" t="str">
        <f>+$B$92&amp;B94</f>
        <v>Repayment31-60 Days Delinquent</v>
      </c>
      <c r="B94" s="115" t="s">
        <v>110</v>
      </c>
      <c r="C94" s="16"/>
      <c r="D94" s="16"/>
      <c r="E94" s="16"/>
      <c r="F94" s="107">
        <v>3337</v>
      </c>
      <c r="G94" s="107">
        <v>3434</v>
      </c>
      <c r="H94" s="108">
        <v>12611042.17</v>
      </c>
      <c r="I94" s="108">
        <v>13740173.4</v>
      </c>
      <c r="J94" s="109">
        <v>3.8300000000000001E-2</v>
      </c>
      <c r="K94" s="109">
        <v>4.24E-2</v>
      </c>
      <c r="L94" s="113">
        <v>5.04</v>
      </c>
      <c r="M94" s="113">
        <v>5.34</v>
      </c>
      <c r="N94" s="113">
        <v>117.24</v>
      </c>
      <c r="O94" s="114">
        <v>119.63</v>
      </c>
    </row>
    <row r="95" spans="1:15">
      <c r="A95" s="106" t="str">
        <f t="shared" ref="A95:A99" si="2">+$B$92&amp;B95</f>
        <v>Repayment61-90 Days Delinquent</v>
      </c>
      <c r="B95" s="115" t="s">
        <v>111</v>
      </c>
      <c r="C95" s="16"/>
      <c r="D95" s="16"/>
      <c r="E95" s="16"/>
      <c r="F95" s="107">
        <v>1803</v>
      </c>
      <c r="G95" s="107">
        <v>1986</v>
      </c>
      <c r="H95" s="108">
        <v>7628237.6100000003</v>
      </c>
      <c r="I95" s="108">
        <v>7850925.8499999996</v>
      </c>
      <c r="J95" s="109">
        <v>2.3199999999999998E-2</v>
      </c>
      <c r="K95" s="109">
        <v>2.4199999999999999E-2</v>
      </c>
      <c r="L95" s="113">
        <v>5.13</v>
      </c>
      <c r="M95" s="113">
        <v>4.96</v>
      </c>
      <c r="N95" s="113">
        <v>128.88</v>
      </c>
      <c r="O95" s="114">
        <v>121.07</v>
      </c>
    </row>
    <row r="96" spans="1:15">
      <c r="A96" s="106" t="str">
        <f t="shared" si="2"/>
        <v>Repayment91-120 Days Delinquent</v>
      </c>
      <c r="B96" s="115" t="s">
        <v>112</v>
      </c>
      <c r="C96" s="16"/>
      <c r="D96" s="16"/>
      <c r="E96" s="16"/>
      <c r="F96" s="107">
        <v>1335</v>
      </c>
      <c r="G96" s="107">
        <v>1224</v>
      </c>
      <c r="H96" s="108">
        <v>5475767.0999999996</v>
      </c>
      <c r="I96" s="108">
        <v>5201990.57</v>
      </c>
      <c r="J96" s="109">
        <v>1.66E-2</v>
      </c>
      <c r="K96" s="109">
        <v>1.61E-2</v>
      </c>
      <c r="L96" s="113">
        <v>5.12</v>
      </c>
      <c r="M96" s="113">
        <v>5.0999999999999996</v>
      </c>
      <c r="N96" s="113">
        <v>126.02</v>
      </c>
      <c r="O96" s="114">
        <v>125.93</v>
      </c>
    </row>
    <row r="97" spans="1:25">
      <c r="A97" s="106" t="str">
        <f t="shared" si="2"/>
        <v>Repayment121-180 Days Delinquent</v>
      </c>
      <c r="B97" s="115" t="s">
        <v>113</v>
      </c>
      <c r="C97" s="16"/>
      <c r="D97" s="16"/>
      <c r="E97" s="16"/>
      <c r="F97" s="107">
        <v>1782</v>
      </c>
      <c r="G97" s="107">
        <v>1737</v>
      </c>
      <c r="H97" s="108">
        <v>6698185.7599999998</v>
      </c>
      <c r="I97" s="108">
        <v>6914896.8600000003</v>
      </c>
      <c r="J97" s="109">
        <v>2.0299999999999999E-2</v>
      </c>
      <c r="K97" s="109">
        <v>2.1299999999999999E-2</v>
      </c>
      <c r="L97" s="113">
        <v>5.18</v>
      </c>
      <c r="M97" s="113">
        <v>5.23</v>
      </c>
      <c r="N97" s="113">
        <v>118.66</v>
      </c>
      <c r="O97" s="114">
        <v>127.05</v>
      </c>
    </row>
    <row r="98" spans="1:25">
      <c r="A98" s="106" t="str">
        <f t="shared" si="2"/>
        <v>Repayment181-270 Days Delinquent</v>
      </c>
      <c r="B98" s="115" t="s">
        <v>114</v>
      </c>
      <c r="C98" s="16"/>
      <c r="D98" s="16"/>
      <c r="E98" s="16"/>
      <c r="F98" s="107">
        <v>1674</v>
      </c>
      <c r="G98" s="107">
        <v>1597</v>
      </c>
      <c r="H98" s="108">
        <v>6096657.5099999998</v>
      </c>
      <c r="I98" s="108">
        <v>5947771.6399999997</v>
      </c>
      <c r="J98" s="109">
        <v>1.8499999999999999E-2</v>
      </c>
      <c r="K98" s="109">
        <v>1.84E-2</v>
      </c>
      <c r="L98" s="113">
        <v>5.03</v>
      </c>
      <c r="M98" s="113">
        <v>5.0599999999999996</v>
      </c>
      <c r="N98" s="113">
        <v>121.14</v>
      </c>
      <c r="O98" s="114">
        <v>120.87</v>
      </c>
    </row>
    <row r="99" spans="1:25">
      <c r="A99" s="106" t="str">
        <f t="shared" si="2"/>
        <v>Repayment271+ Days Delinquent</v>
      </c>
      <c r="B99" s="115" t="s">
        <v>115</v>
      </c>
      <c r="C99" s="16"/>
      <c r="D99" s="16"/>
      <c r="E99" s="16"/>
      <c r="F99" s="107">
        <v>622</v>
      </c>
      <c r="G99" s="107">
        <v>687</v>
      </c>
      <c r="H99" s="108">
        <v>2462338.73</v>
      </c>
      <c r="I99" s="108">
        <v>2562902.33</v>
      </c>
      <c r="J99" s="109">
        <v>7.4999999999999997E-3</v>
      </c>
      <c r="K99" s="109">
        <v>7.9000000000000008E-3</v>
      </c>
      <c r="L99" s="113">
        <v>5.37</v>
      </c>
      <c r="M99" s="113">
        <v>5.15</v>
      </c>
      <c r="N99" s="113">
        <v>111.9</v>
      </c>
      <c r="O99" s="114">
        <v>106.93</v>
      </c>
    </row>
    <row r="100" spans="1:25">
      <c r="A100" s="116" t="s">
        <v>116</v>
      </c>
      <c r="B100" s="117" t="s">
        <v>116</v>
      </c>
      <c r="C100" s="117"/>
      <c r="D100" s="117"/>
      <c r="E100" s="117"/>
      <c r="F100" s="118">
        <v>71146</v>
      </c>
      <c r="G100" s="118">
        <v>69995</v>
      </c>
      <c r="H100" s="119">
        <v>225066869.56999999</v>
      </c>
      <c r="I100" s="119">
        <v>220787318.36000001</v>
      </c>
      <c r="J100" s="120">
        <v>0.68310000000000004</v>
      </c>
      <c r="K100" s="120">
        <v>0.68130000000000002</v>
      </c>
      <c r="L100" s="121">
        <v>5.29</v>
      </c>
      <c r="M100" s="121">
        <v>5.29</v>
      </c>
      <c r="N100" s="121">
        <v>120.26</v>
      </c>
      <c r="O100" s="122">
        <v>119.8</v>
      </c>
    </row>
    <row r="101" spans="1:25">
      <c r="A101" s="106" t="s">
        <v>52</v>
      </c>
      <c r="B101" s="16" t="s">
        <v>52</v>
      </c>
      <c r="C101" s="16"/>
      <c r="D101" s="16"/>
      <c r="E101" s="16"/>
      <c r="F101" s="107">
        <v>11176</v>
      </c>
      <c r="G101" s="107">
        <v>11173</v>
      </c>
      <c r="H101" s="108">
        <v>50904200.170000002</v>
      </c>
      <c r="I101" s="108">
        <v>51466159.520000003</v>
      </c>
      <c r="J101" s="109">
        <v>0.1545</v>
      </c>
      <c r="K101" s="109">
        <v>0.1588</v>
      </c>
      <c r="L101" s="113">
        <v>5.34</v>
      </c>
      <c r="M101" s="113">
        <v>5.33</v>
      </c>
      <c r="N101" s="113">
        <v>128.30000000000001</v>
      </c>
      <c r="O101" s="114">
        <v>129.41999999999999</v>
      </c>
    </row>
    <row r="102" spans="1:25">
      <c r="A102" s="106" t="s">
        <v>51</v>
      </c>
      <c r="B102" s="16" t="s">
        <v>51</v>
      </c>
      <c r="C102" s="16"/>
      <c r="D102" s="16"/>
      <c r="E102" s="16"/>
      <c r="F102" s="107">
        <v>12806</v>
      </c>
      <c r="G102" s="107">
        <v>12655</v>
      </c>
      <c r="H102" s="108">
        <v>45432021.009999998</v>
      </c>
      <c r="I102" s="108">
        <v>44793064.590000004</v>
      </c>
      <c r="J102" s="109">
        <v>0.13789999999999999</v>
      </c>
      <c r="K102" s="109">
        <v>0.13819999999999999</v>
      </c>
      <c r="L102" s="113">
        <v>5.14</v>
      </c>
      <c r="M102" s="113">
        <v>5.17</v>
      </c>
      <c r="N102" s="113">
        <v>121.37</v>
      </c>
      <c r="O102" s="114">
        <v>121.9</v>
      </c>
    </row>
    <row r="103" spans="1:25">
      <c r="A103" s="106" t="s">
        <v>57</v>
      </c>
      <c r="B103" s="16" t="s">
        <v>57</v>
      </c>
      <c r="C103" s="16"/>
      <c r="D103" s="16"/>
      <c r="E103" s="16"/>
      <c r="F103" s="107">
        <v>665</v>
      </c>
      <c r="G103" s="107">
        <v>564</v>
      </c>
      <c r="H103" s="108">
        <v>2015523.66</v>
      </c>
      <c r="I103" s="108">
        <v>1979541.49</v>
      </c>
      <c r="J103" s="109">
        <v>6.1000000000000004E-3</v>
      </c>
      <c r="K103" s="109">
        <v>6.1000000000000004E-3</v>
      </c>
      <c r="L103" s="113">
        <v>5.22</v>
      </c>
      <c r="M103" s="113">
        <v>5.35</v>
      </c>
      <c r="N103" s="113">
        <v>111.13</v>
      </c>
      <c r="O103" s="114">
        <v>116.37</v>
      </c>
      <c r="P103" s="123"/>
      <c r="Q103" s="123"/>
      <c r="R103" s="123"/>
      <c r="S103" s="123"/>
      <c r="T103" s="124"/>
      <c r="U103" s="124"/>
      <c r="V103" s="19"/>
      <c r="W103" s="19"/>
      <c r="X103" s="19"/>
      <c r="Y103" s="19"/>
    </row>
    <row r="104" spans="1:25">
      <c r="A104" s="106" t="s">
        <v>59</v>
      </c>
      <c r="B104" s="16" t="s">
        <v>59</v>
      </c>
      <c r="C104" s="16"/>
      <c r="D104" s="16"/>
      <c r="E104" s="16"/>
      <c r="F104" s="107">
        <v>20</v>
      </c>
      <c r="G104" s="107">
        <v>22</v>
      </c>
      <c r="H104" s="108">
        <v>87652.9</v>
      </c>
      <c r="I104" s="108">
        <v>92315.35</v>
      </c>
      <c r="J104" s="109">
        <v>2.9999999999999997E-4</v>
      </c>
      <c r="K104" s="109">
        <v>2.9999999999999997E-4</v>
      </c>
      <c r="L104" s="113">
        <v>5.57</v>
      </c>
      <c r="M104" s="113">
        <v>5.65</v>
      </c>
      <c r="N104" s="113">
        <v>101.53</v>
      </c>
      <c r="O104" s="114">
        <v>98.71</v>
      </c>
    </row>
    <row r="105" spans="1:25">
      <c r="A105" s="37"/>
      <c r="B105" s="45" t="s">
        <v>98</v>
      </c>
      <c r="C105" s="68"/>
      <c r="D105" s="68"/>
      <c r="E105" s="125"/>
      <c r="F105" s="126">
        <v>97311</v>
      </c>
      <c r="G105" s="126">
        <v>95627</v>
      </c>
      <c r="H105" s="127">
        <v>329482931.30000001</v>
      </c>
      <c r="I105" s="127">
        <v>324046235.68000001</v>
      </c>
      <c r="J105" s="128"/>
      <c r="K105" s="128"/>
      <c r="L105" s="129">
        <v>5.28</v>
      </c>
      <c r="M105" s="129">
        <v>5.28</v>
      </c>
      <c r="N105" s="129">
        <v>121.57</v>
      </c>
      <c r="O105" s="130">
        <v>121.59</v>
      </c>
    </row>
    <row r="106" spans="1:25" s="56" customFormat="1" ht="11.25">
      <c r="A106" s="96"/>
      <c r="B106" s="53"/>
      <c r="C106" s="53"/>
      <c r="D106" s="53"/>
      <c r="E106" s="53"/>
      <c r="F106" s="53"/>
      <c r="G106" s="53"/>
      <c r="H106" s="53"/>
      <c r="I106" s="53"/>
      <c r="J106" s="131"/>
      <c r="K106" s="131"/>
      <c r="L106" s="53"/>
      <c r="M106" s="53"/>
      <c r="N106" s="53"/>
      <c r="O106" s="132"/>
    </row>
    <row r="107" spans="1:25" s="56" customFormat="1" ht="12" thickBot="1">
      <c r="A107" s="57"/>
      <c r="B107" s="58"/>
      <c r="C107" s="58"/>
      <c r="D107" s="58"/>
      <c r="E107" s="58"/>
      <c r="F107" s="58"/>
      <c r="G107" s="58"/>
      <c r="H107" s="58"/>
      <c r="I107" s="58"/>
      <c r="J107" s="133"/>
      <c r="K107" s="133"/>
      <c r="L107" s="58"/>
      <c r="M107" s="58"/>
      <c r="N107" s="58"/>
      <c r="O107" s="134"/>
    </row>
    <row r="108" spans="1:25" ht="12.75" customHeight="1" thickBot="1">
      <c r="A108" s="59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25" ht="15.75">
      <c r="A109" s="20" t="s">
        <v>117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3"/>
    </row>
    <row r="110" spans="1:25" ht="6.75" customHeight="1">
      <c r="A110" s="24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25"/>
    </row>
    <row r="111" spans="1:25" s="64" customFormat="1">
      <c r="A111" s="61"/>
      <c r="B111" s="62"/>
      <c r="C111" s="62"/>
      <c r="D111" s="62"/>
      <c r="E111" s="99"/>
      <c r="F111" s="281" t="s">
        <v>88</v>
      </c>
      <c r="G111" s="281"/>
      <c r="H111" s="101" t="s">
        <v>103</v>
      </c>
      <c r="I111" s="102"/>
      <c r="J111" s="281" t="s">
        <v>104</v>
      </c>
      <c r="K111" s="281"/>
      <c r="L111" s="281" t="s">
        <v>105</v>
      </c>
      <c r="M111" s="281"/>
      <c r="N111" s="281" t="s">
        <v>106</v>
      </c>
      <c r="O111" s="284"/>
    </row>
    <row r="112" spans="1:25" s="64" customFormat="1">
      <c r="A112" s="61"/>
      <c r="B112" s="62"/>
      <c r="C112" s="62"/>
      <c r="D112" s="62"/>
      <c r="E112" s="99"/>
      <c r="F112" s="100" t="s">
        <v>107</v>
      </c>
      <c r="G112" s="100" t="s">
        <v>108</v>
      </c>
      <c r="H112" s="104" t="s">
        <v>107</v>
      </c>
      <c r="I112" s="105" t="s">
        <v>108</v>
      </c>
      <c r="J112" s="100" t="s">
        <v>107</v>
      </c>
      <c r="K112" s="100" t="s">
        <v>108</v>
      </c>
      <c r="L112" s="100" t="s">
        <v>107</v>
      </c>
      <c r="M112" s="100" t="s">
        <v>108</v>
      </c>
      <c r="N112" s="100" t="s">
        <v>107</v>
      </c>
      <c r="O112" s="103" t="s">
        <v>108</v>
      </c>
    </row>
    <row r="113" spans="1:15">
      <c r="A113" s="24"/>
      <c r="B113" s="16" t="s">
        <v>118</v>
      </c>
      <c r="C113" s="16"/>
      <c r="D113" s="16"/>
      <c r="E113" s="16"/>
      <c r="F113" s="107">
        <v>60593</v>
      </c>
      <c r="G113" s="107">
        <v>59330</v>
      </c>
      <c r="H113" s="108">
        <v>184094640.69</v>
      </c>
      <c r="I113" s="135">
        <v>178568657.71000001</v>
      </c>
      <c r="J113" s="109">
        <v>0.81799999999999995</v>
      </c>
      <c r="K113" s="109">
        <v>0.80879999999999996</v>
      </c>
      <c r="L113" s="108">
        <v>5.33</v>
      </c>
      <c r="M113" s="108">
        <v>5.31</v>
      </c>
      <c r="N113" s="108">
        <v>120.08</v>
      </c>
      <c r="O113" s="136">
        <v>119.45</v>
      </c>
    </row>
    <row r="114" spans="1:15">
      <c r="A114" s="24"/>
      <c r="B114" s="16" t="s">
        <v>119</v>
      </c>
      <c r="C114" s="16"/>
      <c r="D114" s="16"/>
      <c r="E114" s="16"/>
      <c r="F114" s="107">
        <v>3337</v>
      </c>
      <c r="G114" s="107">
        <v>3434</v>
      </c>
      <c r="H114" s="108">
        <v>12611042.17</v>
      </c>
      <c r="I114" s="137">
        <v>13740173.4</v>
      </c>
      <c r="J114" s="109">
        <v>5.6000000000000001E-2</v>
      </c>
      <c r="K114" s="109">
        <v>6.2199999999999998E-2</v>
      </c>
      <c r="L114" s="108">
        <v>5.04</v>
      </c>
      <c r="M114" s="108">
        <v>5.34</v>
      </c>
      <c r="N114" s="108">
        <v>117.24</v>
      </c>
      <c r="O114" s="138">
        <v>119.63</v>
      </c>
    </row>
    <row r="115" spans="1:15">
      <c r="A115" s="24"/>
      <c r="B115" s="16" t="s">
        <v>120</v>
      </c>
      <c r="C115" s="16"/>
      <c r="D115" s="16"/>
      <c r="E115" s="16"/>
      <c r="F115" s="107">
        <v>1803</v>
      </c>
      <c r="G115" s="107">
        <v>1986</v>
      </c>
      <c r="H115" s="108">
        <v>7628237.6100000003</v>
      </c>
      <c r="I115" s="137">
        <v>7850925.8499999996</v>
      </c>
      <c r="J115" s="109">
        <v>3.39E-2</v>
      </c>
      <c r="K115" s="109">
        <v>3.56E-2</v>
      </c>
      <c r="L115" s="108">
        <v>5.13</v>
      </c>
      <c r="M115" s="108">
        <v>4.96</v>
      </c>
      <c r="N115" s="108">
        <v>128.88</v>
      </c>
      <c r="O115" s="138">
        <v>121.07</v>
      </c>
    </row>
    <row r="116" spans="1:15">
      <c r="A116" s="24"/>
      <c r="B116" s="16" t="s">
        <v>121</v>
      </c>
      <c r="C116" s="16"/>
      <c r="D116" s="16"/>
      <c r="E116" s="16"/>
      <c r="F116" s="107">
        <v>1335</v>
      </c>
      <c r="G116" s="107">
        <v>1224</v>
      </c>
      <c r="H116" s="108">
        <v>5475767.0999999996</v>
      </c>
      <c r="I116" s="137">
        <v>5201990.57</v>
      </c>
      <c r="J116" s="109">
        <v>2.4299999999999999E-2</v>
      </c>
      <c r="K116" s="109">
        <v>2.3599999999999999E-2</v>
      </c>
      <c r="L116" s="108">
        <v>5.12</v>
      </c>
      <c r="M116" s="108">
        <v>5.0999999999999996</v>
      </c>
      <c r="N116" s="108">
        <v>126.02</v>
      </c>
      <c r="O116" s="138">
        <v>125.93</v>
      </c>
    </row>
    <row r="117" spans="1:15">
      <c r="A117" s="24"/>
      <c r="B117" s="16" t="s">
        <v>122</v>
      </c>
      <c r="C117" s="16"/>
      <c r="D117" s="16"/>
      <c r="E117" s="16"/>
      <c r="F117" s="107">
        <v>1782</v>
      </c>
      <c r="G117" s="107">
        <v>1737</v>
      </c>
      <c r="H117" s="108">
        <v>6698185.7599999998</v>
      </c>
      <c r="I117" s="137">
        <v>6914896.8600000003</v>
      </c>
      <c r="J117" s="109">
        <v>2.98E-2</v>
      </c>
      <c r="K117" s="109">
        <v>3.1300000000000001E-2</v>
      </c>
      <c r="L117" s="108">
        <v>5.18</v>
      </c>
      <c r="M117" s="108">
        <v>5.23</v>
      </c>
      <c r="N117" s="108">
        <v>118.66</v>
      </c>
      <c r="O117" s="138">
        <v>127.05</v>
      </c>
    </row>
    <row r="118" spans="1:15">
      <c r="A118" s="24"/>
      <c r="B118" s="16" t="s">
        <v>123</v>
      </c>
      <c r="C118" s="16"/>
      <c r="D118" s="16"/>
      <c r="E118" s="16"/>
      <c r="F118" s="107">
        <v>1674</v>
      </c>
      <c r="G118" s="107">
        <v>1597</v>
      </c>
      <c r="H118" s="108">
        <v>6096657.5099999998</v>
      </c>
      <c r="I118" s="137">
        <v>5947771.6399999997</v>
      </c>
      <c r="J118" s="109">
        <v>2.7099999999999999E-2</v>
      </c>
      <c r="K118" s="109">
        <v>2.69E-2</v>
      </c>
      <c r="L118" s="108">
        <v>5.03</v>
      </c>
      <c r="M118" s="139">
        <v>5.0599999999999996</v>
      </c>
      <c r="N118" s="108">
        <v>121.14</v>
      </c>
      <c r="O118" s="138">
        <v>120.87</v>
      </c>
    </row>
    <row r="119" spans="1:15">
      <c r="A119" s="24"/>
      <c r="B119" s="16" t="s">
        <v>124</v>
      </c>
      <c r="C119" s="16"/>
      <c r="D119" s="16"/>
      <c r="E119" s="16"/>
      <c r="F119" s="107">
        <v>622</v>
      </c>
      <c r="G119" s="107">
        <v>687</v>
      </c>
      <c r="H119" s="108">
        <v>2462338.73</v>
      </c>
      <c r="I119" s="137">
        <v>2562902.33</v>
      </c>
      <c r="J119" s="109">
        <v>1.09E-2</v>
      </c>
      <c r="K119" s="109">
        <v>1.1599999999999999E-2</v>
      </c>
      <c r="L119" s="108">
        <v>5.37</v>
      </c>
      <c r="M119" s="108">
        <v>5.15</v>
      </c>
      <c r="N119" s="108">
        <v>111.9</v>
      </c>
      <c r="O119" s="138">
        <v>106.93</v>
      </c>
    </row>
    <row r="120" spans="1:15">
      <c r="A120" s="37"/>
      <c r="B120" s="45" t="s">
        <v>125</v>
      </c>
      <c r="C120" s="68"/>
      <c r="D120" s="68"/>
      <c r="E120" s="125"/>
      <c r="F120" s="140">
        <v>71146</v>
      </c>
      <c r="G120" s="140">
        <v>69995</v>
      </c>
      <c r="H120" s="127">
        <v>225066869.56999999</v>
      </c>
      <c r="I120" s="127">
        <v>220787318.36000001</v>
      </c>
      <c r="J120" s="128"/>
      <c r="K120" s="128"/>
      <c r="L120" s="127">
        <v>5.29</v>
      </c>
      <c r="M120" s="141">
        <v>5.29</v>
      </c>
      <c r="N120" s="127">
        <v>120.26</v>
      </c>
      <c r="O120" s="142">
        <v>119.8</v>
      </c>
    </row>
    <row r="121" spans="1:15" s="56" customFormat="1" ht="11.25">
      <c r="A121" s="52"/>
      <c r="B121" s="54"/>
      <c r="C121" s="54"/>
      <c r="D121" s="54"/>
      <c r="E121" s="54"/>
      <c r="F121" s="54"/>
      <c r="G121" s="54"/>
      <c r="H121" s="54"/>
      <c r="I121" s="54"/>
      <c r="J121" s="143"/>
      <c r="K121" s="143"/>
      <c r="L121" s="54"/>
      <c r="M121" s="54"/>
      <c r="N121" s="54"/>
      <c r="O121" s="144"/>
    </row>
    <row r="122" spans="1:15" s="56" customFormat="1" ht="12" thickBot="1">
      <c r="A122" s="57"/>
      <c r="B122" s="58"/>
      <c r="C122" s="58"/>
      <c r="D122" s="58"/>
      <c r="E122" s="58"/>
      <c r="F122" s="58"/>
      <c r="G122" s="58"/>
      <c r="H122" s="58"/>
      <c r="I122" s="58"/>
      <c r="J122" s="133"/>
      <c r="K122" s="133"/>
      <c r="L122" s="58"/>
      <c r="M122" s="58"/>
      <c r="N122" s="58"/>
      <c r="O122" s="134"/>
    </row>
    <row r="123" spans="1:15" ht="12.75" customHeight="1" thickBot="1">
      <c r="A123" s="59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5" ht="15.75">
      <c r="A124" s="20" t="s">
        <v>126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3"/>
    </row>
    <row r="125" spans="1:15" ht="6.75" customHeight="1">
      <c r="A125" s="2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5"/>
    </row>
    <row r="126" spans="1:15" ht="12.75" customHeight="1">
      <c r="A126" s="26"/>
      <c r="B126" s="145"/>
      <c r="C126" s="145"/>
      <c r="D126" s="145"/>
      <c r="E126" s="145"/>
      <c r="F126" s="279" t="s">
        <v>88</v>
      </c>
      <c r="G126" s="280"/>
      <c r="H126" s="101" t="s">
        <v>103</v>
      </c>
      <c r="I126" s="102"/>
      <c r="J126" s="279" t="s">
        <v>104</v>
      </c>
      <c r="K126" s="280"/>
      <c r="L126" s="279" t="s">
        <v>105</v>
      </c>
      <c r="M126" s="280"/>
      <c r="N126" s="279" t="s">
        <v>106</v>
      </c>
      <c r="O126" s="283"/>
    </row>
    <row r="127" spans="1:15">
      <c r="A127" s="26"/>
      <c r="B127" s="145"/>
      <c r="C127" s="145"/>
      <c r="D127" s="145"/>
      <c r="E127" s="145"/>
      <c r="F127" s="100" t="s">
        <v>107</v>
      </c>
      <c r="G127" s="100" t="s">
        <v>108</v>
      </c>
      <c r="H127" s="100" t="s">
        <v>107</v>
      </c>
      <c r="I127" s="148" t="s">
        <v>108</v>
      </c>
      <c r="J127" s="100" t="s">
        <v>107</v>
      </c>
      <c r="K127" s="100" t="s">
        <v>108</v>
      </c>
      <c r="L127" s="100" t="s">
        <v>107</v>
      </c>
      <c r="M127" s="100" t="s">
        <v>108</v>
      </c>
      <c r="N127" s="100" t="s">
        <v>107</v>
      </c>
      <c r="O127" s="103" t="s">
        <v>108</v>
      </c>
    </row>
    <row r="128" spans="1:15">
      <c r="A128" s="24"/>
      <c r="B128" s="16" t="s">
        <v>127</v>
      </c>
      <c r="C128" s="16"/>
      <c r="D128" s="16"/>
      <c r="E128" s="16"/>
      <c r="F128" s="107">
        <v>787</v>
      </c>
      <c r="G128" s="107">
        <v>780</v>
      </c>
      <c r="H128" s="113">
        <v>13240309.59</v>
      </c>
      <c r="I128" s="113">
        <v>13083877.84</v>
      </c>
      <c r="J128" s="109">
        <v>4.02E-2</v>
      </c>
      <c r="K128" s="109">
        <v>4.0399999999999998E-2</v>
      </c>
      <c r="L128" s="113">
        <v>4.5599999999999996</v>
      </c>
      <c r="M128" s="113">
        <v>4.55</v>
      </c>
      <c r="N128" s="113">
        <v>214.63</v>
      </c>
      <c r="O128" s="114">
        <v>214.24</v>
      </c>
    </row>
    <row r="129" spans="1:17">
      <c r="A129" s="24"/>
      <c r="B129" s="16" t="s">
        <v>128</v>
      </c>
      <c r="C129" s="16"/>
      <c r="D129" s="16"/>
      <c r="E129" s="16"/>
      <c r="F129" s="107">
        <v>842</v>
      </c>
      <c r="G129" s="107">
        <v>839</v>
      </c>
      <c r="H129" s="113">
        <v>16887725.940000001</v>
      </c>
      <c r="I129" s="113">
        <v>16822991.829999998</v>
      </c>
      <c r="J129" s="109">
        <v>5.1299999999999998E-2</v>
      </c>
      <c r="K129" s="109">
        <v>5.1900000000000002E-2</v>
      </c>
      <c r="L129" s="113">
        <v>4.87</v>
      </c>
      <c r="M129" s="113">
        <v>4.88</v>
      </c>
      <c r="N129" s="113">
        <v>230.62</v>
      </c>
      <c r="O129" s="114">
        <v>230.21</v>
      </c>
    </row>
    <row r="130" spans="1:17">
      <c r="A130" s="24"/>
      <c r="B130" s="16" t="s">
        <v>129</v>
      </c>
      <c r="C130" s="16"/>
      <c r="D130" s="16"/>
      <c r="E130" s="16"/>
      <c r="F130" s="107">
        <v>51932</v>
      </c>
      <c r="G130" s="107">
        <v>51043</v>
      </c>
      <c r="H130" s="113">
        <v>127643399.81</v>
      </c>
      <c r="I130" s="113">
        <v>125283819.64</v>
      </c>
      <c r="J130" s="109">
        <v>0.38740000000000002</v>
      </c>
      <c r="K130" s="109">
        <v>0.3866</v>
      </c>
      <c r="L130" s="113">
        <v>4.9400000000000004</v>
      </c>
      <c r="M130" s="113">
        <v>4.9400000000000004</v>
      </c>
      <c r="N130" s="113">
        <v>104.96</v>
      </c>
      <c r="O130" s="114">
        <v>104.88</v>
      </c>
    </row>
    <row r="131" spans="1:17">
      <c r="A131" s="24"/>
      <c r="B131" s="16" t="s">
        <v>130</v>
      </c>
      <c r="C131" s="16"/>
      <c r="D131" s="16"/>
      <c r="E131" s="16"/>
      <c r="F131" s="107">
        <v>38758</v>
      </c>
      <c r="G131" s="107">
        <v>38069</v>
      </c>
      <c r="H131" s="113">
        <v>141398019.53</v>
      </c>
      <c r="I131" s="113">
        <v>139021386.72</v>
      </c>
      <c r="J131" s="109">
        <v>0.42920000000000003</v>
      </c>
      <c r="K131" s="109">
        <v>0.42899999999999999</v>
      </c>
      <c r="L131" s="113">
        <v>5.22</v>
      </c>
      <c r="M131" s="113">
        <v>5.22</v>
      </c>
      <c r="N131" s="113">
        <v>116.47</v>
      </c>
      <c r="O131" s="114">
        <v>116.43</v>
      </c>
    </row>
    <row r="132" spans="1:17">
      <c r="A132" s="24"/>
      <c r="B132" s="16" t="s">
        <v>131</v>
      </c>
      <c r="C132" s="16"/>
      <c r="D132" s="16"/>
      <c r="E132" s="16"/>
      <c r="F132" s="107">
        <v>4945</v>
      </c>
      <c r="G132" s="107">
        <v>4850</v>
      </c>
      <c r="H132" s="113">
        <v>30139709.350000001</v>
      </c>
      <c r="I132" s="113">
        <v>29665195.59</v>
      </c>
      <c r="J132" s="109">
        <v>9.1499999999999998E-2</v>
      </c>
      <c r="K132" s="109">
        <v>9.1499999999999998E-2</v>
      </c>
      <c r="L132" s="113">
        <v>7.62</v>
      </c>
      <c r="M132" s="113">
        <v>7.62</v>
      </c>
      <c r="N132" s="113">
        <v>113.99</v>
      </c>
      <c r="O132" s="114">
        <v>114.08</v>
      </c>
    </row>
    <row r="133" spans="1:17">
      <c r="A133" s="24"/>
      <c r="B133" s="16" t="s">
        <v>132</v>
      </c>
      <c r="C133" s="16"/>
      <c r="D133" s="16"/>
      <c r="E133" s="16"/>
      <c r="F133" s="107">
        <v>47</v>
      </c>
      <c r="G133" s="107">
        <v>46</v>
      </c>
      <c r="H133" s="113">
        <v>173767.08</v>
      </c>
      <c r="I133" s="113">
        <v>168964.06</v>
      </c>
      <c r="J133" s="109">
        <v>5.0000000000000001E-4</v>
      </c>
      <c r="K133" s="109">
        <v>5.0000000000000001E-4</v>
      </c>
      <c r="L133" s="113">
        <v>3.43</v>
      </c>
      <c r="M133" s="113">
        <v>3.43</v>
      </c>
      <c r="N133" s="113">
        <v>94.11</v>
      </c>
      <c r="O133" s="114">
        <v>93.58</v>
      </c>
    </row>
    <row r="134" spans="1:17">
      <c r="A134" s="37"/>
      <c r="B134" s="45" t="s">
        <v>133</v>
      </c>
      <c r="C134" s="68"/>
      <c r="D134" s="68"/>
      <c r="E134" s="68"/>
      <c r="F134" s="140">
        <v>97311</v>
      </c>
      <c r="G134" s="140">
        <v>95627</v>
      </c>
      <c r="H134" s="127">
        <v>329482931.30000001</v>
      </c>
      <c r="I134" s="127">
        <v>324046235.68000001</v>
      </c>
      <c r="J134" s="128"/>
      <c r="K134" s="128"/>
      <c r="L134" s="127">
        <v>5.28</v>
      </c>
      <c r="M134" s="141">
        <v>5.28</v>
      </c>
      <c r="N134" s="127">
        <v>121.57</v>
      </c>
      <c r="O134" s="142">
        <v>121.59</v>
      </c>
    </row>
    <row r="135" spans="1:17" s="56" customFormat="1" ht="11.25">
      <c r="A135" s="52"/>
      <c r="B135" s="54"/>
      <c r="C135" s="54"/>
      <c r="D135" s="54"/>
      <c r="E135" s="54"/>
      <c r="F135" s="53"/>
      <c r="G135" s="53"/>
      <c r="H135" s="53"/>
      <c r="I135" s="53"/>
      <c r="J135" s="53"/>
      <c r="K135" s="53"/>
      <c r="L135" s="53"/>
      <c r="M135" s="53"/>
      <c r="N135" s="131"/>
      <c r="O135" s="84"/>
    </row>
    <row r="136" spans="1:17" s="56" customFormat="1" ht="12" thickBot="1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60"/>
    </row>
    <row r="137" spans="1:17" ht="13.5" thickBot="1">
      <c r="D137" s="149"/>
      <c r="E137" s="149"/>
      <c r="F137" s="149"/>
    </row>
    <row r="138" spans="1:17" ht="15.75">
      <c r="A138" s="20" t="s">
        <v>134</v>
      </c>
      <c r="B138" s="22"/>
      <c r="C138" s="22"/>
      <c r="D138" s="150"/>
      <c r="E138" s="16"/>
      <c r="F138" s="150"/>
      <c r="G138" s="22"/>
      <c r="H138" s="22"/>
      <c r="I138" s="22"/>
      <c r="J138" s="22"/>
      <c r="K138" s="22"/>
      <c r="L138" s="22"/>
      <c r="M138" s="22"/>
      <c r="N138" s="22"/>
      <c r="O138" s="23"/>
    </row>
    <row r="139" spans="1:17" ht="6.75" customHeight="1">
      <c r="A139" s="2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25"/>
    </row>
    <row r="140" spans="1:17" ht="12.75" customHeight="1">
      <c r="A140" s="26"/>
      <c r="B140" s="145"/>
      <c r="C140" s="145"/>
      <c r="D140" s="145"/>
      <c r="E140" s="145"/>
      <c r="F140" s="279" t="s">
        <v>88</v>
      </c>
      <c r="G140" s="280"/>
      <c r="H140" s="101" t="s">
        <v>103</v>
      </c>
      <c r="I140" s="102"/>
      <c r="J140" s="279" t="s">
        <v>135</v>
      </c>
      <c r="K140" s="280"/>
      <c r="L140" s="279" t="s">
        <v>105</v>
      </c>
      <c r="M140" s="280"/>
      <c r="N140" s="279" t="s">
        <v>106</v>
      </c>
      <c r="O140" s="283"/>
    </row>
    <row r="141" spans="1:17">
      <c r="A141" s="26"/>
      <c r="B141" s="145"/>
      <c r="C141" s="145"/>
      <c r="D141" s="145"/>
      <c r="E141" s="145"/>
      <c r="F141" s="100" t="s">
        <v>107</v>
      </c>
      <c r="G141" s="100" t="s">
        <v>108</v>
      </c>
      <c r="H141" s="100" t="s">
        <v>107</v>
      </c>
      <c r="I141" s="148" t="s">
        <v>108</v>
      </c>
      <c r="J141" s="100" t="s">
        <v>107</v>
      </c>
      <c r="K141" s="100" t="s">
        <v>108</v>
      </c>
      <c r="L141" s="100" t="s">
        <v>107</v>
      </c>
      <c r="M141" s="100" t="s">
        <v>108</v>
      </c>
      <c r="N141" s="100" t="s">
        <v>107</v>
      </c>
      <c r="O141" s="103" t="s">
        <v>108</v>
      </c>
    </row>
    <row r="142" spans="1:17">
      <c r="A142" s="24"/>
      <c r="B142" s="16" t="s">
        <v>136</v>
      </c>
      <c r="C142" s="16"/>
      <c r="D142" s="16"/>
      <c r="E142" s="16"/>
      <c r="F142" s="107">
        <v>69186</v>
      </c>
      <c r="G142" s="107">
        <v>68042</v>
      </c>
      <c r="H142" s="113">
        <v>248801964.81</v>
      </c>
      <c r="I142" s="113">
        <v>244826201.75</v>
      </c>
      <c r="J142" s="109">
        <v>0.75509999999999999</v>
      </c>
      <c r="K142" s="109">
        <v>0.75549999999999995</v>
      </c>
      <c r="L142" s="113">
        <v>5.36</v>
      </c>
      <c r="M142" s="113">
        <v>5.36</v>
      </c>
      <c r="N142" s="108">
        <v>123.02</v>
      </c>
      <c r="O142" s="136">
        <v>123.02</v>
      </c>
    </row>
    <row r="143" spans="1:17" ht="14.25">
      <c r="A143" s="24"/>
      <c r="B143" s="16" t="s">
        <v>137</v>
      </c>
      <c r="C143" s="16"/>
      <c r="D143" s="16"/>
      <c r="E143" s="16"/>
      <c r="F143" s="107">
        <v>19506</v>
      </c>
      <c r="G143" s="107">
        <v>19102</v>
      </c>
      <c r="H143" s="113">
        <v>49905613.700000003</v>
      </c>
      <c r="I143" s="113">
        <v>48909982.890000001</v>
      </c>
      <c r="J143" s="109">
        <v>0.1515</v>
      </c>
      <c r="K143" s="109">
        <v>0.15090000000000001</v>
      </c>
      <c r="L143" s="113">
        <v>5.27</v>
      </c>
      <c r="M143" s="113">
        <v>5.27</v>
      </c>
      <c r="N143" s="108">
        <v>104.22</v>
      </c>
      <c r="O143" s="138">
        <v>104.28</v>
      </c>
      <c r="Q143" s="150"/>
    </row>
    <row r="144" spans="1:17" ht="14.25">
      <c r="A144" s="24"/>
      <c r="B144" s="16" t="s">
        <v>138</v>
      </c>
      <c r="C144" s="16"/>
      <c r="D144" s="16"/>
      <c r="E144" s="16"/>
      <c r="F144" s="107">
        <v>8076</v>
      </c>
      <c r="G144" s="107">
        <v>7949</v>
      </c>
      <c r="H144" s="113">
        <v>21003634.829999998</v>
      </c>
      <c r="I144" s="113">
        <v>20674633.579999998</v>
      </c>
      <c r="J144" s="109">
        <v>6.3700000000000007E-2</v>
      </c>
      <c r="K144" s="109">
        <v>6.3799999999999996E-2</v>
      </c>
      <c r="L144" s="113">
        <v>4.29</v>
      </c>
      <c r="M144" s="113">
        <v>4.29</v>
      </c>
      <c r="N144" s="108">
        <v>107.65</v>
      </c>
      <c r="O144" s="138">
        <v>107.71</v>
      </c>
      <c r="Q144" s="150" t="s">
        <v>139</v>
      </c>
    </row>
    <row r="145" spans="1:15">
      <c r="A145" s="24"/>
      <c r="B145" s="16" t="s">
        <v>140</v>
      </c>
      <c r="C145" s="16"/>
      <c r="D145" s="16"/>
      <c r="E145" s="16"/>
      <c r="F145" s="107">
        <v>434</v>
      </c>
      <c r="G145" s="107">
        <v>425</v>
      </c>
      <c r="H145" s="113">
        <v>9560052.5399999991</v>
      </c>
      <c r="I145" s="113">
        <v>9424702.1300000008</v>
      </c>
      <c r="J145" s="109">
        <v>2.9000000000000001E-2</v>
      </c>
      <c r="K145" s="109">
        <v>2.9100000000000001E-2</v>
      </c>
      <c r="L145" s="113">
        <v>5.53</v>
      </c>
      <c r="M145" s="113">
        <v>5.51</v>
      </c>
      <c r="N145" s="108">
        <v>203.97</v>
      </c>
      <c r="O145" s="138">
        <v>203.91</v>
      </c>
    </row>
    <row r="146" spans="1:15">
      <c r="A146" s="24"/>
      <c r="B146" s="16" t="s">
        <v>141</v>
      </c>
      <c r="C146" s="16"/>
      <c r="D146" s="16"/>
      <c r="E146" s="16"/>
      <c r="F146" s="107">
        <v>109</v>
      </c>
      <c r="G146" s="107">
        <v>109</v>
      </c>
      <c r="H146" s="113">
        <v>211665.42</v>
      </c>
      <c r="I146" s="113">
        <v>210715.33</v>
      </c>
      <c r="J146" s="109">
        <v>5.9999999999999995E-4</v>
      </c>
      <c r="K146" s="109">
        <v>6.9999999999999999E-4</v>
      </c>
      <c r="L146" s="113">
        <v>3.64</v>
      </c>
      <c r="M146" s="113">
        <v>3.65</v>
      </c>
      <c r="N146" s="108">
        <v>161.57</v>
      </c>
      <c r="O146" s="138">
        <v>162.18</v>
      </c>
    </row>
    <row r="147" spans="1:15">
      <c r="A147" s="37"/>
      <c r="B147" s="45" t="s">
        <v>98</v>
      </c>
      <c r="C147" s="68"/>
      <c r="D147" s="68"/>
      <c r="E147" s="68"/>
      <c r="F147" s="140">
        <v>97311</v>
      </c>
      <c r="G147" s="140">
        <v>95627</v>
      </c>
      <c r="H147" s="127">
        <v>329482931.30000001</v>
      </c>
      <c r="I147" s="127">
        <v>324046235.68000001</v>
      </c>
      <c r="J147" s="128"/>
      <c r="K147" s="128"/>
      <c r="L147" s="127">
        <v>5.28</v>
      </c>
      <c r="M147" s="127">
        <v>5.28</v>
      </c>
      <c r="N147" s="127">
        <v>121.57</v>
      </c>
      <c r="O147" s="142">
        <v>121.59</v>
      </c>
    </row>
    <row r="148" spans="1:15" s="56" customFormat="1" ht="11.25">
      <c r="A148" s="96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131"/>
      <c r="O148" s="55"/>
    </row>
    <row r="149" spans="1:15" s="56" customFormat="1" ht="12" thickBot="1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60"/>
    </row>
    <row r="150" spans="1:15" ht="13.5" thickBot="1"/>
    <row r="151" spans="1:15" ht="15.75">
      <c r="A151" s="20" t="s">
        <v>142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3"/>
    </row>
    <row r="152" spans="1:15" ht="6.75" customHeight="1">
      <c r="A152" s="2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25"/>
    </row>
    <row r="153" spans="1:15">
      <c r="A153" s="26"/>
      <c r="B153" s="145"/>
      <c r="C153" s="145"/>
      <c r="D153" s="145"/>
      <c r="E153" s="151"/>
      <c r="F153" s="279" t="s">
        <v>88</v>
      </c>
      <c r="G153" s="280"/>
      <c r="H153" s="101" t="s">
        <v>143</v>
      </c>
      <c r="I153" s="102"/>
      <c r="J153" s="281" t="s">
        <v>144</v>
      </c>
      <c r="K153" s="281"/>
      <c r="L153" s="103" t="s">
        <v>21</v>
      </c>
    </row>
    <row r="154" spans="1:15">
      <c r="A154" s="26"/>
      <c r="B154" s="145"/>
      <c r="C154" s="145"/>
      <c r="D154" s="145"/>
      <c r="E154" s="151"/>
      <c r="F154" s="148" t="s">
        <v>107</v>
      </c>
      <c r="G154" s="148" t="s">
        <v>108</v>
      </c>
      <c r="H154" s="100" t="s">
        <v>107</v>
      </c>
      <c r="I154" s="100" t="s">
        <v>108</v>
      </c>
      <c r="J154" s="100" t="s">
        <v>107</v>
      </c>
      <c r="K154" s="100" t="s">
        <v>108</v>
      </c>
      <c r="L154" s="152"/>
    </row>
    <row r="155" spans="1:15">
      <c r="A155" s="65"/>
      <c r="B155" s="66" t="s">
        <v>145</v>
      </c>
      <c r="C155" s="66"/>
      <c r="D155" s="66"/>
      <c r="E155" s="66"/>
      <c r="F155" s="107">
        <v>2538</v>
      </c>
      <c r="G155" s="107">
        <v>2501</v>
      </c>
      <c r="H155" s="113">
        <v>8014220.4500000002</v>
      </c>
      <c r="I155" s="108">
        <v>7888646.5499999998</v>
      </c>
      <c r="J155" s="109">
        <v>2.4299999999999999E-2</v>
      </c>
      <c r="K155" s="153">
        <v>2.4299999999999999E-2</v>
      </c>
      <c r="L155" s="154">
        <v>3.0219999999999998</v>
      </c>
    </row>
    <row r="156" spans="1:15">
      <c r="A156" s="24"/>
      <c r="B156" s="16" t="s">
        <v>146</v>
      </c>
      <c r="C156" s="16"/>
      <c r="D156" s="16"/>
      <c r="E156" s="16"/>
      <c r="F156" s="107">
        <v>94773</v>
      </c>
      <c r="G156" s="107">
        <v>93126</v>
      </c>
      <c r="H156" s="113">
        <v>321468710.85000002</v>
      </c>
      <c r="I156" s="108">
        <v>316157589.13</v>
      </c>
      <c r="J156" s="109">
        <v>0.97570000000000001</v>
      </c>
      <c r="K156" s="153">
        <v>0.97570000000000001</v>
      </c>
      <c r="L156" s="155">
        <v>2.2623000000000002</v>
      </c>
    </row>
    <row r="157" spans="1:15">
      <c r="A157" s="24"/>
      <c r="B157" s="16" t="s">
        <v>147</v>
      </c>
      <c r="C157" s="16"/>
      <c r="D157" s="16"/>
      <c r="E157" s="16"/>
      <c r="F157" s="107" t="s">
        <v>148</v>
      </c>
      <c r="G157" s="107" t="s">
        <v>149</v>
      </c>
      <c r="H157" s="113" t="s">
        <v>150</v>
      </c>
      <c r="I157" s="113" t="s">
        <v>151</v>
      </c>
      <c r="J157" s="109">
        <v>0</v>
      </c>
      <c r="K157" s="153">
        <v>0</v>
      </c>
      <c r="L157" s="155" t="s">
        <v>152</v>
      </c>
    </row>
    <row r="158" spans="1:15" ht="13.5" thickBot="1">
      <c r="A158" s="85"/>
      <c r="B158" s="156" t="s">
        <v>49</v>
      </c>
      <c r="C158" s="59"/>
      <c r="D158" s="59"/>
      <c r="E158" s="59"/>
      <c r="F158" s="140">
        <v>97311</v>
      </c>
      <c r="G158" s="140">
        <v>95627</v>
      </c>
      <c r="H158" s="127">
        <v>329482931.30000001</v>
      </c>
      <c r="I158" s="127">
        <v>324046235.68000001</v>
      </c>
      <c r="J158" s="128"/>
      <c r="K158" s="157"/>
      <c r="L158" s="158">
        <v>2.2808000000000002</v>
      </c>
    </row>
    <row r="159" spans="1:15" s="160" customFormat="1" ht="11.25">
      <c r="A159" s="54"/>
      <c r="B159" s="159"/>
      <c r="C159" s="159"/>
      <c r="D159" s="159"/>
      <c r="E159" s="159"/>
      <c r="F159" s="159"/>
      <c r="G159" s="159"/>
      <c r="H159" s="159"/>
      <c r="I159" s="159"/>
      <c r="J159" s="159"/>
    </row>
    <row r="160" spans="1:15" s="160" customFormat="1" ht="11.25">
      <c r="A160" s="54"/>
      <c r="B160" s="159"/>
      <c r="C160" s="159"/>
      <c r="D160" s="159"/>
      <c r="E160" s="159"/>
      <c r="F160" s="159"/>
      <c r="G160" s="159"/>
      <c r="H160" s="159"/>
      <c r="I160" s="159"/>
      <c r="J160" s="159"/>
    </row>
    <row r="161" spans="1:16" ht="13.5" thickBot="1"/>
    <row r="162" spans="1:16" s="16" customFormat="1" ht="15.75">
      <c r="A162" s="20" t="s">
        <v>153</v>
      </c>
      <c r="B162" s="161"/>
      <c r="C162" s="162"/>
      <c r="D162" s="163"/>
      <c r="E162" s="163"/>
      <c r="F162" s="164" t="s">
        <v>154</v>
      </c>
    </row>
    <row r="163" spans="1:16" s="16" customFormat="1" ht="13.5" thickBot="1">
      <c r="A163" s="85" t="s">
        <v>155</v>
      </c>
      <c r="B163" s="85"/>
      <c r="C163" s="165"/>
      <c r="D163" s="165"/>
      <c r="E163" s="165"/>
      <c r="F163" s="380">
        <v>568021582.14999998</v>
      </c>
    </row>
    <row r="164" spans="1:16" s="16" customFormat="1">
      <c r="C164" s="232"/>
      <c r="D164" s="232"/>
      <c r="E164" s="232"/>
      <c r="F164" s="166"/>
    </row>
    <row r="165" spans="1:16" s="16" customFormat="1">
      <c r="C165" s="167"/>
      <c r="D165" s="168"/>
      <c r="E165" s="168"/>
      <c r="F165" s="166"/>
      <c r="G165" s="169"/>
      <c r="H165" s="169"/>
      <c r="I165" s="169"/>
      <c r="J165" s="169"/>
      <c r="K165" s="169"/>
      <c r="L165" s="169"/>
      <c r="M165" s="169"/>
      <c r="N165" s="169"/>
      <c r="O165" s="169"/>
    </row>
    <row r="169" spans="1:16">
      <c r="A169" s="16"/>
      <c r="B169" s="16"/>
      <c r="C169" s="167"/>
      <c r="D169" s="168"/>
      <c r="E169" s="168"/>
      <c r="F169" s="166"/>
      <c r="G169" s="16"/>
    </row>
    <row r="170" spans="1:16">
      <c r="A170" s="282"/>
      <c r="B170" s="282"/>
      <c r="C170" s="282"/>
      <c r="D170" s="282"/>
      <c r="E170" s="282"/>
      <c r="F170" s="282"/>
    </row>
    <row r="171" spans="1:16">
      <c r="A171" s="282"/>
      <c r="B171" s="282"/>
      <c r="C171" s="282"/>
      <c r="D171" s="282"/>
      <c r="E171" s="282"/>
      <c r="F171" s="282"/>
    </row>
    <row r="172" spans="1:16">
      <c r="A172" s="282"/>
      <c r="B172" s="282"/>
      <c r="C172" s="282"/>
      <c r="D172" s="282"/>
      <c r="E172" s="282"/>
      <c r="F172" s="282"/>
    </row>
    <row r="173" spans="1:16" s="16" customFormat="1" ht="12.75" customHeight="1">
      <c r="B173" s="170"/>
      <c r="C173" s="170"/>
      <c r="D173" s="170"/>
      <c r="E173" s="170"/>
      <c r="F173" s="171"/>
      <c r="G173" s="172"/>
      <c r="H173" s="172"/>
      <c r="I173" s="172"/>
      <c r="J173" s="172"/>
      <c r="K173" s="172"/>
      <c r="L173" s="169"/>
      <c r="M173" s="169"/>
      <c r="N173" s="169"/>
      <c r="O173" s="169"/>
      <c r="P173" s="173"/>
    </row>
    <row r="174" spans="1:16" s="16" customFormat="1">
      <c r="A174" s="170"/>
      <c r="B174" s="170"/>
      <c r="C174" s="170"/>
      <c r="D174" s="170"/>
      <c r="E174" s="170"/>
      <c r="F174" s="171"/>
      <c r="G174" s="172"/>
      <c r="H174" s="172"/>
      <c r="I174" s="172"/>
      <c r="J174" s="172"/>
      <c r="K174" s="172"/>
      <c r="L174" s="169"/>
      <c r="M174" s="169"/>
      <c r="N174" s="169"/>
      <c r="O174" s="169"/>
      <c r="P174" s="173"/>
    </row>
    <row r="175" spans="1:16" s="16" customFormat="1">
      <c r="A175" s="170"/>
      <c r="B175" s="170"/>
      <c r="C175" s="170"/>
      <c r="D175" s="170"/>
      <c r="E175" s="170"/>
      <c r="F175" s="170"/>
      <c r="L175" s="174"/>
      <c r="M175" s="174"/>
      <c r="N175" s="174"/>
      <c r="O175" s="174"/>
    </row>
    <row r="178" spans="6:6">
      <c r="F178" s="19"/>
    </row>
    <row r="180" spans="6:6">
      <c r="F180" s="19"/>
    </row>
  </sheetData>
  <mergeCells count="31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70:F172"/>
    <mergeCell ref="F126:G126"/>
    <mergeCell ref="J126:K126"/>
  </mergeCells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showGridLines="0" zoomScale="80" zoomScaleNormal="80" zoomScalePageLayoutView="55" workbookViewId="0"/>
  </sheetViews>
  <sheetFormatPr defaultColWidth="9.140625" defaultRowHeight="12.75"/>
  <cols>
    <col min="1" max="2" width="3.140625" style="175" customWidth="1"/>
    <col min="3" max="3" width="14.42578125" style="175" customWidth="1"/>
    <col min="4" max="4" width="13.140625" style="175" customWidth="1"/>
    <col min="5" max="5" width="12.85546875" style="175" customWidth="1"/>
    <col min="6" max="6" width="11.7109375" style="175" customWidth="1"/>
    <col min="7" max="7" width="15.85546875" style="175" bestFit="1" customWidth="1"/>
    <col min="8" max="8" width="19.28515625" style="175" customWidth="1"/>
    <col min="9" max="9" width="15.140625" style="175" bestFit="1" customWidth="1"/>
    <col min="10" max="11" width="14.42578125" style="175" customWidth="1"/>
    <col min="12" max="12" width="15.7109375" style="175" bestFit="1" customWidth="1"/>
    <col min="13" max="13" width="14.42578125" style="175" customWidth="1"/>
    <col min="14" max="14" width="17.140625" style="175" customWidth="1"/>
    <col min="15" max="15" width="3.7109375" style="175" customWidth="1"/>
    <col min="16" max="16" width="13.140625" style="175" customWidth="1"/>
    <col min="17" max="17" width="28.85546875" style="175" bestFit="1" customWidth="1"/>
    <col min="18" max="18" width="15.7109375" style="175" bestFit="1" customWidth="1"/>
    <col min="19" max="19" width="18.28515625" style="175" bestFit="1" customWidth="1"/>
    <col min="20" max="20" width="17.7109375" style="175" bestFit="1" customWidth="1"/>
    <col min="21" max="21" width="14.42578125" style="175" customWidth="1"/>
    <col min="22" max="22" width="13.7109375" style="175" bestFit="1" customWidth="1"/>
    <col min="23" max="23" width="14.140625" style="175" bestFit="1" customWidth="1"/>
    <col min="24" max="24" width="13.140625" style="175" bestFit="1" customWidth="1"/>
    <col min="25" max="38" width="10.85546875" style="175" customWidth="1"/>
    <col min="39" max="39" width="2.7109375" style="175" customWidth="1"/>
    <col min="40" max="16384" width="9.140625" style="175"/>
  </cols>
  <sheetData>
    <row r="1" spans="1:39" ht="15.75">
      <c r="A1" s="297" t="s">
        <v>0</v>
      </c>
    </row>
    <row r="2" spans="1:39" ht="15.75" customHeight="1">
      <c r="A2" s="297" t="s">
        <v>156</v>
      </c>
      <c r="S2" s="176"/>
      <c r="T2" s="176"/>
      <c r="U2" s="176"/>
    </row>
    <row r="3" spans="1:39" ht="15.75">
      <c r="A3" s="297" t="str">
        <f>+FFELP!D5</f>
        <v>Indenture No. 4, LLC</v>
      </c>
      <c r="R3" s="176"/>
      <c r="S3" s="176"/>
      <c r="T3" s="176"/>
      <c r="U3" s="176"/>
    </row>
    <row r="4" spans="1:39" ht="13.5" thickBot="1">
      <c r="R4" s="176"/>
      <c r="S4" s="176"/>
      <c r="T4" s="176"/>
      <c r="U4" s="176"/>
    </row>
    <row r="5" spans="1:39">
      <c r="B5" s="289" t="s">
        <v>6</v>
      </c>
      <c r="C5" s="290"/>
      <c r="D5" s="290"/>
      <c r="E5" s="381">
        <f>FFELP!D6</f>
        <v>42366</v>
      </c>
      <c r="F5" s="381"/>
      <c r="G5" s="382"/>
      <c r="R5" s="176"/>
      <c r="S5" s="176"/>
      <c r="T5" s="176"/>
      <c r="U5" s="176"/>
    </row>
    <row r="6" spans="1:39" ht="13.5" thickBot="1">
      <c r="B6" s="287" t="s">
        <v>157</v>
      </c>
      <c r="C6" s="288"/>
      <c r="D6" s="288"/>
      <c r="E6" s="383">
        <f>FFELP!D7</f>
        <v>42338</v>
      </c>
      <c r="F6" s="383"/>
      <c r="G6" s="384"/>
      <c r="R6" s="176"/>
      <c r="S6" s="176"/>
      <c r="T6" s="176"/>
      <c r="U6" s="176"/>
    </row>
    <row r="8" spans="1:39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39" ht="15.75" thickBot="1">
      <c r="A9" s="178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S9" s="6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</row>
    <row r="10" spans="1:39" ht="15.75" customHeight="1" thickBot="1">
      <c r="A10" s="177"/>
      <c r="B10" s="177"/>
      <c r="C10" s="177"/>
      <c r="D10" s="177"/>
      <c r="E10" s="177"/>
      <c r="F10" s="177"/>
      <c r="G10" s="177"/>
      <c r="H10" s="177"/>
      <c r="J10" s="179"/>
      <c r="K10" s="180"/>
      <c r="L10" s="180"/>
      <c r="M10" s="180"/>
      <c r="N10" s="181"/>
      <c r="O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</row>
    <row r="11" spans="1:39" ht="18" thickBot="1">
      <c r="A11" s="182" t="s">
        <v>158</v>
      </c>
      <c r="B11" s="183"/>
      <c r="C11" s="183"/>
      <c r="D11" s="183"/>
      <c r="E11" s="183"/>
      <c r="F11" s="183"/>
      <c r="G11" s="183"/>
      <c r="H11" s="184"/>
      <c r="J11" s="185" t="s">
        <v>159</v>
      </c>
      <c r="K11" s="177"/>
      <c r="L11" s="177"/>
      <c r="M11" s="177"/>
      <c r="N11" s="385">
        <f>E6</f>
        <v>42338</v>
      </c>
      <c r="O11" s="186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</row>
    <row r="12" spans="1:39">
      <c r="A12" s="185"/>
      <c r="B12" s="177"/>
      <c r="C12" s="177"/>
      <c r="D12" s="177"/>
      <c r="E12" s="177"/>
      <c r="F12" s="177"/>
      <c r="G12" s="177"/>
      <c r="H12" s="187"/>
      <c r="J12" s="188" t="s">
        <v>160</v>
      </c>
      <c r="L12" s="177"/>
      <c r="M12" s="177"/>
      <c r="N12" s="189">
        <v>0</v>
      </c>
      <c r="O12" s="190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</row>
    <row r="13" spans="1:39">
      <c r="A13" s="188"/>
      <c r="B13" s="177" t="s">
        <v>161</v>
      </c>
      <c r="C13" s="177"/>
      <c r="D13" s="177"/>
      <c r="E13" s="177"/>
      <c r="F13" s="177"/>
      <c r="G13" s="177"/>
      <c r="H13" s="189">
        <v>4900209.24</v>
      </c>
      <c r="J13" s="24" t="s">
        <v>162</v>
      </c>
      <c r="L13" s="177"/>
      <c r="M13" s="177"/>
      <c r="N13" s="189">
        <v>130744.35</v>
      </c>
      <c r="O13" s="190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</row>
    <row r="14" spans="1:39">
      <c r="A14" s="188"/>
      <c r="B14" s="177" t="s">
        <v>163</v>
      </c>
      <c r="C14" s="177"/>
      <c r="D14" s="177"/>
      <c r="E14" s="177"/>
      <c r="F14" s="191"/>
      <c r="G14" s="177"/>
      <c r="H14" s="192">
        <v>0</v>
      </c>
      <c r="J14" s="24" t="s">
        <v>164</v>
      </c>
      <c r="L14" s="177"/>
      <c r="M14" s="177"/>
      <c r="N14" s="189">
        <v>53245.99</v>
      </c>
      <c r="O14" s="190"/>
      <c r="Q14" s="1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</row>
    <row r="15" spans="1:39">
      <c r="A15" s="188"/>
      <c r="B15" s="177" t="s">
        <v>67</v>
      </c>
      <c r="C15" s="177"/>
      <c r="D15" s="177"/>
      <c r="E15" s="177"/>
      <c r="F15" s="177"/>
      <c r="G15" s="177"/>
      <c r="H15" s="192"/>
      <c r="J15" s="24" t="s">
        <v>165</v>
      </c>
      <c r="L15" s="177"/>
      <c r="M15" s="177"/>
      <c r="N15" s="189">
        <v>26374.49</v>
      </c>
      <c r="O15" s="190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</row>
    <row r="16" spans="1:39">
      <c r="A16" s="188"/>
      <c r="B16" s="177"/>
      <c r="C16" s="177" t="s">
        <v>166</v>
      </c>
      <c r="D16" s="177"/>
      <c r="E16" s="177"/>
      <c r="F16" s="177"/>
      <c r="G16" s="177"/>
      <c r="H16" s="189">
        <v>0</v>
      </c>
      <c r="J16" s="24" t="s">
        <v>167</v>
      </c>
      <c r="L16" s="177"/>
      <c r="M16" s="177"/>
      <c r="N16" s="193">
        <v>0</v>
      </c>
      <c r="O16" s="75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</row>
    <row r="17" spans="1:39" ht="13.5" thickBot="1">
      <c r="A17" s="188"/>
      <c r="B17" s="177" t="s">
        <v>168</v>
      </c>
      <c r="C17" s="177"/>
      <c r="D17" s="177"/>
      <c r="E17" s="177"/>
      <c r="F17" s="177"/>
      <c r="G17" s="177"/>
      <c r="H17" s="192">
        <v>1198.93</v>
      </c>
      <c r="J17" s="194"/>
      <c r="K17" s="156" t="s">
        <v>169</v>
      </c>
      <c r="L17" s="195"/>
      <c r="M17" s="195"/>
      <c r="N17" s="386">
        <f>SUM(N12:N16)</f>
        <v>210364.83</v>
      </c>
      <c r="O17" s="75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</row>
    <row r="18" spans="1:39">
      <c r="A18" s="188"/>
      <c r="B18" s="177" t="s">
        <v>170</v>
      </c>
      <c r="C18" s="177"/>
      <c r="D18" s="177"/>
      <c r="E18" s="177"/>
      <c r="F18" s="177"/>
      <c r="G18" s="177"/>
      <c r="H18" s="192">
        <v>0</v>
      </c>
      <c r="O18" s="190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</row>
    <row r="19" spans="1:39">
      <c r="A19" s="188"/>
      <c r="B19" s="16" t="s">
        <v>171</v>
      </c>
      <c r="C19" s="177"/>
      <c r="D19" s="177"/>
      <c r="E19" s="177"/>
      <c r="F19" s="177"/>
      <c r="G19" s="177"/>
      <c r="H19" s="192">
        <v>0</v>
      </c>
      <c r="O19" s="75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</row>
    <row r="20" spans="1:39">
      <c r="A20" s="188"/>
      <c r="B20" s="177" t="s">
        <v>172</v>
      </c>
      <c r="C20" s="177"/>
      <c r="D20" s="177"/>
      <c r="E20" s="177"/>
      <c r="F20" s="177"/>
      <c r="G20" s="177"/>
      <c r="H20" s="189">
        <f>N30</f>
        <v>1748172.63</v>
      </c>
      <c r="O20" s="190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</row>
    <row r="21" spans="1:39">
      <c r="A21" s="188"/>
      <c r="B21" s="16" t="s">
        <v>173</v>
      </c>
      <c r="C21" s="177"/>
      <c r="D21" s="177"/>
      <c r="E21" s="177"/>
      <c r="F21" s="177"/>
      <c r="G21" s="177"/>
      <c r="H21" s="192"/>
      <c r="R21" s="73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</row>
    <row r="22" spans="1:39" ht="13.5" thickBot="1">
      <c r="A22" s="188"/>
      <c r="B22" s="177" t="s">
        <v>174</v>
      </c>
      <c r="C22" s="177"/>
      <c r="D22" s="177"/>
      <c r="E22" s="177"/>
      <c r="F22" s="177"/>
      <c r="G22" s="177"/>
      <c r="H22" s="192">
        <v>0</v>
      </c>
      <c r="N22" s="196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</row>
    <row r="23" spans="1:39">
      <c r="A23" s="188"/>
      <c r="B23" s="177" t="s">
        <v>175</v>
      </c>
      <c r="C23" s="177"/>
      <c r="D23" s="177"/>
      <c r="E23" s="177"/>
      <c r="F23" s="177"/>
      <c r="G23" s="177"/>
      <c r="H23" s="192"/>
      <c r="J23" s="179" t="s">
        <v>176</v>
      </c>
      <c r="K23" s="180"/>
      <c r="L23" s="180"/>
      <c r="M23" s="180"/>
      <c r="N23" s="387">
        <f>E6</f>
        <v>42338</v>
      </c>
      <c r="O23" s="232"/>
      <c r="P23" s="390"/>
      <c r="Q23" s="177"/>
      <c r="R23" s="177"/>
      <c r="S23" s="177"/>
      <c r="T23" s="177"/>
      <c r="U23" s="6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</row>
    <row r="24" spans="1:39">
      <c r="A24" s="188"/>
      <c r="B24" s="177" t="s">
        <v>177</v>
      </c>
      <c r="C24" s="177"/>
      <c r="D24" s="177"/>
      <c r="E24" s="177"/>
      <c r="F24" s="177"/>
      <c r="G24" s="177"/>
      <c r="H24" s="192"/>
      <c r="J24" s="188"/>
      <c r="K24" s="177"/>
      <c r="L24" s="177"/>
      <c r="M24" s="177"/>
      <c r="N24" s="197"/>
      <c r="P24" s="390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</row>
    <row r="25" spans="1:39">
      <c r="A25" s="188"/>
      <c r="B25" s="177" t="s">
        <v>178</v>
      </c>
      <c r="C25" s="177"/>
      <c r="D25" s="177"/>
      <c r="E25" s="177"/>
      <c r="F25" s="177"/>
      <c r="G25" s="177"/>
      <c r="H25" s="189"/>
      <c r="J25" s="198" t="s">
        <v>179</v>
      </c>
      <c r="K25" s="177"/>
      <c r="L25" s="177"/>
      <c r="M25" s="177"/>
      <c r="N25" s="207">
        <v>1616546.17</v>
      </c>
      <c r="P25" s="390"/>
      <c r="Q25" s="16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</row>
    <row r="26" spans="1:39">
      <c r="A26" s="188"/>
      <c r="B26" s="177" t="s">
        <v>180</v>
      </c>
      <c r="C26" s="177"/>
      <c r="D26" s="177"/>
      <c r="E26" s="177"/>
      <c r="F26" s="177"/>
      <c r="G26" s="177"/>
      <c r="H26" s="189"/>
      <c r="J26" s="198" t="s">
        <v>181</v>
      </c>
      <c r="K26" s="177"/>
      <c r="L26" s="177"/>
      <c r="M26" s="177"/>
      <c r="N26" s="201">
        <v>71357636.239999995</v>
      </c>
      <c r="P26" s="390"/>
      <c r="Q26" s="16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</row>
    <row r="27" spans="1:39">
      <c r="A27" s="188"/>
      <c r="B27" s="177" t="s">
        <v>182</v>
      </c>
      <c r="C27" s="177"/>
      <c r="D27" s="177"/>
      <c r="E27" s="177"/>
      <c r="F27" s="177"/>
      <c r="G27" s="177"/>
      <c r="H27" s="192"/>
      <c r="J27" s="198" t="s">
        <v>183</v>
      </c>
      <c r="K27" s="177"/>
      <c r="L27" s="177"/>
      <c r="M27" s="177"/>
      <c r="N27" s="388">
        <v>0.12559999999999999</v>
      </c>
      <c r="P27" s="391"/>
      <c r="Q27" s="16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</row>
    <row r="28" spans="1:39">
      <c r="A28" s="188"/>
      <c r="B28" s="177"/>
      <c r="C28" s="177"/>
      <c r="D28" s="177"/>
      <c r="E28" s="177"/>
      <c r="F28" s="177"/>
      <c r="G28" s="177"/>
      <c r="H28" s="199"/>
      <c r="J28" s="198" t="s">
        <v>184</v>
      </c>
      <c r="K28" s="177"/>
      <c r="L28" s="177"/>
      <c r="M28" s="177"/>
      <c r="N28" s="211">
        <v>0.22359999999999999</v>
      </c>
      <c r="P28" s="391"/>
      <c r="Q28" s="16"/>
      <c r="R28" s="177"/>
      <c r="S28" s="177"/>
      <c r="T28" s="177"/>
      <c r="U28" s="177"/>
    </row>
    <row r="29" spans="1:39">
      <c r="A29" s="188"/>
      <c r="B29" s="177"/>
      <c r="C29" s="67" t="s">
        <v>185</v>
      </c>
      <c r="D29" s="177"/>
      <c r="E29" s="177"/>
      <c r="F29" s="177"/>
      <c r="G29" s="177"/>
      <c r="H29" s="389">
        <v>6649580.7999999998</v>
      </c>
      <c r="I29" s="196"/>
      <c r="J29" s="200"/>
      <c r="K29" s="177"/>
      <c r="L29" s="177"/>
      <c r="M29" s="177"/>
      <c r="N29" s="201"/>
      <c r="P29" s="390"/>
      <c r="Q29" s="16"/>
      <c r="R29" s="177"/>
      <c r="S29" s="177"/>
      <c r="T29" s="177"/>
      <c r="U29" s="177"/>
    </row>
    <row r="30" spans="1:39" ht="13.5" thickBot="1">
      <c r="A30" s="188"/>
      <c r="B30" s="177"/>
      <c r="C30" s="67"/>
      <c r="D30" s="177"/>
      <c r="E30" s="177"/>
      <c r="F30" s="177"/>
      <c r="G30" s="177"/>
      <c r="H30" s="199"/>
      <c r="J30" s="198" t="s">
        <v>186</v>
      </c>
      <c r="K30" s="177"/>
      <c r="L30" s="177"/>
      <c r="M30" s="177"/>
      <c r="N30" s="207">
        <v>1748172.63</v>
      </c>
      <c r="P30" s="390"/>
      <c r="Q30" s="16"/>
      <c r="R30" s="177"/>
      <c r="S30" s="177"/>
      <c r="T30" s="177"/>
      <c r="U30" s="177"/>
    </row>
    <row r="31" spans="1:39">
      <c r="A31" s="202" t="s">
        <v>187</v>
      </c>
      <c r="B31" s="203"/>
      <c r="C31" s="204"/>
      <c r="D31" s="203"/>
      <c r="E31" s="203"/>
      <c r="F31" s="203"/>
      <c r="G31" s="203"/>
      <c r="H31" s="205"/>
      <c r="J31" s="198" t="s">
        <v>188</v>
      </c>
      <c r="K31" s="177"/>
      <c r="L31" s="177"/>
      <c r="M31" s="177"/>
      <c r="N31" s="201" t="s">
        <v>250</v>
      </c>
      <c r="P31" s="390"/>
      <c r="Q31" s="16"/>
      <c r="R31" s="177"/>
      <c r="S31" s="177"/>
      <c r="T31" s="177"/>
      <c r="U31" s="177"/>
    </row>
    <row r="32" spans="1:39" ht="14.25">
      <c r="A32" s="52"/>
      <c r="B32" s="159"/>
      <c r="C32" s="159"/>
      <c r="D32" s="159"/>
      <c r="E32" s="159"/>
      <c r="F32" s="159"/>
      <c r="G32" s="159"/>
      <c r="H32" s="206"/>
      <c r="J32" s="24" t="s">
        <v>189</v>
      </c>
      <c r="K32" s="177"/>
      <c r="L32" s="177"/>
      <c r="M32" s="177"/>
      <c r="N32" s="207">
        <v>69669690.519999996</v>
      </c>
      <c r="P32" s="71"/>
      <c r="Q32" s="16"/>
      <c r="R32" s="177"/>
      <c r="S32" s="177"/>
      <c r="T32" s="177"/>
      <c r="U32" s="177"/>
    </row>
    <row r="33" spans="1:21" ht="15" thickBot="1">
      <c r="A33" s="57"/>
      <c r="B33" s="208"/>
      <c r="C33" s="208"/>
      <c r="D33" s="208"/>
      <c r="E33" s="208"/>
      <c r="F33" s="208"/>
      <c r="G33" s="209"/>
      <c r="H33" s="210"/>
      <c r="J33" s="24" t="s">
        <v>190</v>
      </c>
      <c r="K33" s="16"/>
      <c r="L33" s="16"/>
      <c r="M33" s="16"/>
      <c r="N33" s="211">
        <v>0.97629999999999995</v>
      </c>
      <c r="P33" s="391"/>
      <c r="Q33" s="16"/>
      <c r="R33" s="177"/>
      <c r="S33" s="177"/>
      <c r="T33" s="177"/>
      <c r="U33" s="177"/>
    </row>
    <row r="34" spans="1:21" s="160" customFormat="1">
      <c r="A34" s="54"/>
      <c r="B34" s="159"/>
      <c r="C34" s="159"/>
      <c r="D34" s="159"/>
      <c r="E34" s="159"/>
      <c r="F34" s="159"/>
      <c r="G34" s="159"/>
      <c r="H34" s="159"/>
      <c r="J34" s="24" t="s">
        <v>191</v>
      </c>
      <c r="K34" s="16"/>
      <c r="L34" s="16"/>
      <c r="M34" s="16"/>
      <c r="N34" s="211">
        <v>3.0000000000000001E-3</v>
      </c>
      <c r="P34" s="392"/>
      <c r="Q34" s="16"/>
      <c r="R34" s="159"/>
      <c r="S34" s="159"/>
      <c r="T34" s="159"/>
      <c r="U34" s="159"/>
    </row>
    <row r="35" spans="1:21" s="160" customFormat="1" ht="13.5" thickBot="1">
      <c r="G35" s="212"/>
      <c r="J35" s="213" t="s">
        <v>192</v>
      </c>
      <c r="K35" s="214"/>
      <c r="L35" s="214"/>
      <c r="M35" s="214"/>
      <c r="N35" s="215">
        <v>0</v>
      </c>
      <c r="P35" s="159"/>
      <c r="Q35" s="16"/>
      <c r="R35" s="159"/>
      <c r="S35" s="159"/>
      <c r="T35" s="159"/>
      <c r="U35" s="159"/>
    </row>
    <row r="36" spans="1:21" s="160" customFormat="1">
      <c r="H36" s="216"/>
      <c r="J36" s="217" t="s">
        <v>193</v>
      </c>
      <c r="K36" s="218"/>
      <c r="L36" s="218"/>
      <c r="M36" s="218"/>
      <c r="N36" s="219"/>
      <c r="P36" s="159"/>
      <c r="Q36" s="220"/>
      <c r="R36" s="75"/>
      <c r="S36" s="159"/>
      <c r="T36" s="159"/>
      <c r="U36" s="159"/>
    </row>
    <row r="37" spans="1:21" s="160" customFormat="1" ht="13.5" thickBot="1">
      <c r="H37" s="212"/>
      <c r="J37" s="293" t="s">
        <v>194</v>
      </c>
      <c r="K37" s="294"/>
      <c r="L37" s="294"/>
      <c r="M37" s="294"/>
      <c r="N37" s="295"/>
      <c r="O37" s="221"/>
      <c r="P37" s="159"/>
      <c r="Q37" s="54"/>
      <c r="R37" s="75"/>
      <c r="S37" s="159"/>
      <c r="T37" s="159"/>
      <c r="U37" s="159"/>
    </row>
    <row r="38" spans="1:21" s="160" customFormat="1">
      <c r="J38" s="54"/>
      <c r="K38" s="67"/>
      <c r="L38" s="177"/>
      <c r="M38" s="177"/>
      <c r="N38" s="177"/>
      <c r="O38" s="177"/>
      <c r="P38" s="159"/>
      <c r="Q38" s="159"/>
      <c r="R38" s="75"/>
      <c r="S38" s="393"/>
      <c r="T38" s="159"/>
      <c r="U38" s="159"/>
    </row>
    <row r="39" spans="1:21" ht="13.5" thickBot="1">
      <c r="P39" s="177"/>
      <c r="Q39" s="177"/>
      <c r="R39" s="75"/>
      <c r="S39" s="177"/>
      <c r="T39" s="177"/>
      <c r="U39" s="177"/>
    </row>
    <row r="40" spans="1:21" ht="15.75" thickBot="1">
      <c r="A40" s="182" t="s">
        <v>195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4"/>
      <c r="O40" s="177"/>
      <c r="P40" s="177"/>
      <c r="Q40" s="177"/>
      <c r="R40" s="75"/>
      <c r="S40" s="230"/>
      <c r="T40" s="177"/>
      <c r="U40" s="177"/>
    </row>
    <row r="41" spans="1:21" ht="15.75" thickBot="1">
      <c r="A41" s="222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99"/>
      <c r="O41" s="177"/>
      <c r="P41" s="177"/>
      <c r="Q41" s="159"/>
      <c r="R41" s="190"/>
      <c r="S41" s="177"/>
      <c r="T41" s="177"/>
      <c r="U41" s="177"/>
    </row>
    <row r="42" spans="1:21">
      <c r="A42" s="223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177"/>
      <c r="P42" s="177"/>
      <c r="Q42" s="177"/>
      <c r="R42" s="177"/>
      <c r="S42" s="230"/>
      <c r="T42" s="177"/>
      <c r="U42" s="177"/>
    </row>
    <row r="43" spans="1:21">
      <c r="A43" s="185" t="s">
        <v>196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224" t="s">
        <v>197</v>
      </c>
      <c r="M43" s="225"/>
      <c r="N43" s="226" t="s">
        <v>198</v>
      </c>
      <c r="O43" s="227"/>
      <c r="P43" s="177"/>
      <c r="Q43" s="177"/>
      <c r="R43" s="230"/>
      <c r="S43" s="177"/>
      <c r="T43" s="177"/>
      <c r="U43" s="177"/>
    </row>
    <row r="44" spans="1:21">
      <c r="A44" s="188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99"/>
      <c r="O44" s="177"/>
      <c r="P44" s="177"/>
      <c r="Q44" s="228"/>
      <c r="R44" s="177"/>
      <c r="S44" s="177"/>
      <c r="T44" s="177"/>
      <c r="U44" s="177"/>
    </row>
    <row r="45" spans="1:21">
      <c r="A45" s="188"/>
      <c r="B45" s="67" t="s">
        <v>185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90"/>
      <c r="M45" s="190"/>
      <c r="N45" s="192">
        <v>6649580.7999999998</v>
      </c>
      <c r="O45" s="177"/>
      <c r="P45" s="177"/>
      <c r="Q45" s="228"/>
    </row>
    <row r="46" spans="1:21">
      <c r="A46" s="188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90"/>
      <c r="M46" s="190"/>
      <c r="N46" s="192"/>
      <c r="O46" s="190"/>
      <c r="P46" s="177"/>
      <c r="Q46" s="228"/>
    </row>
    <row r="47" spans="1:21">
      <c r="A47" s="188"/>
      <c r="B47" s="67" t="s">
        <v>199</v>
      </c>
      <c r="C47" s="177"/>
      <c r="D47" s="177"/>
      <c r="E47" s="177"/>
      <c r="F47" s="177"/>
      <c r="G47" s="177"/>
      <c r="H47" s="177"/>
      <c r="I47" s="177"/>
      <c r="J47" s="177"/>
      <c r="K47" s="177"/>
      <c r="L47" s="75">
        <v>578747.49</v>
      </c>
      <c r="M47" s="190"/>
      <c r="N47" s="192">
        <f>N45-L47</f>
        <v>6070833.3099999996</v>
      </c>
      <c r="O47" s="190"/>
      <c r="P47" s="177"/>
      <c r="Q47" s="229"/>
    </row>
    <row r="48" spans="1:21">
      <c r="A48" s="188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75"/>
      <c r="M48" s="190"/>
      <c r="N48" s="192"/>
      <c r="O48" s="190"/>
      <c r="P48" s="177"/>
      <c r="Q48" s="229"/>
    </row>
    <row r="49" spans="1:24">
      <c r="A49" s="188"/>
      <c r="B49" s="67" t="s">
        <v>200</v>
      </c>
      <c r="C49" s="177"/>
      <c r="D49" s="177"/>
      <c r="E49" s="177"/>
      <c r="F49" s="177"/>
      <c r="G49" s="177"/>
      <c r="H49" s="177"/>
      <c r="I49" s="177"/>
      <c r="J49" s="177"/>
      <c r="K49" s="177"/>
      <c r="L49" s="75">
        <f>N12</f>
        <v>0</v>
      </c>
      <c r="M49" s="190"/>
      <c r="N49" s="192">
        <f>N47-L49</f>
        <v>6070833.3099999996</v>
      </c>
      <c r="O49" s="190"/>
      <c r="P49" s="177"/>
      <c r="Q49" s="228"/>
    </row>
    <row r="50" spans="1:24">
      <c r="A50" s="188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75"/>
      <c r="M50" s="190"/>
      <c r="N50" s="192"/>
      <c r="O50" s="190"/>
      <c r="P50" s="177"/>
      <c r="Q50" s="228"/>
    </row>
    <row r="51" spans="1:24">
      <c r="A51" s="188"/>
      <c r="B51" s="67" t="s">
        <v>201</v>
      </c>
      <c r="C51" s="177"/>
      <c r="D51" s="177"/>
      <c r="E51" s="177"/>
      <c r="F51" s="177"/>
      <c r="G51" s="177"/>
      <c r="H51" s="177"/>
      <c r="I51" s="177"/>
      <c r="J51" s="177"/>
      <c r="K51" s="177"/>
      <c r="L51" s="75">
        <f>N13</f>
        <v>130744.35</v>
      </c>
      <c r="M51" s="190"/>
      <c r="N51" s="192">
        <f>N49-L51</f>
        <v>5940088.96</v>
      </c>
      <c r="O51" s="75"/>
      <c r="P51" s="177"/>
      <c r="Q51" s="229"/>
    </row>
    <row r="52" spans="1:24">
      <c r="A52" s="188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75"/>
      <c r="M52" s="190"/>
      <c r="N52" s="192"/>
      <c r="O52" s="190"/>
      <c r="P52" s="177"/>
      <c r="Q52" s="229"/>
    </row>
    <row r="53" spans="1:24">
      <c r="A53" s="188"/>
      <c r="B53" s="67" t="s">
        <v>202</v>
      </c>
      <c r="C53" s="177"/>
      <c r="D53" s="177"/>
      <c r="E53" s="177"/>
      <c r="F53" s="177"/>
      <c r="G53" s="177"/>
      <c r="H53" s="177"/>
      <c r="I53" s="177"/>
      <c r="J53" s="177"/>
      <c r="K53" s="177"/>
      <c r="L53" s="75">
        <v>13311.5</v>
      </c>
      <c r="M53" s="190"/>
      <c r="N53" s="192">
        <f>N51-L53</f>
        <v>5926777.46</v>
      </c>
      <c r="O53" s="190"/>
      <c r="P53" s="177"/>
      <c r="Q53" s="177"/>
    </row>
    <row r="54" spans="1:24">
      <c r="A54" s="188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75"/>
      <c r="M54" s="190"/>
      <c r="N54" s="192"/>
      <c r="O54" s="190"/>
    </row>
    <row r="55" spans="1:24">
      <c r="A55" s="188"/>
      <c r="B55" s="67" t="s">
        <v>203</v>
      </c>
      <c r="C55" s="177"/>
      <c r="D55" s="177"/>
      <c r="E55" s="177"/>
      <c r="F55" s="177"/>
      <c r="G55" s="177"/>
      <c r="H55" s="177"/>
      <c r="I55" s="177"/>
      <c r="J55" s="177"/>
      <c r="K55" s="177"/>
      <c r="L55" s="75">
        <v>223213.6</v>
      </c>
      <c r="M55" s="190"/>
      <c r="N55" s="192">
        <f>N53-L55</f>
        <v>5703563.8600000003</v>
      </c>
      <c r="O55" s="190"/>
    </row>
    <row r="56" spans="1:24">
      <c r="A56" s="188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75"/>
      <c r="M56" s="190"/>
      <c r="N56" s="192"/>
      <c r="O56" s="190"/>
    </row>
    <row r="57" spans="1:24">
      <c r="A57" s="188"/>
      <c r="B57" s="67" t="s">
        <v>204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90">
        <v>22688.33</v>
      </c>
      <c r="M57" s="190"/>
      <c r="N57" s="192">
        <f>N55-L57</f>
        <v>5680875.5300000003</v>
      </c>
      <c r="O57" s="190"/>
      <c r="P57" s="177"/>
      <c r="Q57" s="230"/>
      <c r="R57" s="177"/>
      <c r="S57" s="177"/>
      <c r="T57" s="177"/>
      <c r="U57" s="177"/>
      <c r="V57" s="177"/>
      <c r="W57" s="177"/>
      <c r="X57" s="177"/>
    </row>
    <row r="58" spans="1:24">
      <c r="A58" s="188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90"/>
      <c r="M58" s="190"/>
      <c r="N58" s="192"/>
      <c r="O58" s="190"/>
      <c r="P58" s="177"/>
      <c r="Q58" s="231"/>
      <c r="R58" s="177"/>
      <c r="S58" s="296"/>
      <c r="T58" s="296"/>
      <c r="U58" s="177"/>
      <c r="V58" s="177"/>
      <c r="W58" s="177"/>
      <c r="X58" s="177"/>
    </row>
    <row r="59" spans="1:24">
      <c r="A59" s="188"/>
      <c r="B59" s="67" t="s">
        <v>205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90">
        <v>0</v>
      </c>
      <c r="M59" s="190"/>
      <c r="N59" s="192">
        <f>N57-L59</f>
        <v>5680875.5300000003</v>
      </c>
      <c r="O59" s="190"/>
      <c r="P59" s="177"/>
      <c r="Q59" s="177"/>
      <c r="R59" s="177"/>
      <c r="S59" s="16"/>
      <c r="T59" s="177"/>
      <c r="U59" s="177"/>
      <c r="V59" s="177"/>
      <c r="W59" s="177"/>
      <c r="X59" s="177"/>
    </row>
    <row r="60" spans="1:24">
      <c r="A60" s="188"/>
      <c r="B60" s="67"/>
      <c r="C60" s="177"/>
      <c r="D60" s="177"/>
      <c r="E60" s="177"/>
      <c r="F60" s="177"/>
      <c r="G60" s="177"/>
      <c r="H60" s="177"/>
      <c r="I60" s="177"/>
      <c r="J60" s="177"/>
      <c r="K60" s="177"/>
      <c r="L60" s="190"/>
      <c r="M60" s="190"/>
      <c r="N60" s="192"/>
      <c r="O60" s="190"/>
      <c r="P60" s="233"/>
      <c r="Q60" s="16"/>
      <c r="R60" s="16"/>
      <c r="S60" s="234"/>
      <c r="T60" s="190"/>
      <c r="U60" s="177"/>
      <c r="V60" s="190"/>
      <c r="W60" s="190"/>
      <c r="X60" s="190"/>
    </row>
    <row r="61" spans="1:24">
      <c r="A61" s="188"/>
      <c r="B61" s="67" t="s">
        <v>206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90">
        <v>5436695.6200000001</v>
      </c>
      <c r="M61" s="190"/>
      <c r="N61" s="192">
        <f>N59-L61</f>
        <v>244179.91000000015</v>
      </c>
      <c r="O61" s="190"/>
      <c r="P61" s="233"/>
      <c r="Q61" s="16"/>
      <c r="R61" s="16"/>
      <c r="S61" s="234"/>
      <c r="T61" s="190"/>
      <c r="U61" s="177"/>
      <c r="V61" s="190"/>
      <c r="W61" s="190"/>
      <c r="X61" s="190"/>
    </row>
    <row r="62" spans="1:24">
      <c r="A62" s="188"/>
      <c r="B62" s="67"/>
      <c r="C62" s="177"/>
      <c r="D62" s="177"/>
      <c r="E62" s="177"/>
      <c r="F62" s="177"/>
      <c r="G62" s="177"/>
      <c r="H62" s="177"/>
      <c r="I62" s="177"/>
      <c r="J62" s="177"/>
      <c r="K62" s="177"/>
      <c r="L62" s="190"/>
      <c r="M62" s="190"/>
      <c r="N62" s="192"/>
      <c r="O62" s="190"/>
      <c r="P62" s="233"/>
      <c r="Q62" s="16"/>
      <c r="R62" s="16"/>
      <c r="S62" s="234"/>
      <c r="T62" s="190"/>
      <c r="U62" s="177"/>
      <c r="V62" s="190"/>
      <c r="W62" s="190"/>
      <c r="X62" s="190"/>
    </row>
    <row r="63" spans="1:24">
      <c r="A63" s="188"/>
      <c r="B63" s="67" t="s">
        <v>207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90">
        <v>39934.49</v>
      </c>
      <c r="M63" s="190"/>
      <c r="N63" s="192">
        <f>N61-L63</f>
        <v>204245.42000000016</v>
      </c>
      <c r="O63" s="190"/>
      <c r="P63" s="233"/>
      <c r="Q63" s="16"/>
      <c r="R63" s="16"/>
      <c r="S63" s="234"/>
      <c r="T63" s="190"/>
      <c r="U63" s="177"/>
      <c r="V63" s="190"/>
      <c r="W63" s="190"/>
      <c r="X63" s="190"/>
    </row>
    <row r="64" spans="1:24">
      <c r="A64" s="188"/>
      <c r="B64" s="67"/>
      <c r="C64" s="177"/>
      <c r="D64" s="177"/>
      <c r="E64" s="177"/>
      <c r="F64" s="177"/>
      <c r="G64" s="177"/>
      <c r="H64" s="177"/>
      <c r="I64" s="177"/>
      <c r="J64" s="177"/>
      <c r="K64" s="177"/>
      <c r="L64" s="190"/>
      <c r="M64" s="190"/>
      <c r="N64" s="192"/>
      <c r="O64" s="190"/>
      <c r="P64" s="233"/>
      <c r="Q64" s="16"/>
      <c r="R64" s="16"/>
      <c r="S64" s="234"/>
      <c r="T64" s="190"/>
      <c r="U64" s="177"/>
      <c r="V64" s="190"/>
      <c r="W64" s="190"/>
      <c r="X64" s="190"/>
    </row>
    <row r="65" spans="1:24">
      <c r="A65" s="188"/>
      <c r="B65" s="67" t="s">
        <v>208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90"/>
      <c r="M65" s="190"/>
      <c r="N65" s="192">
        <f>N63-L65</f>
        <v>204245.42000000016</v>
      </c>
      <c r="O65" s="190"/>
      <c r="P65" s="233"/>
      <c r="Q65" s="16"/>
      <c r="R65" s="16"/>
      <c r="S65" s="234"/>
      <c r="T65" s="190"/>
      <c r="U65" s="177"/>
      <c r="V65" s="190"/>
      <c r="W65" s="190"/>
      <c r="X65" s="190"/>
    </row>
    <row r="66" spans="1:24">
      <c r="A66" s="188"/>
      <c r="B66" s="6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99"/>
      <c r="O66" s="190"/>
      <c r="P66" s="233"/>
      <c r="Q66" s="16"/>
      <c r="R66" s="16"/>
      <c r="S66" s="234"/>
      <c r="T66" s="190"/>
      <c r="U66" s="177"/>
      <c r="V66" s="190"/>
      <c r="W66" s="190"/>
      <c r="X66" s="190"/>
    </row>
    <row r="67" spans="1:24">
      <c r="A67" s="188"/>
      <c r="B67" s="67" t="s">
        <v>209</v>
      </c>
      <c r="C67" s="177"/>
      <c r="D67" s="177"/>
      <c r="E67" s="177"/>
      <c r="F67" s="177"/>
      <c r="G67" s="177"/>
      <c r="H67" s="177"/>
      <c r="I67" s="177"/>
      <c r="J67" s="177"/>
      <c r="K67" s="177"/>
      <c r="L67" s="190">
        <v>204245.42</v>
      </c>
      <c r="M67" s="177"/>
      <c r="N67" s="192">
        <f>N65-L67</f>
        <v>0</v>
      </c>
      <c r="O67" s="190"/>
      <c r="P67" s="233"/>
      <c r="Q67" s="16"/>
      <c r="R67" s="16"/>
      <c r="S67" s="234"/>
      <c r="T67" s="190"/>
      <c r="U67" s="177"/>
      <c r="V67" s="190"/>
      <c r="W67" s="190"/>
      <c r="X67" s="190"/>
    </row>
    <row r="68" spans="1:24">
      <c r="A68" s="188"/>
      <c r="B68" s="6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99"/>
      <c r="O68" s="190"/>
      <c r="P68" s="233"/>
      <c r="Q68" s="16"/>
      <c r="R68" s="16"/>
      <c r="S68" s="234"/>
      <c r="T68" s="190"/>
      <c r="U68" s="177"/>
      <c r="V68" s="190"/>
      <c r="W68" s="190"/>
      <c r="X68" s="190"/>
    </row>
    <row r="69" spans="1:24">
      <c r="A69" s="188"/>
      <c r="B69" s="6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99"/>
      <c r="O69" s="190"/>
      <c r="P69" s="233"/>
      <c r="Q69" s="16"/>
      <c r="R69" s="16"/>
      <c r="S69" s="234"/>
      <c r="T69" s="190"/>
      <c r="U69" s="177"/>
      <c r="V69" s="190"/>
      <c r="W69" s="190"/>
      <c r="X69" s="190"/>
    </row>
    <row r="70" spans="1:24">
      <c r="A70" s="188"/>
      <c r="B70" s="159"/>
      <c r="C70" s="235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99"/>
      <c r="O70" s="190"/>
      <c r="P70" s="236"/>
      <c r="Q70" s="16"/>
      <c r="R70" s="16"/>
      <c r="S70" s="234"/>
      <c r="T70" s="190"/>
      <c r="U70" s="177"/>
      <c r="V70" s="190"/>
      <c r="W70" s="177"/>
      <c r="X70" s="177"/>
    </row>
    <row r="71" spans="1:24">
      <c r="A71" s="52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99"/>
      <c r="O71" s="190"/>
      <c r="P71" s="233"/>
      <c r="Q71" s="16"/>
      <c r="R71" s="16"/>
      <c r="S71" s="234"/>
      <c r="T71" s="190"/>
      <c r="U71" s="177"/>
      <c r="V71" s="190"/>
      <c r="W71" s="177"/>
      <c r="X71" s="177"/>
    </row>
    <row r="72" spans="1:24" ht="13.5" thickBot="1">
      <c r="A72" s="57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237"/>
      <c r="O72" s="190"/>
      <c r="P72" s="236"/>
      <c r="Q72" s="16"/>
      <c r="R72" s="16"/>
      <c r="S72" s="238"/>
      <c r="T72" s="190"/>
      <c r="U72" s="177"/>
      <c r="V72" s="190"/>
      <c r="W72" s="177"/>
      <c r="X72" s="177"/>
    </row>
    <row r="73" spans="1:24" ht="13.5" thickBot="1">
      <c r="A73" s="188"/>
      <c r="B73" s="6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90"/>
      <c r="P73" s="16"/>
      <c r="Q73" s="67"/>
      <c r="R73" s="67"/>
      <c r="S73" s="166"/>
      <c r="T73" s="166"/>
      <c r="U73" s="177"/>
      <c r="V73" s="177"/>
      <c r="W73" s="177"/>
      <c r="X73" s="177"/>
    </row>
    <row r="74" spans="1:24">
      <c r="A74" s="179" t="s">
        <v>210</v>
      </c>
      <c r="B74" s="180"/>
      <c r="C74" s="180"/>
      <c r="D74" s="180"/>
      <c r="E74" s="180"/>
      <c r="F74" s="180"/>
      <c r="G74" s="239" t="s">
        <v>211</v>
      </c>
      <c r="H74" s="239" t="s">
        <v>212</v>
      </c>
      <c r="I74" s="240" t="s">
        <v>213</v>
      </c>
      <c r="J74" s="177"/>
      <c r="K74" s="177"/>
      <c r="L74" s="177"/>
      <c r="M74" s="177"/>
      <c r="N74" s="177"/>
      <c r="O74" s="190"/>
      <c r="P74" s="233"/>
      <c r="Q74" s="16"/>
      <c r="R74" s="16"/>
      <c r="S74" s="238"/>
      <c r="T74" s="190"/>
      <c r="U74" s="177"/>
      <c r="V74" s="177"/>
      <c r="W74" s="177"/>
      <c r="X74" s="177"/>
    </row>
    <row r="75" spans="1:24">
      <c r="A75" s="188"/>
      <c r="B75" s="177"/>
      <c r="C75" s="177"/>
      <c r="D75" s="177"/>
      <c r="E75" s="177"/>
      <c r="F75" s="177"/>
      <c r="G75" s="241"/>
      <c r="H75" s="241"/>
      <c r="I75" s="199"/>
      <c r="J75" s="177"/>
      <c r="K75" s="177"/>
      <c r="L75" s="177"/>
      <c r="M75" s="177"/>
      <c r="N75" s="177"/>
      <c r="O75" s="190"/>
      <c r="P75" s="236"/>
      <c r="Q75" s="16"/>
      <c r="R75" s="16"/>
      <c r="S75" s="238"/>
      <c r="T75" s="190"/>
      <c r="U75" s="177"/>
      <c r="V75" s="177"/>
      <c r="W75" s="177"/>
      <c r="X75" s="177"/>
    </row>
    <row r="76" spans="1:24">
      <c r="A76" s="188"/>
      <c r="B76" s="177" t="s">
        <v>214</v>
      </c>
      <c r="C76" s="177"/>
      <c r="D76" s="177"/>
      <c r="E76" s="177"/>
      <c r="F76" s="177"/>
      <c r="G76" s="242">
        <f>L55</f>
        <v>223213.6</v>
      </c>
      <c r="H76" s="242">
        <f>L57</f>
        <v>22688.33</v>
      </c>
      <c r="I76" s="197">
        <f>SUM(G76:H76)</f>
        <v>245901.93</v>
      </c>
      <c r="J76" s="177"/>
      <c r="K76" s="177"/>
      <c r="L76" s="177"/>
      <c r="M76" s="177"/>
      <c r="N76" s="177"/>
      <c r="O76" s="190"/>
      <c r="P76" s="236"/>
      <c r="Q76" s="16"/>
      <c r="R76" s="16"/>
      <c r="S76" s="238"/>
      <c r="T76" s="190"/>
      <c r="U76" s="177"/>
      <c r="V76" s="177"/>
      <c r="W76" s="177"/>
      <c r="X76" s="177"/>
    </row>
    <row r="77" spans="1:24">
      <c r="A77" s="188"/>
      <c r="B77" s="177" t="s">
        <v>215</v>
      </c>
      <c r="C77" s="177"/>
      <c r="D77" s="177"/>
      <c r="E77" s="177"/>
      <c r="F77" s="177"/>
      <c r="G77" s="243">
        <f>+G76</f>
        <v>223213.6</v>
      </c>
      <c r="H77" s="243">
        <f>+H76</f>
        <v>22688.33</v>
      </c>
      <c r="I77" s="244">
        <f>SUM(G77:H77)</f>
        <v>245901.93</v>
      </c>
      <c r="J77" s="177"/>
      <c r="K77" s="177"/>
      <c r="L77" s="177"/>
      <c r="M77" s="177"/>
      <c r="N77" s="177"/>
      <c r="O77" s="190"/>
      <c r="P77" s="177"/>
      <c r="Q77" s="67"/>
      <c r="R77" s="67"/>
      <c r="S77" s="166"/>
      <c r="T77" s="166"/>
      <c r="U77" s="177"/>
      <c r="V77" s="177"/>
      <c r="W77" s="177"/>
      <c r="X77" s="177"/>
    </row>
    <row r="78" spans="1:24">
      <c r="A78" s="188"/>
      <c r="B78" s="177"/>
      <c r="C78" s="16" t="s">
        <v>216</v>
      </c>
      <c r="D78" s="177"/>
      <c r="E78" s="177"/>
      <c r="F78" s="177"/>
      <c r="G78" s="242">
        <v>0</v>
      </c>
      <c r="H78" s="242">
        <v>0</v>
      </c>
      <c r="I78" s="197">
        <f>+I77-I76</f>
        <v>0</v>
      </c>
      <c r="J78" s="177"/>
      <c r="K78" s="177"/>
      <c r="L78" s="177"/>
      <c r="M78" s="177"/>
      <c r="N78" s="177"/>
      <c r="O78" s="190"/>
      <c r="P78" s="177"/>
      <c r="Q78" s="16"/>
      <c r="R78" s="245"/>
      <c r="S78" s="190"/>
      <c r="T78" s="190"/>
      <c r="U78" s="177"/>
      <c r="V78" s="177"/>
      <c r="W78" s="177"/>
      <c r="X78" s="177"/>
    </row>
    <row r="79" spans="1:24">
      <c r="A79" s="188"/>
      <c r="B79" s="177"/>
      <c r="C79" s="177"/>
      <c r="D79" s="177"/>
      <c r="E79" s="177"/>
      <c r="F79" s="177"/>
      <c r="G79" s="241"/>
      <c r="H79" s="241"/>
      <c r="I79" s="199"/>
      <c r="J79" s="177"/>
      <c r="K79" s="177"/>
      <c r="L79" s="177"/>
      <c r="M79" s="177"/>
      <c r="N79" s="177"/>
      <c r="O79" s="190"/>
      <c r="P79" s="177"/>
      <c r="Q79" s="67"/>
      <c r="R79" s="67"/>
      <c r="S79" s="166"/>
      <c r="T79" s="166"/>
      <c r="U79" s="16"/>
      <c r="V79" s="177"/>
      <c r="W79" s="177"/>
      <c r="X79" s="177"/>
    </row>
    <row r="80" spans="1:24">
      <c r="A80" s="188"/>
      <c r="B80" s="177" t="s">
        <v>217</v>
      </c>
      <c r="C80" s="177"/>
      <c r="D80" s="177"/>
      <c r="E80" s="177"/>
      <c r="F80" s="177"/>
      <c r="G80" s="246">
        <v>0</v>
      </c>
      <c r="H80" s="246">
        <v>0</v>
      </c>
      <c r="I80" s="197">
        <f>SUM(G80:H80)</f>
        <v>0</v>
      </c>
      <c r="J80" s="177"/>
      <c r="K80" s="177"/>
      <c r="L80" s="177"/>
      <c r="M80" s="177"/>
      <c r="N80" s="177"/>
      <c r="O80" s="190"/>
      <c r="P80" s="177"/>
      <c r="Q80" s="177"/>
      <c r="R80" s="177"/>
      <c r="S80" s="177"/>
      <c r="T80" s="230"/>
      <c r="U80" s="177"/>
      <c r="V80" s="177"/>
      <c r="W80" s="177"/>
      <c r="X80" s="177"/>
    </row>
    <row r="81" spans="1:24">
      <c r="A81" s="188"/>
      <c r="B81" s="177" t="s">
        <v>218</v>
      </c>
      <c r="C81" s="177"/>
      <c r="D81" s="177"/>
      <c r="E81" s="177"/>
      <c r="F81" s="177"/>
      <c r="G81" s="247">
        <f>G80</f>
        <v>0</v>
      </c>
      <c r="H81" s="247">
        <f>H80</f>
        <v>0</v>
      </c>
      <c r="I81" s="244">
        <f>SUM(G81:H81)</f>
        <v>0</v>
      </c>
      <c r="J81" s="177"/>
      <c r="K81" s="177"/>
      <c r="L81" s="177"/>
      <c r="M81" s="177"/>
      <c r="N81" s="177"/>
      <c r="O81" s="190"/>
      <c r="P81" s="177"/>
      <c r="Q81" s="177"/>
      <c r="R81" s="177"/>
      <c r="S81" s="177"/>
      <c r="T81" s="230"/>
      <c r="U81" s="177"/>
      <c r="V81" s="177"/>
      <c r="W81" s="177"/>
      <c r="X81" s="177"/>
    </row>
    <row r="82" spans="1:24">
      <c r="A82" s="188"/>
      <c r="B82" s="177"/>
      <c r="C82" s="177" t="s">
        <v>219</v>
      </c>
      <c r="D82" s="177"/>
      <c r="E82" s="177"/>
      <c r="F82" s="177"/>
      <c r="G82" s="246">
        <v>0</v>
      </c>
      <c r="H82" s="246"/>
      <c r="I82" s="197">
        <f>+I81-I80</f>
        <v>0</v>
      </c>
      <c r="J82" s="177"/>
      <c r="K82" s="177"/>
      <c r="L82" s="177"/>
      <c r="M82" s="177"/>
      <c r="N82" s="177"/>
      <c r="O82" s="190"/>
      <c r="P82" s="177"/>
      <c r="Q82" s="177"/>
      <c r="R82" s="177"/>
      <c r="S82" s="177"/>
      <c r="T82" s="177"/>
      <c r="U82" s="177"/>
      <c r="V82" s="177"/>
      <c r="W82" s="177"/>
      <c r="X82" s="177"/>
    </row>
    <row r="83" spans="1:24">
      <c r="A83" s="188"/>
      <c r="B83" s="177"/>
      <c r="C83" s="177"/>
      <c r="D83" s="177"/>
      <c r="E83" s="177"/>
      <c r="F83" s="177"/>
      <c r="G83" s="241"/>
      <c r="H83" s="241"/>
      <c r="I83" s="199"/>
      <c r="J83" s="177"/>
      <c r="K83" s="177"/>
      <c r="L83" s="177"/>
      <c r="M83" s="177"/>
      <c r="N83" s="177"/>
      <c r="O83" s="190"/>
      <c r="P83" s="177"/>
      <c r="Q83" s="177"/>
      <c r="R83" s="177"/>
      <c r="S83" s="177"/>
      <c r="T83" s="177"/>
      <c r="U83" s="177"/>
      <c r="V83" s="177"/>
      <c r="W83" s="177"/>
      <c r="X83" s="177"/>
    </row>
    <row r="84" spans="1:24">
      <c r="A84" s="188"/>
      <c r="B84" s="177" t="s">
        <v>220</v>
      </c>
      <c r="C84" s="177"/>
      <c r="D84" s="177"/>
      <c r="E84" s="177"/>
      <c r="F84" s="177"/>
      <c r="G84" s="242">
        <f>L61</f>
        <v>5436695.6200000001</v>
      </c>
      <c r="H84" s="242">
        <v>0</v>
      </c>
      <c r="I84" s="197">
        <f>SUM(G84:H84)</f>
        <v>5436695.6200000001</v>
      </c>
      <c r="J84" s="177"/>
      <c r="K84" s="177"/>
      <c r="L84" s="177"/>
      <c r="M84" s="177"/>
      <c r="N84" s="177"/>
      <c r="O84" s="190"/>
      <c r="P84" s="177"/>
      <c r="Q84" s="177"/>
      <c r="R84" s="177"/>
      <c r="S84" s="177"/>
      <c r="T84" s="177"/>
      <c r="U84" s="177"/>
      <c r="V84" s="177"/>
      <c r="W84" s="177"/>
      <c r="X84" s="177"/>
    </row>
    <row r="85" spans="1:24">
      <c r="A85" s="188"/>
      <c r="B85" s="177" t="s">
        <v>221</v>
      </c>
      <c r="C85" s="177"/>
      <c r="D85" s="177"/>
      <c r="E85" s="177"/>
      <c r="F85" s="177"/>
      <c r="G85" s="243">
        <f>G84</f>
        <v>5436695.6200000001</v>
      </c>
      <c r="H85" s="247">
        <f>H84</f>
        <v>0</v>
      </c>
      <c r="I85" s="244">
        <f>SUM(G85:H85)</f>
        <v>5436695.6200000001</v>
      </c>
      <c r="J85" s="177"/>
      <c r="K85" s="177"/>
      <c r="L85" s="177"/>
      <c r="M85" s="177"/>
      <c r="N85" s="177"/>
      <c r="O85" s="190"/>
      <c r="P85" s="1"/>
    </row>
    <row r="86" spans="1:24">
      <c r="A86" s="188"/>
      <c r="B86" s="177"/>
      <c r="C86" s="16" t="s">
        <v>222</v>
      </c>
      <c r="D86" s="177"/>
      <c r="E86" s="177"/>
      <c r="F86" s="177"/>
      <c r="G86" s="242">
        <f>+G85-G84</f>
        <v>0</v>
      </c>
      <c r="H86" s="242">
        <f>+H85-H84</f>
        <v>0</v>
      </c>
      <c r="I86" s="197">
        <f>+I85-I84</f>
        <v>0</v>
      </c>
      <c r="J86" s="177"/>
      <c r="K86" s="177"/>
      <c r="L86" s="177"/>
      <c r="M86" s="177"/>
      <c r="N86" s="177"/>
      <c r="O86" s="190"/>
    </row>
    <row r="87" spans="1:24" s="160" customFormat="1">
      <c r="A87" s="188"/>
      <c r="B87" s="177"/>
      <c r="C87" s="177"/>
      <c r="D87" s="177"/>
      <c r="E87" s="177"/>
      <c r="F87" s="177"/>
      <c r="G87" s="241"/>
      <c r="H87" s="241"/>
      <c r="I87" s="199"/>
      <c r="J87" s="159"/>
      <c r="K87" s="159"/>
      <c r="L87" s="159"/>
      <c r="M87" s="159"/>
      <c r="N87" s="159"/>
      <c r="O87" s="177"/>
      <c r="Q87" s="175"/>
      <c r="R87" s="175"/>
      <c r="S87" s="175"/>
      <c r="T87" s="175"/>
      <c r="U87" s="175"/>
    </row>
    <row r="88" spans="1:24">
      <c r="A88" s="188"/>
      <c r="B88" s="177"/>
      <c r="C88" s="67" t="s">
        <v>223</v>
      </c>
      <c r="D88" s="177"/>
      <c r="E88" s="177"/>
      <c r="F88" s="177"/>
      <c r="G88" s="242">
        <f>+G77+G85</f>
        <v>5659909.2199999997</v>
      </c>
      <c r="H88" s="242">
        <f>+H77+H85</f>
        <v>22688.33</v>
      </c>
      <c r="I88" s="197">
        <f>+I85+I77</f>
        <v>5682597.5499999998</v>
      </c>
      <c r="J88" s="177"/>
      <c r="K88" s="177"/>
      <c r="L88" s="177"/>
      <c r="M88" s="177"/>
      <c r="N88" s="177"/>
      <c r="O88" s="177"/>
      <c r="P88" s="177"/>
      <c r="Q88" s="159"/>
      <c r="R88" s="159"/>
      <c r="S88" s="159"/>
      <c r="T88" s="159"/>
      <c r="U88" s="159"/>
    </row>
    <row r="89" spans="1:24">
      <c r="A89" s="188"/>
      <c r="B89" s="177"/>
      <c r="C89" s="177"/>
      <c r="D89" s="177"/>
      <c r="E89" s="177"/>
      <c r="F89" s="177"/>
      <c r="G89" s="241"/>
      <c r="H89" s="241"/>
      <c r="I89" s="199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</row>
    <row r="90" spans="1:24" ht="13.5" thickBot="1">
      <c r="A90" s="194"/>
      <c r="B90" s="195"/>
      <c r="C90" s="195"/>
      <c r="D90" s="195"/>
      <c r="E90" s="195"/>
      <c r="F90" s="195"/>
      <c r="G90" s="248"/>
      <c r="H90" s="248"/>
      <c r="I90" s="237"/>
      <c r="O90" s="177"/>
      <c r="P90" s="177"/>
      <c r="Q90" s="177"/>
      <c r="R90" s="177"/>
      <c r="S90" s="177"/>
      <c r="T90" s="177"/>
      <c r="U90" s="177"/>
    </row>
    <row r="91" spans="1:24">
      <c r="O91" s="177"/>
      <c r="P91" s="177"/>
      <c r="Q91" s="71"/>
      <c r="R91" s="177"/>
      <c r="S91" s="177"/>
      <c r="T91" s="177"/>
      <c r="U91" s="177"/>
    </row>
    <row r="92" spans="1:24">
      <c r="O92" s="177"/>
      <c r="P92" s="249"/>
      <c r="Q92" s="249"/>
      <c r="R92" s="177"/>
      <c r="S92" s="177"/>
      <c r="T92" s="177"/>
      <c r="U92" s="177"/>
    </row>
    <row r="93" spans="1:24">
      <c r="O93" s="250"/>
      <c r="P93" s="249"/>
      <c r="Q93" s="249"/>
      <c r="R93" s="177"/>
      <c r="S93" s="177"/>
      <c r="T93" s="177"/>
      <c r="U93" s="177"/>
    </row>
    <row r="94" spans="1:24">
      <c r="O94" s="250"/>
      <c r="P94" s="249"/>
      <c r="Q94" s="249"/>
      <c r="R94" s="177"/>
      <c r="S94" s="177"/>
      <c r="T94" s="177"/>
      <c r="U94" s="177"/>
    </row>
    <row r="95" spans="1:24">
      <c r="O95" s="177"/>
      <c r="P95" s="230"/>
      <c r="Q95" s="230"/>
      <c r="R95" s="177"/>
      <c r="S95" s="177"/>
      <c r="T95" s="177"/>
      <c r="U95" s="177"/>
    </row>
    <row r="96" spans="1:24">
      <c r="O96" s="177"/>
      <c r="P96" s="230"/>
      <c r="Q96" s="230"/>
      <c r="R96" s="230"/>
      <c r="S96" s="177"/>
      <c r="T96" s="177"/>
      <c r="U96" s="177"/>
    </row>
    <row r="97" spans="15:21">
      <c r="O97" s="177"/>
      <c r="P97" s="177"/>
      <c r="Q97" s="177"/>
      <c r="R97" s="177"/>
      <c r="S97" s="177"/>
      <c r="T97" s="177"/>
      <c r="U97" s="177"/>
    </row>
    <row r="98" spans="15:21">
      <c r="O98" s="177"/>
      <c r="P98" s="177"/>
      <c r="Q98" s="177"/>
      <c r="R98" s="177"/>
      <c r="S98" s="177"/>
      <c r="T98" s="177"/>
      <c r="U98" s="177"/>
    </row>
    <row r="142" spans="6:11">
      <c r="F142" s="251"/>
      <c r="G142" s="251"/>
      <c r="H142" s="252"/>
      <c r="I142" s="252"/>
      <c r="J142" s="253"/>
      <c r="K142" s="253"/>
    </row>
    <row r="143" spans="6:11">
      <c r="F143" s="251"/>
      <c r="G143" s="251"/>
      <c r="H143" s="252"/>
      <c r="I143" s="252"/>
      <c r="J143" s="253"/>
      <c r="K143" s="253"/>
    </row>
    <row r="144" spans="6:11">
      <c r="F144" s="251"/>
      <c r="G144" s="251"/>
      <c r="H144" s="252"/>
      <c r="I144" s="252"/>
      <c r="J144" s="253"/>
      <c r="K144" s="253"/>
    </row>
    <row r="145" spans="6:11">
      <c r="H145" s="252"/>
      <c r="I145" s="252"/>
      <c r="J145" s="253"/>
      <c r="K145" s="253"/>
    </row>
    <row r="146" spans="6:11">
      <c r="H146" s="252"/>
      <c r="I146" s="252"/>
      <c r="J146" s="253"/>
      <c r="K146" s="253"/>
    </row>
    <row r="147" spans="6:11">
      <c r="F147" s="251"/>
      <c r="G147" s="251"/>
      <c r="H147" s="252"/>
      <c r="I147" s="252"/>
    </row>
    <row r="241" spans="4:5">
      <c r="D241" s="254"/>
      <c r="E241" s="254"/>
    </row>
    <row r="242" spans="4:5">
      <c r="D242" s="254"/>
      <c r="E242" s="254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showGridLines="0" workbookViewId="0"/>
  </sheetViews>
  <sheetFormatPr defaultRowHeight="12.75"/>
  <cols>
    <col min="1" max="1" width="67.42578125" customWidth="1"/>
    <col min="2" max="2" width="18.7109375" customWidth="1"/>
    <col min="5" max="5" width="12.28515625" bestFit="1" customWidth="1"/>
  </cols>
  <sheetData>
    <row r="1" spans="1:6">
      <c r="A1" s="255" t="s">
        <v>5</v>
      </c>
      <c r="B1" s="256"/>
    </row>
    <row r="2" spans="1:6">
      <c r="A2" s="255" t="s">
        <v>224</v>
      </c>
      <c r="B2" s="256"/>
    </row>
    <row r="3" spans="1:6">
      <c r="A3" s="257" t="s">
        <v>249</v>
      </c>
      <c r="B3" s="256"/>
    </row>
    <row r="4" spans="1:6">
      <c r="A4" s="255" t="s">
        <v>225</v>
      </c>
      <c r="B4" s="256"/>
    </row>
    <row r="7" spans="1:6">
      <c r="A7" s="258" t="s">
        <v>226</v>
      </c>
    </row>
    <row r="9" spans="1:6">
      <c r="A9" s="259" t="s">
        <v>227</v>
      </c>
      <c r="B9" s="260">
        <v>8699568.8800000008</v>
      </c>
      <c r="C9" s="261"/>
      <c r="F9" s="262"/>
    </row>
    <row r="10" spans="1:6">
      <c r="A10" s="259" t="s">
        <v>228</v>
      </c>
      <c r="B10" s="263"/>
      <c r="C10" s="261"/>
    </row>
    <row r="11" spans="1:6">
      <c r="A11" s="259" t="s">
        <v>229</v>
      </c>
      <c r="B11" s="264"/>
      <c r="C11" s="261"/>
    </row>
    <row r="12" spans="1:6">
      <c r="A12" s="259" t="s">
        <v>230</v>
      </c>
      <c r="B12" s="264">
        <v>319475896.17000002</v>
      </c>
      <c r="C12" s="261"/>
    </row>
    <row r="13" spans="1:6">
      <c r="A13" s="259" t="s">
        <v>231</v>
      </c>
      <c r="B13" s="264">
        <v>-1047599.79</v>
      </c>
      <c r="C13" s="261"/>
    </row>
    <row r="14" spans="1:6">
      <c r="A14" s="259" t="s">
        <v>232</v>
      </c>
      <c r="B14" s="265">
        <f>SUM(B12:B13)</f>
        <v>318428296.38</v>
      </c>
      <c r="C14" s="261"/>
    </row>
    <row r="15" spans="1:6">
      <c r="A15" s="259"/>
      <c r="B15" s="264"/>
      <c r="C15" s="261"/>
    </row>
    <row r="16" spans="1:6">
      <c r="A16" s="259" t="s">
        <v>233</v>
      </c>
      <c r="B16" s="264">
        <v>7825805.0700000003</v>
      </c>
      <c r="C16" s="261"/>
    </row>
    <row r="17" spans="1:6">
      <c r="A17" s="259" t="s">
        <v>234</v>
      </c>
      <c r="B17" s="264">
        <v>514942.94</v>
      </c>
      <c r="C17" s="261"/>
      <c r="E17" s="262"/>
      <c r="F17" s="262"/>
    </row>
    <row r="18" spans="1:6">
      <c r="A18" s="259" t="s">
        <v>235</v>
      </c>
      <c r="B18" s="264">
        <v>2675600.9</v>
      </c>
      <c r="C18" s="261"/>
    </row>
    <row r="19" spans="1:6">
      <c r="A19" s="259" t="s">
        <v>236</v>
      </c>
      <c r="B19" s="264"/>
      <c r="C19" s="261"/>
    </row>
    <row r="20" spans="1:6">
      <c r="A20" s="261"/>
      <c r="B20" s="266"/>
      <c r="C20" s="261"/>
    </row>
    <row r="21" spans="1:6" ht="13.5" thickBot="1">
      <c r="A21" s="267" t="s">
        <v>83</v>
      </c>
      <c r="B21" s="268">
        <f>B9+B14+B16+B19+B17+B18</f>
        <v>338144214.16999996</v>
      </c>
      <c r="C21" s="261"/>
    </row>
    <row r="22" spans="1:6" ht="13.5" thickTop="1">
      <c r="A22" s="261"/>
      <c r="B22" s="263"/>
      <c r="C22" s="261"/>
    </row>
    <row r="23" spans="1:6">
      <c r="A23" s="261"/>
      <c r="B23" s="263"/>
      <c r="C23" s="261"/>
    </row>
    <row r="24" spans="1:6">
      <c r="A24" s="267" t="s">
        <v>237</v>
      </c>
      <c r="B24" s="263"/>
      <c r="C24" s="261"/>
    </row>
    <row r="25" spans="1:6">
      <c r="A25" s="261"/>
      <c r="B25" s="263"/>
      <c r="C25" s="261"/>
    </row>
    <row r="26" spans="1:6">
      <c r="A26" s="259" t="s">
        <v>238</v>
      </c>
      <c r="B26" s="269"/>
      <c r="C26" s="261"/>
    </row>
    <row r="27" spans="1:6">
      <c r="A27" s="259" t="s">
        <v>239</v>
      </c>
      <c r="B27" s="260">
        <v>323835128.89999998</v>
      </c>
      <c r="C27" s="261"/>
    </row>
    <row r="28" spans="1:6">
      <c r="A28" s="259" t="s">
        <v>240</v>
      </c>
      <c r="B28" s="264">
        <f>'Collection and Waterfall'!L57+'Collection and Waterfall'!L55</f>
        <v>245901.93</v>
      </c>
      <c r="C28" s="261"/>
    </row>
    <row r="29" spans="1:6">
      <c r="A29" s="259" t="s">
        <v>241</v>
      </c>
      <c r="B29" s="264">
        <v>1675586.4300000002</v>
      </c>
      <c r="C29" s="261"/>
      <c r="E29" s="262"/>
    </row>
    <row r="30" spans="1:6">
      <c r="A30" s="259" t="s">
        <v>242</v>
      </c>
      <c r="B30" s="264"/>
      <c r="C30" s="261"/>
    </row>
    <row r="31" spans="1:6">
      <c r="A31" s="259" t="s">
        <v>243</v>
      </c>
      <c r="B31" s="264"/>
      <c r="C31" s="261"/>
    </row>
    <row r="32" spans="1:6">
      <c r="A32" s="261"/>
      <c r="B32" s="266"/>
      <c r="C32" s="261"/>
    </row>
    <row r="33" spans="1:5" ht="13.5" thickBot="1">
      <c r="A33" s="259" t="s">
        <v>244</v>
      </c>
      <c r="B33" s="270">
        <f>SUM(B26:B32)</f>
        <v>325756617.25999999</v>
      </c>
      <c r="C33" s="261"/>
    </row>
    <row r="34" spans="1:5" ht="13.5" thickTop="1">
      <c r="A34" s="261"/>
      <c r="B34" s="271"/>
      <c r="C34" s="261"/>
    </row>
    <row r="35" spans="1:5">
      <c r="A35" s="267" t="s">
        <v>245</v>
      </c>
      <c r="B35" s="272">
        <v>12387596.91</v>
      </c>
      <c r="C35" s="261"/>
      <c r="E35" s="273"/>
    </row>
    <row r="36" spans="1:5">
      <c r="A36" s="261"/>
      <c r="B36" s="263"/>
      <c r="C36" s="261"/>
    </row>
    <row r="37" spans="1:5" ht="13.5" thickBot="1">
      <c r="A37" s="267" t="s">
        <v>246</v>
      </c>
      <c r="B37" s="268">
        <f>+B33+B35</f>
        <v>338144214.17000002</v>
      </c>
      <c r="C37" s="261"/>
    </row>
    <row r="38" spans="1:5" ht="13.5" thickTop="1">
      <c r="A38" s="261"/>
      <c r="B38" s="263"/>
      <c r="C38" s="261"/>
    </row>
    <row r="39" spans="1:5">
      <c r="A39" s="261"/>
      <c r="B39" s="274">
        <f>B21-B37</f>
        <v>0</v>
      </c>
      <c r="C39" s="261"/>
    </row>
    <row r="40" spans="1:5">
      <c r="B40" s="275"/>
    </row>
    <row r="41" spans="1:5">
      <c r="A41" s="261" t="s">
        <v>247</v>
      </c>
      <c r="B41" s="263"/>
      <c r="C41" s="261"/>
    </row>
    <row r="42" spans="1:5">
      <c r="A42" s="261" t="s">
        <v>248</v>
      </c>
      <c r="B42" s="263"/>
      <c r="C42" s="261"/>
    </row>
    <row r="43" spans="1:5">
      <c r="A43" s="262"/>
      <c r="B43" s="275"/>
      <c r="C43" s="262"/>
    </row>
    <row r="44" spans="1:5">
      <c r="B44" s="275"/>
    </row>
    <row r="45" spans="1:5">
      <c r="B45" s="275"/>
    </row>
    <row r="46" spans="1:5">
      <c r="B46" s="275"/>
    </row>
    <row r="47" spans="1:5">
      <c r="B47" s="275"/>
    </row>
    <row r="142" spans="6:15">
      <c r="F142" s="276">
        <v>85066</v>
      </c>
      <c r="G142" s="276">
        <v>83422</v>
      </c>
      <c r="H142" s="277">
        <v>317023222.56</v>
      </c>
      <c r="I142" s="277">
        <v>310628574.58999997</v>
      </c>
      <c r="J142" s="278">
        <v>0.747</v>
      </c>
      <c r="K142" s="278">
        <v>0.74680000000000002</v>
      </c>
      <c r="L142">
        <v>5.36</v>
      </c>
      <c r="M142">
        <v>5.36</v>
      </c>
      <c r="N142">
        <v>121.23</v>
      </c>
      <c r="O142">
        <v>121.28</v>
      </c>
    </row>
    <row r="143" spans="6:15">
      <c r="F143" s="276">
        <v>25271</v>
      </c>
      <c r="G143" s="276">
        <v>24800</v>
      </c>
      <c r="H143" s="277">
        <v>63517755.43</v>
      </c>
      <c r="I143" s="277">
        <v>62379784.439999998</v>
      </c>
      <c r="J143" s="278">
        <v>0.1497</v>
      </c>
      <c r="K143" s="278">
        <v>0.15</v>
      </c>
      <c r="L143">
        <v>5.17</v>
      </c>
      <c r="M143">
        <v>5.17</v>
      </c>
      <c r="N143">
        <v>106.22</v>
      </c>
      <c r="O143">
        <v>106.28</v>
      </c>
    </row>
    <row r="144" spans="6:15">
      <c r="F144" s="276">
        <v>10985</v>
      </c>
      <c r="G144" s="276">
        <v>10736</v>
      </c>
      <c r="H144" s="277">
        <v>29581352.629999999</v>
      </c>
      <c r="I144" s="277">
        <v>28939075.32</v>
      </c>
      <c r="J144" s="278">
        <v>6.9699999999999998E-2</v>
      </c>
      <c r="K144" s="278">
        <v>6.9599999999999995E-2</v>
      </c>
      <c r="L144">
        <v>4.46</v>
      </c>
      <c r="M144">
        <v>4.46</v>
      </c>
      <c r="N144">
        <v>106.92</v>
      </c>
      <c r="O144">
        <v>106.66</v>
      </c>
    </row>
    <row r="145" spans="6:15">
      <c r="F145">
        <v>597</v>
      </c>
      <c r="G145">
        <v>588</v>
      </c>
      <c r="H145" s="277">
        <v>13954936.51</v>
      </c>
      <c r="I145" s="277">
        <v>13701926.609999999</v>
      </c>
      <c r="J145" s="278">
        <v>3.2899999999999999E-2</v>
      </c>
      <c r="K145" s="278">
        <v>3.2899999999999999E-2</v>
      </c>
      <c r="L145">
        <v>5.55</v>
      </c>
      <c r="M145">
        <v>5.58</v>
      </c>
      <c r="N145">
        <v>233.24</v>
      </c>
      <c r="O145">
        <v>232.74</v>
      </c>
    </row>
    <row r="146" spans="6:15">
      <c r="F146">
        <v>127</v>
      </c>
      <c r="G146">
        <v>127</v>
      </c>
      <c r="H146" s="277">
        <v>323936.03000000003</v>
      </c>
      <c r="I146" s="277">
        <v>322482.39</v>
      </c>
      <c r="J146" s="278">
        <v>8.0000000000000004E-4</v>
      </c>
      <c r="K146" s="278">
        <v>8.0000000000000004E-4</v>
      </c>
      <c r="L146">
        <v>3.83</v>
      </c>
      <c r="M146">
        <v>3.84</v>
      </c>
      <c r="N146">
        <v>140.33000000000001</v>
      </c>
      <c r="O146">
        <v>140.24</v>
      </c>
    </row>
    <row r="147" spans="6:15">
      <c r="F147" s="276">
        <v>122046</v>
      </c>
      <c r="G147" s="276">
        <v>119673</v>
      </c>
      <c r="H147" s="277">
        <v>424401203.16000003</v>
      </c>
      <c r="I147" s="277">
        <v>415971843.35000002</v>
      </c>
      <c r="L147">
        <v>5.27</v>
      </c>
      <c r="M147">
        <v>5.27</v>
      </c>
      <c r="N147">
        <v>121.68</v>
      </c>
      <c r="O147">
        <v>121.7</v>
      </c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2015-12-22T17:16:14Z</dcterms:created>
  <dcterms:modified xsi:type="dcterms:W3CDTF">2015-12-22T17:25:39Z</dcterms:modified>
</cp:coreProperties>
</file>