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480" yWindow="465" windowWidth="25125" windowHeight="15480" tabRatio="855"/>
  </bookViews>
  <sheets>
    <sheet name="FFELP" sheetId="1" r:id="rId1"/>
    <sheet name="Collection and Waterfall" sheetId="15" r:id="rId2"/>
    <sheet name="ESA Balance Sheet" sheetId="17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H13" i="15" l="1"/>
  <c r="H20" i="15"/>
  <c r="G39" i="1"/>
  <c r="G38" i="1"/>
  <c r="G37" i="1"/>
  <c r="G36" i="1"/>
  <c r="G35" i="1"/>
  <c r="G34" i="1"/>
  <c r="N32" i="15"/>
  <c r="N26" i="15"/>
  <c r="L61" i="15"/>
  <c r="L57" i="15"/>
  <c r="L55" i="15"/>
  <c r="L53" i="15"/>
  <c r="L51" i="15"/>
  <c r="B29" i="17"/>
  <c r="B17" i="17"/>
  <c r="B9" i="17"/>
  <c r="F53" i="1"/>
  <c r="H86" i="15"/>
  <c r="H29" i="15"/>
  <c r="G47" i="1"/>
  <c r="H66" i="1"/>
  <c r="H65" i="1"/>
  <c r="A3" i="15"/>
  <c r="N47" i="15"/>
  <c r="N49" i="15"/>
  <c r="N51" i="15"/>
  <c r="N53" i="15"/>
  <c r="N55" i="15"/>
  <c r="N57" i="15"/>
  <c r="N59" i="15"/>
  <c r="N61" i="15"/>
  <c r="B33" i="17"/>
  <c r="B37" i="17"/>
  <c r="B14" i="17"/>
  <c r="L17" i="1"/>
  <c r="H72" i="1"/>
  <c r="H73" i="1"/>
  <c r="H53" i="1"/>
  <c r="G53" i="1"/>
  <c r="G51" i="1"/>
  <c r="G50" i="1"/>
  <c r="G49" i="1"/>
  <c r="G48" i="1"/>
  <c r="G46" i="1"/>
  <c r="L18" i="1"/>
  <c r="G85" i="15"/>
  <c r="H85" i="15"/>
  <c r="H81" i="15"/>
  <c r="G81" i="15"/>
  <c r="H77" i="15"/>
  <c r="H88" i="15"/>
  <c r="I85" i="15"/>
  <c r="I84" i="15"/>
  <c r="I81" i="15"/>
  <c r="I80" i="15"/>
  <c r="I76" i="15"/>
  <c r="B21" i="17"/>
  <c r="I82" i="15"/>
  <c r="I86" i="15"/>
  <c r="B39" i="17"/>
  <c r="H21" i="1"/>
  <c r="M18" i="1"/>
  <c r="M17" i="1"/>
  <c r="N11" i="15"/>
  <c r="N23" i="15"/>
  <c r="N17" i="15"/>
  <c r="G77" i="15"/>
  <c r="I77" i="15"/>
  <c r="A84" i="1"/>
  <c r="A95" i="1"/>
  <c r="A96" i="1"/>
  <c r="A97" i="1"/>
  <c r="A98" i="1"/>
  <c r="A99" i="1"/>
  <c r="A94" i="1"/>
  <c r="A93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M21" i="1"/>
  <c r="G88" i="15"/>
  <c r="N27" i="15"/>
  <c r="N34" i="15"/>
  <c r="N33" i="15"/>
  <c r="G86" i="15"/>
  <c r="H79" i="1"/>
  <c r="I78" i="15"/>
  <c r="I88" i="15"/>
  <c r="N28" i="15"/>
</calcChain>
</file>

<file path=xl/sharedStrings.xml><?xml version="1.0" encoding="utf-8"?>
<sst xmlns="http://schemas.openxmlformats.org/spreadsheetml/2006/main" count="339" uniqueCount="244">
  <si>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</si>
  <si>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</si>
  <si>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</si>
  <si>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</si>
  <si>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</si>
  <si>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</si>
  <si>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</si>
  <si>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</si>
  <si>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</si>
  <si>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</si>
  <si>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</si>
  <si>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</si>
  <si>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</si>
  <si>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</si>
  <si>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</si>
  <si>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</si>
  <si>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</si>
  <si>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</si>
  <si>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</si>
  <si>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</si>
  <si>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</si>
  <si>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</si>
  <si>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</si>
  <si>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</si>
  <si>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</si>
  <si>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</si>
  <si>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</si>
  <si>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</si>
  <si>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</si>
  <si>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</si>
  <si>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</si>
  <si>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</si>
  <si>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</si>
  <si>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</si>
  <si>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</si>
  <si>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</si>
  <si>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</si>
  <si>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</si>
  <si>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</si>
  <si>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</si>
  <si>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</si>
  <si>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</si>
  <si>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</si>
  <si>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</si>
  <si>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</si>
  <si>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</si>
  <si>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</si>
  <si>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</si>
  <si>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</si>
  <si>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</si>
  <si>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</si>
  <si>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</si>
  <si>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</si>
  <si>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</si>
  <si>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</si>
  <si>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</si>
  <si>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</si>
  <si>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</si>
  <si>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</si>
  <si>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</si>
  <si>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</si>
  <si>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</si>
  <si>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</si>
  <si>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</si>
  <si>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</si>
  <si>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</si>
  <si>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</si>
  <si>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</si>
  <si>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</si>
  <si>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</si>
  <si>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</si>
  <si>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</si>
  <si>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</si>
  <si>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</si>
  <si>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</si>
  <si>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</si>
  <si>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</si>
  <si>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</si>
  <si>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</si>
  <si>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</si>
  <si>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</si>
  <si>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</si>
  <si>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</si>
  <si>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</si>
  <si>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W.A. Time in Repayment (months)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</si>
  <si>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</si>
  <si>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</si>
  <si>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</si>
  <si>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</si>
  <si>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</si>
  <si>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</si>
  <si>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</si>
  <si>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</si>
  <si>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</si>
  <si>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</si>
  <si>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</si>
  <si>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</si>
  <si>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</si>
  <si>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</si>
  <si>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</si>
  <si>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</si>
  <si>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</si>
  <si>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</si>
  <si>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</si>
  <si>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</si>
  <si>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</si>
  <si>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</si>
  <si>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</si>
  <si>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</si>
  <si>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</si>
  <si>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</si>
  <si>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</si>
  <si>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</si>
  <si>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</si>
  <si>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</si>
  <si>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</si>
  <si>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</si>
  <si>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</si>
  <si>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</si>
  <si>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</si>
  <si>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</si>
  <si>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</si>
  <si>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</si>
  <si>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</si>
  <si>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</si>
  <si>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</si>
  <si>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</si>
  <si>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</si>
  <si>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</si>
  <si>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</si>
  <si>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</si>
  <si>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</si>
  <si>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</si>
  <si>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</si>
  <si>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</si>
  <si>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</si>
  <si>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</si>
  <si>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</si>
  <si>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</si>
  <si>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</si>
  <si>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</si>
  <si>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</si>
  <si>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</si>
  <si>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</si>
  <si>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</si>
  <si>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</si>
  <si>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</si>
  <si>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</si>
  <si>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</si>
  <si>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</si>
  <si>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</si>
  <si>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</si>
  <si>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</si>
  <si>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</si>
  <si>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</si>
  <si>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</si>
  <si>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</si>
  <si>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</si>
  <si>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</si>
  <si>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</si>
  <si>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</si>
  <si>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</si>
  <si>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</si>
  <si>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</si>
  <si>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</si>
  <si>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</si>
  <si>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</si>
  <si>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</si>
  <si>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</si>
  <si>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</si>
  <si>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</si>
  <si>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</si>
  <si>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</si>
  <si>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</si>
  <si>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</si>
  <si>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</si>
  <si>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</si>
  <si>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</si>
  <si>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</si>
  <si>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</si>
  <si>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</si>
  <si>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Indenture No. 4, LLC</t>
  </si>
  <si>
    <t>2013-1 A</t>
  </si>
  <si>
    <t>2013-1 B</t>
  </si>
  <si>
    <t>281377AA9</t>
  </si>
  <si>
    <t>281377AB7</t>
  </si>
  <si>
    <t>monthly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</si>
  <si>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</si>
  <si>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</si>
  <si>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</si>
  <si>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</si>
  <si>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</si>
  <si>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</si>
  <si>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</si>
  <si>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</si>
  <si>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</si>
  <si>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</si>
  <si>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</si>
  <si>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</si>
  <si>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</si>
  <si>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</si>
  <si>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</si>
  <si>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</si>
  <si>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</si>
  <si>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</si>
  <si>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</si>
  <si>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</si>
  <si>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</si>
  <si>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</si>
  <si>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</si>
  <si>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</si>
  <si>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</si>
  <si>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4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</si>
  <si>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</si>
  <si>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</si>
  <si>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</si>
  <si>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</si>
  <si>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</si>
  <si>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</si>
  <si>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</si>
  <si>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</si>
  <si>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</si>
  <si>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</si>
  <si>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</si>
  <si>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</si>
  <si>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</si>
  <si>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</si>
  <si>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</si>
  <si>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</si>
  <si>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</si>
  <si>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</si>
  <si>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</si>
  <si>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</si>
  <si>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to Noteholders</t>
  </si>
  <si>
    <t>Eleventh: Release to Issuer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</si>
  <si>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</si>
  <si>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</si>
  <si>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</si>
  <si>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</si>
  <si>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</si>
  <si>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</si>
  <si>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`</t>
  </si>
  <si>
    <t xml:space="preserve"> -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</si>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</sst>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</borders>
  <cellStyleXfs count="123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166" fontId="26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4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27" fillId="16" borderId="8" applyNumberForma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37" fillId="0" borderId="0" applyNumberFormat="0" applyBorder="0" applyAlignment="0"/>
    <xf numFmtId="0" fontId="38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" borderId="7" applyNumberFormat="0" applyFont="0" applyAlignment="0" applyProtection="0"/>
    <xf numFmtId="0" fontId="7" fillId="4" borderId="7" applyNumberFormat="0" applyFont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4" borderId="7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18" borderId="0" applyNumberFormat="0" applyBorder="0" applyAlignment="0" applyProtection="0"/>
    <xf numFmtId="0" fontId="47" fillId="8" borderId="0" applyNumberFormat="0" applyBorder="0" applyAlignment="0" applyProtection="0"/>
    <xf numFmtId="0" fontId="47" fillId="19" borderId="0" applyNumberFormat="0" applyBorder="0" applyAlignment="0" applyProtection="0"/>
    <xf numFmtId="0" fontId="47" fillId="15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8" fillId="21" borderId="0" applyNumberFormat="0" applyBorder="0" applyAlignment="0" applyProtection="0"/>
    <xf numFmtId="0" fontId="48" fillId="3" borderId="0" applyNumberFormat="0" applyBorder="0" applyAlignment="0" applyProtection="0"/>
    <xf numFmtId="0" fontId="48" fillId="20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26" borderId="1" applyNumberFormat="0" applyAlignment="0" applyProtection="0"/>
    <xf numFmtId="0" fontId="51" fillId="17" borderId="2" applyNumberFormat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47" applyNumberFormat="0" applyFill="0" applyAlignment="0" applyProtection="0"/>
    <xf numFmtId="0" fontId="55" fillId="0" borderId="48" applyNumberFormat="0" applyFill="0" applyAlignment="0" applyProtection="0"/>
    <xf numFmtId="0" fontId="56" fillId="0" borderId="49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" applyNumberFormat="0" applyAlignment="0" applyProtection="0"/>
    <xf numFmtId="0" fontId="58" fillId="0" borderId="50" applyNumberFormat="0" applyFill="0" applyAlignment="0" applyProtection="0"/>
    <xf numFmtId="0" fontId="59" fillId="7" borderId="0" applyNumberFormat="0" applyBorder="0" applyAlignment="0" applyProtection="0"/>
    <xf numFmtId="0" fontId="46" fillId="4" borderId="7" applyNumberFormat="0" applyFont="0" applyAlignment="0" applyProtection="0"/>
    <xf numFmtId="0" fontId="60" fillId="26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51" applyNumberFormat="0" applyFill="0" applyAlignment="0" applyProtection="0"/>
    <xf numFmtId="0" fontId="63" fillId="0" borderId="0" applyNumberForma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4" borderId="7" applyNumberFormat="0" applyFont="0" applyAlignment="0" applyProtection="0"/>
    <xf numFmtId="43" fontId="6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" fillId="0" borderId="0"/>
    <xf numFmtId="0" fontId="7" fillId="0" borderId="0"/>
    <xf numFmtId="0" fontId="6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178" fontId="75" fillId="0" borderId="0"/>
    <xf numFmtId="177" fontId="75" fillId="0" borderId="0"/>
    <xf numFmtId="176" fontId="75" fillId="0" borderId="0"/>
    <xf numFmtId="0" fontId="75" fillId="0" borderId="0"/>
    <xf numFmtId="0" fontId="75" fillId="0" borderId="0"/>
    <xf numFmtId="0" fontId="76" fillId="0" borderId="0"/>
    <xf numFmtId="0" fontId="77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6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0" fillId="0" borderId="0" applyNumberFormat="0" applyFill="0" applyBorder="0" applyAlignment="0" applyProtection="0"/>
  </cellStyleXfs>
  <cellXfs count="480">
    <xf numFmtId="0" fontId="0" fillId="0" borderId="0" xfId="0"/>
    <xf numFmtId="0" fontId="11" fillId="0" borderId="0" xfId="0" applyFont="1" applyFill="1" applyBorder="1"/>
    <xf numFmtId="0" fontId="11" fillId="0" borderId="11" xfId="0" applyFont="1" applyFill="1" applyBorder="1"/>
    <xf numFmtId="0" fontId="8" fillId="0" borderId="10" xfId="0" applyFont="1" applyFill="1" applyBorder="1"/>
    <xf numFmtId="0" fontId="8" fillId="0" borderId="12" xfId="0" applyFont="1" applyFill="1" applyBorder="1"/>
    <xf numFmtId="0" fontId="8" fillId="0" borderId="17" xfId="0" applyFont="1" applyFill="1" applyBorder="1"/>
    <xf numFmtId="0" fontId="12" fillId="0" borderId="0" xfId="0" applyFont="1" applyFill="1"/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4" fontId="12" fillId="0" borderId="15" xfId="28" applyNumberFormat="1" applyFont="1" applyFill="1" applyBorder="1"/>
    <xf numFmtId="0" fontId="8" fillId="0" borderId="0" xfId="0" applyFont="1" applyFill="1"/>
    <xf numFmtId="0" fontId="12" fillId="0" borderId="21" xfId="0" applyFont="1" applyFill="1" applyBorder="1"/>
    <xf numFmtId="0" fontId="11" fillId="0" borderId="22" xfId="0" applyFont="1" applyFill="1" applyBorder="1"/>
    <xf numFmtId="0" fontId="12" fillId="0" borderId="14" xfId="0" applyFont="1" applyFill="1" applyBorder="1"/>
    <xf numFmtId="0" fontId="12" fillId="0" borderId="25" xfId="0" applyFont="1" applyFill="1" applyBorder="1"/>
    <xf numFmtId="0" fontId="8" fillId="0" borderId="26" xfId="0" applyFont="1" applyFill="1" applyBorder="1"/>
    <xf numFmtId="0" fontId="12" fillId="0" borderId="27" xfId="0" applyFont="1" applyFill="1" applyBorder="1"/>
    <xf numFmtId="0" fontId="12" fillId="0" borderId="20" xfId="0" applyFont="1" applyFill="1" applyBorder="1"/>
    <xf numFmtId="0" fontId="12" fillId="0" borderId="17" xfId="0" applyFont="1" applyFill="1" applyBorder="1"/>
    <xf numFmtId="0" fontId="12" fillId="0" borderId="18" xfId="0" applyFont="1" applyFill="1" applyBorder="1"/>
    <xf numFmtId="0" fontId="12" fillId="0" borderId="26" xfId="0" applyFont="1" applyFill="1" applyBorder="1"/>
    <xf numFmtId="10" fontId="12" fillId="0" borderId="19" xfId="142" applyNumberFormat="1" applyFont="1" applyFill="1" applyBorder="1" applyAlignment="1">
      <alignment horizontal="center"/>
    </xf>
    <xf numFmtId="10" fontId="12" fillId="0" borderId="20" xfId="142" applyNumberFormat="1" applyFont="1" applyFill="1" applyBorder="1"/>
    <xf numFmtId="10" fontId="8" fillId="0" borderId="20" xfId="142" applyNumberFormat="1" applyFont="1" applyFill="1" applyBorder="1" applyAlignment="1">
      <alignment horizontal="center"/>
    </xf>
    <xf numFmtId="10" fontId="8" fillId="0" borderId="28" xfId="142" applyNumberFormat="1" applyFont="1" applyFill="1" applyBorder="1" applyAlignment="1">
      <alignment horizontal="center"/>
    </xf>
    <xf numFmtId="0" fontId="11" fillId="0" borderId="15" xfId="0" applyFont="1" applyFill="1" applyBorder="1"/>
    <xf numFmtId="0" fontId="8" fillId="0" borderId="14" xfId="0" applyFont="1" applyFill="1" applyBorder="1"/>
    <xf numFmtId="0" fontId="12" fillId="0" borderId="15" xfId="0" applyFont="1" applyFill="1" applyBorder="1"/>
    <xf numFmtId="0" fontId="12" fillId="0" borderId="22" xfId="0" applyFont="1" applyFill="1" applyBorder="1"/>
    <xf numFmtId="43" fontId="12" fillId="0" borderId="29" xfId="28" applyNumberFormat="1" applyFont="1" applyFill="1" applyBorder="1"/>
    <xf numFmtId="0" fontId="12" fillId="0" borderId="19" xfId="0" applyFont="1" applyFill="1" applyBorder="1"/>
    <xf numFmtId="0" fontId="8" fillId="0" borderId="30" xfId="0" applyFont="1" applyFill="1" applyBorder="1"/>
    <xf numFmtId="43" fontId="8" fillId="0" borderId="24" xfId="28" applyNumberFormat="1" applyFont="1" applyFill="1" applyBorder="1" applyAlignment="1">
      <alignment horizontal="center"/>
    </xf>
    <xf numFmtId="43" fontId="8" fillId="0" borderId="30" xfId="28" applyNumberFormat="1" applyFont="1" applyFill="1" applyBorder="1" applyAlignment="1">
      <alignment horizontal="center"/>
    </xf>
    <xf numFmtId="43" fontId="8" fillId="0" borderId="20" xfId="28" applyNumberFormat="1" applyFont="1" applyFill="1" applyBorder="1"/>
    <xf numFmtId="10" fontId="11" fillId="0" borderId="22" xfId="142" applyNumberFormat="1" applyFont="1" applyFill="1" applyBorder="1"/>
    <xf numFmtId="10" fontId="11" fillId="0" borderId="17" xfId="142" applyNumberFormat="1" applyFont="1" applyFill="1" applyBorder="1"/>
    <xf numFmtId="43" fontId="8" fillId="0" borderId="24" xfId="28" applyFont="1" applyFill="1" applyBorder="1" applyAlignment="1">
      <alignment horizontal="center"/>
    </xf>
    <xf numFmtId="43" fontId="8" fillId="0" borderId="30" xfId="28" applyFont="1" applyFill="1" applyBorder="1" applyAlignment="1">
      <alignment horizontal="center"/>
    </xf>
    <xf numFmtId="10" fontId="11" fillId="0" borderId="0" xfId="142" applyNumberFormat="1" applyFont="1" applyFill="1" applyBorder="1"/>
    <xf numFmtId="0" fontId="11" fillId="0" borderId="0" xfId="0" applyFont="1" applyFill="1"/>
    <xf numFmtId="0" fontId="12" fillId="0" borderId="16" xfId="0" applyFont="1" applyFill="1" applyBorder="1"/>
    <xf numFmtId="0" fontId="9" fillId="0" borderId="0" xfId="0" applyFont="1" applyFill="1"/>
    <xf numFmtId="0" fontId="12" fillId="0" borderId="12" xfId="0" applyFont="1" applyFill="1" applyBorder="1"/>
    <xf numFmtId="0" fontId="11" fillId="0" borderId="32" xfId="0" applyFont="1" applyFill="1" applyBorder="1"/>
    <xf numFmtId="0" fontId="11" fillId="0" borderId="18" xfId="0" applyFont="1" applyFill="1" applyBorder="1"/>
    <xf numFmtId="0" fontId="8" fillId="0" borderId="22" xfId="0" applyFont="1" applyFill="1" applyBorder="1"/>
    <xf numFmtId="0" fontId="12" fillId="0" borderId="29" xfId="0" applyFont="1" applyFill="1" applyBorder="1"/>
    <xf numFmtId="164" fontId="12" fillId="0" borderId="32" xfId="28" applyNumberFormat="1" applyFont="1" applyFill="1" applyBorder="1"/>
    <xf numFmtId="164" fontId="8" fillId="0" borderId="15" xfId="28" applyNumberFormat="1" applyFont="1" applyFill="1" applyBorder="1"/>
    <xf numFmtId="10" fontId="12" fillId="0" borderId="20" xfId="142" applyNumberFormat="1" applyFont="1" applyFill="1" applyBorder="1" applyAlignment="1">
      <alignment horizontal="center"/>
    </xf>
    <xf numFmtId="10" fontId="12" fillId="0" borderId="28" xfId="142" applyNumberFormat="1" applyFont="1" applyFill="1" applyBorder="1"/>
    <xf numFmtId="165" fontId="11" fillId="0" borderId="32" xfId="28" applyNumberFormat="1" applyFont="1" applyFill="1" applyBorder="1"/>
    <xf numFmtId="165" fontId="11" fillId="0" borderId="18" xfId="28" applyNumberFormat="1" applyFont="1" applyFill="1" applyBorder="1"/>
    <xf numFmtId="165" fontId="11" fillId="0" borderId="15" xfId="28" applyNumberFormat="1" applyFont="1" applyFill="1" applyBorder="1"/>
    <xf numFmtId="0" fontId="9" fillId="0" borderId="0" xfId="0" applyFont="1" applyFill="1" applyBorder="1"/>
    <xf numFmtId="10" fontId="30" fillId="0" borderId="20" xfId="142" applyNumberFormat="1" applyFont="1" applyFill="1" applyBorder="1" applyAlignment="1">
      <alignment horizontal="center"/>
    </xf>
    <xf numFmtId="14" fontId="12" fillId="0" borderId="15" xfId="142" applyNumberFormat="1" applyFont="1" applyFill="1" applyBorder="1" applyAlignment="1">
      <alignment horizontal="center"/>
    </xf>
    <xf numFmtId="164" fontId="12" fillId="0" borderId="0" xfId="0" applyNumberFormat="1" applyFont="1" applyFill="1"/>
    <xf numFmtId="43" fontId="12" fillId="0" borderId="0" xfId="0" applyNumberFormat="1" applyFont="1" applyFill="1"/>
    <xf numFmtId="43" fontId="12" fillId="0" borderId="15" xfId="28" applyFont="1" applyFill="1" applyBorder="1"/>
    <xf numFmtId="43" fontId="12" fillId="0" borderId="0" xfId="28" applyFont="1" applyFill="1"/>
    <xf numFmtId="167" fontId="12" fillId="0" borderId="0" xfId="142" applyNumberFormat="1" applyFont="1" applyFill="1" applyBorder="1" applyAlignment="1">
      <alignment horizontal="center"/>
    </xf>
    <xf numFmtId="0" fontId="8" fillId="0" borderId="21" xfId="0" applyFont="1" applyFill="1" applyBorder="1"/>
    <xf numFmtId="0" fontId="12" fillId="0" borderId="35" xfId="0" applyFont="1" applyFill="1" applyBorder="1"/>
    <xf numFmtId="0" fontId="30" fillId="0" borderId="0" xfId="0" applyFont="1" applyFill="1" applyBorder="1"/>
    <xf numFmtId="0" fontId="12" fillId="0" borderId="30" xfId="0" applyFont="1" applyFill="1" applyBorder="1"/>
    <xf numFmtId="14" fontId="12" fillId="0" borderId="32" xfId="0" applyNumberFormat="1" applyFont="1" applyFill="1" applyBorder="1" applyAlignment="1">
      <alignment horizontal="center"/>
    </xf>
    <xf numFmtId="0" fontId="12" fillId="0" borderId="36" xfId="0" applyFont="1" applyFill="1" applyBorder="1"/>
    <xf numFmtId="0" fontId="12" fillId="0" borderId="37" xfId="0" applyFont="1" applyFill="1" applyBorder="1"/>
    <xf numFmtId="0" fontId="10" fillId="0" borderId="0" xfId="0" applyFont="1" applyFill="1"/>
    <xf numFmtId="10" fontId="12" fillId="0" borderId="29" xfId="142" applyNumberFormat="1" applyFont="1" applyFill="1" applyBorder="1" applyAlignment="1">
      <alignment horizontal="center"/>
    </xf>
    <xf numFmtId="43" fontId="12" fillId="0" borderId="35" xfId="28" applyNumberFormat="1" applyFont="1" applyFill="1" applyBorder="1"/>
    <xf numFmtId="43" fontId="12" fillId="0" borderId="20" xfId="28" applyNumberFormat="1" applyFont="1" applyFill="1" applyBorder="1"/>
    <xf numFmtId="43" fontId="12" fillId="0" borderId="20" xfId="0" applyNumberFormat="1" applyFont="1" applyFill="1" applyBorder="1" applyAlignment="1">
      <alignment horizontal="center"/>
    </xf>
    <xf numFmtId="43" fontId="12" fillId="0" borderId="37" xfId="28" applyNumberFormat="1" applyFont="1" applyFill="1" applyBorder="1"/>
    <xf numFmtId="43" fontId="12" fillId="0" borderId="19" xfId="28" applyNumberFormat="1" applyFont="1" applyFill="1" applyBorder="1"/>
    <xf numFmtId="43" fontId="12" fillId="0" borderId="19" xfId="28" applyNumberFormat="1" applyFont="1" applyFill="1" applyBorder="1" applyAlignment="1">
      <alignment horizontal="center"/>
    </xf>
    <xf numFmtId="43" fontId="12" fillId="0" borderId="29" xfId="28" applyNumberFormat="1" applyFont="1" applyFill="1" applyBorder="1" applyAlignment="1">
      <alignment horizontal="center"/>
    </xf>
    <xf numFmtId="43" fontId="8" fillId="0" borderId="15" xfId="28" applyFont="1" applyFill="1" applyBorder="1"/>
    <xf numFmtId="0" fontId="12" fillId="0" borderId="11" xfId="52" applyFont="1" applyFill="1" applyBorder="1"/>
    <xf numFmtId="0" fontId="12" fillId="0" borderId="15" xfId="52" applyFont="1" applyFill="1" applyBorder="1"/>
    <xf numFmtId="2" fontId="8" fillId="0" borderId="0" xfId="143" applyNumberFormat="1" applyFont="1" applyFill="1" applyBorder="1" applyAlignment="1">
      <alignment horizontal="center"/>
    </xf>
    <xf numFmtId="2" fontId="8" fillId="0" borderId="15" xfId="143" applyNumberFormat="1" applyFont="1" applyFill="1" applyBorder="1" applyAlignment="1">
      <alignment horizontal="center"/>
    </xf>
    <xf numFmtId="9" fontId="8" fillId="0" borderId="20" xfId="142" applyFont="1" applyFill="1" applyBorder="1" applyAlignment="1">
      <alignment horizontal="center"/>
    </xf>
    <xf numFmtId="43" fontId="12" fillId="0" borderId="28" xfId="28" applyFont="1" applyFill="1" applyBorder="1"/>
    <xf numFmtId="0" fontId="8" fillId="0" borderId="31" xfId="0" applyFont="1" applyFill="1" applyBorder="1"/>
    <xf numFmtId="43" fontId="12" fillId="0" borderId="37" xfId="28" applyFont="1" applyFill="1" applyBorder="1"/>
    <xf numFmtId="43" fontId="12" fillId="0" borderId="35" xfId="28" applyFont="1" applyFill="1" applyBorder="1"/>
    <xf numFmtId="0" fontId="8" fillId="0" borderId="34" xfId="0" applyFont="1" applyFill="1" applyBorder="1"/>
    <xf numFmtId="0" fontId="12" fillId="0" borderId="45" xfId="0" applyFont="1" applyFill="1" applyBorder="1"/>
    <xf numFmtId="10" fontId="8" fillId="0" borderId="46" xfId="34" applyNumberFormat="1" applyFont="1" applyFill="1" applyBorder="1"/>
    <xf numFmtId="0" fontId="9" fillId="0" borderId="13" xfId="0" applyFont="1" applyFill="1" applyBorder="1"/>
    <xf numFmtId="0" fontId="8" fillId="0" borderId="2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10" fontId="12" fillId="0" borderId="35" xfId="142" applyNumberFormat="1" applyFont="1" applyFill="1" applyBorder="1"/>
    <xf numFmtId="10" fontId="12" fillId="0" borderId="37" xfId="142" applyNumberFormat="1" applyFont="1" applyFill="1" applyBorder="1"/>
    <xf numFmtId="164" fontId="8" fillId="0" borderId="37" xfId="0" applyNumberFormat="1" applyFont="1" applyFill="1" applyBorder="1"/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27" xfId="0" applyFont="1" applyFill="1" applyBorder="1"/>
    <xf numFmtId="164" fontId="8" fillId="0" borderId="19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14" fontId="12" fillId="0" borderId="0" xfId="0" applyNumberFormat="1" applyFont="1" applyFill="1"/>
    <xf numFmtId="43" fontId="12" fillId="0" borderId="19" xfId="28" applyFont="1" applyFill="1" applyBorder="1"/>
    <xf numFmtId="0" fontId="10" fillId="0" borderId="0" xfId="0" applyFont="1" applyFill="1" applyBorder="1"/>
    <xf numFmtId="0" fontId="7" fillId="0" borderId="22" xfId="0" applyFont="1" applyFill="1" applyBorder="1"/>
    <xf numFmtId="10" fontId="8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2" fillId="0" borderId="0" xfId="0" applyNumberFormat="1" applyFont="1" applyFill="1"/>
    <xf numFmtId="171" fontId="12" fillId="0" borderId="0" xfId="0" applyNumberFormat="1" applyFont="1" applyFill="1"/>
    <xf numFmtId="41" fontId="12" fillId="0" borderId="0" xfId="0" applyNumberFormat="1" applyFont="1" applyFill="1"/>
    <xf numFmtId="10" fontId="12" fillId="0" borderId="0" xfId="142" applyNumberFormat="1" applyFont="1" applyFill="1"/>
    <xf numFmtId="172" fontId="12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44" fontId="12" fillId="0" borderId="0" xfId="35" applyFont="1" applyFill="1" applyBorder="1"/>
    <xf numFmtId="44" fontId="12" fillId="0" borderId="0" xfId="0" applyNumberFormat="1" applyFont="1" applyFill="1" applyBorder="1"/>
    <xf numFmtId="167" fontId="12" fillId="0" borderId="29" xfId="142" applyNumberFormat="1" applyFont="1" applyFill="1" applyBorder="1" applyAlignment="1">
      <alignment horizontal="center"/>
    </xf>
    <xf numFmtId="43" fontId="12" fillId="0" borderId="36" xfId="28" applyNumberFormat="1" applyFont="1" applyFill="1" applyBorder="1"/>
    <xf numFmtId="167" fontId="12" fillId="0" borderId="19" xfId="142" applyNumberFormat="1" applyFont="1" applyFill="1" applyBorder="1" applyAlignment="1">
      <alignment horizontal="center"/>
    </xf>
    <xf numFmtId="43" fontId="12" fillId="0" borderId="24" xfId="34" applyFont="1" applyFill="1" applyBorder="1" applyAlignment="1">
      <alignment horizontal="center"/>
    </xf>
    <xf numFmtId="43" fontId="7" fillId="0" borderId="19" xfId="28" applyFont="1" applyFill="1" applyBorder="1"/>
    <xf numFmtId="43" fontId="7" fillId="0" borderId="20" xfId="28" applyFont="1" applyFill="1" applyBorder="1"/>
    <xf numFmtId="43" fontId="8" fillId="0" borderId="19" xfId="28" applyFont="1" applyFill="1" applyBorder="1"/>
    <xf numFmtId="43" fontId="8" fillId="0" borderId="37" xfId="28" applyFont="1" applyFill="1" applyBorder="1"/>
    <xf numFmtId="43" fontId="8" fillId="0" borderId="29" xfId="28" applyFont="1" applyFill="1" applyBorder="1" applyAlignment="1">
      <alignment horizontal="center"/>
    </xf>
    <xf numFmtId="10" fontId="7" fillId="0" borderId="19" xfId="142" applyNumberFormat="1" applyFont="1" applyFill="1" applyBorder="1" applyAlignment="1">
      <alignment horizontal="center"/>
    </xf>
    <xf numFmtId="167" fontId="12" fillId="0" borderId="29" xfId="0" applyNumberFormat="1" applyFont="1" applyFill="1" applyBorder="1" applyAlignment="1">
      <alignment horizontal="center"/>
    </xf>
    <xf numFmtId="167" fontId="12" fillId="0" borderId="19" xfId="0" applyNumberFormat="1" applyFont="1" applyFill="1" applyBorder="1" applyAlignment="1">
      <alignment horizontal="center"/>
    </xf>
    <xf numFmtId="10" fontId="8" fillId="0" borderId="33" xfId="28" applyNumberFormat="1" applyFont="1" applyFill="1" applyBorder="1"/>
    <xf numFmtId="2" fontId="8" fillId="0" borderId="44" xfId="142" applyNumberFormat="1" applyFont="1" applyFill="1" applyBorder="1" applyAlignment="1">
      <alignment horizontal="center"/>
    </xf>
    <xf numFmtId="10" fontId="8" fillId="0" borderId="12" xfId="143" applyNumberFormat="1" applyFont="1" applyFill="1" applyBorder="1" applyAlignment="1">
      <alignment horizontal="center"/>
    </xf>
    <xf numFmtId="10" fontId="8" fillId="0" borderId="43" xfId="143" applyNumberFormat="1" applyFont="1" applyFill="1" applyBorder="1" applyAlignment="1"/>
    <xf numFmtId="10" fontId="8" fillId="0" borderId="23" xfId="143" applyNumberFormat="1" applyFont="1" applyFill="1" applyBorder="1" applyAlignment="1"/>
    <xf numFmtId="2" fontId="8" fillId="0" borderId="18" xfId="142" applyNumberFormat="1" applyFont="1" applyFill="1" applyBorder="1" applyAlignment="1"/>
    <xf numFmtId="0" fontId="7" fillId="0" borderId="0" xfId="0" applyFont="1" applyFill="1" applyBorder="1" applyAlignment="1">
      <alignment horizontal="left" indent="2"/>
    </xf>
    <xf numFmtId="0" fontId="7" fillId="0" borderId="11" xfId="0" applyFont="1" applyFill="1" applyBorder="1" applyAlignment="1">
      <alignment horizontal="left" indent="3"/>
    </xf>
    <xf numFmtId="0" fontId="12" fillId="0" borderId="26" xfId="0" applyFont="1" applyFill="1" applyBorder="1" applyAlignment="1">
      <alignment horizontal="left" indent="3"/>
    </xf>
    <xf numFmtId="0" fontId="0" fillId="0" borderId="0" xfId="0" applyFill="1"/>
    <xf numFmtId="0" fontId="8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3" fontId="7" fillId="0" borderId="29" xfId="35" applyNumberFormat="1" applyFont="1" applyFill="1" applyBorder="1" applyAlignment="1">
      <alignment horizontal="right"/>
    </xf>
    <xf numFmtId="43" fontId="7" fillId="0" borderId="39" xfId="35" applyNumberFormat="1" applyFont="1" applyFill="1" applyBorder="1" applyAlignment="1">
      <alignment horizontal="right"/>
    </xf>
    <xf numFmtId="43" fontId="7" fillId="0" borderId="19" xfId="35" applyNumberFormat="1" applyFont="1" applyFill="1" applyBorder="1" applyAlignment="1">
      <alignment horizontal="right"/>
    </xf>
    <xf numFmtId="43" fontId="7" fillId="0" borderId="41" xfId="35" applyNumberFormat="1" applyFont="1" applyFill="1" applyBorder="1" applyAlignment="1">
      <alignment horizontal="right"/>
    </xf>
    <xf numFmtId="10" fontId="7" fillId="0" borderId="33" xfId="28" applyNumberFormat="1" applyFont="1" applyFill="1" applyBorder="1" applyAlignment="1">
      <alignment horizontal="center"/>
    </xf>
    <xf numFmtId="2" fontId="7" fillId="0" borderId="52" xfId="142" applyNumberFormat="1" applyFont="1" applyFill="1" applyBorder="1" applyAlignment="1"/>
    <xf numFmtId="2" fontId="7" fillId="0" borderId="22" xfId="142" applyNumberFormat="1" applyFont="1" applyFill="1" applyBorder="1" applyAlignment="1">
      <alignment horizontal="center"/>
    </xf>
    <xf numFmtId="2" fontId="7" fillId="0" borderId="32" xfId="142" applyNumberFormat="1" applyFont="1" applyFill="1" applyBorder="1" applyAlignment="1"/>
    <xf numFmtId="43" fontId="8" fillId="0" borderId="19" xfId="35" applyNumberFormat="1" applyFont="1" applyFill="1" applyBorder="1" applyAlignment="1">
      <alignment horizontal="right"/>
    </xf>
    <xf numFmtId="43" fontId="8" fillId="0" borderId="41" xfId="35" applyNumberFormat="1" applyFont="1" applyFill="1" applyBorder="1" applyAlignment="1">
      <alignment horizontal="right"/>
    </xf>
    <xf numFmtId="2" fontId="7" fillId="0" borderId="33" xfId="142" applyNumberFormat="1" applyFont="1" applyFill="1" applyBorder="1" applyAlignment="1"/>
    <xf numFmtId="2" fontId="7" fillId="0" borderId="0" xfId="142" applyNumberFormat="1" applyFont="1" applyFill="1" applyBorder="1" applyAlignment="1">
      <alignment horizontal="center"/>
    </xf>
    <xf numFmtId="2" fontId="7" fillId="0" borderId="15" xfId="142" applyNumberFormat="1" applyFont="1" applyFill="1" applyBorder="1" applyAlignment="1"/>
    <xf numFmtId="43" fontId="7" fillId="0" borderId="19" xfId="0" applyNumberFormat="1" applyFont="1" applyFill="1" applyBorder="1" applyAlignment="1">
      <alignment horizontal="right"/>
    </xf>
    <xf numFmtId="43" fontId="7" fillId="0" borderId="41" xfId="0" applyNumberFormat="1" applyFont="1" applyFill="1" applyBorder="1" applyAlignment="1">
      <alignment horizontal="right"/>
    </xf>
    <xf numFmtId="2" fontId="7" fillId="0" borderId="38" xfId="142" applyNumberFormat="1" applyFont="1" applyFill="1" applyBorder="1" applyAlignment="1"/>
    <xf numFmtId="2" fontId="7" fillId="0" borderId="10" xfId="142" applyNumberFormat="1" applyFont="1" applyFill="1" applyBorder="1" applyAlignment="1">
      <alignment horizontal="center"/>
    </xf>
    <xf numFmtId="2" fontId="7" fillId="0" borderId="28" xfId="142" applyNumberFormat="1" applyFont="1" applyFill="1" applyBorder="1" applyAlignment="1"/>
    <xf numFmtId="0" fontId="7" fillId="0" borderId="19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right"/>
    </xf>
    <xf numFmtId="41" fontId="7" fillId="0" borderId="19" xfId="0" applyNumberFormat="1" applyFont="1" applyFill="1" applyBorder="1" applyAlignment="1">
      <alignment horizontal="right"/>
    </xf>
    <xf numFmtId="41" fontId="7" fillId="0" borderId="41" xfId="0" applyNumberFormat="1" applyFont="1" applyFill="1" applyBorder="1" applyAlignment="1">
      <alignment horizontal="right"/>
    </xf>
    <xf numFmtId="43" fontId="7" fillId="0" borderId="19" xfId="28" quotePrefix="1" applyNumberFormat="1" applyFont="1" applyFill="1" applyBorder="1" applyAlignment="1">
      <alignment horizontal="right"/>
    </xf>
    <xf numFmtId="10" fontId="7" fillId="0" borderId="19" xfId="142" applyNumberFormat="1" applyFont="1" applyFill="1" applyBorder="1" applyAlignment="1">
      <alignment horizontal="right"/>
    </xf>
    <xf numFmtId="164" fontId="7" fillId="0" borderId="19" xfId="28" quotePrefix="1" applyNumberFormat="1" applyFont="1" applyFill="1" applyBorder="1" applyAlignment="1">
      <alignment horizontal="right"/>
    </xf>
    <xf numFmtId="43" fontId="7" fillId="0" borderId="41" xfId="28" quotePrefix="1" applyNumberFormat="1" applyFont="1" applyFill="1" applyBorder="1" applyAlignment="1">
      <alignment horizontal="right"/>
    </xf>
    <xf numFmtId="43" fontId="8" fillId="0" borderId="20" xfId="28" applyNumberFormat="1" applyFont="1" applyFill="1" applyBorder="1" applyAlignment="1">
      <alignment horizontal="right"/>
    </xf>
    <xf numFmtId="10" fontId="7" fillId="0" borderId="20" xfId="142" applyNumberFormat="1" applyFont="1" applyFill="1" applyBorder="1" applyAlignment="1">
      <alignment horizontal="right"/>
    </xf>
    <xf numFmtId="164" fontId="8" fillId="0" borderId="20" xfId="28" applyNumberFormat="1" applyFont="1" applyFill="1" applyBorder="1" applyAlignment="1">
      <alignment horizontal="right"/>
    </xf>
    <xf numFmtId="43" fontId="8" fillId="0" borderId="40" xfId="28" applyNumberFormat="1" applyFont="1" applyFill="1" applyBorder="1" applyAlignment="1">
      <alignment horizontal="right"/>
    </xf>
    <xf numFmtId="10" fontId="7" fillId="0" borderId="19" xfId="0" applyNumberFormat="1" applyFont="1" applyFill="1" applyBorder="1" applyAlignment="1">
      <alignment horizontal="right"/>
    </xf>
    <xf numFmtId="10" fontId="7" fillId="0" borderId="29" xfId="142" applyNumberFormat="1" applyFont="1" applyFill="1" applyBorder="1" applyAlignment="1">
      <alignment horizontal="right"/>
    </xf>
    <xf numFmtId="170" fontId="7" fillId="0" borderId="29" xfId="0" applyNumberFormat="1" applyFont="1" applyFill="1" applyBorder="1" applyAlignment="1">
      <alignment horizontal="right"/>
    </xf>
    <xf numFmtId="170" fontId="7" fillId="0" borderId="39" xfId="0" applyNumberFormat="1" applyFont="1" applyFill="1" applyBorder="1" applyAlignment="1">
      <alignment horizontal="right"/>
    </xf>
    <xf numFmtId="170" fontId="7" fillId="0" borderId="19" xfId="0" applyNumberFormat="1" applyFont="1" applyFill="1" applyBorder="1" applyAlignment="1">
      <alignment horizontal="right"/>
    </xf>
    <xf numFmtId="170" fontId="7" fillId="0" borderId="41" xfId="0" applyNumberFormat="1" applyFont="1" applyFill="1" applyBorder="1" applyAlignment="1">
      <alignment horizontal="right"/>
    </xf>
    <xf numFmtId="41" fontId="30" fillId="0" borderId="19" xfId="0" applyNumberFormat="1" applyFont="1" applyFill="1" applyBorder="1" applyAlignment="1">
      <alignment horizontal="right"/>
    </xf>
    <xf numFmtId="43" fontId="30" fillId="0" borderId="19" xfId="0" applyNumberFormat="1" applyFont="1" applyFill="1" applyBorder="1" applyAlignment="1">
      <alignment horizontal="right"/>
    </xf>
    <xf numFmtId="10" fontId="30" fillId="0" borderId="19" xfId="0" applyNumberFormat="1" applyFont="1" applyFill="1" applyBorder="1" applyAlignment="1">
      <alignment horizontal="right"/>
    </xf>
    <xf numFmtId="10" fontId="30" fillId="0" borderId="19" xfId="142" applyNumberFormat="1" applyFont="1" applyFill="1" applyBorder="1" applyAlignment="1">
      <alignment horizontal="right"/>
    </xf>
    <xf numFmtId="170" fontId="30" fillId="0" borderId="19" xfId="0" applyNumberFormat="1" applyFont="1" applyFill="1" applyBorder="1" applyAlignment="1">
      <alignment horizontal="right"/>
    </xf>
    <xf numFmtId="170" fontId="30" fillId="0" borderId="41" xfId="0" applyNumberFormat="1" applyFont="1" applyFill="1" applyBorder="1" applyAlignment="1">
      <alignment horizontal="right"/>
    </xf>
    <xf numFmtId="10" fontId="7" fillId="0" borderId="19" xfId="28" applyNumberFormat="1" applyFont="1" applyFill="1" applyBorder="1" applyAlignment="1">
      <alignment horizontal="right"/>
    </xf>
    <xf numFmtId="41" fontId="8" fillId="0" borderId="35" xfId="28" applyNumberFormat="1" applyFont="1" applyFill="1" applyBorder="1" applyAlignment="1">
      <alignment horizontal="right"/>
    </xf>
    <xf numFmtId="10" fontId="8" fillId="0" borderId="20" xfId="142" applyNumberFormat="1" applyFont="1" applyFill="1" applyBorder="1" applyAlignment="1">
      <alignment horizontal="right"/>
    </xf>
    <xf numFmtId="170" fontId="8" fillId="0" borderId="20" xfId="0" applyNumberFormat="1" applyFont="1" applyFill="1" applyBorder="1" applyAlignment="1">
      <alignment horizontal="right"/>
    </xf>
    <xf numFmtId="170" fontId="8" fillId="0" borderId="40" xfId="0" applyNumberFormat="1" applyFont="1" applyFill="1" applyBorder="1" applyAlignment="1">
      <alignment horizontal="right"/>
    </xf>
    <xf numFmtId="41" fontId="7" fillId="0" borderId="19" xfId="28" applyNumberFormat="1" applyFont="1" applyFill="1" applyBorder="1" applyAlignment="1">
      <alignment horizontal="right"/>
    </xf>
    <xf numFmtId="43" fontId="7" fillId="0" borderId="19" xfId="28" applyFont="1" applyFill="1" applyBorder="1" applyAlignment="1">
      <alignment horizontal="right"/>
    </xf>
    <xf numFmtId="43" fontId="7" fillId="0" borderId="36" xfId="28" applyFont="1" applyFill="1" applyBorder="1" applyAlignment="1">
      <alignment horizontal="right"/>
    </xf>
    <xf numFmtId="43" fontId="7" fillId="0" borderId="19" xfId="142" applyNumberFormat="1" applyFont="1" applyFill="1" applyBorder="1" applyAlignment="1">
      <alignment horizontal="right"/>
    </xf>
    <xf numFmtId="43" fontId="7" fillId="0" borderId="19" xfId="28" applyNumberFormat="1" applyFont="1" applyFill="1" applyBorder="1" applyAlignment="1">
      <alignment horizontal="right"/>
    </xf>
    <xf numFmtId="43" fontId="7" fillId="0" borderId="39" xfId="28" applyNumberFormat="1" applyFont="1" applyFill="1" applyBorder="1" applyAlignment="1">
      <alignment horizontal="right"/>
    </xf>
    <xf numFmtId="43" fontId="7" fillId="0" borderId="37" xfId="28" applyFont="1" applyFill="1" applyBorder="1" applyAlignment="1">
      <alignment horizontal="right"/>
    </xf>
    <xf numFmtId="43" fontId="7" fillId="0" borderId="41" xfId="28" applyNumberFormat="1" applyFont="1" applyFill="1" applyBorder="1" applyAlignment="1">
      <alignment horizontal="right"/>
    </xf>
    <xf numFmtId="43" fontId="7" fillId="0" borderId="33" xfId="142" applyNumberFormat="1" applyFont="1" applyFill="1" applyBorder="1" applyAlignment="1">
      <alignment horizontal="right"/>
    </xf>
    <xf numFmtId="41" fontId="8" fillId="0" borderId="20" xfId="28" applyNumberFormat="1" applyFont="1" applyFill="1" applyBorder="1" applyAlignment="1">
      <alignment horizontal="right"/>
    </xf>
    <xf numFmtId="43" fontId="8" fillId="0" borderId="20" xfId="28" applyFont="1" applyFill="1" applyBorder="1" applyAlignment="1">
      <alignment horizontal="right"/>
    </xf>
    <xf numFmtId="43" fontId="8" fillId="0" borderId="20" xfId="142" applyNumberFormat="1" applyFont="1" applyFill="1" applyBorder="1" applyAlignment="1">
      <alignment horizontal="right"/>
    </xf>
    <xf numFmtId="43" fontId="8" fillId="0" borderId="38" xfId="142" applyNumberFormat="1" applyFont="1" applyFill="1" applyBorder="1" applyAlignment="1">
      <alignment horizontal="right"/>
    </xf>
    <xf numFmtId="10" fontId="7" fillId="0" borderId="41" xfId="28" applyNumberFormat="1" applyFont="1" applyFill="1" applyBorder="1" applyAlignment="1">
      <alignment horizontal="right"/>
    </xf>
    <xf numFmtId="10" fontId="8" fillId="0" borderId="40" xfId="28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12" fillId="0" borderId="0" xfId="28" applyFont="1" applyFill="1" applyBorder="1"/>
    <xf numFmtId="164" fontId="12" fillId="0" borderId="0" xfId="28" applyNumberFormat="1" applyFont="1" applyFill="1" applyBorder="1"/>
    <xf numFmtId="43" fontId="12" fillId="0" borderId="0" xfId="28" applyNumberFormat="1" applyFont="1" applyFill="1" applyBorder="1"/>
    <xf numFmtId="168" fontId="8" fillId="0" borderId="40" xfId="0" applyNumberFormat="1" applyFont="1" applyFill="1" applyBorder="1" applyAlignment="1">
      <alignment horizontal="right"/>
    </xf>
    <xf numFmtId="169" fontId="7" fillId="0" borderId="41" xfId="0" applyNumberFormat="1" applyFont="1" applyFill="1" applyBorder="1" applyAlignment="1">
      <alignment horizontal="right"/>
    </xf>
    <xf numFmtId="168" fontId="7" fillId="0" borderId="42" xfId="0" applyNumberFormat="1" applyFont="1" applyFill="1" applyBorder="1" applyAlignment="1">
      <alignment horizontal="right"/>
    </xf>
    <xf numFmtId="0" fontId="12" fillId="0" borderId="31" xfId="0" applyFont="1" applyFill="1" applyBorder="1"/>
    <xf numFmtId="0" fontId="10" fillId="0" borderId="0" xfId="0" applyFont="1" applyFill="1" applyBorder="1" applyAlignment="1">
      <alignment vertical="center" wrapText="1"/>
    </xf>
    <xf numFmtId="0" fontId="67" fillId="0" borderId="34" xfId="0" applyFont="1" applyFill="1" applyBorder="1"/>
    <xf numFmtId="0" fontId="0" fillId="0" borderId="53" xfId="0" applyFill="1" applyBorder="1"/>
    <xf numFmtId="0" fontId="67" fillId="0" borderId="0" xfId="0" applyFont="1" applyFill="1" applyBorder="1"/>
    <xf numFmtId="0" fontId="0" fillId="0" borderId="13" xfId="0" applyFill="1" applyBorder="1"/>
    <xf numFmtId="14" fontId="8" fillId="0" borderId="28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7" fillId="0" borderId="15" xfId="28" applyFont="1" applyFill="1" applyBorder="1"/>
    <xf numFmtId="0" fontId="70" fillId="0" borderId="0" xfId="0" applyFont="1" applyFill="1" applyBorder="1"/>
    <xf numFmtId="43" fontId="7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7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1" fillId="0" borderId="13" xfId="254" applyFont="1" applyFill="1" applyBorder="1"/>
    <xf numFmtId="0" fontId="10" fillId="0" borderId="14" xfId="0" applyFont="1" applyFill="1" applyBorder="1"/>
    <xf numFmtId="0" fontId="68" fillId="0" borderId="14" xfId="0" applyFont="1" applyFill="1" applyBorder="1"/>
    <xf numFmtId="0" fontId="10" fillId="0" borderId="25" xfId="0" applyFont="1" applyFill="1" applyBorder="1"/>
    <xf numFmtId="0" fontId="11" fillId="0" borderId="11" xfId="272" applyFont="1" applyFill="1" applyBorder="1"/>
    <xf numFmtId="0" fontId="10" fillId="0" borderId="15" xfId="0" applyFont="1" applyFill="1" applyBorder="1"/>
    <xf numFmtId="0" fontId="10" fillId="0" borderId="17" xfId="0" applyFont="1" applyFill="1" applyBorder="1"/>
    <xf numFmtId="43" fontId="10" fillId="0" borderId="17" xfId="28" applyFont="1" applyFill="1" applyBorder="1"/>
    <xf numFmtId="0" fontId="10" fillId="0" borderId="18" xfId="0" applyFont="1" applyFill="1" applyBorder="1"/>
    <xf numFmtId="43" fontId="10" fillId="0" borderId="0" xfId="0" applyNumberFormat="1" applyFont="1" applyFill="1"/>
    <xf numFmtId="44" fontId="10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1" fillId="0" borderId="0" xfId="159" applyFont="1" applyFill="1" applyBorder="1"/>
    <xf numFmtId="43" fontId="10" fillId="0" borderId="0" xfId="28" applyFont="1" applyFill="1"/>
    <xf numFmtId="0" fontId="11" fillId="0" borderId="0" xfId="159" applyFont="1" applyFill="1" applyBorder="1" applyAlignment="1">
      <alignment horizontal="left" vertical="top" wrapText="1"/>
    </xf>
    <xf numFmtId="0" fontId="0" fillId="0" borderId="54" xfId="0" applyFill="1" applyBorder="1"/>
    <xf numFmtId="43" fontId="0" fillId="0" borderId="0" xfId="28" applyFont="1" applyFill="1"/>
    <xf numFmtId="0" fontId="8" fillId="0" borderId="10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3" fontId="7" fillId="0" borderId="36" xfId="35" applyNumberFormat="1" applyFont="1" applyFill="1" applyBorder="1" applyAlignment="1">
      <alignment horizontal="right"/>
    </xf>
    <xf numFmtId="43" fontId="7" fillId="0" borderId="37" xfId="35" applyNumberFormat="1" applyFont="1" applyFill="1" applyBorder="1" applyAlignment="1">
      <alignment horizontal="right"/>
    </xf>
    <xf numFmtId="43" fontId="8" fillId="0" borderId="37" xfId="35" applyNumberFormat="1" applyFont="1" applyFill="1" applyBorder="1" applyAlignment="1">
      <alignment horizontal="right"/>
    </xf>
    <xf numFmtId="43" fontId="12" fillId="0" borderId="0" xfId="34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3" fontId="7" fillId="0" borderId="37" xfId="0" applyNumberFormat="1" applyFont="1" applyFill="1" applyBorder="1" applyAlignment="1">
      <alignment horizontal="right"/>
    </xf>
    <xf numFmtId="0" fontId="65" fillId="0" borderId="11" xfId="0" applyFont="1" applyFill="1" applyBorder="1"/>
    <xf numFmtId="0" fontId="66" fillId="0" borderId="11" xfId="0" applyFont="1" applyFill="1" applyBorder="1"/>
    <xf numFmtId="43" fontId="12" fillId="0" borderId="0" xfId="28" applyFont="1" applyFill="1" applyBorder="1" applyAlignment="1">
      <alignment horizontal="center"/>
    </xf>
    <xf numFmtId="10" fontId="12" fillId="0" borderId="0" xfId="142" applyNumberFormat="1" applyFont="1" applyFill="1" applyBorder="1" applyAlignment="1">
      <alignment horizontal="center"/>
    </xf>
    <xf numFmtId="43" fontId="8" fillId="0" borderId="0" xfId="28" applyFont="1" applyFill="1" applyBorder="1"/>
    <xf numFmtId="2" fontId="8" fillId="0" borderId="17" xfId="142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/>
    </xf>
    <xf numFmtId="0" fontId="7" fillId="0" borderId="0" xfId="266" applyFont="1" applyFill="1" applyBorder="1"/>
    <xf numFmtId="43" fontId="72" fillId="0" borderId="0" xfId="28" applyFont="1" applyFill="1" applyBorder="1"/>
    <xf numFmtId="43" fontId="71" fillId="0" borderId="0" xfId="0" applyNumberFormat="1" applyFont="1" applyFill="1" applyBorder="1"/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/>
    <xf numFmtId="0" fontId="7" fillId="0" borderId="25" xfId="0" applyFont="1" applyBorder="1" applyAlignment="1"/>
    <xf numFmtId="0" fontId="7" fillId="0" borderId="0" xfId="0" applyFont="1" applyBorder="1" applyAlignment="1"/>
    <xf numFmtId="0" fontId="7" fillId="0" borderId="15" xfId="0" applyFont="1" applyBorder="1" applyAlignment="1"/>
    <xf numFmtId="14" fontId="7" fillId="0" borderId="0" xfId="0" applyNumberFormat="1" applyFont="1" applyBorder="1" applyAlignment="1"/>
    <xf numFmtId="14" fontId="7" fillId="0" borderId="15" xfId="0" applyNumberFormat="1" applyFont="1" applyBorder="1" applyAlignment="1"/>
    <xf numFmtId="0" fontId="69" fillId="0" borderId="17" xfId="479" applyFont="1" applyBorder="1" applyAlignment="1" applyProtection="1"/>
    <xf numFmtId="0" fontId="7" fillId="0" borderId="17" xfId="0" applyFont="1" applyBorder="1" applyAlignment="1"/>
    <xf numFmtId="0" fontId="7" fillId="0" borderId="18" xfId="0" applyFont="1" applyBorder="1" applyAlignment="1"/>
    <xf numFmtId="14" fontId="7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0" fillId="0" borderId="0" xfId="0" applyFont="1" applyBorder="1"/>
    <xf numFmtId="0" fontId="68" fillId="0" borderId="0" xfId="0" applyFont="1" applyBorder="1"/>
    <xf numFmtId="0" fontId="0" fillId="0" borderId="17" xfId="0" applyBorder="1"/>
    <xf numFmtId="0" fontId="8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0" fontId="12" fillId="0" borderId="28" xfId="142" applyNumberFormat="1" applyFont="1" applyFill="1" applyBorder="1" applyAlignment="1"/>
    <xf numFmtId="10" fontId="7" fillId="0" borderId="29" xfId="142" applyNumberFormat="1" applyFont="1" applyFill="1" applyBorder="1" applyAlignment="1">
      <alignment horizontal="center"/>
    </xf>
    <xf numFmtId="0" fontId="9" fillId="0" borderId="13" xfId="480" applyFont="1" applyFill="1" applyBorder="1"/>
    <xf numFmtId="0" fontId="7" fillId="0" borderId="14" xfId="480" applyFont="1" applyFill="1" applyBorder="1"/>
    <xf numFmtId="0" fontId="7" fillId="0" borderId="25" xfId="480" applyFont="1" applyFill="1" applyBorder="1"/>
    <xf numFmtId="0" fontId="7" fillId="0" borderId="11" xfId="480" applyFont="1" applyFill="1" applyBorder="1"/>
    <xf numFmtId="0" fontId="7" fillId="0" borderId="0" xfId="480" applyFont="1" applyFill="1" applyBorder="1"/>
    <xf numFmtId="0" fontId="7" fillId="0" borderId="15" xfId="480" applyFont="1" applyFill="1" applyBorder="1"/>
    <xf numFmtId="0" fontId="8" fillId="0" borderId="26" xfId="480" applyFont="1" applyFill="1" applyBorder="1"/>
    <xf numFmtId="0" fontId="8" fillId="0" borderId="12" xfId="480" applyFont="1" applyFill="1" applyBorder="1"/>
    <xf numFmtId="0" fontId="8" fillId="0" borderId="24" xfId="480" applyFont="1" applyFill="1" applyBorder="1" applyAlignment="1">
      <alignment horizontal="center"/>
    </xf>
    <xf numFmtId="0" fontId="8" fillId="0" borderId="23" xfId="480" applyFont="1" applyFill="1" applyBorder="1" applyAlignment="1">
      <alignment horizontal="center"/>
    </xf>
    <xf numFmtId="0" fontId="8" fillId="0" borderId="0" xfId="480" applyFont="1" applyFill="1" applyBorder="1"/>
    <xf numFmtId="0" fontId="7" fillId="0" borderId="19" xfId="480" applyFont="1" applyFill="1" applyBorder="1"/>
    <xf numFmtId="0" fontId="11" fillId="0" borderId="11" xfId="480" applyFont="1" applyFill="1" applyBorder="1"/>
    <xf numFmtId="0" fontId="11" fillId="0" borderId="0" xfId="480" applyFont="1" applyFill="1" applyBorder="1"/>
    <xf numFmtId="0" fontId="11" fillId="0" borderId="15" xfId="480" applyFont="1" applyFill="1" applyBorder="1"/>
    <xf numFmtId="0" fontId="7" fillId="0" borderId="16" xfId="480" applyFont="1" applyFill="1" applyBorder="1"/>
    <xf numFmtId="0" fontId="7" fillId="0" borderId="17" xfId="480" applyFont="1" applyFill="1" applyBorder="1"/>
    <xf numFmtId="0" fontId="7" fillId="0" borderId="18" xfId="480" applyFont="1" applyFill="1" applyBorder="1"/>
    <xf numFmtId="0" fontId="8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8" fillId="0" borderId="0" xfId="727" applyNumberFormat="1" applyFont="1" applyFill="1" applyBorder="1" applyAlignment="1" applyProtection="1">
      <alignment horizontal="centerContinuous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728" applyNumberFormat="1" applyFont="1" applyFill="1" applyBorder="1" applyAlignment="1" applyProtection="1">
      <alignment horizontal="left"/>
      <protection locked="0"/>
    </xf>
    <xf numFmtId="175" fontId="7" fillId="0" borderId="0" xfId="728" applyNumberFormat="1" applyFont="1" applyFill="1" applyBorder="1" applyAlignment="1" applyProtection="1">
      <alignment horizontal="right"/>
    </xf>
    <xf numFmtId="0" fontId="7" fillId="0" borderId="0" xfId="728" applyNumberFormat="1" applyFont="1" applyFill="1" applyBorder="1" applyAlignment="1" applyProtection="1"/>
    <xf numFmtId="164" fontId="7" fillId="0" borderId="0" xfId="728" applyNumberFormat="1" applyFont="1" applyFill="1" applyBorder="1" applyAlignment="1" applyProtection="1"/>
    <xf numFmtId="164" fontId="7" fillId="0" borderId="0" xfId="728" applyNumberFormat="1" applyFont="1" applyFill="1" applyBorder="1" applyAlignment="1" applyProtection="1">
      <alignment horizontal="right"/>
    </xf>
    <xf numFmtId="164" fontId="7" fillId="0" borderId="22" xfId="728" applyNumberFormat="1" applyFont="1" applyFill="1" applyBorder="1" applyAlignment="1" applyProtection="1">
      <alignment horizontal="right"/>
    </xf>
    <xf numFmtId="164" fontId="7" fillId="0" borderId="22" xfId="728" applyNumberFormat="1" applyFont="1" applyFill="1" applyBorder="1" applyAlignment="1" applyProtection="1">
      <alignment horizontal="fill"/>
      <protection locked="0"/>
    </xf>
    <xf numFmtId="0" fontId="8" fillId="0" borderId="0" xfId="728" applyNumberFormat="1" applyFont="1" applyFill="1" applyBorder="1" applyAlignment="1" applyProtection="1">
      <alignment horizontal="left"/>
      <protection locked="0"/>
    </xf>
    <xf numFmtId="175" fontId="8" fillId="0" borderId="58" xfId="728" applyNumberFormat="1" applyFont="1" applyFill="1" applyBorder="1" applyAlignment="1" applyProtection="1">
      <alignment horizontal="right"/>
    </xf>
    <xf numFmtId="44" fontId="7" fillId="0" borderId="0" xfId="35" applyFont="1" applyFill="1" applyBorder="1" applyAlignment="1" applyProtection="1">
      <alignment horizontal="right"/>
    </xf>
    <xf numFmtId="175" fontId="7" fillId="0" borderId="58" xfId="728" applyNumberFormat="1" applyFont="1" applyFill="1" applyBorder="1" applyAlignment="1" applyProtection="1">
      <alignment horizontal="right"/>
    </xf>
    <xf numFmtId="164" fontId="7" fillId="0" borderId="0" xfId="728" applyNumberFormat="1" applyFont="1" applyFill="1" applyBorder="1" applyAlignment="1" applyProtection="1">
      <alignment horizontal="fill"/>
      <protection locked="0"/>
    </xf>
    <xf numFmtId="175" fontId="8" fillId="0" borderId="10" xfId="35" applyNumberFormat="1" applyFont="1" applyFill="1" applyBorder="1" applyAlignment="1" applyProtection="1">
      <alignment horizontal="right"/>
    </xf>
    <xf numFmtId="164" fontId="7" fillId="0" borderId="0" xfId="28" applyNumberFormat="1" applyFont="1"/>
    <xf numFmtId="0" fontId="7" fillId="0" borderId="0" xfId="729" applyNumberFormat="1" applyFont="1" applyFill="1" applyBorder="1" applyAlignment="1" applyProtection="1"/>
    <xf numFmtId="164" fontId="7" fillId="0" borderId="0" xfId="729" applyNumberFormat="1" applyFont="1" applyFill="1" applyBorder="1" applyAlignment="1" applyProtection="1"/>
    <xf numFmtId="0" fontId="7" fillId="0" borderId="0" xfId="729"/>
    <xf numFmtId="0" fontId="7" fillId="0" borderId="13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/>
    <xf numFmtId="0" fontId="8" fillId="0" borderId="25" xfId="0" applyFont="1" applyFill="1" applyBorder="1" applyAlignment="1">
      <alignment horizontal="center"/>
    </xf>
    <xf numFmtId="0" fontId="7" fillId="0" borderId="16" xfId="0" applyFont="1" applyFill="1" applyBorder="1"/>
    <xf numFmtId="0" fontId="8" fillId="0" borderId="17" xfId="0" applyFont="1" applyFill="1" applyBorder="1" applyAlignment="1">
      <alignment horizontal="center"/>
    </xf>
    <xf numFmtId="43" fontId="7" fillId="0" borderId="18" xfId="28" applyFont="1" applyFill="1" applyBorder="1"/>
    <xf numFmtId="43" fontId="7" fillId="0" borderId="0" xfId="28" applyFont="1" applyFill="1" applyBorder="1" applyAlignment="1">
      <alignment horizontal="center"/>
    </xf>
    <xf numFmtId="10" fontId="7" fillId="0" borderId="0" xfId="142" applyNumberFormat="1" applyFont="1" applyFill="1" applyBorder="1" applyAlignment="1">
      <alignment horizontal="center"/>
    </xf>
    <xf numFmtId="0" fontId="8" fillId="0" borderId="43" xfId="480" applyFont="1" applyFill="1" applyBorder="1" applyAlignment="1">
      <alignment horizontal="center"/>
    </xf>
    <xf numFmtId="0" fontId="7" fillId="0" borderId="33" xfId="480" applyFont="1" applyFill="1" applyBorder="1"/>
    <xf numFmtId="0" fontId="11" fillId="0" borderId="19" xfId="480" applyFont="1" applyFill="1" applyBorder="1"/>
    <xf numFmtId="0" fontId="7" fillId="0" borderId="57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7" xfId="0" applyFill="1" applyBorder="1"/>
    <xf numFmtId="0" fontId="7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8" xfId="0" applyBorder="1"/>
    <xf numFmtId="43" fontId="7" fillId="0" borderId="28" xfId="28" applyFont="1" applyFill="1" applyBorder="1"/>
    <xf numFmtId="43" fontId="7" fillId="0" borderId="0" xfId="28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73" fillId="0" borderId="0" xfId="28" applyFont="1" applyFill="1" applyBorder="1"/>
    <xf numFmtId="43" fontId="8" fillId="0" borderId="0" xfId="0" applyNumberFormat="1" applyFont="1" applyFill="1" applyBorder="1"/>
    <xf numFmtId="0" fontId="0" fillId="0" borderId="0" xfId="0" applyFont="1" applyFill="1" applyBorder="1"/>
    <xf numFmtId="0" fontId="67" fillId="0" borderId="11" xfId="0" applyFont="1" applyFill="1" applyBorder="1"/>
    <xf numFmtId="0" fontId="11" fillId="0" borderId="33" xfId="480" applyFont="1" applyFill="1" applyBorder="1"/>
    <xf numFmtId="0" fontId="7" fillId="0" borderId="44" xfId="480" applyFont="1" applyFill="1" applyBorder="1"/>
    <xf numFmtId="43" fontId="7" fillId="0" borderId="52" xfId="28" applyFont="1" applyFill="1" applyBorder="1" applyAlignment="1">
      <alignment horizontal="center"/>
    </xf>
    <xf numFmtId="43" fontId="7" fillId="0" borderId="33" xfId="28" applyFont="1" applyFill="1" applyBorder="1" applyAlignment="1">
      <alignment horizontal="center"/>
    </xf>
    <xf numFmtId="43" fontId="8" fillId="0" borderId="33" xfId="28" applyFont="1" applyFill="1" applyBorder="1" applyAlignment="1">
      <alignment horizontal="center"/>
    </xf>
    <xf numFmtId="43" fontId="8" fillId="0" borderId="19" xfId="28" applyFont="1" applyFill="1" applyBorder="1" applyAlignment="1">
      <alignment horizontal="right"/>
    </xf>
    <xf numFmtId="17" fontId="12" fillId="0" borderId="14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49" fontId="7" fillId="0" borderId="11" xfId="35" applyNumberFormat="1" applyFont="1" applyFill="1" applyBorder="1"/>
    <xf numFmtId="43" fontId="7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7" fillId="0" borderId="15" xfId="264" applyNumberFormat="1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 horizontal="right"/>
    </xf>
    <xf numFmtId="10" fontId="7" fillId="0" borderId="16" xfId="142" applyNumberFormat="1" applyFont="1" applyFill="1" applyBorder="1"/>
    <xf numFmtId="10" fontId="7" fillId="0" borderId="17" xfId="142" applyNumberFormat="1" applyFont="1" applyFill="1" applyBorder="1"/>
    <xf numFmtId="10" fontId="7" fillId="0" borderId="18" xfId="142" applyNumberFormat="1" applyFont="1" applyFill="1" applyBorder="1" applyAlignment="1">
      <alignment horizontal="right"/>
    </xf>
    <xf numFmtId="0" fontId="11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8" fillId="0" borderId="56" xfId="0" applyNumberFormat="1" applyFont="1" applyFill="1" applyBorder="1" applyAlignment="1">
      <alignment horizontal="center"/>
    </xf>
    <xf numFmtId="14" fontId="12" fillId="0" borderId="0" xfId="0" applyNumberFormat="1" applyFont="1" applyFill="1" applyBorder="1"/>
    <xf numFmtId="43" fontId="7" fillId="0" borderId="15" xfId="188" applyFont="1" applyFill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8" fillId="0" borderId="0" xfId="0" applyFont="1" applyFill="1"/>
    <xf numFmtId="0" fontId="12" fillId="0" borderId="53" xfId="0" applyFont="1" applyFill="1" applyBorder="1"/>
    <xf numFmtId="0" fontId="12" fillId="0" borderId="0" xfId="52" applyFont="1" applyFill="1" applyBorder="1"/>
    <xf numFmtId="0" fontId="11" fillId="0" borderId="0" xfId="52" applyFont="1" applyFill="1" applyBorder="1"/>
    <xf numFmtId="0" fontId="7" fillId="0" borderId="11" xfId="52" applyFont="1" applyFill="1" applyBorder="1"/>
    <xf numFmtId="0" fontId="9" fillId="0" borderId="34" xfId="52" applyFont="1" applyFill="1" applyBorder="1"/>
    <xf numFmtId="0" fontId="12" fillId="0" borderId="54" xfId="52" applyFont="1" applyFill="1" applyBorder="1"/>
    <xf numFmtId="0" fontId="8" fillId="0" borderId="13" xfId="52" applyFont="1" applyFill="1" applyBorder="1"/>
    <xf numFmtId="0" fontId="8" fillId="0" borderId="25" xfId="52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0" fontId="12" fillId="0" borderId="59" xfId="0" applyFont="1" applyFill="1" applyBorder="1"/>
    <xf numFmtId="0" fontId="12" fillId="0" borderId="60" xfId="0" applyFont="1" applyFill="1" applyBorder="1"/>
    <xf numFmtId="0" fontId="12" fillId="0" borderId="61" xfId="0" applyFont="1" applyFill="1" applyBorder="1"/>
    <xf numFmtId="0" fontId="12" fillId="0" borderId="62" xfId="0" applyFont="1" applyFill="1" applyBorder="1"/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7" fillId="0" borderId="37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/>
    <xf numFmtId="0" fontId="80" fillId="0" borderId="0" xfId="1230" applyBorder="1" applyAlignment="1">
      <alignment horizontal="left"/>
    </xf>
    <xf numFmtId="164" fontId="7" fillId="0" borderId="0" xfId="28" applyNumberFormat="1" applyFont="1" applyFill="1" applyBorder="1" applyAlignment="1" applyProtection="1"/>
    <xf numFmtId="8" fontId="12" fillId="0" borderId="19" xfId="28" applyNumberFormat="1" applyFont="1" applyFill="1" applyBorder="1" applyAlignment="1">
      <alignment horizontal="right"/>
    </xf>
    <xf numFmtId="8" fontId="12" fillId="0" borderId="41" xfId="28" applyNumberFormat="1" applyFont="1" applyFill="1" applyBorder="1" applyAlignment="1">
      <alignment horizontal="right"/>
    </xf>
    <xf numFmtId="8" fontId="7" fillId="0" borderId="20" xfId="28" applyNumberFormat="1" applyFont="1" applyFill="1" applyBorder="1" applyAlignment="1">
      <alignment horizontal="right"/>
    </xf>
    <xf numFmtId="8" fontId="7" fillId="0" borderId="40" xfId="28" applyNumberFormat="1" applyFont="1" applyFill="1" applyBorder="1" applyAlignment="1">
      <alignment horizontal="right"/>
    </xf>
    <xf numFmtId="43" fontId="7" fillId="0" borderId="20" xfId="28" applyFont="1" applyFill="1" applyBorder="1" applyAlignment="1">
      <alignment horizontal="right"/>
    </xf>
    <xf numFmtId="10" fontId="12" fillId="0" borderId="41" xfId="142" applyNumberFormat="1" applyFont="1" applyFill="1" applyBorder="1" applyAlignment="1">
      <alignment horizontal="center"/>
    </xf>
    <xf numFmtId="175" fontId="7" fillId="0" borderId="0" xfId="35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1" fillId="0" borderId="16" xfId="159" applyFont="1" applyFill="1" applyBorder="1" applyAlignment="1">
      <alignment horizontal="left" vertical="top" wrapText="1"/>
    </xf>
    <xf numFmtId="0" fontId="11" fillId="0" borderId="17" xfId="159" applyFont="1" applyFill="1" applyBorder="1" applyAlignment="1">
      <alignment horizontal="left" vertical="top" wrapText="1"/>
    </xf>
    <xf numFmtId="0" fontId="11" fillId="0" borderId="18" xfId="159" applyFont="1" applyFill="1" applyBorder="1" applyAlignment="1">
      <alignment horizontal="left" vertical="top" wrapText="1"/>
    </xf>
  </cellXfs>
  <cellStyles count="1231">
    <cellStyle name="20% - Accent1" xfId="1" builtinId="30" customBuiltin="1"/>
    <cellStyle name="20% - Accent1 2" xfId="310"/>
    <cellStyle name="20% - Accent2" xfId="2" builtinId="34" customBuiltin="1"/>
    <cellStyle name="20% - Accent2 2" xfId="311"/>
    <cellStyle name="20% - Accent3" xfId="3" builtinId="38" customBuiltin="1"/>
    <cellStyle name="20% - Accent3 2" xfId="312"/>
    <cellStyle name="20% - Accent4" xfId="4" builtinId="42" customBuiltin="1"/>
    <cellStyle name="20% - Accent4 2" xfId="313"/>
    <cellStyle name="20% - Accent5" xfId="5" builtinId="46" customBuiltin="1"/>
    <cellStyle name="20% - Accent5 2" xfId="314"/>
    <cellStyle name="20% - Accent6" xfId="6" builtinId="50" customBuiltin="1"/>
    <cellStyle name="20% - Accent6 2" xfId="315"/>
    <cellStyle name="40% - Accent1" xfId="7" builtinId="31" customBuiltin="1"/>
    <cellStyle name="40% - Accent1 2" xfId="316"/>
    <cellStyle name="40% - Accent2" xfId="8" builtinId="35" customBuiltin="1"/>
    <cellStyle name="40% - Accent2 2" xfId="317"/>
    <cellStyle name="40% - Accent3" xfId="9" builtinId="39" customBuiltin="1"/>
    <cellStyle name="40% - Accent3 2" xfId="318"/>
    <cellStyle name="40% - Accent4" xfId="10" builtinId="43" customBuiltin="1"/>
    <cellStyle name="40% - Accent4 2" xfId="319"/>
    <cellStyle name="40% - Accent5" xfId="11" builtinId="47" customBuiltin="1"/>
    <cellStyle name="40% - Accent5 2" xfId="320"/>
    <cellStyle name="40% - Accent6" xfId="12" builtinId="51" customBuiltin="1"/>
    <cellStyle name="40% - Accent6 2" xfId="321"/>
    <cellStyle name="60% - Accent1" xfId="13" builtinId="32" customBuiltin="1"/>
    <cellStyle name="60% - Accent1 2" xfId="322"/>
    <cellStyle name="60% - Accent2" xfId="14" builtinId="36" customBuiltin="1"/>
    <cellStyle name="60% - Accent2 2" xfId="323"/>
    <cellStyle name="60% - Accent3" xfId="15" builtinId="40" customBuiltin="1"/>
    <cellStyle name="60% - Accent3 2" xfId="324"/>
    <cellStyle name="60% - Accent4" xfId="16" builtinId="44" customBuiltin="1"/>
    <cellStyle name="60% - Accent4 2" xfId="325"/>
    <cellStyle name="60% - Accent5" xfId="17" builtinId="48" customBuiltin="1"/>
    <cellStyle name="60% - Accent5 2" xfId="326"/>
    <cellStyle name="60% - Accent6" xfId="18" builtinId="52" customBuiltin="1"/>
    <cellStyle name="60% - Accent6 2" xfId="327"/>
    <cellStyle name="Accent1" xfId="19" builtinId="29" customBuiltin="1"/>
    <cellStyle name="Accent1 2" xfId="328"/>
    <cellStyle name="Accent2" xfId="20" builtinId="33" customBuiltin="1"/>
    <cellStyle name="Accent2 2" xfId="329"/>
    <cellStyle name="Accent3" xfId="21" builtinId="37" customBuiltin="1"/>
    <cellStyle name="Accent3 2" xfId="330"/>
    <cellStyle name="Accent4" xfId="22" builtinId="41" customBuiltin="1"/>
    <cellStyle name="Accent4 2" xfId="331"/>
    <cellStyle name="Accent5" xfId="23" builtinId="45" customBuiltin="1"/>
    <cellStyle name="Accent5 2" xfId="332"/>
    <cellStyle name="Accent6" xfId="24" builtinId="49" customBuiltin="1"/>
    <cellStyle name="Accent6 2" xfId="333"/>
    <cellStyle name="Bad" xfId="25" builtinId="27" customBuiltin="1"/>
    <cellStyle name="Bad 2" xfId="334"/>
    <cellStyle name="Calculation" xfId="26" builtinId="22" customBuiltin="1"/>
    <cellStyle name="Calculation 2" xfId="335"/>
    <cellStyle name="Check Cell" xfId="27" builtinId="23" customBuiltin="1"/>
    <cellStyle name="Check Cell 2" xfId="336"/>
    <cellStyle name="Comma" xfId="28" builtinId="3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2" xfId="189"/>
    <cellStyle name="Comma 3 2 2" xfId="392"/>
    <cellStyle name="Comma 3 2 2 2" xfId="644"/>
    <cellStyle name="Comma 3 2 2 2 2" xfId="1146"/>
    <cellStyle name="Comma 3 2 2 3" xfId="906"/>
    <cellStyle name="Comma 3 2 3" xfId="523"/>
    <cellStyle name="Comma 3 2 3 2" xfId="1026"/>
    <cellStyle name="Comma 3 2 4" xfId="786"/>
    <cellStyle name="Comma 3 3" xfId="267"/>
    <cellStyle name="Comma 3 3 2" xfId="432"/>
    <cellStyle name="Comma 3 3 2 2" xfId="684"/>
    <cellStyle name="Comma 3 3 2 2 2" xfId="1186"/>
    <cellStyle name="Comma 3 3 2 3" xfId="946"/>
    <cellStyle name="Comma 3 3 3" xfId="563"/>
    <cellStyle name="Comma 3 3 3 2" xfId="1066"/>
    <cellStyle name="Comma 3 3 4" xfId="826"/>
    <cellStyle name="Comma 3 4" xfId="352"/>
    <cellStyle name="Comma 3 4 2" xfId="604"/>
    <cellStyle name="Comma 3 4 2 2" xfId="1106"/>
    <cellStyle name="Comma 3 4 3" xfId="866"/>
    <cellStyle name="Comma 3 5" xfId="473"/>
    <cellStyle name="Comma 3 5 2" xfId="724"/>
    <cellStyle name="Comma 3 6" xfId="474"/>
    <cellStyle name="Comma 3 7" xfId="483"/>
    <cellStyle name="Comma 3 7 2" xfId="986"/>
    <cellStyle name="Comma 3 8" xfId="745"/>
    <cellStyle name="Comma 4" xfId="34"/>
    <cellStyle name="Comma 4 2" xfId="190"/>
    <cellStyle name="Comma 5" xfId="743"/>
    <cellStyle name="Comma 5 2" xfId="1228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2" xfId="192"/>
    <cellStyle name="Currency 3 2 2" xfId="393"/>
    <cellStyle name="Currency 3 2 2 2" xfId="645"/>
    <cellStyle name="Currency 3 2 2 2 2" xfId="1147"/>
    <cellStyle name="Currency 3 2 2 3" xfId="907"/>
    <cellStyle name="Currency 3 2 3" xfId="524"/>
    <cellStyle name="Currency 3 2 3 2" xfId="1027"/>
    <cellStyle name="Currency 3 2 4" xfId="787"/>
    <cellStyle name="Currency 3 3" xfId="268"/>
    <cellStyle name="Currency 3 3 2" xfId="433"/>
    <cellStyle name="Currency 3 3 2 2" xfId="685"/>
    <cellStyle name="Currency 3 3 2 2 2" xfId="1187"/>
    <cellStyle name="Currency 3 3 2 3" xfId="947"/>
    <cellStyle name="Currency 3 3 3" xfId="564"/>
    <cellStyle name="Currency 3 3 3 2" xfId="1067"/>
    <cellStyle name="Currency 3 3 4" xfId="827"/>
    <cellStyle name="Currency 3 4" xfId="353"/>
    <cellStyle name="Currency 3 4 2" xfId="605"/>
    <cellStyle name="Currency 3 4 2 2" xfId="1107"/>
    <cellStyle name="Currency 3 4 3" xfId="867"/>
    <cellStyle name="Currency 3 5" xfId="484"/>
    <cellStyle name="Currency 3 5 2" xfId="987"/>
    <cellStyle name="Currency 3 6" xfId="746"/>
    <cellStyle name="Currency 4" xfId="40"/>
    <cellStyle name="Currency 4 2" xfId="193"/>
    <cellStyle name="Currency 5" xfId="744"/>
    <cellStyle name="Currency 5 2" xfId="1229"/>
    <cellStyle name="Explanatory Text" xfId="41" builtinId="53" customBuiltin="1"/>
    <cellStyle name="Explanatory Text 2" xfId="337"/>
    <cellStyle name="Followed Hyperlink" xfId="726" builtinId="9" hidden="1"/>
    <cellStyle name="Followed Hyperlink" xfId="1226" builtinId="9" hidden="1"/>
    <cellStyle name="FRxAmtStyle" xfId="732"/>
    <cellStyle name="FRxCurrStyle" xfId="733"/>
    <cellStyle name="FRxPcntStyle" xfId="734"/>
    <cellStyle name="Good" xfId="42" builtinId="26" customBuiltin="1"/>
    <cellStyle name="Good 2" xfId="338"/>
    <cellStyle name="Heading 1" xfId="43" builtinId="16" customBuiltin="1"/>
    <cellStyle name="Heading 1 2" xfId="339"/>
    <cellStyle name="Heading 2" xfId="44" builtinId="17" customBuiltin="1"/>
    <cellStyle name="Heading 2 2" xfId="340"/>
    <cellStyle name="Heading 3" xfId="45" builtinId="18" customBuiltin="1"/>
    <cellStyle name="Heading 3 2" xfId="341"/>
    <cellStyle name="Heading 3 3" xfId="747"/>
    <cellStyle name="Heading 4" xfId="46" builtinId="19" customBuiltin="1"/>
    <cellStyle name="Heading 4 2" xfId="342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Linked Cell" xfId="49" builtinId="24" customBuiltin="1"/>
    <cellStyle name="Linked Cell 2" xfId="344"/>
    <cellStyle name="Neutral" xfId="50" builtinId="28" customBuiltin="1"/>
    <cellStyle name="Neutral 2" xfId="345"/>
    <cellStyle name="Normal" xfId="0" builtinId="0"/>
    <cellStyle name="Normal - Style1" xfId="51"/>
    <cellStyle name="Normal 10" xfId="52"/>
    <cellStyle name="Normal 10 2" xfId="53"/>
    <cellStyle name="Normal 10 2 2" xfId="194"/>
    <cellStyle name="Normal 10 2 2 2" xfId="394"/>
    <cellStyle name="Normal 10 2 2 2 2" xfId="646"/>
    <cellStyle name="Normal 10 2 2 2 2 2" xfId="1148"/>
    <cellStyle name="Normal 10 2 2 2 3" xfId="908"/>
    <cellStyle name="Normal 10 2 2 3" xfId="525"/>
    <cellStyle name="Normal 10 2 2 3 2" xfId="1028"/>
    <cellStyle name="Normal 10 2 2 4" xfId="788"/>
    <cellStyle name="Normal 10 2 3" xfId="270"/>
    <cellStyle name="Normal 10 2 4" xfId="354"/>
    <cellStyle name="Normal 10 2 4 2" xfId="606"/>
    <cellStyle name="Normal 10 2 4 2 2" xfId="1108"/>
    <cellStyle name="Normal 10 2 4 3" xfId="868"/>
    <cellStyle name="Normal 10 2 5" xfId="485"/>
    <cellStyle name="Normal 10 2 5 2" xfId="988"/>
    <cellStyle name="Normal 10 2 6" xfId="748"/>
    <cellStyle name="Normal 10 3" xfId="160"/>
    <cellStyle name="Normal 10 4" xfId="269"/>
    <cellStyle name="Normal 10 4 2" xfId="434"/>
    <cellStyle name="Normal 10 4 2 2" xfId="686"/>
    <cellStyle name="Normal 10 4 2 2 2" xfId="1188"/>
    <cellStyle name="Normal 10 4 2 3" xfId="948"/>
    <cellStyle name="Normal 10 4 3" xfId="565"/>
    <cellStyle name="Normal 10 4 3 2" xfId="1068"/>
    <cellStyle name="Normal 10 4 4" xfId="828"/>
    <cellStyle name="Normal 11" xfId="54"/>
    <cellStyle name="Normal 11 2" xfId="55"/>
    <cellStyle name="Normal 11 2 2" xfId="195"/>
    <cellStyle name="Normal 11 2 2 2" xfId="395"/>
    <cellStyle name="Normal 11 2 2 2 2" xfId="647"/>
    <cellStyle name="Normal 11 2 2 2 2 2" xfId="1149"/>
    <cellStyle name="Normal 11 2 2 2 3" xfId="909"/>
    <cellStyle name="Normal 11 2 2 3" xfId="526"/>
    <cellStyle name="Normal 11 2 2 3 2" xfId="1029"/>
    <cellStyle name="Normal 11 2 2 4" xfId="789"/>
    <cellStyle name="Normal 11 2 3" xfId="272"/>
    <cellStyle name="Normal 11 2 4" xfId="355"/>
    <cellStyle name="Normal 11 2 4 2" xfId="607"/>
    <cellStyle name="Normal 11 2 4 2 2" xfId="1109"/>
    <cellStyle name="Normal 11 2 4 3" xfId="869"/>
    <cellStyle name="Normal 11 2 5" xfId="486"/>
    <cellStyle name="Normal 11 2 5 2" xfId="989"/>
    <cellStyle name="Normal 11 2 6" xfId="749"/>
    <cellStyle name="Normal 11 3" xfId="161"/>
    <cellStyle name="Normal 11 4" xfId="271"/>
    <cellStyle name="Normal 11 4 2" xfId="435"/>
    <cellStyle name="Normal 11 4 2 2" xfId="687"/>
    <cellStyle name="Normal 11 4 2 2 2" xfId="1189"/>
    <cellStyle name="Normal 11 4 2 3" xfId="949"/>
    <cellStyle name="Normal 11 4 3" xfId="566"/>
    <cellStyle name="Normal 11 4 3 2" xfId="1069"/>
    <cellStyle name="Normal 11 4 4" xfId="829"/>
    <cellStyle name="Normal 12" xfId="56"/>
    <cellStyle name="Normal 12 2" xfId="57"/>
    <cellStyle name="Normal 12 2 2" xfId="196"/>
    <cellStyle name="Normal 12 2 2 2" xfId="396"/>
    <cellStyle name="Normal 12 2 2 2 2" xfId="648"/>
    <cellStyle name="Normal 12 2 2 2 2 2" xfId="1150"/>
    <cellStyle name="Normal 12 2 2 2 3" xfId="910"/>
    <cellStyle name="Normal 12 2 2 3" xfId="527"/>
    <cellStyle name="Normal 12 2 2 3 2" xfId="1030"/>
    <cellStyle name="Normal 12 2 2 4" xfId="790"/>
    <cellStyle name="Normal 12 2 3" xfId="274"/>
    <cellStyle name="Normal 12 2 4" xfId="356"/>
    <cellStyle name="Normal 12 2 4 2" xfId="608"/>
    <cellStyle name="Normal 12 2 4 2 2" xfId="1110"/>
    <cellStyle name="Normal 12 2 4 3" xfId="870"/>
    <cellStyle name="Normal 12 2 5" xfId="487"/>
    <cellStyle name="Normal 12 2 5 2" xfId="990"/>
    <cellStyle name="Normal 12 2 6" xfId="750"/>
    <cellStyle name="Normal 12 3" xfId="162"/>
    <cellStyle name="Normal 12 4" xfId="273"/>
    <cellStyle name="Normal 12 4 2" xfId="436"/>
    <cellStyle name="Normal 12 4 2 2" xfId="688"/>
    <cellStyle name="Normal 12 4 2 2 2" xfId="1190"/>
    <cellStyle name="Normal 12 4 2 3" xfId="950"/>
    <cellStyle name="Normal 12 4 3" xfId="567"/>
    <cellStyle name="Normal 12 4 3 2" xfId="1070"/>
    <cellStyle name="Normal 12 4 4" xfId="830"/>
    <cellStyle name="Normal 13" xfId="58"/>
    <cellStyle name="Normal 13 2" xfId="59"/>
    <cellStyle name="Normal 13 2 2" xfId="198"/>
    <cellStyle name="Normal 13 3" xfId="163"/>
    <cellStyle name="Normal 13 4" xfId="197"/>
    <cellStyle name="Normal 13 4 2" xfId="397"/>
    <cellStyle name="Normal 13 4 2 2" xfId="649"/>
    <cellStyle name="Normal 13 4 2 2 2" xfId="1151"/>
    <cellStyle name="Normal 13 4 2 3" xfId="911"/>
    <cellStyle name="Normal 13 4 3" xfId="528"/>
    <cellStyle name="Normal 13 4 3 2" xfId="1031"/>
    <cellStyle name="Normal 13 4 4" xfId="791"/>
    <cellStyle name="Normal 13 5" xfId="275"/>
    <cellStyle name="Normal 13 5 2" xfId="437"/>
    <cellStyle name="Normal 13 5 2 2" xfId="689"/>
    <cellStyle name="Normal 13 5 2 2 2" xfId="1191"/>
    <cellStyle name="Normal 13 5 2 3" xfId="951"/>
    <cellStyle name="Normal 13 5 3" xfId="568"/>
    <cellStyle name="Normal 13 5 3 2" xfId="1071"/>
    <cellStyle name="Normal 13 5 4" xfId="831"/>
    <cellStyle name="Normal 13 6" xfId="357"/>
    <cellStyle name="Normal 13 6 2" xfId="609"/>
    <cellStyle name="Normal 13 6 2 2" xfId="1111"/>
    <cellStyle name="Normal 13 6 3" xfId="871"/>
    <cellStyle name="Normal 13 7" xfId="488"/>
    <cellStyle name="Normal 13 7 2" xfId="991"/>
    <cellStyle name="Normal 13 8" xfId="751"/>
    <cellStyle name="Normal 14" xfId="60"/>
    <cellStyle name="Normal 14 2" xfId="61"/>
    <cellStyle name="Normal 14 2 2" xfId="200"/>
    <cellStyle name="Normal 14 3" xfId="164"/>
    <cellStyle name="Normal 14 4" xfId="199"/>
    <cellStyle name="Normal 14 4 2" xfId="398"/>
    <cellStyle name="Normal 14 4 2 2" xfId="650"/>
    <cellStyle name="Normal 14 4 2 2 2" xfId="1152"/>
    <cellStyle name="Normal 14 4 2 3" xfId="912"/>
    <cellStyle name="Normal 14 4 3" xfId="529"/>
    <cellStyle name="Normal 14 4 3 2" xfId="1032"/>
    <cellStyle name="Normal 14 4 4" xfId="792"/>
    <cellStyle name="Normal 14 5" xfId="276"/>
    <cellStyle name="Normal 14 5 2" xfId="438"/>
    <cellStyle name="Normal 14 5 2 2" xfId="690"/>
    <cellStyle name="Normal 14 5 2 2 2" xfId="1192"/>
    <cellStyle name="Normal 14 5 2 3" xfId="952"/>
    <cellStyle name="Normal 14 5 3" xfId="569"/>
    <cellStyle name="Normal 14 5 3 2" xfId="1072"/>
    <cellStyle name="Normal 14 5 4" xfId="832"/>
    <cellStyle name="Normal 14 6" xfId="358"/>
    <cellStyle name="Normal 14 6 2" xfId="610"/>
    <cellStyle name="Normal 14 6 2 2" xfId="1112"/>
    <cellStyle name="Normal 14 6 3" xfId="872"/>
    <cellStyle name="Normal 14 7" xfId="489"/>
    <cellStyle name="Normal 14 7 2" xfId="992"/>
    <cellStyle name="Normal 14 8" xfId="752"/>
    <cellStyle name="Normal 15" xfId="62"/>
    <cellStyle name="Normal 15 2" xfId="63"/>
    <cellStyle name="Normal 15 2 2" xfId="202"/>
    <cellStyle name="Normal 15 3" xfId="165"/>
    <cellStyle name="Normal 15 4" xfId="201"/>
    <cellStyle name="Normal 15 4 2" xfId="399"/>
    <cellStyle name="Normal 15 4 2 2" xfId="651"/>
    <cellStyle name="Normal 15 4 2 2 2" xfId="1153"/>
    <cellStyle name="Normal 15 4 2 3" xfId="913"/>
    <cellStyle name="Normal 15 4 3" xfId="530"/>
    <cellStyle name="Normal 15 4 3 2" xfId="1033"/>
    <cellStyle name="Normal 15 4 4" xfId="793"/>
    <cellStyle name="Normal 15 5" xfId="277"/>
    <cellStyle name="Normal 15 5 2" xfId="439"/>
    <cellStyle name="Normal 15 5 2 2" xfId="691"/>
    <cellStyle name="Normal 15 5 2 2 2" xfId="1193"/>
    <cellStyle name="Normal 15 5 2 3" xfId="953"/>
    <cellStyle name="Normal 15 5 3" xfId="570"/>
    <cellStyle name="Normal 15 5 3 2" xfId="1073"/>
    <cellStyle name="Normal 15 5 4" xfId="833"/>
    <cellStyle name="Normal 15 6" xfId="359"/>
    <cellStyle name="Normal 15 6 2" xfId="611"/>
    <cellStyle name="Normal 15 6 2 2" xfId="1113"/>
    <cellStyle name="Normal 15 6 3" xfId="873"/>
    <cellStyle name="Normal 15 7" xfId="490"/>
    <cellStyle name="Normal 15 7 2" xfId="993"/>
    <cellStyle name="Normal 15 8" xfId="753"/>
    <cellStyle name="Normal 16" xfId="64"/>
    <cellStyle name="Normal 16 2" xfId="65"/>
    <cellStyle name="Normal 16 3" xfId="203"/>
    <cellStyle name="Normal 16 3 2" xfId="400"/>
    <cellStyle name="Normal 16 3 2 2" xfId="652"/>
    <cellStyle name="Normal 16 3 2 2 2" xfId="1154"/>
    <cellStyle name="Normal 16 3 2 3" xfId="914"/>
    <cellStyle name="Normal 16 3 3" xfId="531"/>
    <cellStyle name="Normal 16 3 3 2" xfId="1034"/>
    <cellStyle name="Normal 16 3 4" xfId="794"/>
    <cellStyle name="Normal 16 4" xfId="278"/>
    <cellStyle name="Normal 16 4 2" xfId="440"/>
    <cellStyle name="Normal 16 4 2 2" xfId="692"/>
    <cellStyle name="Normal 16 4 2 2 2" xfId="1194"/>
    <cellStyle name="Normal 16 4 2 3" xfId="954"/>
    <cellStyle name="Normal 16 4 3" xfId="571"/>
    <cellStyle name="Normal 16 4 3 2" xfId="1074"/>
    <cellStyle name="Normal 16 4 4" xfId="834"/>
    <cellStyle name="Normal 16 5" xfId="360"/>
    <cellStyle name="Normal 16 5 2" xfId="612"/>
    <cellStyle name="Normal 16 5 2 2" xfId="1114"/>
    <cellStyle name="Normal 16 5 3" xfId="874"/>
    <cellStyle name="Normal 16 6" xfId="491"/>
    <cellStyle name="Normal 16 6 2" xfId="994"/>
    <cellStyle name="Normal 16 7" xfId="754"/>
    <cellStyle name="Normal 17" xfId="66"/>
    <cellStyle name="Normal 17 2" xfId="67"/>
    <cellStyle name="Normal 17 2 2" xfId="205"/>
    <cellStyle name="Normal 17 3" xfId="166"/>
    <cellStyle name="Normal 17 4" xfId="204"/>
    <cellStyle name="Normal 17 4 2" xfId="401"/>
    <cellStyle name="Normal 17 4 2 2" xfId="653"/>
    <cellStyle name="Normal 17 4 2 2 2" xfId="1155"/>
    <cellStyle name="Normal 17 4 2 3" xfId="915"/>
    <cellStyle name="Normal 17 4 3" xfId="532"/>
    <cellStyle name="Normal 17 4 3 2" xfId="1035"/>
    <cellStyle name="Normal 17 4 4" xfId="795"/>
    <cellStyle name="Normal 17 5" xfId="279"/>
    <cellStyle name="Normal 17 5 2" xfId="441"/>
    <cellStyle name="Normal 17 5 2 2" xfId="693"/>
    <cellStyle name="Normal 17 5 2 2 2" xfId="1195"/>
    <cellStyle name="Normal 17 5 2 3" xfId="955"/>
    <cellStyle name="Normal 17 5 3" xfId="572"/>
    <cellStyle name="Normal 17 5 3 2" xfId="1075"/>
    <cellStyle name="Normal 17 5 4" xfId="835"/>
    <cellStyle name="Normal 17 6" xfId="361"/>
    <cellStyle name="Normal 17 6 2" xfId="613"/>
    <cellStyle name="Normal 17 6 2 2" xfId="1115"/>
    <cellStyle name="Normal 17 6 3" xfId="875"/>
    <cellStyle name="Normal 17 7" xfId="492"/>
    <cellStyle name="Normal 17 7 2" xfId="995"/>
    <cellStyle name="Normal 17 8" xfId="755"/>
    <cellStyle name="Normal 18" xfId="68"/>
    <cellStyle name="Normal 18 2" xfId="69"/>
    <cellStyle name="Normal 18 2 2" xfId="207"/>
    <cellStyle name="Normal 18 3" xfId="158"/>
    <cellStyle name="Normal 18 4" xfId="206"/>
    <cellStyle name="Normal 18 4 2" xfId="402"/>
    <cellStyle name="Normal 18 4 2 2" xfId="654"/>
    <cellStyle name="Normal 18 4 2 2 2" xfId="1156"/>
    <cellStyle name="Normal 18 4 2 3" xfId="916"/>
    <cellStyle name="Normal 18 4 3" xfId="533"/>
    <cellStyle name="Normal 18 4 3 2" xfId="1036"/>
    <cellStyle name="Normal 18 4 4" xfId="796"/>
    <cellStyle name="Normal 18 5" xfId="280"/>
    <cellStyle name="Normal 18 5 2" xfId="442"/>
    <cellStyle name="Normal 18 5 2 2" xfId="694"/>
    <cellStyle name="Normal 18 5 2 2 2" xfId="1196"/>
    <cellStyle name="Normal 18 5 2 3" xfId="956"/>
    <cellStyle name="Normal 18 5 3" xfId="573"/>
    <cellStyle name="Normal 18 5 3 2" xfId="1076"/>
    <cellStyle name="Normal 18 5 4" xfId="836"/>
    <cellStyle name="Normal 18 6" xfId="362"/>
    <cellStyle name="Normal 18 6 2" xfId="614"/>
    <cellStyle name="Normal 18 6 2 2" xfId="1116"/>
    <cellStyle name="Normal 18 6 3" xfId="876"/>
    <cellStyle name="Normal 18 7" xfId="493"/>
    <cellStyle name="Normal 18 7 2" xfId="996"/>
    <cellStyle name="Normal 18 8" xfId="756"/>
    <cellStyle name="Normal 19" xfId="70"/>
    <cellStyle name="Normal 19 2" xfId="71"/>
    <cellStyle name="Normal 19 2 2" xfId="209"/>
    <cellStyle name="Normal 19 3" xfId="167"/>
    <cellStyle name="Normal 19 4" xfId="208"/>
    <cellStyle name="Normal 19 4 2" xfId="403"/>
    <cellStyle name="Normal 19 4 2 2" xfId="655"/>
    <cellStyle name="Normal 19 4 2 2 2" xfId="1157"/>
    <cellStyle name="Normal 19 4 2 3" xfId="917"/>
    <cellStyle name="Normal 19 4 3" xfId="534"/>
    <cellStyle name="Normal 19 4 3 2" xfId="1037"/>
    <cellStyle name="Normal 19 4 4" xfId="797"/>
    <cellStyle name="Normal 19 5" xfId="281"/>
    <cellStyle name="Normal 19 5 2" xfId="443"/>
    <cellStyle name="Normal 19 5 2 2" xfId="695"/>
    <cellStyle name="Normal 19 5 2 2 2" xfId="1197"/>
    <cellStyle name="Normal 19 5 2 3" xfId="957"/>
    <cellStyle name="Normal 19 5 3" xfId="574"/>
    <cellStyle name="Normal 19 5 3 2" xfId="1077"/>
    <cellStyle name="Normal 19 5 4" xfId="837"/>
    <cellStyle name="Normal 19 6" xfId="363"/>
    <cellStyle name="Normal 19 6 2" xfId="615"/>
    <cellStyle name="Normal 19 6 2 2" xfId="1117"/>
    <cellStyle name="Normal 19 6 3" xfId="877"/>
    <cellStyle name="Normal 19 7" xfId="494"/>
    <cellStyle name="Normal 19 7 2" xfId="997"/>
    <cellStyle name="Normal 19 8" xfId="757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2" xfId="76"/>
    <cellStyle name="Normal 20 2 2" xfId="212"/>
    <cellStyle name="Normal 20 3" xfId="169"/>
    <cellStyle name="Normal 20 4" xfId="211"/>
    <cellStyle name="Normal 20 4 2" xfId="404"/>
    <cellStyle name="Normal 20 4 2 2" xfId="656"/>
    <cellStyle name="Normal 20 4 2 2 2" xfId="1158"/>
    <cellStyle name="Normal 20 4 2 3" xfId="918"/>
    <cellStyle name="Normal 20 4 3" xfId="535"/>
    <cellStyle name="Normal 20 4 3 2" xfId="1038"/>
    <cellStyle name="Normal 20 4 4" xfId="798"/>
    <cellStyle name="Normal 20 5" xfId="282"/>
    <cellStyle name="Normal 20 5 2" xfId="444"/>
    <cellStyle name="Normal 20 5 2 2" xfId="696"/>
    <cellStyle name="Normal 20 5 2 2 2" xfId="1198"/>
    <cellStyle name="Normal 20 5 2 3" xfId="958"/>
    <cellStyle name="Normal 20 5 3" xfId="575"/>
    <cellStyle name="Normal 20 5 3 2" xfId="1078"/>
    <cellStyle name="Normal 20 5 4" xfId="838"/>
    <cellStyle name="Normal 20 6" xfId="364"/>
    <cellStyle name="Normal 20 6 2" xfId="616"/>
    <cellStyle name="Normal 20 6 2 2" xfId="1118"/>
    <cellStyle name="Normal 20 6 3" xfId="878"/>
    <cellStyle name="Normal 20 7" xfId="495"/>
    <cellStyle name="Normal 20 7 2" xfId="998"/>
    <cellStyle name="Normal 20 8" xfId="758"/>
    <cellStyle name="Normal 21" xfId="77"/>
    <cellStyle name="Normal 21 2" xfId="78"/>
    <cellStyle name="Normal 21 2 2" xfId="214"/>
    <cellStyle name="Normal 21 3" xfId="170"/>
    <cellStyle name="Normal 21 4" xfId="213"/>
    <cellStyle name="Normal 21 4 2" xfId="405"/>
    <cellStyle name="Normal 21 4 2 2" xfId="657"/>
    <cellStyle name="Normal 21 4 2 2 2" xfId="1159"/>
    <cellStyle name="Normal 21 4 2 3" xfId="919"/>
    <cellStyle name="Normal 21 4 3" xfId="536"/>
    <cellStyle name="Normal 21 4 3 2" xfId="1039"/>
    <cellStyle name="Normal 21 4 4" xfId="799"/>
    <cellStyle name="Normal 21 5" xfId="283"/>
    <cellStyle name="Normal 21 5 2" xfId="445"/>
    <cellStyle name="Normal 21 5 2 2" xfId="697"/>
    <cellStyle name="Normal 21 5 2 2 2" xfId="1199"/>
    <cellStyle name="Normal 21 5 2 3" xfId="959"/>
    <cellStyle name="Normal 21 5 3" xfId="576"/>
    <cellStyle name="Normal 21 5 3 2" xfId="1079"/>
    <cellStyle name="Normal 21 5 4" xfId="839"/>
    <cellStyle name="Normal 21 6" xfId="365"/>
    <cellStyle name="Normal 21 6 2" xfId="617"/>
    <cellStyle name="Normal 21 6 2 2" xfId="1119"/>
    <cellStyle name="Normal 21 6 3" xfId="879"/>
    <cellStyle name="Normal 21 7" xfId="496"/>
    <cellStyle name="Normal 21 7 2" xfId="999"/>
    <cellStyle name="Normal 21 8" xfId="759"/>
    <cellStyle name="Normal 22" xfId="79"/>
    <cellStyle name="Normal 22 2" xfId="80"/>
    <cellStyle name="Normal 22 2 2" xfId="216"/>
    <cellStyle name="Normal 22 3" xfId="171"/>
    <cellStyle name="Normal 22 4" xfId="215"/>
    <cellStyle name="Normal 22 4 2" xfId="406"/>
    <cellStyle name="Normal 22 4 2 2" xfId="658"/>
    <cellStyle name="Normal 22 4 2 2 2" xfId="1160"/>
    <cellStyle name="Normal 22 4 2 3" xfId="920"/>
    <cellStyle name="Normal 22 4 3" xfId="537"/>
    <cellStyle name="Normal 22 4 3 2" xfId="1040"/>
    <cellStyle name="Normal 22 4 4" xfId="800"/>
    <cellStyle name="Normal 22 5" xfId="284"/>
    <cellStyle name="Normal 22 5 2" xfId="446"/>
    <cellStyle name="Normal 22 5 2 2" xfId="698"/>
    <cellStyle name="Normal 22 5 2 2 2" xfId="1200"/>
    <cellStyle name="Normal 22 5 2 3" xfId="960"/>
    <cellStyle name="Normal 22 5 3" xfId="577"/>
    <cellStyle name="Normal 22 5 3 2" xfId="1080"/>
    <cellStyle name="Normal 22 5 4" xfId="840"/>
    <cellStyle name="Normal 22 6" xfId="366"/>
    <cellStyle name="Normal 22 6 2" xfId="618"/>
    <cellStyle name="Normal 22 6 2 2" xfId="1120"/>
    <cellStyle name="Normal 22 6 3" xfId="880"/>
    <cellStyle name="Normal 22 7" xfId="497"/>
    <cellStyle name="Normal 22 7 2" xfId="1000"/>
    <cellStyle name="Normal 22 8" xfId="760"/>
    <cellStyle name="Normal 23" xfId="81"/>
    <cellStyle name="Normal 23 2" xfId="82"/>
    <cellStyle name="Normal 23 2 2" xfId="218"/>
    <cellStyle name="Normal 23 3" xfId="157"/>
    <cellStyle name="Normal 23 4" xfId="217"/>
    <cellStyle name="Normal 23 4 2" xfId="407"/>
    <cellStyle name="Normal 23 4 2 2" xfId="659"/>
    <cellStyle name="Normal 23 4 2 2 2" xfId="1161"/>
    <cellStyle name="Normal 23 4 2 3" xfId="921"/>
    <cellStyle name="Normal 23 4 3" xfId="538"/>
    <cellStyle name="Normal 23 4 3 2" xfId="1041"/>
    <cellStyle name="Normal 23 4 4" xfId="801"/>
    <cellStyle name="Normal 23 5" xfId="285"/>
    <cellStyle name="Normal 23 5 2" xfId="447"/>
    <cellStyle name="Normal 23 5 2 2" xfId="699"/>
    <cellStyle name="Normal 23 5 2 2 2" xfId="1201"/>
    <cellStyle name="Normal 23 5 2 3" xfId="961"/>
    <cellStyle name="Normal 23 5 3" xfId="578"/>
    <cellStyle name="Normal 23 5 3 2" xfId="1081"/>
    <cellStyle name="Normal 23 5 4" xfId="841"/>
    <cellStyle name="Normal 23 6" xfId="367"/>
    <cellStyle name="Normal 23 6 2" xfId="619"/>
    <cellStyle name="Normal 23 6 2 2" xfId="1121"/>
    <cellStyle name="Normal 23 6 3" xfId="881"/>
    <cellStyle name="Normal 23 7" xfId="498"/>
    <cellStyle name="Normal 23 7 2" xfId="1001"/>
    <cellStyle name="Normal 23 8" xfId="761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2" xfId="88"/>
    <cellStyle name="Normal 28 2 2" xfId="220"/>
    <cellStyle name="Normal 28 3" xfId="175"/>
    <cellStyle name="Normal 28 4" xfId="219"/>
    <cellStyle name="Normal 28 4 2" xfId="408"/>
    <cellStyle name="Normal 28 4 2 2" xfId="660"/>
    <cellStyle name="Normal 28 4 2 2 2" xfId="1162"/>
    <cellStyle name="Normal 28 4 2 3" xfId="922"/>
    <cellStyle name="Normal 28 4 3" xfId="539"/>
    <cellStyle name="Normal 28 4 3 2" xfId="1042"/>
    <cellStyle name="Normal 28 4 4" xfId="802"/>
    <cellStyle name="Normal 28 5" xfId="286"/>
    <cellStyle name="Normal 28 5 2" xfId="448"/>
    <cellStyle name="Normal 28 5 2 2" xfId="700"/>
    <cellStyle name="Normal 28 5 2 2 2" xfId="1202"/>
    <cellStyle name="Normal 28 5 2 3" xfId="962"/>
    <cellStyle name="Normal 28 5 3" xfId="579"/>
    <cellStyle name="Normal 28 5 3 2" xfId="1082"/>
    <cellStyle name="Normal 28 5 4" xfId="842"/>
    <cellStyle name="Normal 28 6" xfId="368"/>
    <cellStyle name="Normal 28 6 2" xfId="620"/>
    <cellStyle name="Normal 28 6 2 2" xfId="1122"/>
    <cellStyle name="Normal 28 6 3" xfId="882"/>
    <cellStyle name="Normal 28 7" xfId="499"/>
    <cellStyle name="Normal 28 7 2" xfId="1002"/>
    <cellStyle name="Normal 28 8" xfId="762"/>
    <cellStyle name="Normal 29" xfId="89"/>
    <cellStyle name="Normal 29 2" xfId="90"/>
    <cellStyle name="Normal 29 2 2" xfId="222"/>
    <cellStyle name="Normal 29 3" xfId="176"/>
    <cellStyle name="Normal 29 4" xfId="221"/>
    <cellStyle name="Normal 29 4 2" xfId="409"/>
    <cellStyle name="Normal 29 4 2 2" xfId="661"/>
    <cellStyle name="Normal 29 4 2 2 2" xfId="1163"/>
    <cellStyle name="Normal 29 4 2 3" xfId="923"/>
    <cellStyle name="Normal 29 4 3" xfId="540"/>
    <cellStyle name="Normal 29 4 3 2" xfId="1043"/>
    <cellStyle name="Normal 29 4 4" xfId="803"/>
    <cellStyle name="Normal 29 5" xfId="287"/>
    <cellStyle name="Normal 29 5 2" xfId="449"/>
    <cellStyle name="Normal 29 5 2 2" xfId="701"/>
    <cellStyle name="Normal 29 5 2 2 2" xfId="1203"/>
    <cellStyle name="Normal 29 5 2 3" xfId="963"/>
    <cellStyle name="Normal 29 5 3" xfId="580"/>
    <cellStyle name="Normal 29 5 3 2" xfId="1083"/>
    <cellStyle name="Normal 29 5 4" xfId="843"/>
    <cellStyle name="Normal 29 6" xfId="369"/>
    <cellStyle name="Normal 29 6 2" xfId="621"/>
    <cellStyle name="Normal 29 6 2 2" xfId="1123"/>
    <cellStyle name="Normal 29 6 3" xfId="883"/>
    <cellStyle name="Normal 29 7" xfId="500"/>
    <cellStyle name="Normal 29 7 2" xfId="1003"/>
    <cellStyle name="Normal 29 8" xfId="763"/>
    <cellStyle name="Normal 3" xfId="91"/>
    <cellStyle name="Normal 3 2" xfId="92"/>
    <cellStyle name="Normal 3 2 2" xfId="224"/>
    <cellStyle name="Normal 3 3" xfId="177"/>
    <cellStyle name="Normal 3 4" xfId="223"/>
    <cellStyle name="Normal 3 4 2" xfId="410"/>
    <cellStyle name="Normal 3 4 2 2" xfId="662"/>
    <cellStyle name="Normal 3 4 2 2 2" xfId="1164"/>
    <cellStyle name="Normal 3 4 2 3" xfId="924"/>
    <cellStyle name="Normal 3 4 3" xfId="541"/>
    <cellStyle name="Normal 3 4 3 2" xfId="1044"/>
    <cellStyle name="Normal 3 4 4" xfId="804"/>
    <cellStyle name="Normal 3 5" xfId="288"/>
    <cellStyle name="Normal 3 5 2" xfId="450"/>
    <cellStyle name="Normal 3 5 2 2" xfId="702"/>
    <cellStyle name="Normal 3 5 2 2 2" xfId="1204"/>
    <cellStyle name="Normal 3 5 2 3" xfId="964"/>
    <cellStyle name="Normal 3 5 3" xfId="581"/>
    <cellStyle name="Normal 3 5 3 2" xfId="1084"/>
    <cellStyle name="Normal 3 5 4" xfId="844"/>
    <cellStyle name="Normal 3 6" xfId="370"/>
    <cellStyle name="Normal 3 6 2" xfId="622"/>
    <cellStyle name="Normal 3 6 2 2" xfId="1124"/>
    <cellStyle name="Normal 3 6 3" xfId="884"/>
    <cellStyle name="Normal 3 7" xfId="501"/>
    <cellStyle name="Normal 3 7 2" xfId="1004"/>
    <cellStyle name="Normal 3 8" xfId="764"/>
    <cellStyle name="Normal 30" xfId="93"/>
    <cellStyle name="Normal 30 2" xfId="94"/>
    <cellStyle name="Normal 30 2 2" xfId="226"/>
    <cellStyle name="Normal 30 3" xfId="178"/>
    <cellStyle name="Normal 30 4" xfId="225"/>
    <cellStyle name="Normal 30 4 2" xfId="411"/>
    <cellStyle name="Normal 30 4 2 2" xfId="663"/>
    <cellStyle name="Normal 30 4 2 2 2" xfId="1165"/>
    <cellStyle name="Normal 30 4 2 3" xfId="925"/>
    <cellStyle name="Normal 30 4 3" xfId="542"/>
    <cellStyle name="Normal 30 4 3 2" xfId="1045"/>
    <cellStyle name="Normal 30 4 4" xfId="805"/>
    <cellStyle name="Normal 30 5" xfId="289"/>
    <cellStyle name="Normal 30 5 2" xfId="451"/>
    <cellStyle name="Normal 30 5 2 2" xfId="703"/>
    <cellStyle name="Normal 30 5 2 2 2" xfId="1205"/>
    <cellStyle name="Normal 30 5 2 3" xfId="965"/>
    <cellStyle name="Normal 30 5 3" xfId="582"/>
    <cellStyle name="Normal 30 5 3 2" xfId="1085"/>
    <cellStyle name="Normal 30 5 4" xfId="845"/>
    <cellStyle name="Normal 30 6" xfId="371"/>
    <cellStyle name="Normal 30 6 2" xfId="623"/>
    <cellStyle name="Normal 30 6 2 2" xfId="1125"/>
    <cellStyle name="Normal 30 6 3" xfId="885"/>
    <cellStyle name="Normal 30 7" xfId="502"/>
    <cellStyle name="Normal 30 7 2" xfId="1005"/>
    <cellStyle name="Normal 30 8" xfId="765"/>
    <cellStyle name="Normal 31" xfId="95"/>
    <cellStyle name="Normal 31 2" xfId="96"/>
    <cellStyle name="Normal 31 2 2" xfId="228"/>
    <cellStyle name="Normal 31 3" xfId="179"/>
    <cellStyle name="Normal 31 4" xfId="227"/>
    <cellStyle name="Normal 31 4 2" xfId="412"/>
    <cellStyle name="Normal 31 4 2 2" xfId="664"/>
    <cellStyle name="Normal 31 4 2 2 2" xfId="1166"/>
    <cellStyle name="Normal 31 4 2 3" xfId="926"/>
    <cellStyle name="Normal 31 4 3" xfId="543"/>
    <cellStyle name="Normal 31 4 3 2" xfId="1046"/>
    <cellStyle name="Normal 31 4 4" xfId="806"/>
    <cellStyle name="Normal 31 5" xfId="290"/>
    <cellStyle name="Normal 31 5 2" xfId="452"/>
    <cellStyle name="Normal 31 5 2 2" xfId="704"/>
    <cellStyle name="Normal 31 5 2 2 2" xfId="1206"/>
    <cellStyle name="Normal 31 5 2 3" xfId="966"/>
    <cellStyle name="Normal 31 5 3" xfId="583"/>
    <cellStyle name="Normal 31 5 3 2" xfId="1086"/>
    <cellStyle name="Normal 31 5 4" xfId="846"/>
    <cellStyle name="Normal 31 6" xfId="372"/>
    <cellStyle name="Normal 31 6 2" xfId="624"/>
    <cellStyle name="Normal 31 6 2 2" xfId="1126"/>
    <cellStyle name="Normal 31 6 3" xfId="886"/>
    <cellStyle name="Normal 31 7" xfId="503"/>
    <cellStyle name="Normal 31 7 2" xfId="1006"/>
    <cellStyle name="Normal 31 8" xfId="766"/>
    <cellStyle name="Normal 32" xfId="97"/>
    <cellStyle name="Normal 32 2" xfId="229"/>
    <cellStyle name="Normal 32 2 2" xfId="413"/>
    <cellStyle name="Normal 32 2 2 2" xfId="665"/>
    <cellStyle name="Normal 32 2 2 2 2" xfId="1167"/>
    <cellStyle name="Normal 32 2 2 3" xfId="927"/>
    <cellStyle name="Normal 32 2 3" xfId="544"/>
    <cellStyle name="Normal 32 2 3 2" xfId="1047"/>
    <cellStyle name="Normal 32 2 4" xfId="807"/>
    <cellStyle name="Normal 32 3" xfId="291"/>
    <cellStyle name="Normal 32 3 2" xfId="453"/>
    <cellStyle name="Normal 32 3 2 2" xfId="705"/>
    <cellStyle name="Normal 32 3 2 2 2" xfId="1207"/>
    <cellStyle name="Normal 32 3 2 3" xfId="967"/>
    <cellStyle name="Normal 32 3 3" xfId="584"/>
    <cellStyle name="Normal 32 3 3 2" xfId="1087"/>
    <cellStyle name="Normal 32 3 4" xfId="847"/>
    <cellStyle name="Normal 32 4" xfId="373"/>
    <cellStyle name="Normal 32 4 2" xfId="625"/>
    <cellStyle name="Normal 32 4 2 2" xfId="1127"/>
    <cellStyle name="Normal 32 4 3" xfId="887"/>
    <cellStyle name="Normal 32 5" xfId="504"/>
    <cellStyle name="Normal 32 5 2" xfId="1007"/>
    <cellStyle name="Normal 32 6" xfId="767"/>
    <cellStyle name="Normal 33" xfId="98"/>
    <cellStyle name="Normal 33 2" xfId="230"/>
    <cellStyle name="Normal 33 2 2" xfId="414"/>
    <cellStyle name="Normal 33 2 2 2" xfId="666"/>
    <cellStyle name="Normal 33 2 2 2 2" xfId="1168"/>
    <cellStyle name="Normal 33 2 2 3" xfId="928"/>
    <cellStyle name="Normal 33 2 3" xfId="545"/>
    <cellStyle name="Normal 33 2 3 2" xfId="1048"/>
    <cellStyle name="Normal 33 2 4" xfId="808"/>
    <cellStyle name="Normal 33 3" xfId="292"/>
    <cellStyle name="Normal 33 3 2" xfId="454"/>
    <cellStyle name="Normal 33 3 2 2" xfId="706"/>
    <cellStyle name="Normal 33 3 2 2 2" xfId="1208"/>
    <cellStyle name="Normal 33 3 2 3" xfId="968"/>
    <cellStyle name="Normal 33 3 3" xfId="585"/>
    <cellStyle name="Normal 33 3 3 2" xfId="1088"/>
    <cellStyle name="Normal 33 3 4" xfId="848"/>
    <cellStyle name="Normal 33 4" xfId="374"/>
    <cellStyle name="Normal 33 4 2" xfId="626"/>
    <cellStyle name="Normal 33 4 2 2" xfId="1128"/>
    <cellStyle name="Normal 33 4 3" xfId="888"/>
    <cellStyle name="Normal 33 5" xfId="505"/>
    <cellStyle name="Normal 33 5 2" xfId="1008"/>
    <cellStyle name="Normal 33 6" xfId="768"/>
    <cellStyle name="Normal 34" xfId="99"/>
    <cellStyle name="Normal 34 2" xfId="231"/>
    <cellStyle name="Normal 34 2 2" xfId="415"/>
    <cellStyle name="Normal 34 2 2 2" xfId="667"/>
    <cellStyle name="Normal 34 2 2 2 2" xfId="1169"/>
    <cellStyle name="Normal 34 2 2 3" xfId="929"/>
    <cellStyle name="Normal 34 2 3" xfId="546"/>
    <cellStyle name="Normal 34 2 3 2" xfId="1049"/>
    <cellStyle name="Normal 34 2 4" xfId="809"/>
    <cellStyle name="Normal 34 3" xfId="293"/>
    <cellStyle name="Normal 34 3 2" xfId="455"/>
    <cellStyle name="Normal 34 3 2 2" xfId="707"/>
    <cellStyle name="Normal 34 3 2 2 2" xfId="1209"/>
    <cellStyle name="Normal 34 3 2 3" xfId="969"/>
    <cellStyle name="Normal 34 3 3" xfId="586"/>
    <cellStyle name="Normal 34 3 3 2" xfId="1089"/>
    <cellStyle name="Normal 34 3 4" xfId="849"/>
    <cellStyle name="Normal 34 4" xfId="375"/>
    <cellStyle name="Normal 34 4 2" xfId="627"/>
    <cellStyle name="Normal 34 4 2 2" xfId="1129"/>
    <cellStyle name="Normal 34 4 3" xfId="889"/>
    <cellStyle name="Normal 34 5" xfId="506"/>
    <cellStyle name="Normal 34 5 2" xfId="1009"/>
    <cellStyle name="Normal 34 6" xfId="769"/>
    <cellStyle name="Normal 35" xfId="100"/>
    <cellStyle name="Normal 35 2" xfId="232"/>
    <cellStyle name="Normal 35 2 2" xfId="416"/>
    <cellStyle name="Normal 35 2 2 2" xfId="668"/>
    <cellStyle name="Normal 35 2 2 2 2" xfId="1170"/>
    <cellStyle name="Normal 35 2 2 3" xfId="930"/>
    <cellStyle name="Normal 35 2 3" xfId="547"/>
    <cellStyle name="Normal 35 2 3 2" xfId="1050"/>
    <cellStyle name="Normal 35 2 4" xfId="810"/>
    <cellStyle name="Normal 35 3" xfId="294"/>
    <cellStyle name="Normal 35 3 2" xfId="456"/>
    <cellStyle name="Normal 35 3 2 2" xfId="708"/>
    <cellStyle name="Normal 35 3 2 2 2" xfId="1210"/>
    <cellStyle name="Normal 35 3 2 3" xfId="970"/>
    <cellStyle name="Normal 35 3 3" xfId="587"/>
    <cellStyle name="Normal 35 3 3 2" xfId="1090"/>
    <cellStyle name="Normal 35 3 4" xfId="850"/>
    <cellStyle name="Normal 35 4" xfId="376"/>
    <cellStyle name="Normal 35 4 2" xfId="628"/>
    <cellStyle name="Normal 35 4 2 2" xfId="1130"/>
    <cellStyle name="Normal 35 4 3" xfId="890"/>
    <cellStyle name="Normal 35 5" xfId="507"/>
    <cellStyle name="Normal 35 5 2" xfId="1010"/>
    <cellStyle name="Normal 35 6" xfId="730"/>
    <cellStyle name="Normal 35 7" xfId="770"/>
    <cellStyle name="Normal 36" xfId="101"/>
    <cellStyle name="Normal 36 2" xfId="233"/>
    <cellStyle name="Normal 36 2 2" xfId="417"/>
    <cellStyle name="Normal 36 2 2 2" xfId="669"/>
    <cellStyle name="Normal 36 2 2 2 2" xfId="1171"/>
    <cellStyle name="Normal 36 2 2 3" xfId="931"/>
    <cellStyle name="Normal 36 2 3" xfId="548"/>
    <cellStyle name="Normal 36 2 3 2" xfId="1051"/>
    <cellStyle name="Normal 36 2 4" xfId="811"/>
    <cellStyle name="Normal 36 3" xfId="295"/>
    <cellStyle name="Normal 36 3 2" xfId="457"/>
    <cellStyle name="Normal 36 3 2 2" xfId="709"/>
    <cellStyle name="Normal 36 3 2 2 2" xfId="1211"/>
    <cellStyle name="Normal 36 3 2 3" xfId="971"/>
    <cellStyle name="Normal 36 3 3" xfId="588"/>
    <cellStyle name="Normal 36 3 3 2" xfId="1091"/>
    <cellStyle name="Normal 36 3 4" xfId="851"/>
    <cellStyle name="Normal 36 4" xfId="377"/>
    <cellStyle name="Normal 36 4 2" xfId="629"/>
    <cellStyle name="Normal 36 4 2 2" xfId="1131"/>
    <cellStyle name="Normal 36 4 3" xfId="891"/>
    <cellStyle name="Normal 36 5" xfId="508"/>
    <cellStyle name="Normal 36 5 2" xfId="1011"/>
    <cellStyle name="Normal 36 6" xfId="771"/>
    <cellStyle name="Normal 37" xfId="102"/>
    <cellStyle name="Normal 37 2" xfId="234"/>
    <cellStyle name="Normal 37 2 2" xfId="418"/>
    <cellStyle name="Normal 37 2 2 2" xfId="670"/>
    <cellStyle name="Normal 37 2 2 2 2" xfId="1172"/>
    <cellStyle name="Normal 37 2 2 3" xfId="932"/>
    <cellStyle name="Normal 37 2 3" xfId="549"/>
    <cellStyle name="Normal 37 2 3 2" xfId="1052"/>
    <cellStyle name="Normal 37 2 4" xfId="812"/>
    <cellStyle name="Normal 37 3" xfId="296"/>
    <cellStyle name="Normal 37 3 2" xfId="458"/>
    <cellStyle name="Normal 37 3 2 2" xfId="710"/>
    <cellStyle name="Normal 37 3 2 2 2" xfId="1212"/>
    <cellStyle name="Normal 37 3 2 3" xfId="972"/>
    <cellStyle name="Normal 37 3 3" xfId="589"/>
    <cellStyle name="Normal 37 3 3 2" xfId="1092"/>
    <cellStyle name="Normal 37 3 4" xfId="852"/>
    <cellStyle name="Normal 37 4" xfId="378"/>
    <cellStyle name="Normal 37 4 2" xfId="630"/>
    <cellStyle name="Normal 37 4 2 2" xfId="1132"/>
    <cellStyle name="Normal 37 4 3" xfId="892"/>
    <cellStyle name="Normal 37 5" xfId="509"/>
    <cellStyle name="Normal 37 5 2" xfId="1012"/>
    <cellStyle name="Normal 37 6" xfId="772"/>
    <cellStyle name="Normal 38" xfId="103"/>
    <cellStyle name="Normal 38 2" xfId="235"/>
    <cellStyle name="Normal 38 2 2" xfId="419"/>
    <cellStyle name="Normal 38 2 2 2" xfId="671"/>
    <cellStyle name="Normal 38 2 2 2 2" xfId="1173"/>
    <cellStyle name="Normal 38 2 2 3" xfId="933"/>
    <cellStyle name="Normal 38 2 3" xfId="550"/>
    <cellStyle name="Normal 38 2 3 2" xfId="1053"/>
    <cellStyle name="Normal 38 2 4" xfId="813"/>
    <cellStyle name="Normal 38 3" xfId="297"/>
    <cellStyle name="Normal 38 3 2" xfId="459"/>
    <cellStyle name="Normal 38 3 2 2" xfId="711"/>
    <cellStyle name="Normal 38 3 2 2 2" xfId="1213"/>
    <cellStyle name="Normal 38 3 2 3" xfId="973"/>
    <cellStyle name="Normal 38 3 3" xfId="590"/>
    <cellStyle name="Normal 38 3 3 2" xfId="1093"/>
    <cellStyle name="Normal 38 3 4" xfId="853"/>
    <cellStyle name="Normal 38 4" xfId="379"/>
    <cellStyle name="Normal 38 4 2" xfId="631"/>
    <cellStyle name="Normal 38 4 2 2" xfId="1133"/>
    <cellStyle name="Normal 38 4 3" xfId="893"/>
    <cellStyle name="Normal 38 5" xfId="510"/>
    <cellStyle name="Normal 38 5 2" xfId="1013"/>
    <cellStyle name="Normal 38 6" xfId="727"/>
    <cellStyle name="Normal 38 7" xfId="773"/>
    <cellStyle name="Normal 39" xfId="104"/>
    <cellStyle name="Normal 39 2" xfId="236"/>
    <cellStyle name="Normal 39 2 2" xfId="420"/>
    <cellStyle name="Normal 39 2 2 2" xfId="672"/>
    <cellStyle name="Normal 39 2 2 2 2" xfId="1174"/>
    <cellStyle name="Normal 39 2 2 3" xfId="934"/>
    <cellStyle name="Normal 39 2 3" xfId="551"/>
    <cellStyle name="Normal 39 2 3 2" xfId="1054"/>
    <cellStyle name="Normal 39 2 4" xfId="814"/>
    <cellStyle name="Normal 39 3" xfId="298"/>
    <cellStyle name="Normal 39 3 2" xfId="460"/>
    <cellStyle name="Normal 39 3 2 2" xfId="712"/>
    <cellStyle name="Normal 39 3 2 2 2" xfId="1214"/>
    <cellStyle name="Normal 39 3 2 3" xfId="974"/>
    <cellStyle name="Normal 39 3 3" xfId="591"/>
    <cellStyle name="Normal 39 3 3 2" xfId="1094"/>
    <cellStyle name="Normal 39 3 4" xfId="854"/>
    <cellStyle name="Normal 39 4" xfId="380"/>
    <cellStyle name="Normal 39 4 2" xfId="632"/>
    <cellStyle name="Normal 39 4 2 2" xfId="1134"/>
    <cellStyle name="Normal 39 4 3" xfId="894"/>
    <cellStyle name="Normal 39 5" xfId="511"/>
    <cellStyle name="Normal 39 5 2" xfId="1014"/>
    <cellStyle name="Normal 39 6" xfId="728"/>
    <cellStyle name="Normal 39 7" xfId="774"/>
    <cellStyle name="Normal 4" xfId="105"/>
    <cellStyle name="Normal 4 2" xfId="106"/>
    <cellStyle name="Normal 4 2 2" xfId="237"/>
    <cellStyle name="Normal 4 3" xfId="107"/>
    <cellStyle name="Normal 4 3 2" xfId="238"/>
    <cellStyle name="Normal 4 3 2 2" xfId="421"/>
    <cellStyle name="Normal 4 3 2 2 2" xfId="673"/>
    <cellStyle name="Normal 4 3 2 2 2 2" xfId="1175"/>
    <cellStyle name="Normal 4 3 2 2 3" xfId="935"/>
    <cellStyle name="Normal 4 3 2 3" xfId="552"/>
    <cellStyle name="Normal 4 3 2 3 2" xfId="1055"/>
    <cellStyle name="Normal 4 3 2 4" xfId="815"/>
    <cellStyle name="Normal 4 3 3" xfId="381"/>
    <cellStyle name="Normal 4 3 3 2" xfId="633"/>
    <cellStyle name="Normal 4 3 3 2 2" xfId="1135"/>
    <cellStyle name="Normal 4 3 3 3" xfId="895"/>
    <cellStyle name="Normal 4 3 4" xfId="512"/>
    <cellStyle name="Normal 4 3 4 2" xfId="1015"/>
    <cellStyle name="Normal 4 3 5" xfId="775"/>
    <cellStyle name="Normal 4 4" xfId="180"/>
    <cellStyle name="Normal 4 5" xfId="299"/>
    <cellStyle name="Normal 4 5 2" xfId="461"/>
    <cellStyle name="Normal 4 5 2 2" xfId="713"/>
    <cellStyle name="Normal 4 5 2 2 2" xfId="1215"/>
    <cellStyle name="Normal 4 5 2 3" xfId="975"/>
    <cellStyle name="Normal 4 5 3" xfId="592"/>
    <cellStyle name="Normal 4 5 3 2" xfId="1095"/>
    <cellStyle name="Normal 4 5 4" xfId="855"/>
    <cellStyle name="Normal 40" xfId="108"/>
    <cellStyle name="Normal 40 2" xfId="239"/>
    <cellStyle name="Normal 40 2 2" xfId="422"/>
    <cellStyle name="Normal 40 2 2 2" xfId="674"/>
    <cellStyle name="Normal 40 2 2 2 2" xfId="1176"/>
    <cellStyle name="Normal 40 2 2 3" xfId="936"/>
    <cellStyle name="Normal 40 2 3" xfId="553"/>
    <cellStyle name="Normal 40 2 3 2" xfId="1056"/>
    <cellStyle name="Normal 40 2 4" xfId="816"/>
    <cellStyle name="Normal 40 3" xfId="300"/>
    <cellStyle name="Normal 40 3 2" xfId="462"/>
    <cellStyle name="Normal 40 3 2 2" xfId="714"/>
    <cellStyle name="Normal 40 3 2 2 2" xfId="1216"/>
    <cellStyle name="Normal 40 3 2 3" xfId="976"/>
    <cellStyle name="Normal 40 3 3" xfId="593"/>
    <cellStyle name="Normal 40 3 3 2" xfId="1096"/>
    <cellStyle name="Normal 40 3 4" xfId="856"/>
    <cellStyle name="Normal 40 4" xfId="382"/>
    <cellStyle name="Normal 40 4 2" xfId="634"/>
    <cellStyle name="Normal 40 4 2 2" xfId="1136"/>
    <cellStyle name="Normal 40 4 3" xfId="896"/>
    <cellStyle name="Normal 40 5" xfId="513"/>
    <cellStyle name="Normal 40 5 2" xfId="1016"/>
    <cellStyle name="Normal 40 6" xfId="729"/>
    <cellStyle name="Normal 40 7" xfId="776"/>
    <cellStyle name="Normal 41" xfId="109"/>
    <cellStyle name="Normal 41 2" xfId="240"/>
    <cellStyle name="Normal 41 2 2" xfId="423"/>
    <cellStyle name="Normal 41 2 2 2" xfId="675"/>
    <cellStyle name="Normal 41 2 2 2 2" xfId="1177"/>
    <cellStyle name="Normal 41 2 2 3" xfId="937"/>
    <cellStyle name="Normal 41 2 3" xfId="554"/>
    <cellStyle name="Normal 41 2 3 2" xfId="1057"/>
    <cellStyle name="Normal 41 2 4" xfId="817"/>
    <cellStyle name="Normal 41 3" xfId="301"/>
    <cellStyle name="Normal 41 3 2" xfId="463"/>
    <cellStyle name="Normal 41 3 2 2" xfId="715"/>
    <cellStyle name="Normal 41 3 2 2 2" xfId="1217"/>
    <cellStyle name="Normal 41 3 2 3" xfId="977"/>
    <cellStyle name="Normal 41 3 3" xfId="594"/>
    <cellStyle name="Normal 41 3 3 2" xfId="1097"/>
    <cellStyle name="Normal 41 3 4" xfId="857"/>
    <cellStyle name="Normal 41 4" xfId="383"/>
    <cellStyle name="Normal 41 4 2" xfId="635"/>
    <cellStyle name="Normal 41 4 2 2" xfId="1137"/>
    <cellStyle name="Normal 41 4 3" xfId="897"/>
    <cellStyle name="Normal 41 5" xfId="514"/>
    <cellStyle name="Normal 41 5 2" xfId="1017"/>
    <cellStyle name="Normal 41 6" xfId="777"/>
    <cellStyle name="Normal 42" xfId="110"/>
    <cellStyle name="Normal 42 2" xfId="241"/>
    <cellStyle name="Normal 42 2 2" xfId="424"/>
    <cellStyle name="Normal 42 2 2 2" xfId="676"/>
    <cellStyle name="Normal 42 2 2 2 2" xfId="1178"/>
    <cellStyle name="Normal 42 2 2 3" xfId="938"/>
    <cellStyle name="Normal 42 2 3" xfId="555"/>
    <cellStyle name="Normal 42 2 3 2" xfId="1058"/>
    <cellStyle name="Normal 42 2 4" xfId="818"/>
    <cellStyle name="Normal 42 3" xfId="302"/>
    <cellStyle name="Normal 42 3 2" xfId="464"/>
    <cellStyle name="Normal 42 3 2 2" xfId="716"/>
    <cellStyle name="Normal 42 3 2 2 2" xfId="1218"/>
    <cellStyle name="Normal 42 3 2 3" xfId="978"/>
    <cellStyle name="Normal 42 3 3" xfId="595"/>
    <cellStyle name="Normal 42 3 3 2" xfId="1098"/>
    <cellStyle name="Normal 42 3 4" xfId="858"/>
    <cellStyle name="Normal 42 4" xfId="384"/>
    <cellStyle name="Normal 42 4 2" xfId="636"/>
    <cellStyle name="Normal 42 4 2 2" xfId="1138"/>
    <cellStyle name="Normal 42 4 3" xfId="898"/>
    <cellStyle name="Normal 42 5" xfId="515"/>
    <cellStyle name="Normal 42 5 2" xfId="1018"/>
    <cellStyle name="Normal 42 6" xfId="778"/>
    <cellStyle name="Normal 43" xfId="111"/>
    <cellStyle name="Normal 43 2" xfId="242"/>
    <cellStyle name="Normal 43 2 2" xfId="425"/>
    <cellStyle name="Normal 43 2 2 2" xfId="677"/>
    <cellStyle name="Normal 43 2 2 2 2" xfId="1179"/>
    <cellStyle name="Normal 43 2 2 3" xfId="939"/>
    <cellStyle name="Normal 43 2 3" xfId="556"/>
    <cellStyle name="Normal 43 2 3 2" xfId="1059"/>
    <cellStyle name="Normal 43 2 4" xfId="819"/>
    <cellStyle name="Normal 43 3" xfId="303"/>
    <cellStyle name="Normal 43 3 2" xfId="465"/>
    <cellStyle name="Normal 43 3 2 2" xfId="717"/>
    <cellStyle name="Normal 43 3 2 2 2" xfId="1219"/>
    <cellStyle name="Normal 43 3 2 3" xfId="979"/>
    <cellStyle name="Normal 43 3 3" xfId="596"/>
    <cellStyle name="Normal 43 3 3 2" xfId="1099"/>
    <cellStyle name="Normal 43 3 4" xfId="859"/>
    <cellStyle name="Normal 43 4" xfId="385"/>
    <cellStyle name="Normal 43 4 2" xfId="637"/>
    <cellStyle name="Normal 43 4 2 2" xfId="1139"/>
    <cellStyle name="Normal 43 4 3" xfId="899"/>
    <cellStyle name="Normal 43 5" xfId="516"/>
    <cellStyle name="Normal 43 5 2" xfId="1019"/>
    <cellStyle name="Normal 43 6" xfId="779"/>
    <cellStyle name="Normal 44" xfId="112"/>
    <cellStyle name="Normal 44 2" xfId="243"/>
    <cellStyle name="Normal 44 2 2" xfId="426"/>
    <cellStyle name="Normal 44 2 2 2" xfId="678"/>
    <cellStyle name="Normal 44 2 2 2 2" xfId="1180"/>
    <cellStyle name="Normal 44 2 2 3" xfId="940"/>
    <cellStyle name="Normal 44 2 3" xfId="557"/>
    <cellStyle name="Normal 44 2 3 2" xfId="1060"/>
    <cellStyle name="Normal 44 2 4" xfId="820"/>
    <cellStyle name="Normal 44 3" xfId="304"/>
    <cellStyle name="Normal 44 3 2" xfId="466"/>
    <cellStyle name="Normal 44 3 2 2" xfId="718"/>
    <cellStyle name="Normal 44 3 2 2 2" xfId="1220"/>
    <cellStyle name="Normal 44 3 2 3" xfId="980"/>
    <cellStyle name="Normal 44 3 3" xfId="597"/>
    <cellStyle name="Normal 44 3 3 2" xfId="1100"/>
    <cellStyle name="Normal 44 3 4" xfId="860"/>
    <cellStyle name="Normal 44 4" xfId="386"/>
    <cellStyle name="Normal 44 4 2" xfId="638"/>
    <cellStyle name="Normal 44 4 2 2" xfId="1140"/>
    <cellStyle name="Normal 44 4 3" xfId="900"/>
    <cellStyle name="Normal 44 5" xfId="517"/>
    <cellStyle name="Normal 44 5 2" xfId="1020"/>
    <cellStyle name="Normal 44 6" xfId="780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2" xfId="250"/>
    <cellStyle name="Normal 5 3 2 2" xfId="427"/>
    <cellStyle name="Normal 5 3 2 2 2" xfId="679"/>
    <cellStyle name="Normal 5 3 2 2 2 2" xfId="1181"/>
    <cellStyle name="Normal 5 3 2 2 3" xfId="941"/>
    <cellStyle name="Normal 5 3 2 3" xfId="558"/>
    <cellStyle name="Normal 5 3 2 3 2" xfId="1061"/>
    <cellStyle name="Normal 5 3 2 4" xfId="821"/>
    <cellStyle name="Normal 5 3 3" xfId="387"/>
    <cellStyle name="Normal 5 3 3 2" xfId="639"/>
    <cellStyle name="Normal 5 3 3 2 2" xfId="1141"/>
    <cellStyle name="Normal 5 3 3 3" xfId="901"/>
    <cellStyle name="Normal 5 3 4" xfId="518"/>
    <cellStyle name="Normal 5 3 4 2" xfId="1021"/>
    <cellStyle name="Normal 5 3 5" xfId="781"/>
    <cellStyle name="Normal 5 4" xfId="181"/>
    <cellStyle name="Normal 5 5" xfId="305"/>
    <cellStyle name="Normal 5 5 2" xfId="467"/>
    <cellStyle name="Normal 5 5 2 2" xfId="719"/>
    <cellStyle name="Normal 5 5 2 2 2" xfId="1221"/>
    <cellStyle name="Normal 5 5 2 3" xfId="981"/>
    <cellStyle name="Normal 5 5 3" xfId="598"/>
    <cellStyle name="Normal 5 5 3 2" xfId="1101"/>
    <cellStyle name="Normal 5 5 4" xfId="861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2" xfId="256"/>
    <cellStyle name="Normal 6 3 2 2" xfId="428"/>
    <cellStyle name="Normal 6 3 2 2 2" xfId="680"/>
    <cellStyle name="Normal 6 3 2 2 2 2" xfId="1182"/>
    <cellStyle name="Normal 6 3 2 2 3" xfId="942"/>
    <cellStyle name="Normal 6 3 2 3" xfId="559"/>
    <cellStyle name="Normal 6 3 2 3 2" xfId="1062"/>
    <cellStyle name="Normal 6 3 2 4" xfId="822"/>
    <cellStyle name="Normal 6 3 3" xfId="388"/>
    <cellStyle name="Normal 6 3 3 2" xfId="640"/>
    <cellStyle name="Normal 6 3 3 2 2" xfId="1142"/>
    <cellStyle name="Normal 6 3 3 3" xfId="902"/>
    <cellStyle name="Normal 6 3 4" xfId="519"/>
    <cellStyle name="Normal 6 3 4 2" xfId="1022"/>
    <cellStyle name="Normal 6 3 5" xfId="782"/>
    <cellStyle name="Normal 6 4" xfId="182"/>
    <cellStyle name="Normal 6 5" xfId="306"/>
    <cellStyle name="Normal 6 5 2" xfId="468"/>
    <cellStyle name="Normal 6 5 2 2" xfId="720"/>
    <cellStyle name="Normal 6 5 2 2 2" xfId="1222"/>
    <cellStyle name="Normal 6 5 2 3" xfId="982"/>
    <cellStyle name="Normal 6 5 3" xfId="599"/>
    <cellStyle name="Normal 6 5 3 2" xfId="1102"/>
    <cellStyle name="Normal 6 5 4" xfId="862"/>
    <cellStyle name="Normal 60" xfId="482"/>
    <cellStyle name="Normal 61" xfId="603"/>
    <cellStyle name="Normal 62" xfId="731"/>
    <cellStyle name="Normal 63" xfId="739"/>
    <cellStyle name="Normal 64" xfId="740"/>
    <cellStyle name="Normal 65" xfId="741"/>
    <cellStyle name="Normal 66" xfId="742"/>
    <cellStyle name="Normal 66 2" xfId="1227"/>
    <cellStyle name="Normal 7" xfId="128"/>
    <cellStyle name="Normal 7 2" xfId="129"/>
    <cellStyle name="Normal 7 2 2" xfId="257"/>
    <cellStyle name="Normal 7 3" xfId="130"/>
    <cellStyle name="Normal 7 3 2" xfId="258"/>
    <cellStyle name="Normal 7 3 2 2" xfId="429"/>
    <cellStyle name="Normal 7 3 2 2 2" xfId="681"/>
    <cellStyle name="Normal 7 3 2 2 2 2" xfId="1183"/>
    <cellStyle name="Normal 7 3 2 2 3" xfId="943"/>
    <cellStyle name="Normal 7 3 2 3" xfId="560"/>
    <cellStyle name="Normal 7 3 2 3 2" xfId="1063"/>
    <cellStyle name="Normal 7 3 2 4" xfId="823"/>
    <cellStyle name="Normal 7 3 3" xfId="389"/>
    <cellStyle name="Normal 7 3 3 2" xfId="641"/>
    <cellStyle name="Normal 7 3 3 2 2" xfId="1143"/>
    <cellStyle name="Normal 7 3 3 3" xfId="903"/>
    <cellStyle name="Normal 7 3 4" xfId="520"/>
    <cellStyle name="Normal 7 3 4 2" xfId="1023"/>
    <cellStyle name="Normal 7 3 5" xfId="783"/>
    <cellStyle name="Normal 7 4" xfId="183"/>
    <cellStyle name="Normal 7 5" xfId="307"/>
    <cellStyle name="Normal 7 5 2" xfId="469"/>
    <cellStyle name="Normal 7 5 2 2" xfId="721"/>
    <cellStyle name="Normal 7 5 2 2 2" xfId="1223"/>
    <cellStyle name="Normal 7 5 2 3" xfId="983"/>
    <cellStyle name="Normal 7 5 3" xfId="600"/>
    <cellStyle name="Normal 7 5 3 2" xfId="1103"/>
    <cellStyle name="Normal 7 5 4" xfId="863"/>
    <cellStyle name="Normal 8" xfId="131"/>
    <cellStyle name="Normal 8 2" xfId="132"/>
    <cellStyle name="Normal 8 2 2" xfId="259"/>
    <cellStyle name="Normal 8 3" xfId="133"/>
    <cellStyle name="Normal 8 3 2" xfId="260"/>
    <cellStyle name="Normal 8 3 2 2" xfId="430"/>
    <cellStyle name="Normal 8 3 2 2 2" xfId="682"/>
    <cellStyle name="Normal 8 3 2 2 2 2" xfId="1184"/>
    <cellStyle name="Normal 8 3 2 2 3" xfId="944"/>
    <cellStyle name="Normal 8 3 2 3" xfId="561"/>
    <cellStyle name="Normal 8 3 2 3 2" xfId="1064"/>
    <cellStyle name="Normal 8 3 2 4" xfId="824"/>
    <cellStyle name="Normal 8 3 3" xfId="390"/>
    <cellStyle name="Normal 8 3 3 2" xfId="642"/>
    <cellStyle name="Normal 8 3 3 2 2" xfId="1144"/>
    <cellStyle name="Normal 8 3 3 3" xfId="904"/>
    <cellStyle name="Normal 8 3 4" xfId="521"/>
    <cellStyle name="Normal 8 3 4 2" xfId="1024"/>
    <cellStyle name="Normal 8 3 5" xfId="784"/>
    <cellStyle name="Normal 8 4" xfId="184"/>
    <cellStyle name="Normal 8 5" xfId="308"/>
    <cellStyle name="Normal 8 5 2" xfId="470"/>
    <cellStyle name="Normal 8 5 2 2" xfId="722"/>
    <cellStyle name="Normal 8 5 2 2 2" xfId="1224"/>
    <cellStyle name="Normal 8 5 2 3" xfId="984"/>
    <cellStyle name="Normal 8 5 3" xfId="601"/>
    <cellStyle name="Normal 8 5 3 2" xfId="1104"/>
    <cellStyle name="Normal 8 5 4" xfId="864"/>
    <cellStyle name="Normal 9" xfId="134"/>
    <cellStyle name="Normal 9 2" xfId="135"/>
    <cellStyle name="Normal 9 2 2" xfId="261"/>
    <cellStyle name="Normal 9 3" xfId="136"/>
    <cellStyle name="Normal 9 3 2" xfId="262"/>
    <cellStyle name="Normal 9 3 2 2" xfId="431"/>
    <cellStyle name="Normal 9 3 2 2 2" xfId="683"/>
    <cellStyle name="Normal 9 3 2 2 2 2" xfId="1185"/>
    <cellStyle name="Normal 9 3 2 2 3" xfId="945"/>
    <cellStyle name="Normal 9 3 2 3" xfId="562"/>
    <cellStyle name="Normal 9 3 2 3 2" xfId="1065"/>
    <cellStyle name="Normal 9 3 2 4" xfId="825"/>
    <cellStyle name="Normal 9 3 3" xfId="391"/>
    <cellStyle name="Normal 9 3 3 2" xfId="643"/>
    <cellStyle name="Normal 9 3 3 2 2" xfId="1145"/>
    <cellStyle name="Normal 9 3 3 3" xfId="905"/>
    <cellStyle name="Normal 9 3 4" xfId="522"/>
    <cellStyle name="Normal 9 3 4 2" xfId="1025"/>
    <cellStyle name="Normal 9 3 5" xfId="785"/>
    <cellStyle name="Normal 9 4" xfId="185"/>
    <cellStyle name="Normal 9 5" xfId="309"/>
    <cellStyle name="Normal 9 5 2" xfId="471"/>
    <cellStyle name="Normal 9 5 2 2" xfId="723"/>
    <cellStyle name="Normal 9 5 2 2 2" xfId="1225"/>
    <cellStyle name="Normal 9 5 2 3" xfId="985"/>
    <cellStyle name="Normal 9 5 3" xfId="602"/>
    <cellStyle name="Normal 9 5 3 2" xfId="1105"/>
    <cellStyle name="Normal 9 5 4" xfId="865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Output" xfId="141" builtinId="21" customBuiltin="1"/>
    <cellStyle name="Output 2" xfId="347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2" xfId="147"/>
    <cellStyle name="STYLE2 2" xfId="736"/>
    <cellStyle name="STYLE3" xfId="148"/>
    <cellStyle name="STYLE3 2" xfId="737"/>
    <cellStyle name="STYLE4" xfId="149"/>
    <cellStyle name="STYLE4 2" xfId="738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otal" xfId="155" builtinId="25" customBuiltin="1"/>
    <cellStyle name="Total 2" xfId="349"/>
    <cellStyle name="Warning Text" xfId="156" builtinId="11" customBuiltin="1"/>
    <cellStyle name="Warning Text 2" xfId="3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I8" sqref="I8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5" t="s">
        <v>168</v>
      </c>
      <c r="G1" s="109"/>
    </row>
    <row r="2" spans="1:15" ht="15.75" x14ac:dyDescent="0.25">
      <c r="A2" s="45" t="s">
        <v>236</v>
      </c>
    </row>
    <row r="3" spans="1:15" ht="13.5" thickBot="1" x14ac:dyDescent="0.25">
      <c r="A3" s="109"/>
    </row>
    <row r="4" spans="1:15" x14ac:dyDescent="0.2">
      <c r="B4" s="453" t="s">
        <v>0</v>
      </c>
      <c r="C4" s="454"/>
      <c r="D4" s="294" t="s">
        <v>178</v>
      </c>
      <c r="E4" s="294"/>
      <c r="F4" s="294"/>
      <c r="G4" s="295"/>
      <c r="I4" s="445"/>
      <c r="J4" s="445"/>
    </row>
    <row r="5" spans="1:15" x14ac:dyDescent="0.2">
      <c r="B5" s="451" t="s">
        <v>1</v>
      </c>
      <c r="C5" s="452"/>
      <c r="D5" s="296" t="s">
        <v>181</v>
      </c>
      <c r="E5" s="296"/>
      <c r="F5" s="296"/>
      <c r="G5" s="297"/>
      <c r="I5" s="445"/>
      <c r="J5" s="445"/>
      <c r="L5" s="450"/>
      <c r="M5" s="450"/>
    </row>
    <row r="6" spans="1:15" x14ac:dyDescent="0.2">
      <c r="B6" s="451" t="s">
        <v>2</v>
      </c>
      <c r="C6" s="452"/>
      <c r="D6" s="303">
        <v>41572</v>
      </c>
      <c r="E6" s="296"/>
      <c r="F6" s="296"/>
      <c r="G6" s="297"/>
      <c r="I6" s="445"/>
      <c r="J6" s="445"/>
      <c r="L6" s="450"/>
      <c r="M6" s="450"/>
    </row>
    <row r="7" spans="1:15" x14ac:dyDescent="0.2">
      <c r="B7" s="451" t="s">
        <v>7</v>
      </c>
      <c r="C7" s="452"/>
      <c r="D7" s="303">
        <v>41547</v>
      </c>
      <c r="E7" s="298"/>
      <c r="F7" s="298"/>
      <c r="G7" s="299"/>
      <c r="I7" s="65"/>
      <c r="J7" s="65"/>
      <c r="L7" s="450"/>
      <c r="M7" s="450"/>
    </row>
    <row r="8" spans="1:15" x14ac:dyDescent="0.2">
      <c r="B8" s="451" t="s">
        <v>3</v>
      </c>
      <c r="C8" s="452"/>
      <c r="D8" s="296" t="s">
        <v>238</v>
      </c>
      <c r="E8" s="296"/>
      <c r="F8" s="296"/>
      <c r="G8" s="297"/>
      <c r="I8" s="65"/>
      <c r="J8" s="65"/>
    </row>
    <row r="9" spans="1:15" x14ac:dyDescent="0.2">
      <c r="B9" s="451" t="s">
        <v>4</v>
      </c>
      <c r="C9" s="452"/>
      <c r="D9" s="296" t="s">
        <v>239</v>
      </c>
      <c r="E9" s="296"/>
      <c r="F9" s="296"/>
      <c r="G9" s="297"/>
      <c r="I9" s="65"/>
      <c r="J9" s="65"/>
    </row>
    <row r="10" spans="1:15" x14ac:dyDescent="0.2">
      <c r="B10" s="152" t="s">
        <v>68</v>
      </c>
      <c r="C10" s="153"/>
      <c r="D10" s="436" t="s">
        <v>240</v>
      </c>
      <c r="E10" s="292"/>
      <c r="F10" s="292"/>
      <c r="G10" s="293"/>
      <c r="I10" s="9"/>
      <c r="J10" s="9"/>
    </row>
    <row r="11" spans="1:15" ht="13.5" thickBot="1" x14ac:dyDescent="0.25">
      <c r="B11" s="455" t="s">
        <v>5</v>
      </c>
      <c r="C11" s="456"/>
      <c r="D11" s="300" t="s">
        <v>179</v>
      </c>
      <c r="E11" s="301"/>
      <c r="F11" s="301"/>
      <c r="G11" s="302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5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6" t="s">
        <v>6</v>
      </c>
      <c r="C16" s="156" t="s">
        <v>8</v>
      </c>
      <c r="D16" s="114" t="s">
        <v>59</v>
      </c>
      <c r="E16" s="156" t="s">
        <v>14</v>
      </c>
      <c r="F16" s="156" t="s">
        <v>81</v>
      </c>
      <c r="G16" s="156" t="s">
        <v>70</v>
      </c>
      <c r="H16" s="156" t="s">
        <v>12</v>
      </c>
      <c r="I16" s="156" t="s">
        <v>9</v>
      </c>
      <c r="J16" s="156" t="s">
        <v>10</v>
      </c>
      <c r="K16" s="156" t="s">
        <v>11</v>
      </c>
      <c r="L16" s="156" t="s">
        <v>76</v>
      </c>
      <c r="M16" s="156" t="s">
        <v>13</v>
      </c>
      <c r="N16" s="156" t="s">
        <v>100</v>
      </c>
      <c r="O16" s="157" t="s">
        <v>56</v>
      </c>
    </row>
    <row r="17" spans="1:17" x14ac:dyDescent="0.2">
      <c r="A17" s="11"/>
      <c r="B17" s="313" t="s">
        <v>182</v>
      </c>
      <c r="C17" s="314" t="s">
        <v>184</v>
      </c>
      <c r="D17" s="124">
        <v>7.4885000000000004E-3</v>
      </c>
      <c r="E17" s="124">
        <v>1.7885000000000002E-2</v>
      </c>
      <c r="F17" s="134">
        <v>5.7000000000000002E-3</v>
      </c>
      <c r="G17" s="395"/>
      <c r="H17" s="81">
        <v>551600000</v>
      </c>
      <c r="I17" s="81">
        <v>530798277.54000002</v>
      </c>
      <c r="J17" s="32">
        <v>331226.99</v>
      </c>
      <c r="K17" s="125">
        <v>7919342.8399999999</v>
      </c>
      <c r="L17" s="32">
        <f>I17-K17</f>
        <v>522878934.70000005</v>
      </c>
      <c r="M17" s="74">
        <f>H17/H21</f>
        <v>0.97095581763773986</v>
      </c>
      <c r="N17" s="316" t="s">
        <v>186</v>
      </c>
      <c r="O17" s="70">
        <v>47175</v>
      </c>
      <c r="Q17" s="110"/>
    </row>
    <row r="18" spans="1:17" x14ac:dyDescent="0.2">
      <c r="A18" s="11"/>
      <c r="B18" s="314" t="s">
        <v>183</v>
      </c>
      <c r="C18" s="314" t="s">
        <v>185</v>
      </c>
      <c r="D18" s="126">
        <v>1.4999999999999999E-2</v>
      </c>
      <c r="E18" s="126"/>
      <c r="F18" s="135"/>
      <c r="G18" s="7"/>
      <c r="H18" s="80">
        <v>16500000</v>
      </c>
      <c r="I18" s="80">
        <v>16500000</v>
      </c>
      <c r="J18" s="79">
        <v>20624.18</v>
      </c>
      <c r="K18" s="78">
        <v>0</v>
      </c>
      <c r="L18" s="79">
        <f>I18-K18</f>
        <v>16500000</v>
      </c>
      <c r="M18" s="24">
        <f>H18/H21</f>
        <v>2.9044182362260165E-2</v>
      </c>
      <c r="N18" s="133" t="s">
        <v>186</v>
      </c>
      <c r="O18" s="60">
        <v>48512</v>
      </c>
      <c r="Q18" s="110"/>
    </row>
    <row r="19" spans="1:17" x14ac:dyDescent="0.2">
      <c r="A19" s="11"/>
      <c r="B19" s="314"/>
      <c r="C19" s="314"/>
      <c r="D19" s="126"/>
      <c r="E19" s="126"/>
      <c r="F19" s="135"/>
      <c r="G19" s="7"/>
      <c r="H19" s="80"/>
      <c r="I19" s="80"/>
      <c r="J19" s="79"/>
      <c r="K19" s="78"/>
      <c r="L19" s="79"/>
      <c r="M19" s="24"/>
      <c r="N19" s="24"/>
      <c r="O19" s="60"/>
      <c r="Q19" s="110"/>
    </row>
    <row r="20" spans="1:17" x14ac:dyDescent="0.2">
      <c r="A20" s="14"/>
      <c r="B20" s="8"/>
      <c r="C20" s="8"/>
      <c r="D20" s="53"/>
      <c r="E20" s="8"/>
      <c r="F20" s="8"/>
      <c r="G20" s="8"/>
      <c r="H20" s="77"/>
      <c r="I20" s="76"/>
      <c r="J20" s="76"/>
      <c r="K20" s="75"/>
      <c r="L20" s="76"/>
      <c r="M20" s="59"/>
      <c r="N20" s="59"/>
      <c r="O20" s="315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7">
        <f>SUM(H17:H20)</f>
        <v>568100000</v>
      </c>
      <c r="I21" s="37">
        <f>SUM(I17:I20)</f>
        <v>547298277.53999996</v>
      </c>
      <c r="J21" s="37">
        <f>SUM(J17:J19)</f>
        <v>351851.17</v>
      </c>
      <c r="K21" s="37">
        <f>SUM(K17:K19)</f>
        <v>7919342.8399999999</v>
      </c>
      <c r="L21" s="37">
        <f>SUM(L17:L19)</f>
        <v>539378934.70000005</v>
      </c>
      <c r="M21" s="87">
        <f>SUM(M17:M19)</f>
        <v>1</v>
      </c>
      <c r="N21" s="26"/>
      <c r="O21" s="27"/>
    </row>
    <row r="22" spans="1:17" s="43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7"/>
    </row>
    <row r="23" spans="1:17" s="43" customFormat="1" ht="13.5" thickBot="1" x14ac:dyDescent="0.2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21"/>
      <c r="L23" s="21"/>
      <c r="M23" s="21"/>
      <c r="N23" s="21"/>
      <c r="O23" s="48"/>
    </row>
    <row r="24" spans="1:17" ht="13.5" thickBot="1" x14ac:dyDescent="0.25"/>
    <row r="25" spans="1:17" ht="15.75" x14ac:dyDescent="0.25">
      <c r="A25" s="95" t="s">
        <v>15</v>
      </c>
      <c r="B25" s="29"/>
      <c r="C25" s="16"/>
      <c r="D25" s="16"/>
      <c r="E25" s="16"/>
      <c r="F25" s="16"/>
      <c r="G25" s="16"/>
      <c r="H25" s="17"/>
      <c r="J25" s="95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8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105</v>
      </c>
      <c r="G27" s="4" t="s">
        <v>18</v>
      </c>
      <c r="H27" s="89" t="s">
        <v>17</v>
      </c>
      <c r="I27" s="6"/>
      <c r="J27" s="19"/>
      <c r="K27" s="71"/>
      <c r="L27" s="96" t="s">
        <v>79</v>
      </c>
      <c r="M27" s="446" t="s">
        <v>99</v>
      </c>
      <c r="N27" s="446"/>
      <c r="O27" s="447"/>
    </row>
    <row r="28" spans="1:17" x14ac:dyDescent="0.2">
      <c r="A28" s="19"/>
      <c r="B28" s="113" t="s">
        <v>106</v>
      </c>
      <c r="C28" s="31"/>
      <c r="D28" s="31"/>
      <c r="E28" s="31"/>
      <c r="F28" s="158">
        <v>532897852.81999999</v>
      </c>
      <c r="G28" s="275">
        <v>-6427144.75</v>
      </c>
      <c r="H28" s="159">
        <v>526470708.06999999</v>
      </c>
      <c r="I28" s="62"/>
      <c r="J28" s="14"/>
      <c r="K28" s="67"/>
      <c r="L28" s="97"/>
      <c r="M28" s="448" t="s">
        <v>80</v>
      </c>
      <c r="N28" s="448"/>
      <c r="O28" s="449"/>
    </row>
    <row r="29" spans="1:17" x14ac:dyDescent="0.2">
      <c r="A29" s="11"/>
      <c r="B29" s="289" t="s">
        <v>102</v>
      </c>
      <c r="C29" s="9"/>
      <c r="D29" s="9"/>
      <c r="E29" s="9"/>
      <c r="F29" s="160">
        <v>9000709.1199999992</v>
      </c>
      <c r="G29" s="276">
        <v>-186608</v>
      </c>
      <c r="H29" s="161">
        <v>8814101.1199999992</v>
      </c>
      <c r="J29" s="143" t="s">
        <v>28</v>
      </c>
      <c r="K29" s="72"/>
      <c r="L29" s="162">
        <v>3.1300000000000001E-2</v>
      </c>
      <c r="M29" s="163"/>
      <c r="N29" s="164">
        <v>-18.22</v>
      </c>
      <c r="O29" s="165"/>
    </row>
    <row r="30" spans="1:17" x14ac:dyDescent="0.2">
      <c r="A30" s="11"/>
      <c r="B30" s="98" t="s">
        <v>19</v>
      </c>
      <c r="C30" s="98"/>
      <c r="D30" s="98"/>
      <c r="E30" s="98"/>
      <c r="F30" s="166">
        <v>541898561.94000006</v>
      </c>
      <c r="G30" s="277">
        <v>-6613752.75</v>
      </c>
      <c r="H30" s="167">
        <v>535284809.19</v>
      </c>
      <c r="I30" s="62"/>
      <c r="J30" s="143" t="s">
        <v>35</v>
      </c>
      <c r="K30" s="72"/>
      <c r="L30" s="162">
        <v>1.8800000000000001E-2</v>
      </c>
      <c r="M30" s="168"/>
      <c r="N30" s="169">
        <v>-1.88</v>
      </c>
      <c r="O30" s="170"/>
    </row>
    <row r="31" spans="1:17" x14ac:dyDescent="0.2">
      <c r="A31" s="11"/>
      <c r="B31" s="108"/>
      <c r="C31" s="9"/>
      <c r="D31" s="9"/>
      <c r="E31" s="9"/>
      <c r="F31" s="171"/>
      <c r="G31" s="278"/>
      <c r="H31" s="172"/>
      <c r="I31" s="62"/>
      <c r="J31" s="143" t="s">
        <v>36</v>
      </c>
      <c r="K31" s="72"/>
      <c r="L31" s="162">
        <v>0.1673</v>
      </c>
      <c r="M31" s="168"/>
      <c r="N31" s="169">
        <v>-17.53</v>
      </c>
      <c r="O31" s="170"/>
    </row>
    <row r="32" spans="1:17" x14ac:dyDescent="0.2">
      <c r="A32" s="11"/>
      <c r="B32" s="108"/>
      <c r="C32" s="9"/>
      <c r="D32" s="9"/>
      <c r="E32" s="9"/>
      <c r="F32" s="171"/>
      <c r="G32" s="278"/>
      <c r="H32" s="172"/>
      <c r="I32" s="62"/>
      <c r="J32" s="143" t="s">
        <v>33</v>
      </c>
      <c r="K32" s="72"/>
      <c r="L32" s="162">
        <v>0.1394</v>
      </c>
      <c r="M32" s="173"/>
      <c r="N32" s="174">
        <v>-2.92</v>
      </c>
      <c r="O32" s="175"/>
    </row>
    <row r="33" spans="1:15" ht="15.75" customHeight="1" x14ac:dyDescent="0.2">
      <c r="A33" s="11"/>
      <c r="B33" s="9"/>
      <c r="C33" s="9"/>
      <c r="D33" s="9"/>
      <c r="E33" s="9"/>
      <c r="F33" s="176"/>
      <c r="G33" s="279"/>
      <c r="H33" s="177"/>
      <c r="I33" s="62"/>
      <c r="J33" s="144"/>
      <c r="K33" s="69"/>
      <c r="L33" s="127"/>
      <c r="M33" s="139"/>
      <c r="N33" s="138" t="s">
        <v>84</v>
      </c>
      <c r="O33" s="140"/>
    </row>
    <row r="34" spans="1:15" x14ac:dyDescent="0.2">
      <c r="A34" s="11"/>
      <c r="B34" s="9" t="s">
        <v>20</v>
      </c>
      <c r="C34" s="9"/>
      <c r="D34" s="9"/>
      <c r="E34" s="9"/>
      <c r="F34" s="171">
        <v>5.24</v>
      </c>
      <c r="G34" s="280">
        <f>H34-F34</f>
        <v>0</v>
      </c>
      <c r="H34" s="172">
        <v>5.24</v>
      </c>
      <c r="J34" s="143" t="s">
        <v>29</v>
      </c>
      <c r="K34" s="72"/>
      <c r="L34" s="162">
        <v>0.63959999999999995</v>
      </c>
      <c r="M34" s="163"/>
      <c r="N34" s="164">
        <v>53.54</v>
      </c>
      <c r="O34" s="165"/>
    </row>
    <row r="35" spans="1:15" x14ac:dyDescent="0.2">
      <c r="A35" s="11"/>
      <c r="B35" s="108" t="s">
        <v>173</v>
      </c>
      <c r="C35" s="9"/>
      <c r="D35" s="9"/>
      <c r="E35" s="9"/>
      <c r="F35" s="171">
        <v>123.1</v>
      </c>
      <c r="G35" s="280">
        <f t="shared" ref="G35:G39" si="0">H35-F35</f>
        <v>-0.18999999999999773</v>
      </c>
      <c r="H35" s="172">
        <v>122.91</v>
      </c>
      <c r="J35" s="143" t="s">
        <v>108</v>
      </c>
      <c r="K35" s="72"/>
      <c r="L35" s="162">
        <v>3.5000000000000001E-3</v>
      </c>
      <c r="M35" s="168"/>
      <c r="N35" s="169">
        <v>64.94</v>
      </c>
      <c r="O35" s="170"/>
    </row>
    <row r="36" spans="1:15" ht="12.75" customHeight="1" x14ac:dyDescent="0.2">
      <c r="A36" s="11"/>
      <c r="B36" s="9" t="s">
        <v>21</v>
      </c>
      <c r="C36" s="9"/>
      <c r="D36" s="9"/>
      <c r="E36" s="9"/>
      <c r="F36" s="178">
        <v>151173</v>
      </c>
      <c r="G36" s="433">
        <f t="shared" si="0"/>
        <v>-1345</v>
      </c>
      <c r="H36" s="179">
        <v>149828</v>
      </c>
      <c r="J36" s="143" t="s">
        <v>37</v>
      </c>
      <c r="K36" s="72"/>
      <c r="L36" s="162">
        <v>0</v>
      </c>
      <c r="M36" s="168"/>
      <c r="N36" s="169">
        <v>53.2</v>
      </c>
      <c r="O36" s="170"/>
    </row>
    <row r="37" spans="1:15" ht="13.5" thickBot="1" x14ac:dyDescent="0.25">
      <c r="A37" s="11"/>
      <c r="B37" s="9" t="s">
        <v>22</v>
      </c>
      <c r="C37" s="9"/>
      <c r="D37" s="9"/>
      <c r="E37" s="9"/>
      <c r="F37" s="178">
        <v>68423</v>
      </c>
      <c r="G37" s="433">
        <f t="shared" si="0"/>
        <v>-647</v>
      </c>
      <c r="H37" s="179">
        <v>67776</v>
      </c>
      <c r="J37" s="100" t="s">
        <v>86</v>
      </c>
      <c r="K37" s="72"/>
      <c r="L37" s="136"/>
      <c r="M37" s="137"/>
      <c r="N37" s="286">
        <v>30.53</v>
      </c>
      <c r="O37" s="141"/>
    </row>
    <row r="38" spans="1:15" ht="13.5" thickBot="1" x14ac:dyDescent="0.25">
      <c r="A38" s="11"/>
      <c r="B38" s="9" t="s">
        <v>101</v>
      </c>
      <c r="C38" s="9"/>
      <c r="D38" s="9"/>
      <c r="E38" s="9"/>
      <c r="F38" s="438">
        <v>3584.63</v>
      </c>
      <c r="G38" s="280">
        <f t="shared" si="0"/>
        <v>-11.970000000000255</v>
      </c>
      <c r="H38" s="439">
        <v>3572.66</v>
      </c>
      <c r="J38" s="92"/>
      <c r="K38" s="93"/>
      <c r="L38" s="94"/>
      <c r="M38" s="85"/>
      <c r="N38" s="85"/>
      <c r="O38" s="86"/>
    </row>
    <row r="39" spans="1:15" x14ac:dyDescent="0.2">
      <c r="A39" s="14"/>
      <c r="B39" s="10" t="s">
        <v>58</v>
      </c>
      <c r="C39" s="10"/>
      <c r="D39" s="10"/>
      <c r="E39" s="10"/>
      <c r="F39" s="440">
        <v>7919.83</v>
      </c>
      <c r="G39" s="280">
        <f t="shared" si="0"/>
        <v>-21.979999999999563</v>
      </c>
      <c r="H39" s="441">
        <v>7897.85</v>
      </c>
      <c r="J39" s="462" t="s">
        <v>85</v>
      </c>
      <c r="K39" s="463"/>
      <c r="L39" s="463"/>
      <c r="M39" s="463"/>
      <c r="N39" s="463"/>
      <c r="O39" s="464"/>
    </row>
    <row r="40" spans="1:15" s="43" customFormat="1" ht="11.25" x14ac:dyDescent="0.2">
      <c r="A40" s="2"/>
      <c r="B40" s="15"/>
      <c r="C40" s="15"/>
      <c r="D40" s="15"/>
      <c r="E40" s="15"/>
      <c r="F40" s="15"/>
      <c r="G40" s="15"/>
      <c r="H40" s="47"/>
      <c r="J40" s="465"/>
      <c r="K40" s="466"/>
      <c r="L40" s="466"/>
      <c r="M40" s="466"/>
      <c r="N40" s="466"/>
      <c r="O40" s="467"/>
    </row>
    <row r="41" spans="1:15" s="43" customFormat="1" ht="12" thickBot="1" x14ac:dyDescent="0.25">
      <c r="A41" s="104"/>
      <c r="B41" s="105"/>
      <c r="C41" s="105"/>
      <c r="D41" s="105"/>
      <c r="E41" s="105"/>
      <c r="F41" s="105"/>
      <c r="G41" s="105"/>
      <c r="H41" s="48"/>
      <c r="J41" s="468"/>
      <c r="K41" s="469"/>
      <c r="L41" s="469"/>
      <c r="M41" s="469"/>
      <c r="N41" s="469"/>
      <c r="O41" s="470"/>
    </row>
    <row r="42" spans="1:15" ht="13.5" thickBot="1" x14ac:dyDescent="0.25"/>
    <row r="43" spans="1:15" ht="15.75" x14ac:dyDescent="0.25">
      <c r="A43" s="317" t="s">
        <v>23</v>
      </c>
      <c r="B43" s="318"/>
      <c r="C43" s="318"/>
      <c r="D43" s="318"/>
      <c r="E43" s="318"/>
      <c r="F43" s="318"/>
      <c r="G43" s="318"/>
      <c r="H43" s="319"/>
      <c r="I43" s="9"/>
      <c r="J43" s="9"/>
      <c r="L43" s="9"/>
    </row>
    <row r="44" spans="1:15" x14ac:dyDescent="0.2">
      <c r="A44" s="320"/>
      <c r="B44" s="321"/>
      <c r="C44" s="321"/>
      <c r="D44" s="321"/>
      <c r="E44" s="321"/>
      <c r="F44" s="108"/>
      <c r="G44" s="321"/>
      <c r="H44" s="322"/>
      <c r="I44" s="9"/>
      <c r="J44" s="9"/>
      <c r="L44" s="115"/>
    </row>
    <row r="45" spans="1:15" x14ac:dyDescent="0.2">
      <c r="A45" s="323"/>
      <c r="B45" s="324"/>
      <c r="C45" s="324"/>
      <c r="D45" s="324"/>
      <c r="E45" s="324"/>
      <c r="F45" s="365" t="s">
        <v>16</v>
      </c>
      <c r="G45" s="325" t="s">
        <v>18</v>
      </c>
      <c r="H45" s="326" t="s">
        <v>17</v>
      </c>
      <c r="I45" s="98"/>
      <c r="J45" s="221"/>
      <c r="L45" s="115"/>
    </row>
    <row r="46" spans="1:15" x14ac:dyDescent="0.2">
      <c r="A46" s="320"/>
      <c r="B46" s="321" t="s">
        <v>24</v>
      </c>
      <c r="C46" s="321"/>
      <c r="D46" s="321"/>
      <c r="E46" s="321"/>
      <c r="F46" s="390">
        <v>1368717.46</v>
      </c>
      <c r="G46" s="206">
        <f t="shared" ref="G46:G53" si="1">+H46-F46</f>
        <v>-13971.060000000056</v>
      </c>
      <c r="H46" s="239">
        <v>1354746.4</v>
      </c>
      <c r="I46" s="9"/>
      <c r="J46" s="122"/>
      <c r="L46" s="115"/>
    </row>
    <row r="47" spans="1:15" x14ac:dyDescent="0.2">
      <c r="A47" s="320"/>
      <c r="B47" s="321" t="s">
        <v>148</v>
      </c>
      <c r="C47" s="321"/>
      <c r="D47" s="321"/>
      <c r="E47" s="321"/>
      <c r="F47" s="391">
        <v>1354746.4</v>
      </c>
      <c r="G47" s="206">
        <f t="shared" si="1"/>
        <v>-16534.379999999888</v>
      </c>
      <c r="H47" s="239">
        <v>1338212.02</v>
      </c>
      <c r="I47" s="9"/>
      <c r="J47" s="224"/>
    </row>
    <row r="48" spans="1:15" x14ac:dyDescent="0.2">
      <c r="A48" s="320"/>
      <c r="B48" s="321" t="s">
        <v>25</v>
      </c>
      <c r="C48" s="321"/>
      <c r="D48" s="321"/>
      <c r="E48" s="321"/>
      <c r="F48" s="391">
        <v>1420084</v>
      </c>
      <c r="G48" s="206">
        <f t="shared" si="1"/>
        <v>0</v>
      </c>
      <c r="H48" s="239">
        <v>1420084</v>
      </c>
      <c r="I48" s="9"/>
      <c r="J48" s="223"/>
      <c r="L48" s="116"/>
    </row>
    <row r="49" spans="1:14" x14ac:dyDescent="0.2">
      <c r="A49" s="320"/>
      <c r="B49" s="321" t="s">
        <v>149</v>
      </c>
      <c r="C49" s="321"/>
      <c r="D49" s="321"/>
      <c r="E49" s="321"/>
      <c r="F49" s="391">
        <v>1420084</v>
      </c>
      <c r="G49" s="206">
        <f t="shared" si="1"/>
        <v>0</v>
      </c>
      <c r="H49" s="239">
        <v>1420084</v>
      </c>
      <c r="I49" s="9"/>
      <c r="J49" s="222"/>
      <c r="L49" s="116"/>
    </row>
    <row r="50" spans="1:14" x14ac:dyDescent="0.2">
      <c r="A50" s="320"/>
      <c r="B50" s="321" t="s">
        <v>150</v>
      </c>
      <c r="C50" s="321"/>
      <c r="D50" s="321"/>
      <c r="E50" s="321"/>
      <c r="F50" s="391">
        <v>7383005.5</v>
      </c>
      <c r="G50" s="206">
        <f t="shared" si="1"/>
        <v>616116.6799999997</v>
      </c>
      <c r="H50" s="239">
        <v>7999122.1799999997</v>
      </c>
      <c r="I50" s="9"/>
      <c r="J50" s="122"/>
      <c r="L50" s="9"/>
    </row>
    <row r="51" spans="1:14" x14ac:dyDescent="0.2">
      <c r="A51" s="320"/>
      <c r="B51" s="321" t="s">
        <v>103</v>
      </c>
      <c r="C51" s="321"/>
      <c r="D51" s="321"/>
      <c r="E51" s="321"/>
      <c r="F51" s="391">
        <v>0</v>
      </c>
      <c r="G51" s="206">
        <f t="shared" si="1"/>
        <v>0</v>
      </c>
      <c r="H51" s="239">
        <v>0</v>
      </c>
      <c r="I51" s="9"/>
      <c r="J51" s="122"/>
      <c r="K51" s="116"/>
      <c r="L51" s="122"/>
      <c r="M51" s="120"/>
    </row>
    <row r="52" spans="1:14" x14ac:dyDescent="0.2">
      <c r="A52" s="320"/>
      <c r="B52" s="321" t="s">
        <v>151</v>
      </c>
      <c r="C52" s="321"/>
      <c r="D52" s="321"/>
      <c r="E52" s="321"/>
      <c r="F52" s="391"/>
      <c r="G52" s="206"/>
      <c r="H52" s="239"/>
      <c r="I52" s="9"/>
      <c r="J52" s="9"/>
      <c r="L52" s="9"/>
    </row>
    <row r="53" spans="1:14" x14ac:dyDescent="0.2">
      <c r="A53" s="320"/>
      <c r="B53" s="327" t="s">
        <v>152</v>
      </c>
      <c r="C53" s="321"/>
      <c r="D53" s="321"/>
      <c r="E53" s="321"/>
      <c r="F53" s="392">
        <f>F46+F48+F51+F50</f>
        <v>10171806.960000001</v>
      </c>
      <c r="G53" s="393">
        <f t="shared" si="1"/>
        <v>602145.61999999918</v>
      </c>
      <c r="H53" s="82">
        <f>H46+H48+H50+H51</f>
        <v>10773952.58</v>
      </c>
      <c r="I53" s="9"/>
      <c r="J53" s="123"/>
      <c r="K53" s="61"/>
      <c r="L53" s="123"/>
    </row>
    <row r="54" spans="1:14" x14ac:dyDescent="0.2">
      <c r="A54" s="320"/>
      <c r="B54" s="321"/>
      <c r="C54" s="321"/>
      <c r="D54" s="321"/>
      <c r="E54" s="321"/>
      <c r="F54" s="366"/>
      <c r="G54" s="328"/>
      <c r="H54" s="322"/>
      <c r="I54" s="9"/>
      <c r="J54" s="9"/>
      <c r="L54" s="9"/>
    </row>
    <row r="55" spans="1:14" x14ac:dyDescent="0.2">
      <c r="A55" s="329"/>
      <c r="B55" s="330"/>
      <c r="C55" s="330"/>
      <c r="D55" s="330"/>
      <c r="E55" s="330"/>
      <c r="F55" s="388"/>
      <c r="G55" s="367"/>
      <c r="H55" s="331"/>
      <c r="I55" s="9"/>
      <c r="J55" s="9"/>
    </row>
    <row r="56" spans="1:14" x14ac:dyDescent="0.2">
      <c r="A56" s="329"/>
      <c r="B56" s="330"/>
      <c r="C56" s="330"/>
      <c r="D56" s="330"/>
      <c r="E56" s="330"/>
      <c r="F56" s="388"/>
      <c r="G56" s="367"/>
      <c r="H56" s="331"/>
      <c r="I56" s="9"/>
      <c r="J56" s="9"/>
      <c r="L56" s="62"/>
      <c r="M56" s="62"/>
    </row>
    <row r="57" spans="1:14" ht="13.5" thickBot="1" x14ac:dyDescent="0.25">
      <c r="A57" s="332"/>
      <c r="B57" s="333"/>
      <c r="C57" s="333"/>
      <c r="D57" s="333"/>
      <c r="E57" s="333"/>
      <c r="F57" s="389"/>
      <c r="G57" s="368"/>
      <c r="H57" s="334"/>
    </row>
    <row r="59" spans="1:14" ht="13.5" thickBot="1" x14ac:dyDescent="0.25">
      <c r="F59" s="21"/>
      <c r="G59" s="21"/>
      <c r="I59" s="9"/>
    </row>
    <row r="60" spans="1:14" ht="16.5" thickBot="1" x14ac:dyDescent="0.3">
      <c r="A60" s="95" t="s">
        <v>52</v>
      </c>
      <c r="B60" s="16"/>
      <c r="C60" s="16"/>
      <c r="D60" s="16"/>
      <c r="E60" s="16"/>
      <c r="F60" s="108"/>
      <c r="G60" s="321"/>
      <c r="H60" s="17"/>
      <c r="J60" s="420" t="s">
        <v>51</v>
      </c>
      <c r="K60" s="421"/>
      <c r="N60" s="120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3"/>
      <c r="K61" s="84"/>
    </row>
    <row r="62" spans="1:14" s="13" customFormat="1" x14ac:dyDescent="0.2">
      <c r="A62" s="18"/>
      <c r="B62" s="4"/>
      <c r="C62" s="4"/>
      <c r="D62" s="4"/>
      <c r="E62" s="4"/>
      <c r="F62" s="156" t="s">
        <v>16</v>
      </c>
      <c r="G62" s="156" t="s">
        <v>18</v>
      </c>
      <c r="H62" s="154" t="s">
        <v>17</v>
      </c>
      <c r="J62" s="422"/>
      <c r="K62" s="423"/>
    </row>
    <row r="63" spans="1:14" x14ac:dyDescent="0.2">
      <c r="A63" s="19"/>
      <c r="B63" s="49" t="s">
        <v>53</v>
      </c>
      <c r="C63" s="31"/>
      <c r="D63" s="31"/>
      <c r="E63" s="31"/>
      <c r="F63" s="50"/>
      <c r="G63" s="71"/>
      <c r="H63" s="51"/>
      <c r="J63" s="419" t="s">
        <v>221</v>
      </c>
      <c r="K63" s="424">
        <v>9.8799999999999999E-2</v>
      </c>
    </row>
    <row r="64" spans="1:14" ht="15" thickBot="1" x14ac:dyDescent="0.25">
      <c r="A64" s="11"/>
      <c r="B64" s="108" t="s">
        <v>107</v>
      </c>
      <c r="C64" s="9"/>
      <c r="D64" s="9"/>
      <c r="E64" s="9"/>
      <c r="F64" s="128">
        <v>550244734.73000002</v>
      </c>
      <c r="G64" s="90">
        <f>-F64+H64</f>
        <v>-6836419.4300000668</v>
      </c>
      <c r="H64" s="63">
        <v>543408315.29999995</v>
      </c>
      <c r="I64" s="64"/>
      <c r="J64" s="425"/>
      <c r="K64" s="426"/>
    </row>
    <row r="65" spans="1:15" x14ac:dyDescent="0.2">
      <c r="A65" s="11"/>
      <c r="B65" s="9" t="s">
        <v>93</v>
      </c>
      <c r="C65" s="9"/>
      <c r="D65" s="9"/>
      <c r="E65" s="9"/>
      <c r="F65" s="128">
        <v>1420084</v>
      </c>
      <c r="G65" s="90">
        <f>-F65+H65</f>
        <v>0</v>
      </c>
      <c r="H65" s="63">
        <f>H48</f>
        <v>1420084</v>
      </c>
      <c r="I65" s="64"/>
      <c r="J65" s="418"/>
      <c r="K65" s="417"/>
    </row>
    <row r="66" spans="1:15" x14ac:dyDescent="0.2">
      <c r="A66" s="11"/>
      <c r="B66" s="9" t="s">
        <v>94</v>
      </c>
      <c r="C66" s="9"/>
      <c r="D66" s="9"/>
      <c r="E66" s="9"/>
      <c r="F66" s="128">
        <v>1354746.4</v>
      </c>
      <c r="G66" s="78">
        <f>(-F66+H66)</f>
        <v>-16534.379999999888</v>
      </c>
      <c r="H66" s="63">
        <f>H46+G47</f>
        <v>1338212.02</v>
      </c>
      <c r="I66" s="64"/>
      <c r="J66" s="417"/>
      <c r="K66" s="417"/>
    </row>
    <row r="67" spans="1:15" x14ac:dyDescent="0.2">
      <c r="A67" s="11"/>
      <c r="B67" s="108" t="s">
        <v>103</v>
      </c>
      <c r="C67" s="9"/>
      <c r="D67" s="9"/>
      <c r="E67" s="9"/>
      <c r="F67" s="442">
        <v>0</v>
      </c>
      <c r="G67" s="91">
        <f>-F67+H67</f>
        <v>0</v>
      </c>
      <c r="H67" s="88">
        <v>0</v>
      </c>
    </row>
    <row r="68" spans="1:15" ht="13.5" thickBot="1" x14ac:dyDescent="0.25">
      <c r="A68" s="11"/>
      <c r="B68" s="98" t="s">
        <v>26</v>
      </c>
      <c r="C68" s="9"/>
      <c r="D68" s="9"/>
      <c r="E68" s="9"/>
      <c r="F68" s="130">
        <v>553019565.13</v>
      </c>
      <c r="G68" s="131">
        <f>SUM(G64:G67)</f>
        <v>-6852953.8100000666</v>
      </c>
      <c r="H68" s="82">
        <f>SUM(H64:H67)</f>
        <v>546166611.31999993</v>
      </c>
      <c r="I68" s="62"/>
      <c r="J68" s="62"/>
    </row>
    <row r="69" spans="1:15" ht="15.75" x14ac:dyDescent="0.25">
      <c r="A69" s="11"/>
      <c r="B69" s="9"/>
      <c r="C69" s="9"/>
      <c r="D69" s="9"/>
      <c r="E69" s="9"/>
      <c r="F69" s="111"/>
      <c r="G69" s="90"/>
      <c r="H69" s="82"/>
      <c r="J69" s="95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8"/>
      <c r="C70" s="9"/>
      <c r="D70" s="9"/>
      <c r="E70" s="9"/>
      <c r="F70" s="111"/>
      <c r="G70" s="90"/>
      <c r="H70" s="63"/>
      <c r="J70" s="11"/>
      <c r="K70" s="9"/>
      <c r="L70" s="9"/>
      <c r="M70" s="9"/>
      <c r="N70" s="9"/>
      <c r="O70" s="30"/>
    </row>
    <row r="71" spans="1:15" x14ac:dyDescent="0.2">
      <c r="A71" s="11"/>
      <c r="B71" s="98" t="s">
        <v>54</v>
      </c>
      <c r="C71" s="9"/>
      <c r="D71" s="9"/>
      <c r="E71" s="9"/>
      <c r="F71" s="111"/>
      <c r="G71" s="90"/>
      <c r="H71" s="63"/>
      <c r="J71" s="427"/>
      <c r="K71" s="428"/>
      <c r="L71" s="429" t="s">
        <v>46</v>
      </c>
      <c r="M71" s="429" t="s">
        <v>66</v>
      </c>
      <c r="N71" s="429" t="s">
        <v>38</v>
      </c>
      <c r="O71" s="430" t="s">
        <v>67</v>
      </c>
    </row>
    <row r="72" spans="1:15" x14ac:dyDescent="0.2">
      <c r="A72" s="11"/>
      <c r="B72" s="9" t="s">
        <v>95</v>
      </c>
      <c r="C72" s="9"/>
      <c r="D72" s="9"/>
      <c r="E72" s="9"/>
      <c r="F72" s="128">
        <v>530798277.54000002</v>
      </c>
      <c r="G72" s="90">
        <f>-K17</f>
        <v>-7919342.8399999999</v>
      </c>
      <c r="H72" s="63">
        <f>L17</f>
        <v>522878934.70000005</v>
      </c>
      <c r="I72" s="64"/>
      <c r="J72" s="99" t="s">
        <v>110</v>
      </c>
      <c r="K72" s="9"/>
      <c r="L72" s="180">
        <v>402458421.81999999</v>
      </c>
      <c r="M72" s="181">
        <v>0.75190000000000001</v>
      </c>
      <c r="N72" s="182">
        <v>119551</v>
      </c>
      <c r="O72" s="183">
        <v>986530.87</v>
      </c>
    </row>
    <row r="73" spans="1:15" x14ac:dyDescent="0.2">
      <c r="A73" s="11"/>
      <c r="B73" s="9" t="s">
        <v>96</v>
      </c>
      <c r="C73" s="9"/>
      <c r="D73" s="9"/>
      <c r="E73" s="9"/>
      <c r="F73" s="129">
        <v>16500000</v>
      </c>
      <c r="G73" s="91">
        <f>-F73+H73</f>
        <v>0</v>
      </c>
      <c r="H73" s="88">
        <f>I18</f>
        <v>16500000</v>
      </c>
      <c r="I73" s="62"/>
      <c r="J73" s="99" t="s">
        <v>180</v>
      </c>
      <c r="K73" s="9"/>
      <c r="L73" s="180">
        <v>79868585.140000001</v>
      </c>
      <c r="M73" s="181">
        <v>0.1492</v>
      </c>
      <c r="N73" s="182">
        <v>20145</v>
      </c>
      <c r="O73" s="183">
        <v>890094.99</v>
      </c>
    </row>
    <row r="74" spans="1:15" x14ac:dyDescent="0.2">
      <c r="A74" s="11"/>
      <c r="B74" s="98" t="s">
        <v>55</v>
      </c>
      <c r="C74" s="9"/>
      <c r="D74" s="9"/>
      <c r="E74" s="9"/>
      <c r="F74" s="132">
        <v>547298277.53999996</v>
      </c>
      <c r="G74" s="131">
        <f>SUM(G72:G73)</f>
        <v>-7919342.8399999999</v>
      </c>
      <c r="H74" s="82">
        <f>SUM(H72:H73)</f>
        <v>539378934.70000005</v>
      </c>
      <c r="J74" s="99" t="s">
        <v>109</v>
      </c>
      <c r="K74" s="9"/>
      <c r="L74" s="180">
        <v>52957802.229999997</v>
      </c>
      <c r="M74" s="181">
        <v>9.8900000000000002E-2</v>
      </c>
      <c r="N74" s="182">
        <v>10132</v>
      </c>
      <c r="O74" s="183">
        <v>12606.87</v>
      </c>
    </row>
    <row r="75" spans="1:15" x14ac:dyDescent="0.2">
      <c r="A75" s="11"/>
      <c r="B75" s="9"/>
      <c r="C75" s="9"/>
      <c r="D75" s="9"/>
      <c r="E75" s="9"/>
      <c r="F75" s="7"/>
      <c r="G75" s="72"/>
      <c r="H75" s="12"/>
      <c r="I75" s="117"/>
      <c r="J75" s="66" t="s">
        <v>43</v>
      </c>
      <c r="K75" s="10"/>
      <c r="L75" s="184">
        <v>535284809.19</v>
      </c>
      <c r="M75" s="185"/>
      <c r="N75" s="186">
        <v>149828</v>
      </c>
      <c r="O75" s="187">
        <v>1889232.73</v>
      </c>
    </row>
    <row r="76" spans="1:15" ht="13.5" thickBot="1" x14ac:dyDescent="0.25">
      <c r="A76" s="11"/>
      <c r="B76" s="9"/>
      <c r="C76" s="98"/>
      <c r="D76" s="98"/>
      <c r="E76" s="98"/>
      <c r="F76" s="107"/>
      <c r="G76" s="103"/>
      <c r="H76" s="52"/>
      <c r="J76" s="425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2"/>
      <c r="H77" s="12"/>
      <c r="I77" s="117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97</v>
      </c>
      <c r="C78" s="9"/>
      <c r="D78" s="9"/>
      <c r="E78" s="9"/>
      <c r="F78" s="24">
        <v>1.0394000000000001</v>
      </c>
      <c r="G78" s="102"/>
      <c r="H78" s="443">
        <f>+H68/H72</f>
        <v>1.044537415976341</v>
      </c>
      <c r="J78" s="9"/>
      <c r="K78" s="9"/>
      <c r="L78" s="9"/>
      <c r="M78" s="9"/>
      <c r="N78" s="9"/>
      <c r="O78" s="9"/>
    </row>
    <row r="79" spans="1:15" x14ac:dyDescent="0.2">
      <c r="A79" s="11"/>
      <c r="B79" s="108" t="s">
        <v>147</v>
      </c>
      <c r="C79" s="9"/>
      <c r="D79" s="9"/>
      <c r="E79" s="9"/>
      <c r="F79" s="133">
        <v>1.0084</v>
      </c>
      <c r="G79" s="102"/>
      <c r="H79" s="443">
        <f>+H68/H74</f>
        <v>1.01258424492194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101"/>
      <c r="H80" s="54"/>
    </row>
    <row r="81" spans="1:15" s="43" customFormat="1" ht="11.25" x14ac:dyDescent="0.2">
      <c r="A81" s="106" t="s">
        <v>169</v>
      </c>
      <c r="B81" s="15"/>
      <c r="C81" s="15"/>
      <c r="D81" s="15"/>
      <c r="E81" s="15"/>
      <c r="F81" s="15"/>
      <c r="G81" s="15"/>
      <c r="H81" s="47"/>
    </row>
    <row r="82" spans="1:15" s="43" customFormat="1" ht="12" thickBot="1" x14ac:dyDescent="0.25">
      <c r="A82" s="104"/>
      <c r="B82" s="105"/>
      <c r="C82" s="105"/>
      <c r="D82" s="105"/>
      <c r="E82" s="105"/>
      <c r="F82" s="105"/>
      <c r="G82" s="105"/>
      <c r="H82" s="48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8" t="str">
        <f>+D4&amp;" - "&amp;D5</f>
        <v>Edsouth Services - Indenture No. 4, LLC</v>
      </c>
      <c r="B84" s="9"/>
      <c r="C84" s="9"/>
      <c r="D84" s="9"/>
      <c r="E84" s="410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5" t="s">
        <v>27</v>
      </c>
      <c r="B86" s="16"/>
      <c r="C86" s="16"/>
      <c r="D86" s="16"/>
      <c r="E86" s="16"/>
      <c r="F86" s="394"/>
      <c r="G86" s="16"/>
      <c r="H86" s="394"/>
      <c r="I86" s="16"/>
      <c r="J86" s="394"/>
      <c r="K86" s="16"/>
      <c r="L86" s="394"/>
      <c r="M86" s="16"/>
      <c r="N86" s="394"/>
      <c r="O86" s="17"/>
    </row>
    <row r="87" spans="1:15" ht="6.75" customHeight="1" x14ac:dyDescent="0.2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30"/>
    </row>
    <row r="88" spans="1:15" s="13" customFormat="1" x14ac:dyDescent="0.2">
      <c r="A88" s="18"/>
      <c r="B88" s="4"/>
      <c r="C88" s="4"/>
      <c r="D88" s="4"/>
      <c r="E88" s="34"/>
      <c r="F88" s="460" t="s">
        <v>38</v>
      </c>
      <c r="G88" s="460"/>
      <c r="H88" s="287" t="s">
        <v>222</v>
      </c>
      <c r="I88" s="288"/>
      <c r="J88" s="460" t="s">
        <v>41</v>
      </c>
      <c r="K88" s="460"/>
      <c r="L88" s="460" t="s">
        <v>42</v>
      </c>
      <c r="M88" s="460"/>
      <c r="N88" s="460" t="s">
        <v>61</v>
      </c>
      <c r="O88" s="461"/>
    </row>
    <row r="89" spans="1:15" s="13" customFormat="1" x14ac:dyDescent="0.2">
      <c r="A89" s="18"/>
      <c r="B89" s="4"/>
      <c r="C89" s="4"/>
      <c r="D89" s="4"/>
      <c r="E89" s="34"/>
      <c r="F89" s="273" t="s">
        <v>39</v>
      </c>
      <c r="G89" s="273" t="s">
        <v>40</v>
      </c>
      <c r="H89" s="35" t="s">
        <v>39</v>
      </c>
      <c r="I89" s="36" t="s">
        <v>40</v>
      </c>
      <c r="J89" s="273" t="s">
        <v>39</v>
      </c>
      <c r="K89" s="273" t="s">
        <v>40</v>
      </c>
      <c r="L89" s="273" t="s">
        <v>39</v>
      </c>
      <c r="M89" s="273" t="s">
        <v>40</v>
      </c>
      <c r="N89" s="273" t="s">
        <v>39</v>
      </c>
      <c r="O89" s="274" t="s">
        <v>40</v>
      </c>
    </row>
    <row r="90" spans="1:15" x14ac:dyDescent="0.2">
      <c r="A90" s="281" t="s">
        <v>28</v>
      </c>
      <c r="B90" s="9" t="s">
        <v>28</v>
      </c>
      <c r="C90" s="9"/>
      <c r="D90" s="9"/>
      <c r="E90" s="9"/>
      <c r="F90" s="178">
        <v>5002</v>
      </c>
      <c r="G90" s="178">
        <v>4602</v>
      </c>
      <c r="H90" s="171">
        <v>18230419.280000001</v>
      </c>
      <c r="I90" s="171">
        <v>16744166.1</v>
      </c>
      <c r="J90" s="188">
        <v>3.3599999999999998E-2</v>
      </c>
      <c r="K90" s="189">
        <v>3.1300000000000001E-2</v>
      </c>
      <c r="L90" s="190">
        <v>5.88</v>
      </c>
      <c r="M90" s="190">
        <v>5.87</v>
      </c>
      <c r="N90" s="190">
        <v>120</v>
      </c>
      <c r="O90" s="191">
        <v>120</v>
      </c>
    </row>
    <row r="91" spans="1:15" x14ac:dyDescent="0.2">
      <c r="A91" s="281" t="s">
        <v>35</v>
      </c>
      <c r="B91" s="9" t="s">
        <v>35</v>
      </c>
      <c r="C91" s="9"/>
      <c r="D91" s="9"/>
      <c r="E91" s="9"/>
      <c r="F91" s="178">
        <v>2452</v>
      </c>
      <c r="G91" s="178">
        <v>2703</v>
      </c>
      <c r="H91" s="171">
        <v>9091984.9299999997</v>
      </c>
      <c r="I91" s="171">
        <v>10077055.289999999</v>
      </c>
      <c r="J91" s="188">
        <v>1.6799999999999999E-2</v>
      </c>
      <c r="K91" s="181">
        <v>1.8800000000000001E-2</v>
      </c>
      <c r="L91" s="192">
        <v>5.92</v>
      </c>
      <c r="M91" s="192">
        <v>5.94</v>
      </c>
      <c r="N91" s="192">
        <v>120.72</v>
      </c>
      <c r="O91" s="193">
        <v>118.83</v>
      </c>
    </row>
    <row r="92" spans="1:15" x14ac:dyDescent="0.2">
      <c r="A92" s="281" t="s">
        <v>29</v>
      </c>
      <c r="B92" s="108" t="s">
        <v>29</v>
      </c>
      <c r="C92" s="9"/>
      <c r="D92" s="9"/>
      <c r="E92" s="9"/>
      <c r="F92" s="178"/>
      <c r="G92" s="178"/>
      <c r="H92" s="171"/>
      <c r="I92" s="171"/>
      <c r="J92" s="181"/>
      <c r="K92" s="181"/>
      <c r="L92" s="192"/>
      <c r="M92" s="192"/>
      <c r="N92" s="192"/>
      <c r="O92" s="193"/>
    </row>
    <row r="93" spans="1:15" x14ac:dyDescent="0.2">
      <c r="A93" s="281" t="str">
        <f>+$B$92&amp;B93</f>
        <v>RepaymentCurrent</v>
      </c>
      <c r="B93" s="108" t="s">
        <v>117</v>
      </c>
      <c r="C93" s="9"/>
      <c r="D93" s="9"/>
      <c r="E93" s="9"/>
      <c r="F93" s="178">
        <v>78706</v>
      </c>
      <c r="G93" s="178">
        <v>79960</v>
      </c>
      <c r="H93" s="171">
        <v>256054015.81999999</v>
      </c>
      <c r="I93" s="171">
        <v>258893798.74000001</v>
      </c>
      <c r="J93" s="188">
        <v>0.47249999999999998</v>
      </c>
      <c r="K93" s="181">
        <v>0.48370000000000002</v>
      </c>
      <c r="L93" s="192">
        <v>5.29</v>
      </c>
      <c r="M93" s="192">
        <v>5.28</v>
      </c>
      <c r="N93" s="192">
        <v>118.89</v>
      </c>
      <c r="O93" s="193">
        <v>118.66</v>
      </c>
    </row>
    <row r="94" spans="1:15" x14ac:dyDescent="0.2">
      <c r="A94" s="281" t="str">
        <f>+$B$92&amp;B94</f>
        <v>Repayment31-60 Days Delinquent</v>
      </c>
      <c r="B94" s="142" t="s">
        <v>111</v>
      </c>
      <c r="C94" s="9"/>
      <c r="D94" s="9"/>
      <c r="E94" s="9"/>
      <c r="F94" s="178">
        <v>5061</v>
      </c>
      <c r="G94" s="178">
        <v>4944</v>
      </c>
      <c r="H94" s="171">
        <v>20245415.25</v>
      </c>
      <c r="I94" s="171">
        <v>19596120.440000001</v>
      </c>
      <c r="J94" s="188">
        <v>3.7400000000000003E-2</v>
      </c>
      <c r="K94" s="181">
        <v>3.6600000000000001E-2</v>
      </c>
      <c r="L94" s="192">
        <v>5.21</v>
      </c>
      <c r="M94" s="192">
        <v>5.1100000000000003</v>
      </c>
      <c r="N94" s="192">
        <v>127.17</v>
      </c>
      <c r="O94" s="193">
        <v>129.65</v>
      </c>
    </row>
    <row r="95" spans="1:15" x14ac:dyDescent="0.2">
      <c r="A95" s="281" t="str">
        <f t="shared" ref="A95:A99" si="2">+$B$92&amp;B95</f>
        <v>Repayment61-90 Days Delinquent</v>
      </c>
      <c r="B95" s="142" t="s">
        <v>112</v>
      </c>
      <c r="C95" s="9"/>
      <c r="D95" s="9"/>
      <c r="E95" s="9"/>
      <c r="F95" s="178">
        <v>3433</v>
      </c>
      <c r="G95" s="178">
        <v>2967</v>
      </c>
      <c r="H95" s="171">
        <v>13327914.24</v>
      </c>
      <c r="I95" s="171">
        <v>12161245.83</v>
      </c>
      <c r="J95" s="188">
        <v>2.46E-2</v>
      </c>
      <c r="K95" s="181">
        <v>2.2700000000000001E-2</v>
      </c>
      <c r="L95" s="192">
        <v>5.23</v>
      </c>
      <c r="M95" s="192">
        <v>5.2</v>
      </c>
      <c r="N95" s="192">
        <v>128.07</v>
      </c>
      <c r="O95" s="193">
        <v>124.8</v>
      </c>
    </row>
    <row r="96" spans="1:15" x14ac:dyDescent="0.2">
      <c r="A96" s="281" t="str">
        <f t="shared" si="2"/>
        <v>Repayment91-120 Days Delinquent</v>
      </c>
      <c r="B96" s="142" t="s">
        <v>174</v>
      </c>
      <c r="C96" s="9"/>
      <c r="D96" s="9"/>
      <c r="E96" s="9"/>
      <c r="F96" s="178">
        <v>2541</v>
      </c>
      <c r="G96" s="178">
        <v>2327</v>
      </c>
      <c r="H96" s="171">
        <v>9375485.8399999999</v>
      </c>
      <c r="I96" s="171">
        <v>9109748.5199999996</v>
      </c>
      <c r="J96" s="188">
        <v>1.7299999999999999E-2</v>
      </c>
      <c r="K96" s="181">
        <v>1.7000000000000001E-2</v>
      </c>
      <c r="L96" s="192">
        <v>4.96</v>
      </c>
      <c r="M96" s="192">
        <v>5.1100000000000003</v>
      </c>
      <c r="N96" s="192">
        <v>123.24</v>
      </c>
      <c r="O96" s="193">
        <v>127.85</v>
      </c>
    </row>
    <row r="97" spans="1:25" x14ac:dyDescent="0.2">
      <c r="A97" s="281" t="str">
        <f t="shared" si="2"/>
        <v>Repayment121-180 Days Delinquent</v>
      </c>
      <c r="B97" s="142" t="s">
        <v>113</v>
      </c>
      <c r="C97" s="9"/>
      <c r="D97" s="9"/>
      <c r="E97" s="9"/>
      <c r="F97" s="178">
        <v>3975</v>
      </c>
      <c r="G97" s="178">
        <v>3590</v>
      </c>
      <c r="H97" s="171">
        <v>14592707.58</v>
      </c>
      <c r="I97" s="171">
        <v>12684961.02</v>
      </c>
      <c r="J97" s="188">
        <v>2.69E-2</v>
      </c>
      <c r="K97" s="181">
        <v>2.3699999999999999E-2</v>
      </c>
      <c r="L97" s="192">
        <v>4.75</v>
      </c>
      <c r="M97" s="192">
        <v>4.88</v>
      </c>
      <c r="N97" s="192">
        <v>124.7</v>
      </c>
      <c r="O97" s="193">
        <v>118.38</v>
      </c>
    </row>
    <row r="98" spans="1:25" x14ac:dyDescent="0.2">
      <c r="A98" s="281" t="str">
        <f t="shared" si="2"/>
        <v>Repayment181-270 Days Delinquent</v>
      </c>
      <c r="B98" s="142" t="s">
        <v>114</v>
      </c>
      <c r="C98" s="9"/>
      <c r="D98" s="9"/>
      <c r="E98" s="9"/>
      <c r="F98" s="178">
        <v>4957</v>
      </c>
      <c r="G98" s="178">
        <v>4862</v>
      </c>
      <c r="H98" s="171">
        <v>23370596.109999999</v>
      </c>
      <c r="I98" s="171">
        <v>22119159.309999999</v>
      </c>
      <c r="J98" s="188">
        <v>4.3099999999999999E-2</v>
      </c>
      <c r="K98" s="181">
        <v>4.1300000000000003E-2</v>
      </c>
      <c r="L98" s="192">
        <v>4.96</v>
      </c>
      <c r="M98" s="192">
        <v>4.76</v>
      </c>
      <c r="N98" s="192">
        <v>144.22</v>
      </c>
      <c r="O98" s="193">
        <v>141.72999999999999</v>
      </c>
    </row>
    <row r="99" spans="1:25" x14ac:dyDescent="0.2">
      <c r="A99" s="281" t="str">
        <f t="shared" si="2"/>
        <v>Repayment271+ Days Delinquent</v>
      </c>
      <c r="B99" s="142" t="s">
        <v>115</v>
      </c>
      <c r="C99" s="9"/>
      <c r="D99" s="9"/>
      <c r="E99" s="9"/>
      <c r="F99" s="178">
        <v>1517</v>
      </c>
      <c r="G99" s="178">
        <v>2053</v>
      </c>
      <c r="H99" s="171">
        <v>5555452.7199999997</v>
      </c>
      <c r="I99" s="171">
        <v>7803903.4199999999</v>
      </c>
      <c r="J99" s="188">
        <v>1.03E-2</v>
      </c>
      <c r="K99" s="181">
        <v>1.46E-2</v>
      </c>
      <c r="L99" s="192">
        <v>5.17</v>
      </c>
      <c r="M99" s="192">
        <v>5.26</v>
      </c>
      <c r="N99" s="192">
        <v>120.96</v>
      </c>
      <c r="O99" s="193">
        <v>121.97</v>
      </c>
    </row>
    <row r="100" spans="1:25" x14ac:dyDescent="0.2">
      <c r="A100" s="282" t="s">
        <v>34</v>
      </c>
      <c r="B100" s="68" t="s">
        <v>34</v>
      </c>
      <c r="C100" s="68"/>
      <c r="D100" s="68"/>
      <c r="E100" s="68"/>
      <c r="F100" s="194">
        <v>100190</v>
      </c>
      <c r="G100" s="194">
        <v>100703</v>
      </c>
      <c r="H100" s="195">
        <v>342521587.56</v>
      </c>
      <c r="I100" s="195">
        <v>342368937.27999997</v>
      </c>
      <c r="J100" s="196">
        <v>0.6321</v>
      </c>
      <c r="K100" s="197">
        <v>0.63959999999999995</v>
      </c>
      <c r="L100" s="198">
        <v>5.22</v>
      </c>
      <c r="M100" s="198">
        <v>5.22</v>
      </c>
      <c r="N100" s="198">
        <v>121.86</v>
      </c>
      <c r="O100" s="199">
        <v>121.31</v>
      </c>
    </row>
    <row r="101" spans="1:25" x14ac:dyDescent="0.2">
      <c r="A101" s="281" t="s">
        <v>33</v>
      </c>
      <c r="B101" s="9" t="s">
        <v>33</v>
      </c>
      <c r="C101" s="9"/>
      <c r="D101" s="9"/>
      <c r="E101" s="9"/>
      <c r="F101" s="178">
        <v>17201</v>
      </c>
      <c r="G101" s="178">
        <v>16195</v>
      </c>
      <c r="H101" s="171">
        <v>77400742.760000005</v>
      </c>
      <c r="I101" s="171">
        <v>74632193.079999998</v>
      </c>
      <c r="J101" s="188">
        <v>0.14280000000000001</v>
      </c>
      <c r="K101" s="181">
        <v>0.1394</v>
      </c>
      <c r="L101" s="192">
        <v>5.34</v>
      </c>
      <c r="M101" s="192">
        <v>5.37</v>
      </c>
      <c r="N101" s="192">
        <v>130.96</v>
      </c>
      <c r="O101" s="193">
        <v>133.4</v>
      </c>
    </row>
    <row r="102" spans="1:25" x14ac:dyDescent="0.2">
      <c r="A102" s="281" t="s">
        <v>36</v>
      </c>
      <c r="B102" s="9" t="s">
        <v>36</v>
      </c>
      <c r="C102" s="9"/>
      <c r="D102" s="9"/>
      <c r="E102" s="9"/>
      <c r="F102" s="178">
        <v>26067</v>
      </c>
      <c r="G102" s="178">
        <v>25112</v>
      </c>
      <c r="H102" s="171">
        <v>93535219.420000002</v>
      </c>
      <c r="I102" s="171">
        <v>89556899.780000001</v>
      </c>
      <c r="J102" s="188">
        <v>0.1726</v>
      </c>
      <c r="K102" s="181">
        <v>0.1673</v>
      </c>
      <c r="L102" s="192">
        <v>5.05</v>
      </c>
      <c r="M102" s="192">
        <v>5.0599999999999996</v>
      </c>
      <c r="N102" s="192">
        <v>121.41</v>
      </c>
      <c r="O102" s="193">
        <v>121.17</v>
      </c>
    </row>
    <row r="103" spans="1:25" x14ac:dyDescent="0.2">
      <c r="A103" s="281" t="s">
        <v>108</v>
      </c>
      <c r="B103" s="108" t="s">
        <v>108</v>
      </c>
      <c r="C103" s="9"/>
      <c r="D103" s="9"/>
      <c r="E103" s="9"/>
      <c r="F103" s="178">
        <v>258</v>
      </c>
      <c r="G103" s="178">
        <v>510</v>
      </c>
      <c r="H103" s="171">
        <v>1106827.94</v>
      </c>
      <c r="I103" s="171">
        <v>1889232.73</v>
      </c>
      <c r="J103" s="200">
        <v>2E-3</v>
      </c>
      <c r="K103" s="181">
        <v>3.5000000000000001E-3</v>
      </c>
      <c r="L103" s="192">
        <v>4.84</v>
      </c>
      <c r="M103" s="192">
        <v>5.05</v>
      </c>
      <c r="N103" s="192">
        <v>170.65</v>
      </c>
      <c r="O103" s="193">
        <v>127.13</v>
      </c>
      <c r="P103" s="118"/>
      <c r="Q103" s="118"/>
      <c r="R103" s="118"/>
      <c r="S103" s="118"/>
      <c r="T103" s="119"/>
      <c r="U103" s="119"/>
      <c r="V103" s="64"/>
      <c r="W103" s="64"/>
      <c r="X103" s="64"/>
      <c r="Y103" s="64"/>
    </row>
    <row r="104" spans="1:25" x14ac:dyDescent="0.2">
      <c r="A104" s="281" t="s">
        <v>37</v>
      </c>
      <c r="B104" s="9" t="s">
        <v>37</v>
      </c>
      <c r="C104" s="9"/>
      <c r="D104" s="9"/>
      <c r="E104" s="9"/>
      <c r="F104" s="178">
        <v>3</v>
      </c>
      <c r="G104" s="178">
        <v>3</v>
      </c>
      <c r="H104" s="171">
        <v>11780.05</v>
      </c>
      <c r="I104" s="171">
        <v>16324.93</v>
      </c>
      <c r="J104" s="200">
        <v>0</v>
      </c>
      <c r="K104" s="181">
        <v>0</v>
      </c>
      <c r="L104" s="192">
        <v>6.8</v>
      </c>
      <c r="M104" s="192">
        <v>6.8</v>
      </c>
      <c r="N104" s="192">
        <v>118.98</v>
      </c>
      <c r="O104" s="193">
        <v>104.72</v>
      </c>
    </row>
    <row r="105" spans="1:25" x14ac:dyDescent="0.2">
      <c r="A105" s="14"/>
      <c r="B105" s="3" t="s">
        <v>43</v>
      </c>
      <c r="C105" s="10"/>
      <c r="D105" s="10"/>
      <c r="E105" s="67"/>
      <c r="F105" s="201">
        <v>151173</v>
      </c>
      <c r="G105" s="201">
        <v>149828</v>
      </c>
      <c r="H105" s="184">
        <v>541898561.94000006</v>
      </c>
      <c r="I105" s="184">
        <v>535284809.19</v>
      </c>
      <c r="J105" s="202"/>
      <c r="K105" s="202"/>
      <c r="L105" s="203">
        <v>5.24</v>
      </c>
      <c r="M105" s="203">
        <v>5.24</v>
      </c>
      <c r="N105" s="203">
        <v>123.1</v>
      </c>
      <c r="O105" s="204">
        <v>122.91</v>
      </c>
    </row>
    <row r="106" spans="1:25" s="43" customFormat="1" ht="11.25" x14ac:dyDescent="0.2">
      <c r="A106" s="106"/>
      <c r="B106" s="15"/>
      <c r="C106" s="15"/>
      <c r="D106" s="15"/>
      <c r="E106" s="15"/>
      <c r="F106" s="15"/>
      <c r="G106" s="15"/>
      <c r="H106" s="15"/>
      <c r="I106" s="15"/>
      <c r="J106" s="38"/>
      <c r="K106" s="38"/>
      <c r="L106" s="15"/>
      <c r="M106" s="15"/>
      <c r="N106" s="15"/>
      <c r="O106" s="55"/>
    </row>
    <row r="107" spans="1:25" s="43" customFormat="1" ht="12" thickBot="1" x14ac:dyDescent="0.25">
      <c r="A107" s="104"/>
      <c r="B107" s="105"/>
      <c r="C107" s="105"/>
      <c r="D107" s="105"/>
      <c r="E107" s="105"/>
      <c r="F107" s="105"/>
      <c r="G107" s="105"/>
      <c r="H107" s="105"/>
      <c r="I107" s="105"/>
      <c r="J107" s="39"/>
      <c r="K107" s="39"/>
      <c r="L107" s="105"/>
      <c r="M107" s="105"/>
      <c r="N107" s="105"/>
      <c r="O107" s="56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5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60" t="s">
        <v>38</v>
      </c>
      <c r="G111" s="460"/>
      <c r="H111" s="287" t="s">
        <v>222</v>
      </c>
      <c r="I111" s="288"/>
      <c r="J111" s="460" t="s">
        <v>41</v>
      </c>
      <c r="K111" s="460"/>
      <c r="L111" s="460" t="s">
        <v>42</v>
      </c>
      <c r="M111" s="460"/>
      <c r="N111" s="460" t="s">
        <v>61</v>
      </c>
      <c r="O111" s="461"/>
    </row>
    <row r="112" spans="1:25" s="13" customFormat="1" x14ac:dyDescent="0.2">
      <c r="A112" s="18"/>
      <c r="B112" s="4"/>
      <c r="C112" s="4"/>
      <c r="D112" s="4"/>
      <c r="E112" s="34"/>
      <c r="F112" s="156" t="s">
        <v>39</v>
      </c>
      <c r="G112" s="156" t="s">
        <v>40</v>
      </c>
      <c r="H112" s="40" t="s">
        <v>39</v>
      </c>
      <c r="I112" s="41" t="s">
        <v>40</v>
      </c>
      <c r="J112" s="156" t="s">
        <v>39</v>
      </c>
      <c r="K112" s="156" t="s">
        <v>40</v>
      </c>
      <c r="L112" s="156" t="s">
        <v>39</v>
      </c>
      <c r="M112" s="156" t="s">
        <v>40</v>
      </c>
      <c r="N112" s="156" t="s">
        <v>39</v>
      </c>
      <c r="O112" s="157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205">
        <v>78706</v>
      </c>
      <c r="G113" s="205">
        <v>79960</v>
      </c>
      <c r="H113" s="206">
        <v>256054015.81999999</v>
      </c>
      <c r="I113" s="207">
        <v>258893798.74000001</v>
      </c>
      <c r="J113" s="181">
        <v>0.74760000000000004</v>
      </c>
      <c r="K113" s="181">
        <v>0.75619999999999998</v>
      </c>
      <c r="L113" s="208">
        <v>5.29</v>
      </c>
      <c r="M113" s="208">
        <v>5.28</v>
      </c>
      <c r="N113" s="209">
        <v>118.89</v>
      </c>
      <c r="O113" s="210">
        <v>118.66</v>
      </c>
    </row>
    <row r="114" spans="1:15" x14ac:dyDescent="0.2">
      <c r="A114" s="11"/>
      <c r="B114" s="9" t="s">
        <v>31</v>
      </c>
      <c r="C114" s="9"/>
      <c r="D114" s="9"/>
      <c r="E114" s="9"/>
      <c r="F114" s="205">
        <v>5061</v>
      </c>
      <c r="G114" s="205">
        <v>4944</v>
      </c>
      <c r="H114" s="206">
        <v>20245415.25</v>
      </c>
      <c r="I114" s="211">
        <v>19596120.440000001</v>
      </c>
      <c r="J114" s="181">
        <v>5.91E-2</v>
      </c>
      <c r="K114" s="181">
        <v>5.7200000000000001E-2</v>
      </c>
      <c r="L114" s="208">
        <v>5.21</v>
      </c>
      <c r="M114" s="208">
        <v>5.1100000000000003</v>
      </c>
      <c r="N114" s="209">
        <v>127.17</v>
      </c>
      <c r="O114" s="212">
        <v>129.65</v>
      </c>
    </row>
    <row r="115" spans="1:15" x14ac:dyDescent="0.2">
      <c r="A115" s="11"/>
      <c r="B115" s="9" t="s">
        <v>32</v>
      </c>
      <c r="C115" s="9"/>
      <c r="D115" s="9"/>
      <c r="E115" s="9"/>
      <c r="F115" s="205">
        <v>3433</v>
      </c>
      <c r="G115" s="205">
        <v>2967</v>
      </c>
      <c r="H115" s="206">
        <v>13327914.24</v>
      </c>
      <c r="I115" s="211">
        <v>12161245.83</v>
      </c>
      <c r="J115" s="181">
        <v>3.8899999999999997E-2</v>
      </c>
      <c r="K115" s="181">
        <v>3.5499999999999997E-2</v>
      </c>
      <c r="L115" s="208">
        <v>5.23</v>
      </c>
      <c r="M115" s="208">
        <v>5.2</v>
      </c>
      <c r="N115" s="209">
        <v>128.07</v>
      </c>
      <c r="O115" s="212">
        <v>124.8</v>
      </c>
    </row>
    <row r="116" spans="1:15" x14ac:dyDescent="0.2">
      <c r="A116" s="11"/>
      <c r="B116" s="108" t="s">
        <v>177</v>
      </c>
      <c r="C116" s="9"/>
      <c r="D116" s="9"/>
      <c r="E116" s="9"/>
      <c r="F116" s="205">
        <v>2541</v>
      </c>
      <c r="G116" s="205">
        <v>2327</v>
      </c>
      <c r="H116" s="206">
        <v>9375485.8399999999</v>
      </c>
      <c r="I116" s="211">
        <v>9109748.5199999996</v>
      </c>
      <c r="J116" s="181">
        <v>2.7400000000000001E-2</v>
      </c>
      <c r="K116" s="181">
        <v>2.6599999999999999E-2</v>
      </c>
      <c r="L116" s="208">
        <v>4.96</v>
      </c>
      <c r="M116" s="208">
        <v>5.1100000000000003</v>
      </c>
      <c r="N116" s="209">
        <v>123.24</v>
      </c>
      <c r="O116" s="212">
        <v>127.85</v>
      </c>
    </row>
    <row r="117" spans="1:15" x14ac:dyDescent="0.2">
      <c r="A117" s="11"/>
      <c r="B117" s="9" t="s">
        <v>60</v>
      </c>
      <c r="C117" s="9"/>
      <c r="D117" s="9"/>
      <c r="E117" s="9"/>
      <c r="F117" s="205">
        <v>3975</v>
      </c>
      <c r="G117" s="205">
        <v>3590</v>
      </c>
      <c r="H117" s="206">
        <v>14592707.58</v>
      </c>
      <c r="I117" s="211">
        <v>12684961.02</v>
      </c>
      <c r="J117" s="181">
        <v>4.2599999999999999E-2</v>
      </c>
      <c r="K117" s="181">
        <v>3.7100000000000001E-2</v>
      </c>
      <c r="L117" s="208">
        <v>4.75</v>
      </c>
      <c r="M117" s="208">
        <v>4.88</v>
      </c>
      <c r="N117" s="209">
        <v>124.7</v>
      </c>
      <c r="O117" s="212">
        <v>118.38</v>
      </c>
    </row>
    <row r="118" spans="1:15" x14ac:dyDescent="0.2">
      <c r="A118" s="11"/>
      <c r="B118" s="9" t="s">
        <v>64</v>
      </c>
      <c r="C118" s="9"/>
      <c r="D118" s="9"/>
      <c r="E118" s="9"/>
      <c r="F118" s="205">
        <v>4957</v>
      </c>
      <c r="G118" s="205">
        <v>4862</v>
      </c>
      <c r="H118" s="206">
        <v>23370596.109999999</v>
      </c>
      <c r="I118" s="211">
        <v>22119159.309999999</v>
      </c>
      <c r="J118" s="181">
        <v>6.8199999999999997E-2</v>
      </c>
      <c r="K118" s="181">
        <v>6.4600000000000005E-2</v>
      </c>
      <c r="L118" s="208">
        <v>4.96</v>
      </c>
      <c r="M118" s="213">
        <v>4.76</v>
      </c>
      <c r="N118" s="209">
        <v>144.22</v>
      </c>
      <c r="O118" s="212">
        <v>141.72999999999999</v>
      </c>
    </row>
    <row r="119" spans="1:15" x14ac:dyDescent="0.2">
      <c r="A119" s="11"/>
      <c r="B119" s="9" t="s">
        <v>65</v>
      </c>
      <c r="C119" s="9"/>
      <c r="D119" s="9"/>
      <c r="E119" s="9"/>
      <c r="F119" s="205">
        <v>1517</v>
      </c>
      <c r="G119" s="205">
        <v>2053</v>
      </c>
      <c r="H119" s="206">
        <v>5555452.7199999997</v>
      </c>
      <c r="I119" s="211">
        <v>7803903.4199999999</v>
      </c>
      <c r="J119" s="181">
        <v>1.6199999999999999E-2</v>
      </c>
      <c r="K119" s="181">
        <v>2.2800000000000001E-2</v>
      </c>
      <c r="L119" s="208">
        <v>5.17</v>
      </c>
      <c r="M119" s="208">
        <v>5.26</v>
      </c>
      <c r="N119" s="209">
        <v>120.96</v>
      </c>
      <c r="O119" s="212">
        <v>121.97</v>
      </c>
    </row>
    <row r="120" spans="1:15" x14ac:dyDescent="0.2">
      <c r="A120" s="14"/>
      <c r="B120" s="3" t="s">
        <v>98</v>
      </c>
      <c r="C120" s="10"/>
      <c r="D120" s="10"/>
      <c r="E120" s="67"/>
      <c r="F120" s="214">
        <v>100190</v>
      </c>
      <c r="G120" s="214">
        <v>100703</v>
      </c>
      <c r="H120" s="215">
        <v>342521587.56</v>
      </c>
      <c r="I120" s="215">
        <v>342368937.27999997</v>
      </c>
      <c r="J120" s="202"/>
      <c r="K120" s="202"/>
      <c r="L120" s="216">
        <v>5.22</v>
      </c>
      <c r="M120" s="217">
        <v>5.22</v>
      </c>
      <c r="N120" s="184">
        <v>121.86</v>
      </c>
      <c r="O120" s="187">
        <v>121.31</v>
      </c>
    </row>
    <row r="121" spans="1:15" s="43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2"/>
      <c r="K121" s="42"/>
      <c r="L121" s="1"/>
      <c r="M121" s="1"/>
      <c r="N121" s="1"/>
      <c r="O121" s="57"/>
    </row>
    <row r="122" spans="1:15" s="43" customFormat="1" ht="12" thickBot="1" x14ac:dyDescent="0.25">
      <c r="A122" s="104"/>
      <c r="B122" s="105"/>
      <c r="C122" s="105"/>
      <c r="D122" s="105"/>
      <c r="E122" s="105"/>
      <c r="F122" s="105"/>
      <c r="G122" s="105"/>
      <c r="H122" s="105"/>
      <c r="I122" s="105"/>
      <c r="J122" s="39"/>
      <c r="K122" s="39"/>
      <c r="L122" s="105"/>
      <c r="M122" s="105"/>
      <c r="N122" s="105"/>
      <c r="O122" s="56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5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23"/>
      <c r="B126" s="46"/>
      <c r="C126" s="46"/>
      <c r="D126" s="46"/>
      <c r="E126" s="46"/>
      <c r="F126" s="457" t="s">
        <v>38</v>
      </c>
      <c r="G126" s="459"/>
      <c r="H126" s="287" t="s">
        <v>222</v>
      </c>
      <c r="I126" s="288"/>
      <c r="J126" s="457" t="s">
        <v>41</v>
      </c>
      <c r="K126" s="459"/>
      <c r="L126" s="457" t="s">
        <v>42</v>
      </c>
      <c r="M126" s="459"/>
      <c r="N126" s="457" t="s">
        <v>61</v>
      </c>
      <c r="O126" s="458"/>
    </row>
    <row r="127" spans="1:15" x14ac:dyDescent="0.2">
      <c r="A127" s="23"/>
      <c r="B127" s="46"/>
      <c r="C127" s="46"/>
      <c r="D127" s="46"/>
      <c r="E127" s="46"/>
      <c r="F127" s="156" t="s">
        <v>39</v>
      </c>
      <c r="G127" s="156" t="s">
        <v>40</v>
      </c>
      <c r="H127" s="156" t="s">
        <v>39</v>
      </c>
      <c r="I127" s="155" t="s">
        <v>40</v>
      </c>
      <c r="J127" s="156" t="s">
        <v>39</v>
      </c>
      <c r="K127" s="156" t="s">
        <v>40</v>
      </c>
      <c r="L127" s="156" t="s">
        <v>39</v>
      </c>
      <c r="M127" s="156" t="s">
        <v>40</v>
      </c>
      <c r="N127" s="156" t="s">
        <v>39</v>
      </c>
      <c r="O127" s="157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178">
        <v>1214</v>
      </c>
      <c r="G128" s="178">
        <v>1199</v>
      </c>
      <c r="H128" s="192">
        <v>20073935.48</v>
      </c>
      <c r="I128" s="192">
        <v>19768855.850000001</v>
      </c>
      <c r="J128" s="181">
        <v>3.6999999999999998E-2</v>
      </c>
      <c r="K128" s="181">
        <v>3.6900000000000002E-2</v>
      </c>
      <c r="L128" s="192">
        <v>4.68</v>
      </c>
      <c r="M128" s="192">
        <v>4.67</v>
      </c>
      <c r="N128" s="192">
        <v>233.71</v>
      </c>
      <c r="O128" s="192">
        <v>233.12</v>
      </c>
    </row>
    <row r="129" spans="1:17" x14ac:dyDescent="0.2">
      <c r="A129" s="11"/>
      <c r="B129" s="9" t="s">
        <v>71</v>
      </c>
      <c r="C129" s="9"/>
      <c r="D129" s="9"/>
      <c r="E129" s="9"/>
      <c r="F129" s="178">
        <v>1363</v>
      </c>
      <c r="G129" s="178">
        <v>1356</v>
      </c>
      <c r="H129" s="192">
        <v>27053210.940000001</v>
      </c>
      <c r="I129" s="192">
        <v>26899055.77</v>
      </c>
      <c r="J129" s="181">
        <v>4.99E-2</v>
      </c>
      <c r="K129" s="181">
        <v>5.0299999999999997E-2</v>
      </c>
      <c r="L129" s="192">
        <v>5</v>
      </c>
      <c r="M129" s="192">
        <v>4.99</v>
      </c>
      <c r="N129" s="192">
        <v>238.1</v>
      </c>
      <c r="O129" s="193">
        <v>238.12</v>
      </c>
    </row>
    <row r="130" spans="1:17" x14ac:dyDescent="0.2">
      <c r="A130" s="11"/>
      <c r="B130" s="9" t="s">
        <v>73</v>
      </c>
      <c r="C130" s="9"/>
      <c r="D130" s="9"/>
      <c r="E130" s="9"/>
      <c r="F130" s="178">
        <v>80007</v>
      </c>
      <c r="G130" s="178">
        <v>79359</v>
      </c>
      <c r="H130" s="192">
        <v>213712199.47</v>
      </c>
      <c r="I130" s="192">
        <v>211175588.41999999</v>
      </c>
      <c r="J130" s="181">
        <v>0.39439999999999997</v>
      </c>
      <c r="K130" s="181">
        <v>0.39450000000000002</v>
      </c>
      <c r="L130" s="192">
        <v>4.9000000000000004</v>
      </c>
      <c r="M130" s="192">
        <v>4.9000000000000004</v>
      </c>
      <c r="N130" s="192">
        <v>108.96</v>
      </c>
      <c r="O130" s="193">
        <v>108.66</v>
      </c>
    </row>
    <row r="131" spans="1:17" x14ac:dyDescent="0.2">
      <c r="A131" s="11"/>
      <c r="B131" s="9" t="s">
        <v>74</v>
      </c>
      <c r="C131" s="9"/>
      <c r="D131" s="9"/>
      <c r="E131" s="9"/>
      <c r="F131" s="178">
        <v>59331</v>
      </c>
      <c r="G131" s="178">
        <v>58847</v>
      </c>
      <c r="H131" s="192">
        <v>227128035.27000001</v>
      </c>
      <c r="I131" s="192">
        <v>224577499.34</v>
      </c>
      <c r="J131" s="181">
        <v>0.41909999999999997</v>
      </c>
      <c r="K131" s="181">
        <v>0.41949999999999998</v>
      </c>
      <c r="L131" s="192">
        <v>5.14</v>
      </c>
      <c r="M131" s="192">
        <v>5.14</v>
      </c>
      <c r="N131" s="192">
        <v>116.89</v>
      </c>
      <c r="O131" s="193">
        <v>116.67</v>
      </c>
    </row>
    <row r="132" spans="1:17" x14ac:dyDescent="0.2">
      <c r="A132" s="11"/>
      <c r="B132" s="9" t="s">
        <v>75</v>
      </c>
      <c r="C132" s="9"/>
      <c r="D132" s="9"/>
      <c r="E132" s="9"/>
      <c r="F132" s="178">
        <v>9183</v>
      </c>
      <c r="G132" s="178">
        <v>8993</v>
      </c>
      <c r="H132" s="192">
        <v>53640172.020000003</v>
      </c>
      <c r="I132" s="192">
        <v>52572497.140000001</v>
      </c>
      <c r="J132" s="181">
        <v>9.9000000000000005E-2</v>
      </c>
      <c r="K132" s="181">
        <v>9.8199999999999996E-2</v>
      </c>
      <c r="L132" s="192">
        <v>7.39</v>
      </c>
      <c r="M132" s="192">
        <v>7.41</v>
      </c>
      <c r="N132" s="192">
        <v>106.47</v>
      </c>
      <c r="O132" s="193">
        <v>106.49</v>
      </c>
    </row>
    <row r="133" spans="1:17" x14ac:dyDescent="0.2">
      <c r="A133" s="11"/>
      <c r="B133" s="9" t="s">
        <v>45</v>
      </c>
      <c r="C133" s="9"/>
      <c r="D133" s="9"/>
      <c r="E133" s="9"/>
      <c r="F133" s="178">
        <v>75</v>
      </c>
      <c r="G133" s="178">
        <v>74</v>
      </c>
      <c r="H133" s="192">
        <v>291008.76</v>
      </c>
      <c r="I133" s="192">
        <v>291312.67</v>
      </c>
      <c r="J133" s="181">
        <v>5.0000000000000001E-4</v>
      </c>
      <c r="K133" s="181">
        <v>5.0000000000000001E-4</v>
      </c>
      <c r="L133" s="192">
        <v>3.27</v>
      </c>
      <c r="M133" s="192">
        <v>3.27</v>
      </c>
      <c r="N133" s="192">
        <v>102.43</v>
      </c>
      <c r="O133" s="193">
        <v>102.11</v>
      </c>
    </row>
    <row r="134" spans="1:17" x14ac:dyDescent="0.2">
      <c r="A134" s="14"/>
      <c r="B134" s="3" t="s">
        <v>57</v>
      </c>
      <c r="C134" s="10"/>
      <c r="D134" s="10"/>
      <c r="E134" s="10"/>
      <c r="F134" s="214">
        <v>151173</v>
      </c>
      <c r="G134" s="214">
        <v>149828</v>
      </c>
      <c r="H134" s="215">
        <v>541898561.94000006</v>
      </c>
      <c r="I134" s="215">
        <v>535284809.19</v>
      </c>
      <c r="J134" s="202"/>
      <c r="K134" s="202"/>
      <c r="L134" s="216">
        <v>5.24</v>
      </c>
      <c r="M134" s="217">
        <v>5.24</v>
      </c>
      <c r="N134" s="184">
        <v>123.1</v>
      </c>
      <c r="O134" s="187">
        <v>122.91</v>
      </c>
    </row>
    <row r="135" spans="1:17" s="43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8"/>
      <c r="O135" s="28"/>
    </row>
    <row r="136" spans="1:17" s="43" customFormat="1" ht="12" thickBot="1" x14ac:dyDescent="0.25">
      <c r="A136" s="104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48"/>
    </row>
    <row r="137" spans="1:17" ht="13.5" thickBot="1" x14ac:dyDescent="0.25">
      <c r="D137" s="416"/>
      <c r="E137" s="416"/>
      <c r="F137" s="416"/>
    </row>
    <row r="138" spans="1:17" ht="15.75" x14ac:dyDescent="0.25">
      <c r="A138" s="95" t="s">
        <v>47</v>
      </c>
      <c r="B138" s="16"/>
      <c r="C138" s="16"/>
      <c r="D138" s="415"/>
      <c r="E138" s="9"/>
      <c r="F138" s="415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6"/>
      <c r="C140" s="46"/>
      <c r="D140" s="46"/>
      <c r="E140" s="46"/>
      <c r="F140" s="457" t="s">
        <v>38</v>
      </c>
      <c r="G140" s="459"/>
      <c r="H140" s="287" t="s">
        <v>222</v>
      </c>
      <c r="I140" s="288"/>
      <c r="J140" s="457" t="s">
        <v>88</v>
      </c>
      <c r="K140" s="459"/>
      <c r="L140" s="457" t="s">
        <v>42</v>
      </c>
      <c r="M140" s="459"/>
      <c r="N140" s="457" t="s">
        <v>61</v>
      </c>
      <c r="O140" s="458"/>
    </row>
    <row r="141" spans="1:17" x14ac:dyDescent="0.2">
      <c r="A141" s="23"/>
      <c r="B141" s="46"/>
      <c r="C141" s="46"/>
      <c r="D141" s="46"/>
      <c r="E141" s="46"/>
      <c r="F141" s="413" t="s">
        <v>39</v>
      </c>
      <c r="G141" s="413" t="s">
        <v>40</v>
      </c>
      <c r="H141" s="413" t="s">
        <v>39</v>
      </c>
      <c r="I141" s="412" t="s">
        <v>40</v>
      </c>
      <c r="J141" s="413" t="s">
        <v>39</v>
      </c>
      <c r="K141" s="413" t="s">
        <v>40</v>
      </c>
      <c r="L141" s="413" t="s">
        <v>39</v>
      </c>
      <c r="M141" s="413" t="s">
        <v>40</v>
      </c>
      <c r="N141" s="413" t="s">
        <v>39</v>
      </c>
      <c r="O141" s="414" t="s">
        <v>40</v>
      </c>
    </row>
    <row r="142" spans="1:17" x14ac:dyDescent="0.2">
      <c r="A142" s="11"/>
      <c r="B142" s="9" t="s">
        <v>89</v>
      </c>
      <c r="C142" s="9"/>
      <c r="D142" s="9"/>
      <c r="E142" s="9"/>
      <c r="F142" s="178">
        <v>104790</v>
      </c>
      <c r="G142" s="178">
        <v>103798</v>
      </c>
      <c r="H142" s="192">
        <v>403654585.93000001</v>
      </c>
      <c r="I142" s="192">
        <v>398345589.81999999</v>
      </c>
      <c r="J142" s="181">
        <v>0.74490000000000001</v>
      </c>
      <c r="K142" s="181">
        <v>0.74419999999999997</v>
      </c>
      <c r="L142" s="192">
        <v>5.33</v>
      </c>
      <c r="M142" s="192">
        <v>5.33</v>
      </c>
      <c r="N142" s="209">
        <v>122.03</v>
      </c>
      <c r="O142" s="210">
        <v>121.94</v>
      </c>
    </row>
    <row r="143" spans="1:17" ht="14.25" x14ac:dyDescent="0.2">
      <c r="A143" s="11"/>
      <c r="B143" s="9" t="s">
        <v>90</v>
      </c>
      <c r="C143" s="9"/>
      <c r="D143" s="9"/>
      <c r="E143" s="9"/>
      <c r="F143" s="178">
        <v>31865</v>
      </c>
      <c r="G143" s="178">
        <v>31629</v>
      </c>
      <c r="H143" s="192">
        <v>81470460.870000005</v>
      </c>
      <c r="I143" s="192">
        <v>80885741.489999995</v>
      </c>
      <c r="J143" s="181">
        <v>0.15029999999999999</v>
      </c>
      <c r="K143" s="181">
        <v>0.15110000000000001</v>
      </c>
      <c r="L143" s="192">
        <v>5.12</v>
      </c>
      <c r="M143" s="192">
        <v>5.12</v>
      </c>
      <c r="N143" s="209">
        <v>108.73</v>
      </c>
      <c r="O143" s="212">
        <v>108.45</v>
      </c>
      <c r="Q143" s="415"/>
    </row>
    <row r="144" spans="1:17" ht="14.25" x14ac:dyDescent="0.2">
      <c r="A144" s="11"/>
      <c r="B144" s="9" t="s">
        <v>91</v>
      </c>
      <c r="C144" s="9"/>
      <c r="D144" s="9"/>
      <c r="E144" s="9"/>
      <c r="F144" s="178">
        <v>13553</v>
      </c>
      <c r="G144" s="178">
        <v>13457</v>
      </c>
      <c r="H144" s="192">
        <v>38344746.149999999</v>
      </c>
      <c r="I144" s="192">
        <v>38095395.770000003</v>
      </c>
      <c r="J144" s="181">
        <v>7.0800000000000002E-2</v>
      </c>
      <c r="K144" s="181">
        <v>7.1199999999999999E-2</v>
      </c>
      <c r="L144" s="192">
        <v>4.5</v>
      </c>
      <c r="M144" s="192">
        <v>4.5</v>
      </c>
      <c r="N144" s="209">
        <v>114.07</v>
      </c>
      <c r="O144" s="212">
        <v>113.91</v>
      </c>
      <c r="Q144" s="415" t="s">
        <v>241</v>
      </c>
    </row>
    <row r="145" spans="1:15" x14ac:dyDescent="0.2">
      <c r="A145" s="11"/>
      <c r="B145" s="9" t="s">
        <v>92</v>
      </c>
      <c r="C145" s="9"/>
      <c r="D145" s="9"/>
      <c r="E145" s="9"/>
      <c r="F145" s="178">
        <v>787</v>
      </c>
      <c r="G145" s="178">
        <v>771</v>
      </c>
      <c r="H145" s="192">
        <v>17918378.629999999</v>
      </c>
      <c r="I145" s="192">
        <v>17468834.530000001</v>
      </c>
      <c r="J145" s="181">
        <v>3.3099999999999997E-2</v>
      </c>
      <c r="K145" s="181">
        <v>3.2599999999999997E-2</v>
      </c>
      <c r="L145" s="192">
        <v>5.52</v>
      </c>
      <c r="M145" s="192">
        <v>5.52</v>
      </c>
      <c r="N145" s="209">
        <v>231.99</v>
      </c>
      <c r="O145" s="212">
        <v>231.53</v>
      </c>
    </row>
    <row r="146" spans="1:15" x14ac:dyDescent="0.2">
      <c r="A146" s="11"/>
      <c r="B146" s="108" t="s">
        <v>116</v>
      </c>
      <c r="C146" s="9"/>
      <c r="D146" s="9"/>
      <c r="E146" s="9"/>
      <c r="F146" s="178">
        <v>178</v>
      </c>
      <c r="G146" s="178">
        <v>173</v>
      </c>
      <c r="H146" s="192">
        <v>510390.36</v>
      </c>
      <c r="I146" s="192">
        <v>489247.58</v>
      </c>
      <c r="J146" s="181">
        <v>8.9999999999999998E-4</v>
      </c>
      <c r="K146" s="181">
        <v>8.9999999999999998E-4</v>
      </c>
      <c r="L146" s="192">
        <v>4.66</v>
      </c>
      <c r="M146" s="192">
        <v>4.76</v>
      </c>
      <c r="N146" s="209">
        <v>121.67</v>
      </c>
      <c r="O146" s="212">
        <v>122.91</v>
      </c>
    </row>
    <row r="147" spans="1:15" x14ac:dyDescent="0.2">
      <c r="A147" s="14"/>
      <c r="B147" s="3" t="s">
        <v>43</v>
      </c>
      <c r="C147" s="10"/>
      <c r="D147" s="10"/>
      <c r="E147" s="10"/>
      <c r="F147" s="214">
        <v>151173</v>
      </c>
      <c r="G147" s="214">
        <v>149828</v>
      </c>
      <c r="H147" s="215">
        <v>541898561.94000006</v>
      </c>
      <c r="I147" s="215">
        <v>535284809.19</v>
      </c>
      <c r="J147" s="202"/>
      <c r="K147" s="202"/>
      <c r="L147" s="216">
        <v>5.24</v>
      </c>
      <c r="M147" s="216">
        <v>5.24</v>
      </c>
      <c r="N147" s="184">
        <v>123.1</v>
      </c>
      <c r="O147" s="187">
        <v>122.91</v>
      </c>
    </row>
    <row r="148" spans="1:15" s="43" customFormat="1" ht="11.25" x14ac:dyDescent="0.2">
      <c r="A148" s="10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8"/>
      <c r="O148" s="47"/>
    </row>
    <row r="149" spans="1:15" s="43" customFormat="1" ht="12" thickBot="1" x14ac:dyDescent="0.25">
      <c r="A149" s="104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48"/>
    </row>
    <row r="150" spans="1:15" ht="13.5" thickBot="1" x14ac:dyDescent="0.25"/>
    <row r="151" spans="1:15" ht="15.75" x14ac:dyDescent="0.25">
      <c r="A151" s="95" t="s">
        <v>87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23"/>
      <c r="B153" s="46"/>
      <c r="C153" s="46"/>
      <c r="D153" s="46"/>
      <c r="E153" s="69"/>
      <c r="F153" s="457" t="s">
        <v>38</v>
      </c>
      <c r="G153" s="459"/>
      <c r="H153" s="287" t="s">
        <v>222</v>
      </c>
      <c r="I153" s="288"/>
      <c r="J153" s="460" t="s">
        <v>50</v>
      </c>
      <c r="K153" s="460"/>
      <c r="L153" s="220" t="s">
        <v>81</v>
      </c>
    </row>
    <row r="154" spans="1:15" x14ac:dyDescent="0.2">
      <c r="A154" s="23"/>
      <c r="B154" s="46"/>
      <c r="C154" s="46"/>
      <c r="D154" s="46"/>
      <c r="E154" s="69"/>
      <c r="F154" s="155" t="s">
        <v>39</v>
      </c>
      <c r="G154" s="155" t="s">
        <v>40</v>
      </c>
      <c r="H154" s="156" t="s">
        <v>39</v>
      </c>
      <c r="I154" s="156" t="s">
        <v>40</v>
      </c>
      <c r="J154" s="156" t="s">
        <v>39</v>
      </c>
      <c r="K154" s="156" t="s">
        <v>40</v>
      </c>
      <c r="L154" s="228"/>
    </row>
    <row r="155" spans="1:15" x14ac:dyDescent="0.2">
      <c r="A155" s="19"/>
      <c r="B155" s="31" t="s">
        <v>48</v>
      </c>
      <c r="C155" s="31"/>
      <c r="D155" s="31"/>
      <c r="E155" s="31"/>
      <c r="F155" s="178">
        <v>4306</v>
      </c>
      <c r="G155" s="178">
        <v>4266</v>
      </c>
      <c r="H155" s="192">
        <v>14364253.49</v>
      </c>
      <c r="I155" s="206">
        <v>14238229.630000001</v>
      </c>
      <c r="J155" s="181">
        <v>2.6499999999999999E-2</v>
      </c>
      <c r="K155" s="218">
        <v>2.6599999999999999E-2</v>
      </c>
      <c r="L155" s="227">
        <v>3.0276000000000001</v>
      </c>
    </row>
    <row r="156" spans="1:15" x14ac:dyDescent="0.2">
      <c r="A156" s="11"/>
      <c r="B156" s="108" t="s">
        <v>104</v>
      </c>
      <c r="C156" s="9"/>
      <c r="D156" s="9"/>
      <c r="E156" s="9"/>
      <c r="F156" s="178">
        <v>146867</v>
      </c>
      <c r="G156" s="178">
        <v>145562</v>
      </c>
      <c r="H156" s="192">
        <v>527534308.44999999</v>
      </c>
      <c r="I156" s="206">
        <v>521046579.56</v>
      </c>
      <c r="J156" s="181">
        <v>0.97350000000000003</v>
      </c>
      <c r="K156" s="218">
        <v>0.97340000000000004</v>
      </c>
      <c r="L156" s="226">
        <v>2.2261000000000002</v>
      </c>
    </row>
    <row r="157" spans="1:15" x14ac:dyDescent="0.2">
      <c r="A157" s="11"/>
      <c r="B157" s="108" t="s">
        <v>118</v>
      </c>
      <c r="C157" s="9"/>
      <c r="D157" s="9"/>
      <c r="E157" s="9"/>
      <c r="F157" s="178" t="s">
        <v>242</v>
      </c>
      <c r="G157" s="178" t="s">
        <v>242</v>
      </c>
      <c r="H157" s="192" t="s">
        <v>242</v>
      </c>
      <c r="I157" s="192" t="s">
        <v>242</v>
      </c>
      <c r="J157" s="181">
        <v>0</v>
      </c>
      <c r="K157" s="218">
        <v>0</v>
      </c>
      <c r="L157" s="226" t="s">
        <v>243</v>
      </c>
    </row>
    <row r="158" spans="1:15" ht="13.5" thickBot="1" x14ac:dyDescent="0.25">
      <c r="A158" s="44"/>
      <c r="B158" s="5" t="s">
        <v>19</v>
      </c>
      <c r="C158" s="21"/>
      <c r="D158" s="21"/>
      <c r="E158" s="21"/>
      <c r="F158" s="214">
        <v>151173</v>
      </c>
      <c r="G158" s="214">
        <v>149828</v>
      </c>
      <c r="H158" s="184">
        <v>541898561.94000006</v>
      </c>
      <c r="I158" s="184">
        <v>535284809.19</v>
      </c>
      <c r="J158" s="202"/>
      <c r="K158" s="219"/>
      <c r="L158" s="225">
        <v>2.2475000000000001</v>
      </c>
    </row>
    <row r="159" spans="1:15" s="73" customFormat="1" ht="11.25" x14ac:dyDescent="0.2">
      <c r="A159" s="1"/>
      <c r="B159" s="112"/>
      <c r="C159" s="112"/>
      <c r="D159" s="112"/>
      <c r="E159" s="112"/>
      <c r="F159" s="112"/>
      <c r="G159" s="112"/>
      <c r="H159" s="112"/>
      <c r="I159" s="112"/>
      <c r="J159" s="112"/>
    </row>
    <row r="160" spans="1:15" s="73" customFormat="1" ht="11.25" x14ac:dyDescent="0.2">
      <c r="A160" s="1"/>
      <c r="B160" s="112"/>
      <c r="C160" s="112"/>
      <c r="D160" s="112"/>
      <c r="E160" s="112"/>
      <c r="F160" s="112"/>
      <c r="G160" s="112"/>
      <c r="H160" s="112"/>
      <c r="I160" s="112"/>
      <c r="J160" s="112"/>
    </row>
    <row r="161" spans="1:7" ht="13.5" thickBot="1" x14ac:dyDescent="0.25"/>
    <row r="162" spans="1:7" s="9" customFormat="1" ht="15.75" x14ac:dyDescent="0.25">
      <c r="A162" s="95" t="s">
        <v>82</v>
      </c>
      <c r="B162" s="356"/>
      <c r="C162" s="357"/>
      <c r="D162" s="358"/>
      <c r="E162" s="358"/>
      <c r="F162" s="359" t="s">
        <v>83</v>
      </c>
    </row>
    <row r="163" spans="1:7" s="9" customFormat="1" ht="13.5" thickBot="1" x14ac:dyDescent="0.25">
      <c r="A163" s="360" t="s">
        <v>170</v>
      </c>
      <c r="B163" s="360"/>
      <c r="C163" s="361"/>
      <c r="D163" s="361"/>
      <c r="E163" s="361"/>
      <c r="F163" s="362">
        <v>568021582.14999998</v>
      </c>
    </row>
    <row r="164" spans="1:7" s="9" customFormat="1" x14ac:dyDescent="0.2">
      <c r="A164" s="108"/>
      <c r="B164" s="108"/>
      <c r="C164" s="312"/>
      <c r="D164" s="312"/>
      <c r="E164" s="312"/>
      <c r="F164" s="285"/>
    </row>
    <row r="165" spans="1:7" s="9" customFormat="1" x14ac:dyDescent="0.2">
      <c r="A165" s="108"/>
      <c r="B165" s="108"/>
      <c r="C165" s="363"/>
      <c r="D165" s="364"/>
      <c r="E165" s="364"/>
      <c r="F165" s="285"/>
    </row>
    <row r="166" spans="1:7" s="9" customFormat="1" ht="12.75" customHeight="1" x14ac:dyDescent="0.2">
      <c r="A166" s="471"/>
      <c r="B166" s="471"/>
      <c r="C166" s="471"/>
      <c r="D166" s="471"/>
      <c r="E166" s="471"/>
      <c r="F166" s="471"/>
    </row>
    <row r="167" spans="1:7" s="9" customFormat="1" x14ac:dyDescent="0.2">
      <c r="A167" s="471"/>
      <c r="B167" s="471"/>
      <c r="C167" s="471"/>
      <c r="D167" s="471"/>
      <c r="E167" s="471"/>
      <c r="F167" s="471"/>
    </row>
    <row r="168" spans="1:7" s="9" customFormat="1" x14ac:dyDescent="0.2">
      <c r="A168" s="471"/>
      <c r="B168" s="471"/>
      <c r="C168" s="471"/>
      <c r="D168" s="471"/>
      <c r="E168" s="471"/>
      <c r="F168" s="471"/>
    </row>
    <row r="169" spans="1:7" x14ac:dyDescent="0.2">
      <c r="A169" s="9"/>
      <c r="B169" s="9"/>
      <c r="C169" s="283"/>
      <c r="D169" s="284"/>
      <c r="E169" s="284"/>
      <c r="F169" s="285"/>
      <c r="G169" s="9"/>
    </row>
    <row r="170" spans="1:7" x14ac:dyDescent="0.2">
      <c r="A170" s="471"/>
      <c r="B170" s="471"/>
      <c r="C170" s="471"/>
      <c r="D170" s="471"/>
      <c r="E170" s="471"/>
      <c r="F170" s="471"/>
    </row>
    <row r="171" spans="1:7" x14ac:dyDescent="0.2">
      <c r="A171" s="471"/>
      <c r="B171" s="471"/>
      <c r="C171" s="471"/>
      <c r="D171" s="471"/>
      <c r="E171" s="471"/>
      <c r="F171" s="471"/>
    </row>
    <row r="172" spans="1:7" x14ac:dyDescent="0.2">
      <c r="A172" s="471"/>
      <c r="B172" s="471"/>
      <c r="C172" s="471"/>
      <c r="D172" s="471"/>
      <c r="E172" s="471"/>
      <c r="F172" s="471"/>
    </row>
    <row r="178" spans="6:6" x14ac:dyDescent="0.2">
      <c r="F178" s="64"/>
    </row>
    <row r="180" spans="6:6" x14ac:dyDescent="0.2">
      <c r="F180" s="62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0" type="noConversion"/>
  <hyperlinks>
    <hyperlink ref="D10" r:id="rId1"/>
    <hyperlink ref="D11" display="www.edsouthservices.com"/>
  </hyperlinks>
  <pageMargins left="0.25" right="0.25" top="0.75" bottom="0.75" header="0.3" footer="0.3"/>
  <pageSetup scale="23" orientation="landscape" r:id="rId2"/>
  <headerFooter alignWithMargins="0"/>
  <rowBreaks count="1" manualBreakCount="1">
    <brk id="83" max="14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I3" sqref="I3"/>
    </sheetView>
  </sheetViews>
  <sheetFormatPr defaultColWidth="9.140625" defaultRowHeight="12.75" x14ac:dyDescent="0.2"/>
  <cols>
    <col min="1" max="2" width="3.140625" style="145" customWidth="1"/>
    <col min="3" max="3" width="14.42578125" style="145" customWidth="1"/>
    <col min="4" max="4" width="13.140625" style="145" customWidth="1"/>
    <col min="5" max="5" width="12.85546875" style="145" customWidth="1"/>
    <col min="6" max="6" width="11.7109375" style="145" customWidth="1"/>
    <col min="7" max="7" width="15.85546875" style="145" bestFit="1" customWidth="1"/>
    <col min="8" max="8" width="19.28515625" style="145" customWidth="1"/>
    <col min="9" max="9" width="15.140625" style="145" bestFit="1" customWidth="1"/>
    <col min="10" max="11" width="14.42578125" style="145" customWidth="1"/>
    <col min="12" max="12" width="15.7109375" style="145" bestFit="1" customWidth="1"/>
    <col min="13" max="13" width="14.42578125" style="145" customWidth="1"/>
    <col min="14" max="14" width="17.140625" style="145" customWidth="1"/>
    <col min="15" max="15" width="3.7109375" style="145" customWidth="1"/>
    <col min="16" max="16" width="127.42578125" style="145" bestFit="1" customWidth="1"/>
    <col min="17" max="17" width="28.85546875" style="145" bestFit="1" customWidth="1"/>
    <col min="18" max="18" width="15.7109375" style="145" bestFit="1" customWidth="1"/>
    <col min="19" max="19" width="18.28515625" style="145" bestFit="1" customWidth="1"/>
    <col min="20" max="20" width="17.7109375" style="145" bestFit="1" customWidth="1"/>
    <col min="21" max="21" width="14.42578125" style="145" customWidth="1"/>
    <col min="22" max="22" width="13.7109375" style="145" bestFit="1" customWidth="1"/>
    <col min="23" max="23" width="14.140625" style="145" bestFit="1" customWidth="1"/>
    <col min="24" max="24" width="13.140625" style="145" bestFit="1" customWidth="1"/>
    <col min="25" max="38" width="10.85546875" style="145" customWidth="1"/>
    <col min="39" max="39" width="2.7109375" style="145" customWidth="1"/>
    <col min="40" max="16384" width="9.140625" style="145"/>
  </cols>
  <sheetData>
    <row r="1" spans="1:39" ht="15.75" x14ac:dyDescent="0.25">
      <c r="A1" s="45" t="s">
        <v>168</v>
      </c>
    </row>
    <row r="2" spans="1:39" ht="15.75" customHeight="1" x14ac:dyDescent="0.25">
      <c r="A2" s="45" t="s">
        <v>119</v>
      </c>
      <c r="S2" s="229"/>
      <c r="T2" s="229"/>
      <c r="U2" s="229"/>
    </row>
    <row r="3" spans="1:39" ht="15.75" x14ac:dyDescent="0.25">
      <c r="A3" s="45" t="str">
        <f>+FFELP!D5</f>
        <v>Indenture No. 4, LLC</v>
      </c>
      <c r="R3" s="229"/>
      <c r="S3" s="229"/>
      <c r="T3" s="229"/>
      <c r="U3" s="229"/>
    </row>
    <row r="4" spans="1:39" ht="13.5" thickBot="1" x14ac:dyDescent="0.25">
      <c r="R4" s="229"/>
      <c r="S4" s="229"/>
      <c r="T4" s="229"/>
      <c r="U4" s="229"/>
    </row>
    <row r="5" spans="1:39" x14ac:dyDescent="0.2">
      <c r="B5" s="453" t="s">
        <v>2</v>
      </c>
      <c r="C5" s="454"/>
      <c r="D5" s="454"/>
      <c r="E5" s="473">
        <v>41572</v>
      </c>
      <c r="F5" s="473"/>
      <c r="G5" s="474"/>
      <c r="R5" s="229"/>
      <c r="S5" s="229"/>
      <c r="T5" s="229"/>
      <c r="U5" s="229"/>
    </row>
    <row r="6" spans="1:39" ht="13.5" thickBot="1" x14ac:dyDescent="0.25">
      <c r="B6" s="455" t="s">
        <v>120</v>
      </c>
      <c r="C6" s="456"/>
      <c r="D6" s="456"/>
      <c r="E6" s="475">
        <v>41547</v>
      </c>
      <c r="F6" s="475"/>
      <c r="G6" s="476"/>
      <c r="R6" s="229"/>
      <c r="S6" s="229"/>
      <c r="T6" s="229"/>
      <c r="U6" s="229"/>
    </row>
    <row r="8" spans="1:39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39" ht="15.75" thickBot="1" x14ac:dyDescent="0.3">
      <c r="A9" s="232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S9" s="98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</row>
    <row r="10" spans="1:39" ht="6" customHeight="1" thickBot="1" x14ac:dyDescent="0.25">
      <c r="A10" s="149"/>
      <c r="B10" s="149"/>
      <c r="C10" s="149"/>
      <c r="D10" s="149"/>
      <c r="E10" s="149"/>
      <c r="F10" s="149"/>
      <c r="G10" s="149"/>
      <c r="H10" s="149"/>
      <c r="J10" s="146"/>
      <c r="K10" s="147"/>
      <c r="L10" s="147"/>
      <c r="M10" s="147"/>
      <c r="N10" s="148"/>
      <c r="O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</row>
    <row r="11" spans="1:39" ht="18" thickBot="1" x14ac:dyDescent="0.3">
      <c r="A11" s="230" t="s">
        <v>223</v>
      </c>
      <c r="B11" s="231"/>
      <c r="C11" s="231"/>
      <c r="D11" s="231"/>
      <c r="E11" s="231"/>
      <c r="F11" s="231"/>
      <c r="G11" s="231"/>
      <c r="H11" s="266"/>
      <c r="J11" s="100" t="s">
        <v>121</v>
      </c>
      <c r="K11" s="149"/>
      <c r="L11" s="149"/>
      <c r="M11" s="149"/>
      <c r="N11" s="234">
        <f>E6</f>
        <v>41547</v>
      </c>
      <c r="O11" s="235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</row>
    <row r="12" spans="1:39" x14ac:dyDescent="0.2">
      <c r="A12" s="100"/>
      <c r="B12" s="149"/>
      <c r="C12" s="149"/>
      <c r="D12" s="149"/>
      <c r="E12" s="149"/>
      <c r="F12" s="149"/>
      <c r="G12" s="149"/>
      <c r="H12" s="236"/>
      <c r="J12" s="150" t="s">
        <v>123</v>
      </c>
      <c r="L12" s="149"/>
      <c r="M12" s="149"/>
      <c r="N12" s="239">
        <v>0</v>
      </c>
      <c r="O12" s="238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</row>
    <row r="13" spans="1:39" x14ac:dyDescent="0.2">
      <c r="A13" s="150"/>
      <c r="B13" s="149" t="s">
        <v>122</v>
      </c>
      <c r="C13" s="149"/>
      <c r="D13" s="149"/>
      <c r="E13" s="149"/>
      <c r="F13" s="149"/>
      <c r="G13" s="149"/>
      <c r="H13" s="239">
        <f>6891914.89+1550467.76+402135.49-H20</f>
        <v>7502965.6100000003</v>
      </c>
      <c r="J13" s="99" t="s">
        <v>214</v>
      </c>
      <c r="L13" s="149"/>
      <c r="M13" s="149"/>
      <c r="N13" s="239">
        <v>198700.59</v>
      </c>
      <c r="O13" s="238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</row>
    <row r="14" spans="1:39" x14ac:dyDescent="0.2">
      <c r="A14" s="150"/>
      <c r="B14" s="149" t="s">
        <v>124</v>
      </c>
      <c r="C14" s="149"/>
      <c r="D14" s="149"/>
      <c r="E14" s="149"/>
      <c r="F14" s="240"/>
      <c r="G14" s="149"/>
      <c r="H14" s="237">
        <v>0</v>
      </c>
      <c r="J14" s="99" t="s">
        <v>125</v>
      </c>
      <c r="L14" s="149"/>
      <c r="M14" s="149"/>
      <c r="N14" s="239">
        <v>21936.28</v>
      </c>
      <c r="O14" s="238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</row>
    <row r="15" spans="1:39" x14ac:dyDescent="0.2">
      <c r="A15" s="150"/>
      <c r="B15" s="149" t="s">
        <v>24</v>
      </c>
      <c r="C15" s="149"/>
      <c r="D15" s="149"/>
      <c r="E15" s="149"/>
      <c r="F15" s="149"/>
      <c r="G15" s="149"/>
      <c r="H15" s="237"/>
      <c r="J15" s="99" t="s">
        <v>171</v>
      </c>
      <c r="L15" s="149"/>
      <c r="M15" s="149"/>
      <c r="N15" s="239">
        <v>27066.47</v>
      </c>
      <c r="O15" s="238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</row>
    <row r="16" spans="1:39" x14ac:dyDescent="0.2">
      <c r="A16" s="150"/>
      <c r="B16" s="149"/>
      <c r="C16" s="149" t="s">
        <v>126</v>
      </c>
      <c r="D16" s="149"/>
      <c r="E16" s="149"/>
      <c r="F16" s="149"/>
      <c r="G16" s="149"/>
      <c r="H16" s="239">
        <v>16534.38</v>
      </c>
      <c r="J16" s="99" t="s">
        <v>128</v>
      </c>
      <c r="L16" s="149"/>
      <c r="M16" s="149"/>
      <c r="N16" s="380">
        <v>0</v>
      </c>
      <c r="O16" s="241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</row>
    <row r="17" spans="1:39" ht="13.5" thickBot="1" x14ac:dyDescent="0.25">
      <c r="A17" s="150"/>
      <c r="B17" s="149" t="s">
        <v>127</v>
      </c>
      <c r="C17" s="149"/>
      <c r="D17" s="149"/>
      <c r="E17" s="149"/>
      <c r="F17" s="149"/>
      <c r="G17" s="149"/>
      <c r="H17" s="237">
        <v>778.36</v>
      </c>
      <c r="J17" s="242"/>
      <c r="K17" s="5" t="s">
        <v>130</v>
      </c>
      <c r="L17" s="243"/>
      <c r="M17" s="243"/>
      <c r="N17" s="244">
        <f>SUM(N12:N16)</f>
        <v>247703.34</v>
      </c>
      <c r="O17" s="241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</row>
    <row r="18" spans="1:39" x14ac:dyDescent="0.2">
      <c r="A18" s="150"/>
      <c r="B18" s="149" t="s">
        <v>129</v>
      </c>
      <c r="C18" s="149"/>
      <c r="D18" s="149"/>
      <c r="E18" s="149"/>
      <c r="F18" s="149"/>
      <c r="G18" s="149"/>
      <c r="H18" s="237"/>
      <c r="O18" s="238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</row>
    <row r="19" spans="1:39" x14ac:dyDescent="0.2">
      <c r="A19" s="150"/>
      <c r="B19" s="108" t="s">
        <v>153</v>
      </c>
      <c r="C19" s="149"/>
      <c r="D19" s="149"/>
      <c r="E19" s="149"/>
      <c r="F19" s="149"/>
      <c r="G19" s="149"/>
      <c r="H19" s="237"/>
      <c r="O19" s="241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</row>
    <row r="20" spans="1:39" x14ac:dyDescent="0.2">
      <c r="A20" s="150"/>
      <c r="B20" s="149" t="s">
        <v>131</v>
      </c>
      <c r="C20" s="149"/>
      <c r="D20" s="149"/>
      <c r="E20" s="149"/>
      <c r="F20" s="149"/>
      <c r="G20" s="149"/>
      <c r="H20" s="239">
        <f>N30</f>
        <v>1341552.53</v>
      </c>
      <c r="O20" s="238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</row>
    <row r="21" spans="1:39" x14ac:dyDescent="0.2">
      <c r="A21" s="150"/>
      <c r="B21" s="108" t="s">
        <v>154</v>
      </c>
      <c r="C21" s="149"/>
      <c r="D21" s="149"/>
      <c r="E21" s="149"/>
      <c r="F21" s="149"/>
      <c r="G21" s="149"/>
      <c r="H21" s="237"/>
      <c r="R21" s="245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</row>
    <row r="22" spans="1:39" ht="13.5" thickBot="1" x14ac:dyDescent="0.25">
      <c r="A22" s="150"/>
      <c r="B22" s="149" t="s">
        <v>155</v>
      </c>
      <c r="C22" s="149"/>
      <c r="D22" s="149"/>
      <c r="E22" s="149"/>
      <c r="F22" s="149"/>
      <c r="G22" s="149"/>
      <c r="H22" s="237">
        <v>0</v>
      </c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</row>
    <row r="23" spans="1:39" x14ac:dyDescent="0.2">
      <c r="A23" s="150"/>
      <c r="B23" s="149" t="s">
        <v>133</v>
      </c>
      <c r="C23" s="149"/>
      <c r="D23" s="149"/>
      <c r="E23" s="149"/>
      <c r="F23" s="149"/>
      <c r="G23" s="149"/>
      <c r="H23" s="237"/>
      <c r="J23" s="146" t="s">
        <v>132</v>
      </c>
      <c r="K23" s="147"/>
      <c r="L23" s="147"/>
      <c r="M23" s="147"/>
      <c r="N23" s="409">
        <f>E6</f>
        <v>41547</v>
      </c>
      <c r="O23" s="121"/>
      <c r="S23" s="149"/>
      <c r="T23" s="149"/>
      <c r="U23" s="98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</row>
    <row r="24" spans="1:39" x14ac:dyDescent="0.2">
      <c r="A24" s="150"/>
      <c r="B24" s="149" t="s">
        <v>156</v>
      </c>
      <c r="C24" s="149"/>
      <c r="D24" s="149"/>
      <c r="E24" s="149"/>
      <c r="F24" s="149"/>
      <c r="G24" s="149"/>
      <c r="H24" s="237"/>
      <c r="J24" s="150"/>
      <c r="K24" s="149"/>
      <c r="L24" s="149"/>
      <c r="M24" s="149"/>
      <c r="N24" s="371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</row>
    <row r="25" spans="1:39" x14ac:dyDescent="0.2">
      <c r="A25" s="150"/>
      <c r="B25" s="149" t="s">
        <v>134</v>
      </c>
      <c r="C25" s="149"/>
      <c r="D25" s="149"/>
      <c r="E25" s="149"/>
      <c r="F25" s="149"/>
      <c r="G25" s="149"/>
      <c r="H25" s="239"/>
      <c r="J25" s="396" t="s">
        <v>215</v>
      </c>
      <c r="K25" s="149"/>
      <c r="L25" s="149"/>
      <c r="M25" s="149"/>
      <c r="N25" s="397">
        <v>4583479.04</v>
      </c>
      <c r="P25" s="435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</row>
    <row r="26" spans="1:39" x14ac:dyDescent="0.2">
      <c r="A26" s="150"/>
      <c r="B26" s="149" t="s">
        <v>135</v>
      </c>
      <c r="C26" s="149"/>
      <c r="D26" s="149"/>
      <c r="E26" s="149"/>
      <c r="F26" s="149"/>
      <c r="G26" s="149"/>
      <c r="H26" s="239"/>
      <c r="J26" s="396" t="s">
        <v>216</v>
      </c>
      <c r="K26" s="149"/>
      <c r="L26" s="149"/>
      <c r="M26" s="149"/>
      <c r="N26" s="398">
        <f>N25+6587470.19</f>
        <v>11170949.23</v>
      </c>
      <c r="P26" s="434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</row>
    <row r="27" spans="1:39" x14ac:dyDescent="0.2">
      <c r="A27" s="150"/>
      <c r="B27" s="149" t="s">
        <v>237</v>
      </c>
      <c r="C27" s="149"/>
      <c r="D27" s="149"/>
      <c r="E27" s="149"/>
      <c r="F27" s="149"/>
      <c r="G27" s="149"/>
      <c r="H27" s="237"/>
      <c r="J27" s="396" t="s">
        <v>217</v>
      </c>
      <c r="K27" s="149"/>
      <c r="L27" s="149"/>
      <c r="M27" s="149"/>
      <c r="N27" s="407">
        <f>+N26/FFELP!F163</f>
        <v>1.9666416877536948E-2</v>
      </c>
      <c r="P27" s="434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</row>
    <row r="28" spans="1:39" x14ac:dyDescent="0.2">
      <c r="A28" s="150"/>
      <c r="B28" s="149"/>
      <c r="C28" s="149"/>
      <c r="D28" s="149"/>
      <c r="E28" s="149"/>
      <c r="F28" s="149"/>
      <c r="G28" s="149"/>
      <c r="H28" s="247"/>
      <c r="J28" s="396" t="s">
        <v>218</v>
      </c>
      <c r="K28" s="149"/>
      <c r="L28" s="149"/>
      <c r="M28" s="149"/>
      <c r="N28" s="400">
        <f>+N26/(+FFELP!I100+FFELP!I101+FFELP!I102+FFELP!I103+FFELP!I104)</f>
        <v>2.1970008272045632E-2</v>
      </c>
      <c r="P28" s="434"/>
      <c r="R28" s="248"/>
    </row>
    <row r="29" spans="1:39" x14ac:dyDescent="0.2">
      <c r="A29" s="150"/>
      <c r="B29" s="149"/>
      <c r="C29" s="98" t="s">
        <v>136</v>
      </c>
      <c r="D29" s="149"/>
      <c r="E29" s="149"/>
      <c r="F29" s="149"/>
      <c r="G29" s="149"/>
      <c r="H29" s="249">
        <f>SUM(H13:H28)</f>
        <v>8861830.8800000008</v>
      </c>
      <c r="I29" s="250"/>
      <c r="J29" s="408"/>
      <c r="K29" s="149"/>
      <c r="L29" s="149"/>
      <c r="M29" s="149"/>
      <c r="N29" s="398"/>
      <c r="P29" s="434"/>
    </row>
    <row r="30" spans="1:39" ht="13.5" thickBot="1" x14ac:dyDescent="0.25">
      <c r="A30" s="150"/>
      <c r="B30" s="149"/>
      <c r="C30" s="98"/>
      <c r="D30" s="149"/>
      <c r="E30" s="149"/>
      <c r="F30" s="149"/>
      <c r="G30" s="149"/>
      <c r="H30" s="247"/>
      <c r="J30" s="396" t="s">
        <v>219</v>
      </c>
      <c r="K30" s="149"/>
      <c r="L30" s="149"/>
      <c r="M30" s="149"/>
      <c r="N30" s="397">
        <v>1341552.53</v>
      </c>
      <c r="P30" s="434"/>
    </row>
    <row r="31" spans="1:39" x14ac:dyDescent="0.2">
      <c r="A31" s="251" t="s">
        <v>157</v>
      </c>
      <c r="B31" s="252"/>
      <c r="C31" s="253"/>
      <c r="D31" s="252"/>
      <c r="E31" s="252"/>
      <c r="F31" s="252"/>
      <c r="G31" s="252"/>
      <c r="H31" s="254"/>
      <c r="J31" s="396" t="s">
        <v>220</v>
      </c>
      <c r="K31" s="149"/>
      <c r="L31" s="149"/>
      <c r="M31" s="149"/>
      <c r="N31" s="398">
        <v>0</v>
      </c>
      <c r="P31" s="434"/>
    </row>
    <row r="32" spans="1:39" ht="14.25" x14ac:dyDescent="0.2">
      <c r="A32" s="255"/>
      <c r="B32" s="112"/>
      <c r="C32" s="112"/>
      <c r="D32" s="112"/>
      <c r="E32" s="112"/>
      <c r="F32" s="112"/>
      <c r="G32" s="112"/>
      <c r="H32" s="256"/>
      <c r="J32" s="99" t="s">
        <v>158</v>
      </c>
      <c r="K32" s="149"/>
      <c r="L32" s="149"/>
      <c r="M32" s="149"/>
      <c r="N32" s="411">
        <f>5002066.07+1832555.75</f>
        <v>6834621.8200000003</v>
      </c>
      <c r="P32" s="434"/>
    </row>
    <row r="33" spans="1:19" ht="15" thickBot="1" x14ac:dyDescent="0.25">
      <c r="A33" s="104"/>
      <c r="B33" s="257"/>
      <c r="C33" s="257"/>
      <c r="D33" s="257"/>
      <c r="E33" s="257"/>
      <c r="F33" s="257"/>
      <c r="G33" s="258"/>
      <c r="H33" s="259"/>
      <c r="J33" s="99" t="s">
        <v>159</v>
      </c>
      <c r="K33" s="108"/>
      <c r="L33" s="108"/>
      <c r="M33" s="108"/>
      <c r="N33" s="399">
        <f>+N32/N26</f>
        <v>0.6118210439669145</v>
      </c>
      <c r="P33" s="434"/>
    </row>
    <row r="34" spans="1:19" s="73" customFormat="1" x14ac:dyDescent="0.2">
      <c r="A34" s="1"/>
      <c r="B34" s="112"/>
      <c r="C34" s="112"/>
      <c r="D34" s="112"/>
      <c r="E34" s="112"/>
      <c r="F34" s="112"/>
      <c r="G34" s="112"/>
      <c r="H34" s="112"/>
      <c r="J34" s="99" t="s">
        <v>137</v>
      </c>
      <c r="K34" s="108"/>
      <c r="L34" s="108"/>
      <c r="M34" s="108"/>
      <c r="N34" s="400">
        <f>+(N26-N32)/FFELP!F163</f>
        <v>7.6340891724337454E-3</v>
      </c>
      <c r="P34" s="434"/>
    </row>
    <row r="35" spans="1:19" s="73" customFormat="1" ht="13.5" thickBot="1" x14ac:dyDescent="0.25">
      <c r="G35" s="260"/>
      <c r="J35" s="401" t="s">
        <v>138</v>
      </c>
      <c r="K35" s="402"/>
      <c r="L35" s="402"/>
      <c r="M35" s="402"/>
      <c r="N35" s="403">
        <v>0</v>
      </c>
      <c r="P35" s="434"/>
    </row>
    <row r="36" spans="1:19" s="73" customFormat="1" x14ac:dyDescent="0.2">
      <c r="H36" s="261"/>
      <c r="J36" s="404" t="s">
        <v>160</v>
      </c>
      <c r="K36" s="405"/>
      <c r="L36" s="405"/>
      <c r="M36" s="405"/>
      <c r="N36" s="406"/>
      <c r="P36" s="262"/>
      <c r="R36" s="264"/>
    </row>
    <row r="37" spans="1:19" s="73" customFormat="1" ht="12" thickBot="1" x14ac:dyDescent="0.25">
      <c r="H37" s="260"/>
      <c r="J37" s="477" t="s">
        <v>175</v>
      </c>
      <c r="K37" s="478"/>
      <c r="L37" s="478"/>
      <c r="M37" s="478"/>
      <c r="N37" s="479"/>
      <c r="O37" s="265"/>
      <c r="P37" s="263"/>
      <c r="R37" s="264"/>
    </row>
    <row r="38" spans="1:19" s="73" customFormat="1" x14ac:dyDescent="0.2">
      <c r="J38" s="1"/>
      <c r="K38" s="98"/>
      <c r="L38" s="149"/>
      <c r="M38" s="149"/>
      <c r="N38" s="149"/>
      <c r="O38" s="149"/>
      <c r="R38" s="260"/>
      <c r="S38" s="264"/>
    </row>
    <row r="39" spans="1:19" ht="13.5" thickBot="1" x14ac:dyDescent="0.25"/>
    <row r="40" spans="1:19" ht="15.75" thickBot="1" x14ac:dyDescent="0.3">
      <c r="A40" s="230" t="s">
        <v>139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66"/>
      <c r="O40" s="149"/>
      <c r="R40" s="250"/>
    </row>
    <row r="41" spans="1:19" ht="15.75" thickBot="1" x14ac:dyDescent="0.3">
      <c r="A41" s="387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247"/>
      <c r="O41" s="149"/>
      <c r="Q41" s="73"/>
      <c r="R41" s="267"/>
    </row>
    <row r="42" spans="1:19" x14ac:dyDescent="0.2">
      <c r="A42" s="23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9"/>
      <c r="S42" s="250"/>
    </row>
    <row r="43" spans="1:19" x14ac:dyDescent="0.2">
      <c r="A43" s="100" t="s">
        <v>161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268" t="s">
        <v>140</v>
      </c>
      <c r="M43" s="151"/>
      <c r="N43" s="269" t="s">
        <v>141</v>
      </c>
      <c r="O43" s="270"/>
      <c r="R43" s="250"/>
    </row>
    <row r="44" spans="1:19" x14ac:dyDescent="0.2">
      <c r="A44" s="150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247"/>
      <c r="O44" s="149"/>
    </row>
    <row r="45" spans="1:19" x14ac:dyDescent="0.2">
      <c r="A45" s="150"/>
      <c r="B45" s="304" t="s">
        <v>136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6"/>
      <c r="M45" s="306"/>
      <c r="N45" s="307">
        <v>8861830.8800000008</v>
      </c>
      <c r="O45" s="149"/>
      <c r="Q45" s="250"/>
    </row>
    <row r="46" spans="1:19" x14ac:dyDescent="0.2">
      <c r="A46" s="150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6"/>
      <c r="M46" s="306"/>
      <c r="N46" s="307"/>
      <c r="O46" s="238"/>
    </row>
    <row r="47" spans="1:19" x14ac:dyDescent="0.2">
      <c r="A47" s="150"/>
      <c r="B47" s="304" t="s">
        <v>224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81">
        <v>370000</v>
      </c>
      <c r="M47" s="306"/>
      <c r="N47" s="307">
        <f>N45-L47</f>
        <v>8491830.8800000008</v>
      </c>
      <c r="O47" s="238"/>
    </row>
    <row r="48" spans="1:19" x14ac:dyDescent="0.2">
      <c r="A48" s="150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81"/>
      <c r="M48" s="306"/>
      <c r="N48" s="307"/>
      <c r="O48" s="238"/>
    </row>
    <row r="49" spans="1:24" x14ac:dyDescent="0.2">
      <c r="A49" s="150"/>
      <c r="B49" s="304" t="s">
        <v>225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81">
        <v>0</v>
      </c>
      <c r="M49" s="306"/>
      <c r="N49" s="307">
        <f>N47-L49</f>
        <v>8491830.8800000008</v>
      </c>
      <c r="O49" s="238"/>
    </row>
    <row r="50" spans="1:24" x14ac:dyDescent="0.2">
      <c r="A50" s="150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81"/>
      <c r="M50" s="306"/>
      <c r="N50" s="307"/>
      <c r="O50" s="238"/>
    </row>
    <row r="51" spans="1:24" x14ac:dyDescent="0.2">
      <c r="A51" s="150"/>
      <c r="B51" s="304" t="s">
        <v>226</v>
      </c>
      <c r="C51" s="305"/>
      <c r="D51" s="305"/>
      <c r="E51" s="305"/>
      <c r="F51" s="305"/>
      <c r="G51" s="305"/>
      <c r="H51" s="305"/>
      <c r="I51" s="305"/>
      <c r="J51" s="305"/>
      <c r="K51" s="305"/>
      <c r="L51" s="381">
        <f>N13</f>
        <v>198700.59</v>
      </c>
      <c r="M51" s="306"/>
      <c r="N51" s="307">
        <f>N49-L51</f>
        <v>8293130.290000001</v>
      </c>
      <c r="O51" s="241"/>
    </row>
    <row r="52" spans="1:24" x14ac:dyDescent="0.2">
      <c r="A52" s="150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81"/>
      <c r="M52" s="306"/>
      <c r="N52" s="307"/>
      <c r="O52" s="238"/>
    </row>
    <row r="53" spans="1:24" x14ac:dyDescent="0.2">
      <c r="A53" s="150"/>
      <c r="B53" s="304" t="s">
        <v>227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81">
        <f>N14</f>
        <v>21936.28</v>
      </c>
      <c r="M53" s="306"/>
      <c r="N53" s="307">
        <f>N51-L53</f>
        <v>8271194.0100000007</v>
      </c>
      <c r="O53" s="238"/>
    </row>
    <row r="54" spans="1:24" x14ac:dyDescent="0.2">
      <c r="A54" s="150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81"/>
      <c r="M54" s="306"/>
      <c r="N54" s="307"/>
      <c r="O54" s="238"/>
    </row>
    <row r="55" spans="1:24" x14ac:dyDescent="0.2">
      <c r="A55" s="150"/>
      <c r="B55" s="304" t="s">
        <v>228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81">
        <f>G76</f>
        <v>331226.99</v>
      </c>
      <c r="M55" s="306"/>
      <c r="N55" s="307">
        <f>N53-L55</f>
        <v>7939967.0200000005</v>
      </c>
      <c r="O55" s="238"/>
    </row>
    <row r="56" spans="1:24" x14ac:dyDescent="0.2">
      <c r="A56" s="150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81"/>
      <c r="M56" s="306"/>
      <c r="N56" s="307"/>
      <c r="O56" s="238"/>
    </row>
    <row r="57" spans="1:24" x14ac:dyDescent="0.2">
      <c r="A57" s="150"/>
      <c r="B57" s="304" t="s">
        <v>229</v>
      </c>
      <c r="C57" s="305"/>
      <c r="D57" s="305"/>
      <c r="E57" s="305"/>
      <c r="F57" s="305"/>
      <c r="G57" s="305"/>
      <c r="H57" s="305"/>
      <c r="I57" s="305"/>
      <c r="J57" s="305"/>
      <c r="K57" s="305"/>
      <c r="L57" s="306">
        <f>H76</f>
        <v>20624.18</v>
      </c>
      <c r="M57" s="306"/>
      <c r="N57" s="307">
        <f>N55-L57</f>
        <v>7919342.8400000008</v>
      </c>
      <c r="O57" s="238"/>
      <c r="P57" s="149"/>
      <c r="Q57" s="149"/>
      <c r="R57" s="149"/>
      <c r="S57" s="149"/>
      <c r="T57" s="149"/>
      <c r="U57" s="149"/>
      <c r="V57" s="149"/>
      <c r="W57" s="149"/>
      <c r="X57" s="149"/>
    </row>
    <row r="58" spans="1:24" x14ac:dyDescent="0.2">
      <c r="A58" s="150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6"/>
      <c r="M58" s="306"/>
      <c r="N58" s="307"/>
      <c r="O58" s="238"/>
      <c r="P58" s="149"/>
      <c r="Q58" s="383"/>
      <c r="R58" s="149"/>
      <c r="S58" s="472"/>
      <c r="T58" s="472"/>
      <c r="U58" s="149"/>
      <c r="V58" s="149"/>
      <c r="W58" s="149"/>
      <c r="X58" s="149"/>
    </row>
    <row r="59" spans="1:24" x14ac:dyDescent="0.2">
      <c r="A59" s="150"/>
      <c r="B59" s="304" t="s">
        <v>230</v>
      </c>
      <c r="C59" s="305"/>
      <c r="D59" s="305"/>
      <c r="E59" s="305"/>
      <c r="F59" s="305"/>
      <c r="G59" s="305"/>
      <c r="H59" s="305"/>
      <c r="I59" s="305"/>
      <c r="J59" s="305"/>
      <c r="K59" s="305"/>
      <c r="L59" s="306">
        <v>0</v>
      </c>
      <c r="M59" s="306"/>
      <c r="N59" s="307">
        <f>N57-L59</f>
        <v>7919342.8400000008</v>
      </c>
      <c r="O59" s="238"/>
      <c r="P59" s="149"/>
      <c r="Q59" s="149"/>
      <c r="R59" s="149"/>
      <c r="S59" s="108"/>
      <c r="T59" s="149"/>
      <c r="U59" s="149"/>
      <c r="V59" s="149"/>
      <c r="W59" s="149"/>
      <c r="X59" s="149"/>
    </row>
    <row r="60" spans="1:24" x14ac:dyDescent="0.2">
      <c r="A60" s="150"/>
      <c r="B60" s="304"/>
      <c r="C60" s="305"/>
      <c r="D60" s="305"/>
      <c r="E60" s="305"/>
      <c r="F60" s="305"/>
      <c r="G60" s="305"/>
      <c r="H60" s="305"/>
      <c r="I60" s="305"/>
      <c r="J60" s="305"/>
      <c r="K60" s="305"/>
      <c r="L60" s="306"/>
      <c r="M60" s="306"/>
      <c r="N60" s="307"/>
      <c r="O60" s="238"/>
      <c r="P60" s="431"/>
      <c r="Q60" s="108"/>
      <c r="R60" s="108"/>
      <c r="S60" s="384"/>
      <c r="T60" s="238"/>
      <c r="U60" s="149"/>
      <c r="V60" s="238"/>
      <c r="W60" s="238"/>
      <c r="X60" s="238"/>
    </row>
    <row r="61" spans="1:24" x14ac:dyDescent="0.2">
      <c r="A61" s="150"/>
      <c r="B61" s="304" t="s">
        <v>231</v>
      </c>
      <c r="C61" s="305"/>
      <c r="D61" s="305"/>
      <c r="E61" s="305"/>
      <c r="F61" s="305"/>
      <c r="G61" s="305"/>
      <c r="H61" s="305"/>
      <c r="I61" s="305"/>
      <c r="J61" s="305"/>
      <c r="K61" s="305"/>
      <c r="L61" s="306">
        <f>G84</f>
        <v>7919342.8399999999</v>
      </c>
      <c r="M61" s="306"/>
      <c r="N61" s="307">
        <f>N59-L61</f>
        <v>0</v>
      </c>
      <c r="O61" s="238"/>
      <c r="P61" s="431"/>
      <c r="Q61" s="108"/>
      <c r="R61" s="108"/>
      <c r="S61" s="384"/>
      <c r="T61" s="238"/>
      <c r="U61" s="149"/>
      <c r="V61" s="238"/>
      <c r="W61" s="238"/>
      <c r="X61" s="238"/>
    </row>
    <row r="62" spans="1:24" x14ac:dyDescent="0.2">
      <c r="A62" s="150"/>
      <c r="B62" s="304"/>
      <c r="C62" s="305"/>
      <c r="D62" s="305"/>
      <c r="E62" s="305"/>
      <c r="F62" s="305"/>
      <c r="G62" s="305"/>
      <c r="H62" s="305"/>
      <c r="I62" s="305"/>
      <c r="J62" s="305"/>
      <c r="K62" s="305"/>
      <c r="L62" s="306"/>
      <c r="M62" s="306"/>
      <c r="N62" s="307"/>
      <c r="O62" s="238"/>
      <c r="P62" s="431"/>
      <c r="Q62" s="108"/>
      <c r="R62" s="108"/>
      <c r="S62" s="384"/>
      <c r="T62" s="238"/>
      <c r="U62" s="149"/>
      <c r="V62" s="238"/>
      <c r="W62" s="238"/>
      <c r="X62" s="238"/>
    </row>
    <row r="63" spans="1:24" x14ac:dyDescent="0.2">
      <c r="A63" s="150"/>
      <c r="B63" s="304" t="s">
        <v>232</v>
      </c>
      <c r="C63" s="305"/>
      <c r="D63" s="305"/>
      <c r="E63" s="305"/>
      <c r="F63" s="305"/>
      <c r="G63" s="305"/>
      <c r="H63" s="305"/>
      <c r="I63" s="305"/>
      <c r="J63" s="305"/>
      <c r="K63" s="305"/>
      <c r="L63" s="306">
        <v>0</v>
      </c>
      <c r="M63" s="306"/>
      <c r="N63" s="307">
        <v>0</v>
      </c>
      <c r="O63" s="238"/>
      <c r="P63" s="431"/>
      <c r="Q63" s="108"/>
      <c r="R63" s="108"/>
      <c r="S63" s="384"/>
      <c r="T63" s="238"/>
      <c r="U63" s="149"/>
      <c r="V63" s="238"/>
      <c r="W63" s="238"/>
      <c r="X63" s="238"/>
    </row>
    <row r="64" spans="1:24" x14ac:dyDescent="0.2">
      <c r="A64" s="150"/>
      <c r="B64" s="304"/>
      <c r="C64" s="305"/>
      <c r="D64" s="305"/>
      <c r="E64" s="305"/>
      <c r="F64" s="305"/>
      <c r="G64" s="305"/>
      <c r="H64" s="305"/>
      <c r="I64" s="305"/>
      <c r="J64" s="305"/>
      <c r="K64" s="305"/>
      <c r="L64" s="306"/>
      <c r="M64" s="306"/>
      <c r="N64" s="307"/>
      <c r="O64" s="238"/>
      <c r="P64" s="431"/>
      <c r="Q64" s="108"/>
      <c r="R64" s="108"/>
      <c r="S64" s="384"/>
      <c r="T64" s="238"/>
      <c r="U64" s="149"/>
      <c r="V64" s="238"/>
      <c r="W64" s="238"/>
      <c r="X64" s="238"/>
    </row>
    <row r="65" spans="1:24" x14ac:dyDescent="0.2">
      <c r="A65" s="150"/>
      <c r="B65" s="304" t="s">
        <v>233</v>
      </c>
      <c r="C65" s="305"/>
      <c r="D65" s="305"/>
      <c r="E65" s="305"/>
      <c r="F65" s="305"/>
      <c r="G65" s="305"/>
      <c r="H65" s="305"/>
      <c r="I65" s="305"/>
      <c r="J65" s="305"/>
      <c r="K65" s="305"/>
      <c r="L65" s="306">
        <v>0</v>
      </c>
      <c r="M65" s="306"/>
      <c r="N65" s="307">
        <v>0</v>
      </c>
      <c r="O65" s="238"/>
      <c r="P65" s="431"/>
      <c r="Q65" s="108"/>
      <c r="R65" s="108"/>
      <c r="S65" s="384"/>
      <c r="T65" s="238"/>
      <c r="U65" s="149"/>
      <c r="V65" s="238"/>
      <c r="W65" s="238"/>
      <c r="X65" s="238"/>
    </row>
    <row r="66" spans="1:24" x14ac:dyDescent="0.2">
      <c r="A66" s="150"/>
      <c r="B66" s="304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8"/>
      <c r="O66" s="238"/>
      <c r="P66" s="431"/>
      <c r="Q66" s="108"/>
      <c r="R66" s="108"/>
      <c r="S66" s="384"/>
      <c r="T66" s="238"/>
      <c r="U66" s="149"/>
      <c r="V66" s="238"/>
      <c r="W66" s="238"/>
      <c r="X66" s="238"/>
    </row>
    <row r="67" spans="1:24" x14ac:dyDescent="0.2">
      <c r="A67" s="150"/>
      <c r="B67" s="304" t="s">
        <v>234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8"/>
      <c r="O67" s="238"/>
      <c r="P67" s="431"/>
      <c r="Q67" s="108"/>
      <c r="R67" s="108"/>
      <c r="S67" s="384"/>
      <c r="T67" s="238"/>
      <c r="U67" s="149"/>
      <c r="V67" s="238"/>
      <c r="W67" s="238"/>
      <c r="X67" s="238"/>
    </row>
    <row r="68" spans="1:24" x14ac:dyDescent="0.2">
      <c r="A68" s="150"/>
      <c r="B68" s="304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8"/>
      <c r="O68" s="238"/>
      <c r="P68" s="431"/>
      <c r="Q68" s="108"/>
      <c r="R68" s="108"/>
      <c r="S68" s="384"/>
      <c r="T68" s="238"/>
      <c r="U68" s="149"/>
      <c r="V68" s="238"/>
      <c r="W68" s="238"/>
      <c r="X68" s="238"/>
    </row>
    <row r="69" spans="1:24" x14ac:dyDescent="0.2">
      <c r="A69" s="150"/>
      <c r="B69" s="304" t="s">
        <v>235</v>
      </c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8"/>
      <c r="O69" s="238"/>
      <c r="P69" s="431"/>
      <c r="Q69" s="108"/>
      <c r="R69" s="108"/>
      <c r="S69" s="384"/>
      <c r="T69" s="238"/>
      <c r="U69" s="149"/>
      <c r="V69" s="238"/>
      <c r="W69" s="238"/>
      <c r="X69" s="238"/>
    </row>
    <row r="70" spans="1:24" x14ac:dyDescent="0.2">
      <c r="A70" s="150"/>
      <c r="B70" s="309"/>
      <c r="C70" s="310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8"/>
      <c r="O70" s="238"/>
      <c r="P70" s="432"/>
      <c r="Q70" s="108"/>
      <c r="R70" s="108"/>
      <c r="S70" s="384"/>
      <c r="T70" s="238"/>
      <c r="U70" s="149"/>
      <c r="V70" s="238"/>
      <c r="W70" s="149"/>
      <c r="X70" s="149"/>
    </row>
    <row r="71" spans="1:24" x14ac:dyDescent="0.2">
      <c r="A71" s="2"/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8"/>
      <c r="O71" s="238"/>
      <c r="P71" s="431"/>
      <c r="Q71" s="108"/>
      <c r="R71" s="108"/>
      <c r="S71" s="384"/>
      <c r="T71" s="238"/>
      <c r="U71" s="149"/>
      <c r="V71" s="238"/>
      <c r="W71" s="149"/>
      <c r="X71" s="149"/>
    </row>
    <row r="72" spans="1:24" ht="13.5" thickBot="1" x14ac:dyDescent="0.25">
      <c r="A72" s="104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79"/>
      <c r="O72" s="238"/>
      <c r="P72" s="432"/>
      <c r="Q72" s="108"/>
      <c r="R72" s="108"/>
      <c r="S72" s="290"/>
      <c r="T72" s="238"/>
      <c r="U72" s="149"/>
      <c r="V72" s="238"/>
      <c r="W72" s="149"/>
      <c r="X72" s="149"/>
    </row>
    <row r="73" spans="1:24" ht="13.5" thickBot="1" x14ac:dyDescent="0.25">
      <c r="A73" s="150"/>
      <c r="B73" s="9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238"/>
      <c r="P73" s="108"/>
      <c r="Q73" s="98"/>
      <c r="R73" s="98"/>
      <c r="S73" s="285"/>
      <c r="T73" s="285"/>
      <c r="U73" s="149"/>
      <c r="V73" s="149"/>
      <c r="W73" s="149"/>
      <c r="X73" s="149"/>
    </row>
    <row r="74" spans="1:24" x14ac:dyDescent="0.2">
      <c r="A74" s="146" t="s">
        <v>142</v>
      </c>
      <c r="B74" s="147"/>
      <c r="C74" s="147"/>
      <c r="D74" s="147"/>
      <c r="E74" s="147"/>
      <c r="F74" s="147"/>
      <c r="G74" s="377" t="s">
        <v>172</v>
      </c>
      <c r="H74" s="377" t="s">
        <v>213</v>
      </c>
      <c r="I74" s="378" t="s">
        <v>162</v>
      </c>
      <c r="J74" s="149"/>
      <c r="K74" s="149"/>
      <c r="L74" s="149"/>
      <c r="M74" s="149"/>
      <c r="N74" s="149"/>
      <c r="O74" s="238"/>
      <c r="P74" s="431"/>
      <c r="Q74" s="108"/>
      <c r="R74" s="108"/>
      <c r="S74" s="290"/>
      <c r="T74" s="238"/>
      <c r="U74" s="149"/>
      <c r="V74" s="149"/>
      <c r="W74" s="149"/>
      <c r="X74" s="149"/>
    </row>
    <row r="75" spans="1:24" x14ac:dyDescent="0.2">
      <c r="A75" s="150"/>
      <c r="B75" s="149"/>
      <c r="C75" s="149"/>
      <c r="D75" s="149"/>
      <c r="E75" s="149"/>
      <c r="F75" s="149"/>
      <c r="G75" s="369"/>
      <c r="H75" s="369"/>
      <c r="I75" s="247"/>
      <c r="J75" s="149"/>
      <c r="K75" s="149"/>
      <c r="L75" s="149"/>
      <c r="M75" s="149"/>
      <c r="N75" s="149"/>
      <c r="O75" s="238"/>
      <c r="P75" s="432"/>
      <c r="Q75" s="108"/>
      <c r="R75" s="108"/>
      <c r="S75" s="290"/>
      <c r="T75" s="238"/>
      <c r="U75" s="149"/>
      <c r="V75" s="149"/>
      <c r="W75" s="149"/>
      <c r="X75" s="149"/>
    </row>
    <row r="76" spans="1:24" x14ac:dyDescent="0.2">
      <c r="A76" s="150"/>
      <c r="B76" s="149" t="s">
        <v>163</v>
      </c>
      <c r="C76" s="149"/>
      <c r="D76" s="149"/>
      <c r="E76" s="149"/>
      <c r="F76" s="149"/>
      <c r="G76" s="370">
        <v>331226.99</v>
      </c>
      <c r="H76" s="370">
        <v>20624.18</v>
      </c>
      <c r="I76" s="371">
        <f>SUM(G76:H76)</f>
        <v>351851.17</v>
      </c>
      <c r="J76" s="149"/>
      <c r="K76" s="149"/>
      <c r="L76" s="149"/>
      <c r="M76" s="149"/>
      <c r="N76" s="149"/>
      <c r="O76" s="238"/>
      <c r="P76" s="432"/>
      <c r="Q76" s="108"/>
      <c r="R76" s="108"/>
      <c r="S76" s="290"/>
      <c r="T76" s="238"/>
      <c r="U76" s="149"/>
      <c r="V76" s="149"/>
      <c r="W76" s="149"/>
      <c r="X76" s="149"/>
    </row>
    <row r="77" spans="1:24" x14ac:dyDescent="0.2">
      <c r="A77" s="150"/>
      <c r="B77" s="149" t="s">
        <v>164</v>
      </c>
      <c r="C77" s="149"/>
      <c r="D77" s="149"/>
      <c r="E77" s="149"/>
      <c r="F77" s="149"/>
      <c r="G77" s="372">
        <f>+G76</f>
        <v>331226.99</v>
      </c>
      <c r="H77" s="372">
        <f>+H76</f>
        <v>20624.18</v>
      </c>
      <c r="I77" s="373">
        <f>SUM(G77:H77)</f>
        <v>351851.17</v>
      </c>
      <c r="J77" s="149"/>
      <c r="K77" s="149"/>
      <c r="L77" s="149"/>
      <c r="M77" s="149"/>
      <c r="N77" s="149"/>
      <c r="O77" s="238"/>
      <c r="P77" s="149"/>
      <c r="Q77" s="98"/>
      <c r="R77" s="98"/>
      <c r="S77" s="285"/>
      <c r="T77" s="385"/>
      <c r="U77" s="149"/>
      <c r="V77" s="149"/>
      <c r="W77" s="149"/>
      <c r="X77" s="149"/>
    </row>
    <row r="78" spans="1:24" x14ac:dyDescent="0.2">
      <c r="A78" s="150"/>
      <c r="B78" s="149"/>
      <c r="C78" s="108" t="s">
        <v>176</v>
      </c>
      <c r="D78" s="149"/>
      <c r="E78" s="149"/>
      <c r="F78" s="149"/>
      <c r="G78" s="370">
        <v>0</v>
      </c>
      <c r="H78" s="370">
        <v>0</v>
      </c>
      <c r="I78" s="371">
        <f>+I77-I76</f>
        <v>0</v>
      </c>
      <c r="J78" s="149"/>
      <c r="K78" s="149"/>
      <c r="L78" s="149"/>
      <c r="M78" s="149"/>
      <c r="N78" s="149"/>
      <c r="O78" s="238"/>
      <c r="P78" s="149"/>
      <c r="Q78" s="108"/>
      <c r="R78" s="386"/>
      <c r="S78" s="238"/>
      <c r="T78" s="238"/>
      <c r="U78" s="149"/>
      <c r="V78" s="149"/>
      <c r="W78" s="149"/>
      <c r="X78" s="149"/>
    </row>
    <row r="79" spans="1:24" x14ac:dyDescent="0.2">
      <c r="A79" s="150"/>
      <c r="B79" s="149"/>
      <c r="C79" s="149"/>
      <c r="D79" s="149"/>
      <c r="E79" s="149"/>
      <c r="F79" s="149"/>
      <c r="G79" s="369"/>
      <c r="H79" s="369"/>
      <c r="I79" s="247"/>
      <c r="J79" s="149"/>
      <c r="K79" s="149"/>
      <c r="L79" s="149"/>
      <c r="M79" s="149"/>
      <c r="N79" s="149"/>
      <c r="O79" s="238"/>
      <c r="P79" s="149"/>
      <c r="Q79" s="98"/>
      <c r="R79" s="98"/>
      <c r="S79" s="385"/>
      <c r="T79" s="385"/>
      <c r="U79" s="108"/>
      <c r="V79" s="149"/>
      <c r="W79" s="149"/>
      <c r="X79" s="149"/>
    </row>
    <row r="80" spans="1:24" x14ac:dyDescent="0.2">
      <c r="A80" s="150"/>
      <c r="B80" s="149" t="s">
        <v>143</v>
      </c>
      <c r="C80" s="149"/>
      <c r="D80" s="149"/>
      <c r="E80" s="149"/>
      <c r="F80" s="149"/>
      <c r="G80" s="374">
        <v>0</v>
      </c>
      <c r="H80" s="374">
        <v>0</v>
      </c>
      <c r="I80" s="371">
        <f>SUM(G80:H80)</f>
        <v>0</v>
      </c>
      <c r="J80" s="149"/>
      <c r="K80" s="149"/>
      <c r="L80" s="149"/>
      <c r="M80" s="149"/>
      <c r="N80" s="149"/>
      <c r="O80" s="238"/>
      <c r="P80" s="149"/>
      <c r="Q80" s="149"/>
      <c r="R80" s="149"/>
      <c r="S80" s="149"/>
      <c r="T80" s="246"/>
      <c r="U80" s="149"/>
      <c r="V80" s="149"/>
      <c r="W80" s="149"/>
      <c r="X80" s="149"/>
    </row>
    <row r="81" spans="1:24" x14ac:dyDescent="0.2">
      <c r="A81" s="150"/>
      <c r="B81" s="149" t="s">
        <v>144</v>
      </c>
      <c r="C81" s="149"/>
      <c r="D81" s="149"/>
      <c r="E81" s="149"/>
      <c r="F81" s="149"/>
      <c r="G81" s="375">
        <f>G80</f>
        <v>0</v>
      </c>
      <c r="H81" s="375">
        <f>H80</f>
        <v>0</v>
      </c>
      <c r="I81" s="373">
        <f>SUM(G81:H81)</f>
        <v>0</v>
      </c>
      <c r="J81" s="149"/>
      <c r="K81" s="149"/>
      <c r="L81" s="149"/>
      <c r="M81" s="149"/>
      <c r="N81" s="149"/>
      <c r="O81" s="238"/>
      <c r="P81" s="149"/>
      <c r="Q81" s="149"/>
      <c r="R81" s="149"/>
      <c r="S81" s="149"/>
      <c r="T81" s="246"/>
      <c r="U81" s="149"/>
      <c r="V81" s="149"/>
      <c r="W81" s="149"/>
      <c r="X81" s="149"/>
    </row>
    <row r="82" spans="1:24" x14ac:dyDescent="0.2">
      <c r="A82" s="150"/>
      <c r="B82" s="149"/>
      <c r="C82" s="149" t="s">
        <v>145</v>
      </c>
      <c r="D82" s="149"/>
      <c r="E82" s="149"/>
      <c r="F82" s="149"/>
      <c r="G82" s="374">
        <v>0</v>
      </c>
      <c r="H82" s="374"/>
      <c r="I82" s="371">
        <f>+I81-I80</f>
        <v>0</v>
      </c>
      <c r="J82" s="149"/>
      <c r="K82" s="149"/>
      <c r="L82" s="149"/>
      <c r="M82" s="149"/>
      <c r="N82" s="149"/>
      <c r="O82" s="238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x14ac:dyDescent="0.2">
      <c r="A83" s="150"/>
      <c r="B83" s="149"/>
      <c r="C83" s="149"/>
      <c r="D83" s="149"/>
      <c r="E83" s="149"/>
      <c r="F83" s="149"/>
      <c r="G83" s="369"/>
      <c r="H83" s="369"/>
      <c r="I83" s="247"/>
      <c r="J83" s="149"/>
      <c r="K83" s="149"/>
      <c r="L83" s="149"/>
      <c r="M83" s="149"/>
      <c r="N83" s="149"/>
      <c r="O83" s="238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x14ac:dyDescent="0.2">
      <c r="A84" s="150"/>
      <c r="B84" s="149" t="s">
        <v>165</v>
      </c>
      <c r="C84" s="149"/>
      <c r="D84" s="149"/>
      <c r="E84" s="149"/>
      <c r="F84" s="149"/>
      <c r="G84" s="370">
        <v>7919342.8399999999</v>
      </c>
      <c r="H84" s="370">
        <v>0</v>
      </c>
      <c r="I84" s="371">
        <f>SUM(G84:H84)</f>
        <v>7919342.8399999999</v>
      </c>
      <c r="J84" s="149"/>
      <c r="K84" s="149"/>
      <c r="L84" s="149"/>
      <c r="M84" s="149"/>
      <c r="N84" s="149"/>
      <c r="O84" s="238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x14ac:dyDescent="0.2">
      <c r="A85" s="150"/>
      <c r="B85" s="149" t="s">
        <v>166</v>
      </c>
      <c r="C85" s="149"/>
      <c r="D85" s="149"/>
      <c r="E85" s="149"/>
      <c r="F85" s="149"/>
      <c r="G85" s="372">
        <f>G84</f>
        <v>7919342.8399999999</v>
      </c>
      <c r="H85" s="375">
        <f>H84</f>
        <v>0</v>
      </c>
      <c r="I85" s="373">
        <f>SUM(G85:H85)</f>
        <v>7919342.8399999999</v>
      </c>
      <c r="J85" s="149"/>
      <c r="K85" s="149"/>
      <c r="L85" s="149"/>
      <c r="M85" s="149"/>
      <c r="N85" s="149"/>
      <c r="O85" s="238"/>
      <c r="P85" s="109"/>
    </row>
    <row r="86" spans="1:24" x14ac:dyDescent="0.2">
      <c r="A86" s="150"/>
      <c r="B86" s="149"/>
      <c r="C86" s="108" t="s">
        <v>167</v>
      </c>
      <c r="D86" s="149"/>
      <c r="E86" s="149"/>
      <c r="F86" s="149"/>
      <c r="G86" s="370">
        <f>+G85-G84</f>
        <v>0</v>
      </c>
      <c r="H86" s="370">
        <f>+H85-H84</f>
        <v>0</v>
      </c>
      <c r="I86" s="371">
        <f>+I85-I84</f>
        <v>0</v>
      </c>
      <c r="J86" s="149"/>
      <c r="K86" s="149"/>
      <c r="L86" s="149"/>
      <c r="M86" s="149"/>
      <c r="N86" s="149"/>
      <c r="O86" s="238"/>
    </row>
    <row r="87" spans="1:24" s="73" customFormat="1" x14ac:dyDescent="0.2">
      <c r="A87" s="150"/>
      <c r="B87" s="149"/>
      <c r="C87" s="149"/>
      <c r="D87" s="149"/>
      <c r="E87" s="149"/>
      <c r="F87" s="149"/>
      <c r="G87" s="369"/>
      <c r="H87" s="369"/>
      <c r="I87" s="247"/>
      <c r="J87" s="112"/>
      <c r="K87" s="112"/>
      <c r="L87" s="112"/>
      <c r="M87" s="112"/>
      <c r="N87" s="112"/>
      <c r="O87" s="149"/>
      <c r="Q87" s="145"/>
      <c r="R87" s="145"/>
      <c r="S87" s="145"/>
      <c r="T87" s="145"/>
      <c r="U87" s="145"/>
    </row>
    <row r="88" spans="1:24" x14ac:dyDescent="0.2">
      <c r="A88" s="150"/>
      <c r="B88" s="149"/>
      <c r="C88" s="98" t="s">
        <v>146</v>
      </c>
      <c r="D88" s="149"/>
      <c r="E88" s="149"/>
      <c r="F88" s="149"/>
      <c r="G88" s="370">
        <f>+G77+G85</f>
        <v>8250569.8300000001</v>
      </c>
      <c r="H88" s="370">
        <f>+H77+H85</f>
        <v>20624.18</v>
      </c>
      <c r="I88" s="371">
        <f>+I85+I77</f>
        <v>8271194.0099999998</v>
      </c>
      <c r="J88" s="149"/>
      <c r="K88" s="149"/>
      <c r="L88" s="149"/>
      <c r="M88" s="149"/>
      <c r="N88" s="149"/>
      <c r="O88" s="149"/>
      <c r="P88" s="149"/>
      <c r="Q88" s="112"/>
      <c r="R88" s="112"/>
      <c r="S88" s="112"/>
      <c r="T88" s="112"/>
      <c r="U88" s="112"/>
    </row>
    <row r="89" spans="1:24" x14ac:dyDescent="0.2">
      <c r="A89" s="150"/>
      <c r="B89" s="149"/>
      <c r="C89" s="149"/>
      <c r="D89" s="149"/>
      <c r="E89" s="149"/>
      <c r="F89" s="149"/>
      <c r="G89" s="369"/>
      <c r="H89" s="369"/>
      <c r="I89" s="247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</row>
    <row r="90" spans="1:24" ht="13.5" thickBot="1" x14ac:dyDescent="0.25">
      <c r="A90" s="242"/>
      <c r="B90" s="243"/>
      <c r="C90" s="243"/>
      <c r="D90" s="243"/>
      <c r="E90" s="243"/>
      <c r="F90" s="243"/>
      <c r="G90" s="376"/>
      <c r="H90" s="376"/>
      <c r="I90" s="271"/>
      <c r="O90" s="149"/>
      <c r="P90" s="149"/>
      <c r="Q90" s="149"/>
      <c r="R90" s="149"/>
      <c r="S90" s="149"/>
      <c r="T90" s="149"/>
      <c r="U90" s="149"/>
    </row>
    <row r="91" spans="1:24" x14ac:dyDescent="0.2">
      <c r="O91" s="149"/>
      <c r="P91" s="149"/>
      <c r="Q91" s="382"/>
      <c r="R91" s="149"/>
      <c r="S91" s="149"/>
      <c r="T91" s="149"/>
      <c r="U91" s="149"/>
    </row>
    <row r="92" spans="1:24" x14ac:dyDescent="0.2">
      <c r="O92" s="149"/>
      <c r="P92" s="291"/>
      <c r="Q92" s="291"/>
      <c r="R92" s="149"/>
      <c r="S92" s="149"/>
      <c r="T92" s="149"/>
      <c r="U92" s="149"/>
    </row>
    <row r="93" spans="1:24" x14ac:dyDescent="0.2">
      <c r="O93" s="262"/>
      <c r="P93" s="291"/>
      <c r="Q93" s="291"/>
      <c r="R93" s="149"/>
      <c r="S93" s="149"/>
      <c r="T93" s="149"/>
      <c r="U93" s="149"/>
    </row>
    <row r="94" spans="1:24" x14ac:dyDescent="0.2">
      <c r="O94" s="262"/>
      <c r="P94" s="291"/>
      <c r="Q94" s="291"/>
      <c r="R94" s="149"/>
      <c r="S94" s="149"/>
      <c r="T94" s="149"/>
      <c r="U94" s="149"/>
    </row>
    <row r="95" spans="1:24" x14ac:dyDescent="0.2">
      <c r="O95" s="149"/>
      <c r="P95" s="246"/>
      <c r="Q95" s="246"/>
      <c r="R95" s="149"/>
      <c r="S95" s="149"/>
      <c r="T95" s="149"/>
      <c r="U95" s="149"/>
    </row>
    <row r="96" spans="1:24" x14ac:dyDescent="0.2">
      <c r="O96" s="149"/>
      <c r="P96" s="246"/>
      <c r="Q96" s="246"/>
      <c r="R96" s="246"/>
      <c r="S96" s="149"/>
      <c r="T96" s="149"/>
      <c r="U96" s="149"/>
    </row>
    <row r="97" spans="15:21" x14ac:dyDescent="0.2">
      <c r="O97" s="149"/>
      <c r="P97" s="149"/>
      <c r="Q97" s="149"/>
      <c r="R97" s="149"/>
      <c r="S97" s="149"/>
      <c r="T97" s="149"/>
      <c r="U97" s="149"/>
    </row>
    <row r="98" spans="15:21" x14ac:dyDescent="0.2">
      <c r="O98" s="149"/>
      <c r="P98" s="149"/>
      <c r="Q98" s="149"/>
      <c r="R98" s="149"/>
      <c r="S98" s="149"/>
      <c r="T98" s="149"/>
      <c r="U98" s="149"/>
    </row>
    <row r="241" spans="4:5" x14ac:dyDescent="0.2">
      <c r="D241" s="272"/>
      <c r="E241" s="272"/>
    </row>
    <row r="242" spans="4:5" x14ac:dyDescent="0.2">
      <c r="D242" s="272"/>
      <c r="E242" s="272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335" t="s">
        <v>212</v>
      </c>
      <c r="B1" s="336"/>
    </row>
    <row r="2" spans="1:3" x14ac:dyDescent="0.2">
      <c r="A2" s="335" t="s">
        <v>187</v>
      </c>
      <c r="B2" s="336"/>
    </row>
    <row r="3" spans="1:3" x14ac:dyDescent="0.2">
      <c r="A3" s="337">
        <v>41547</v>
      </c>
      <c r="B3" s="336"/>
    </row>
    <row r="4" spans="1:3" x14ac:dyDescent="0.2">
      <c r="A4" s="335" t="s">
        <v>188</v>
      </c>
      <c r="B4" s="336"/>
    </row>
    <row r="7" spans="1:3" x14ac:dyDescent="0.2">
      <c r="A7" s="338" t="s">
        <v>189</v>
      </c>
    </row>
    <row r="9" spans="1:3" x14ac:dyDescent="0.2">
      <c r="A9" s="339" t="s">
        <v>190</v>
      </c>
      <c r="B9" s="340">
        <f>11288188.42+1354746.4</f>
        <v>12642934.82</v>
      </c>
      <c r="C9" s="341"/>
    </row>
    <row r="10" spans="1:3" x14ac:dyDescent="0.2">
      <c r="A10" s="339" t="s">
        <v>191</v>
      </c>
      <c r="B10" s="342"/>
      <c r="C10" s="341"/>
    </row>
    <row r="11" spans="1:3" x14ac:dyDescent="0.2">
      <c r="A11" s="339" t="s">
        <v>192</v>
      </c>
      <c r="B11" s="343"/>
      <c r="C11" s="341"/>
    </row>
    <row r="12" spans="1:3" x14ac:dyDescent="0.2">
      <c r="A12" s="339" t="s">
        <v>193</v>
      </c>
      <c r="B12" s="343">
        <v>526470708.06999999</v>
      </c>
      <c r="C12" s="341"/>
    </row>
    <row r="13" spans="1:3" x14ac:dyDescent="0.2">
      <c r="A13" s="339" t="s">
        <v>194</v>
      </c>
      <c r="B13" s="343">
        <v>-1955527.33</v>
      </c>
      <c r="C13" s="341"/>
    </row>
    <row r="14" spans="1:3" x14ac:dyDescent="0.2">
      <c r="A14" s="339" t="s">
        <v>195</v>
      </c>
      <c r="B14" s="344">
        <f>SUM(B12:B13)</f>
        <v>524515180.74000001</v>
      </c>
      <c r="C14" s="341"/>
    </row>
    <row r="15" spans="1:3" x14ac:dyDescent="0.2">
      <c r="A15" s="339"/>
      <c r="B15" s="343"/>
      <c r="C15" s="341"/>
    </row>
    <row r="16" spans="1:3" x14ac:dyDescent="0.2">
      <c r="A16" s="339" t="s">
        <v>196</v>
      </c>
      <c r="B16" s="343">
        <v>16937607.23</v>
      </c>
      <c r="C16" s="341"/>
    </row>
    <row r="17" spans="1:3" x14ac:dyDescent="0.2">
      <c r="A17" s="339" t="s">
        <v>197</v>
      </c>
      <c r="B17" s="343">
        <f>424513.78+811214.54</f>
        <v>1235728.32</v>
      </c>
      <c r="C17" s="341"/>
    </row>
    <row r="18" spans="1:3" x14ac:dyDescent="0.2">
      <c r="A18" s="339" t="s">
        <v>198</v>
      </c>
      <c r="B18" s="343">
        <v>3089923.21</v>
      </c>
      <c r="C18" s="341"/>
    </row>
    <row r="19" spans="1:3" x14ac:dyDescent="0.2">
      <c r="A19" s="339" t="s">
        <v>199</v>
      </c>
      <c r="B19" s="343"/>
      <c r="C19" s="341"/>
    </row>
    <row r="20" spans="1:3" x14ac:dyDescent="0.2">
      <c r="A20" s="341"/>
      <c r="B20" s="345"/>
      <c r="C20" s="341"/>
    </row>
    <row r="21" spans="1:3" ht="13.5" thickBot="1" x14ac:dyDescent="0.25">
      <c r="A21" s="346" t="s">
        <v>26</v>
      </c>
      <c r="B21" s="347">
        <f>B9+B14+B16+B19+B17+B18</f>
        <v>558421374.32000017</v>
      </c>
      <c r="C21" s="341"/>
    </row>
    <row r="22" spans="1:3" ht="13.5" thickTop="1" x14ac:dyDescent="0.2">
      <c r="A22" s="341"/>
      <c r="B22" s="342"/>
      <c r="C22" s="341"/>
    </row>
    <row r="23" spans="1:3" x14ac:dyDescent="0.2">
      <c r="A23" s="341"/>
      <c r="B23" s="342"/>
      <c r="C23" s="341"/>
    </row>
    <row r="24" spans="1:3" x14ac:dyDescent="0.2">
      <c r="A24" s="346" t="s">
        <v>200</v>
      </c>
      <c r="B24" s="342"/>
      <c r="C24" s="341"/>
    </row>
    <row r="25" spans="1:3" x14ac:dyDescent="0.2">
      <c r="A25" s="341"/>
      <c r="B25" s="342"/>
      <c r="C25" s="341"/>
    </row>
    <row r="26" spans="1:3" x14ac:dyDescent="0.2">
      <c r="A26" s="339" t="s">
        <v>201</v>
      </c>
      <c r="B26" s="348"/>
      <c r="C26" s="341"/>
    </row>
    <row r="27" spans="1:3" x14ac:dyDescent="0.2">
      <c r="A27" s="339" t="s">
        <v>202</v>
      </c>
      <c r="B27" s="444">
        <v>546735236.46000004</v>
      </c>
      <c r="C27" s="341"/>
    </row>
    <row r="28" spans="1:3" x14ac:dyDescent="0.2">
      <c r="A28" s="339" t="s">
        <v>203</v>
      </c>
      <c r="B28" s="343">
        <v>351851.17</v>
      </c>
      <c r="C28" s="341"/>
    </row>
    <row r="29" spans="1:3" x14ac:dyDescent="0.2">
      <c r="A29" s="339" t="s">
        <v>204</v>
      </c>
      <c r="B29" s="343">
        <f>2552888-B28</f>
        <v>2201036.83</v>
      </c>
      <c r="C29" s="341"/>
    </row>
    <row r="30" spans="1:3" x14ac:dyDescent="0.2">
      <c r="A30" s="339" t="s">
        <v>205</v>
      </c>
      <c r="B30" s="343"/>
      <c r="C30" s="341"/>
    </row>
    <row r="31" spans="1:3" x14ac:dyDescent="0.2">
      <c r="A31" s="339" t="s">
        <v>206</v>
      </c>
      <c r="B31" s="343"/>
      <c r="C31" s="341"/>
    </row>
    <row r="32" spans="1:3" x14ac:dyDescent="0.2">
      <c r="A32" s="341"/>
      <c r="B32" s="345"/>
      <c r="C32" s="341"/>
    </row>
    <row r="33" spans="1:3" ht="13.5" thickBot="1" x14ac:dyDescent="0.25">
      <c r="A33" s="339" t="s">
        <v>207</v>
      </c>
      <c r="B33" s="349">
        <f>SUM(B26:B32)</f>
        <v>549288124.46000004</v>
      </c>
      <c r="C33" s="341"/>
    </row>
    <row r="34" spans="1:3" ht="13.5" thickTop="1" x14ac:dyDescent="0.2">
      <c r="A34" s="341"/>
      <c r="B34" s="350"/>
      <c r="C34" s="341"/>
    </row>
    <row r="35" spans="1:3" x14ac:dyDescent="0.2">
      <c r="A35" s="346" t="s">
        <v>208</v>
      </c>
      <c r="B35" s="351">
        <v>9133249.8599999994</v>
      </c>
      <c r="C35" s="341"/>
    </row>
    <row r="36" spans="1:3" x14ac:dyDescent="0.2">
      <c r="A36" s="341"/>
      <c r="B36" s="342"/>
      <c r="C36" s="341"/>
    </row>
    <row r="37" spans="1:3" ht="13.5" thickBot="1" x14ac:dyDescent="0.25">
      <c r="A37" s="346" t="s">
        <v>209</v>
      </c>
      <c r="B37" s="347">
        <f>+B33+B35</f>
        <v>558421374.32000005</v>
      </c>
      <c r="C37" s="341"/>
    </row>
    <row r="38" spans="1:3" ht="13.5" thickTop="1" x14ac:dyDescent="0.2">
      <c r="A38" s="341"/>
      <c r="B38" s="342"/>
      <c r="C38" s="341"/>
    </row>
    <row r="39" spans="1:3" x14ac:dyDescent="0.2">
      <c r="A39" s="341"/>
      <c r="B39" s="437">
        <f>B21-B37</f>
        <v>0</v>
      </c>
      <c r="C39" s="341"/>
    </row>
    <row r="40" spans="1:3" x14ac:dyDescent="0.2">
      <c r="B40" s="352"/>
    </row>
    <row r="41" spans="1:3" x14ac:dyDescent="0.2">
      <c r="A41" s="353" t="s">
        <v>210</v>
      </c>
      <c r="B41" s="354"/>
      <c r="C41" s="353"/>
    </row>
    <row r="42" spans="1:3" x14ac:dyDescent="0.2">
      <c r="A42" s="353" t="s">
        <v>211</v>
      </c>
      <c r="B42" s="354"/>
      <c r="C42" s="353"/>
    </row>
    <row r="43" spans="1:3" x14ac:dyDescent="0.2">
      <c r="A43" s="355"/>
      <c r="B43" s="352"/>
      <c r="C43" s="355"/>
    </row>
    <row r="44" spans="1:3" x14ac:dyDescent="0.2">
      <c r="B44" s="352"/>
    </row>
    <row r="45" spans="1:3" x14ac:dyDescent="0.2">
      <c r="B45" s="352"/>
    </row>
    <row r="46" spans="1:3" x14ac:dyDescent="0.2">
      <c r="B46" s="352"/>
    </row>
    <row r="47" spans="1:3" x14ac:dyDescent="0.2">
      <c r="B47" s="352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2013-10-23T13:10:00Z</cp:lastPrinted>
  <dcterms:created xsi:type="dcterms:W3CDTF">2010-03-10T16:54:56Z</dcterms:created>
  <dcterms:modified xsi:type="dcterms:W3CDTF">2013-10-24T14:35:08Z</dcterms:modified>
</cp:coreProperties>
</file>