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-2019\"/>
    </mc:Choice>
  </mc:AlternateContent>
  <bookViews>
    <workbookView xWindow="0" yWindow="0" windowWidth="240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A3" i="2"/>
  <c r="A84" i="1"/>
  <c r="G73" i="1"/>
  <c r="H66" i="1"/>
  <c r="H65" i="1"/>
  <c r="G53" i="1"/>
  <c r="H53" i="1"/>
  <c r="G47" i="1"/>
  <c r="H46" i="1"/>
  <c r="H21" i="1"/>
  <c r="L18" i="1"/>
  <c r="E18" i="1"/>
  <c r="J21" i="1"/>
  <c r="E17" i="1"/>
  <c r="A3" i="3"/>
  <c r="E5" i="2"/>
  <c r="I21" i="1" l="1"/>
  <c r="G46" i="1"/>
  <c r="G50" i="1"/>
  <c r="G64" i="1"/>
  <c r="G66" i="1"/>
  <c r="H68" i="1"/>
  <c r="B22" i="3"/>
  <c r="B39" i="3" s="1"/>
  <c r="E6" i="2"/>
  <c r="G68" i="1" l="1"/>
  <c r="K17" i="1" l="1"/>
  <c r="K21" i="1" l="1"/>
  <c r="L17" i="1"/>
  <c r="L21" i="1" l="1"/>
  <c r="M18" i="1" s="1"/>
  <c r="H72" i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<sst xmlns="http://schemas.openxmlformats.org/spreadsheetml/2006/main" count="373" uniqueCount="280">
  <si>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</si>
  <si>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</si>
  <si>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</si>
  <si>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</si>
  <si>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</si>
  <si>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</si>
  <si>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</si>
  <si>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</si>
  <si>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</si>
  <si>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</si>
  <si>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</si>
  <si>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</si>
  <si>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</si>
  <si>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</si>
  <si>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</si>
  <si>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</si>
  <si>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</si>
  <si>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</si>
  <si>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</si>
  <si>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</si>
  <si>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</si>
  <si>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</si>
  <si>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</si>
  <si>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</si>
  <si>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</si>
  <si>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</si>
  <si>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</si>
  <si>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</si>
  <si>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</si>
  <si>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</si>
  <si>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</si>
  <si>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</si>
  <si>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</si>
  <si>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</si>
  <si>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</si>
  <si>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</si>
  <si>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</si>
  <si>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</si>
  <si>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</si>
  <si>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</si>
  <si>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</si>
  <si>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</si>
  <si>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</si>
  <si>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</si>
  <si>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</si>
  <si>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</si>
  <si>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</si>
  <si>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</si>
  <si>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</si>
  <si>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</si>
  <si>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</si>
  <si>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</si>
  <si>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</si>
  <si>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</si>
  <si>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</si>
  <si>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</si>
  <si>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</si>
  <si>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</si>
  <si>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</si>
  <si>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</si>
  <si>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</si>
  <si>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</si>
  <si>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</si>
  <si>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</si>
  <si>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</si>
  <si>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</si>
  <si>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</si>
  <si>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</si>
  <si>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</si>
  <si>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</si>
  <si>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</si>
  <si>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</si>
  <si>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</si>
  <si>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</si>
  <si>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</si>
  <si>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</si>
  <si>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</si>
  <si>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</si>
  <si>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</si>
  <si>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</si>
  <si>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</si>
  <si>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</si>
  <si>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</si>
  <si>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</si>
  <si>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</si>
  <si>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</si>
  <si>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</si>
  <si>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</si>
  <si>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</si>
  <si>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</si>
  <si>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</si>
  <si>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</si>
  <si>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</si>
  <si>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</si>
  <si>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</si>
  <si>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</si>
  <si>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</si>
  <si>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</si>
  <si>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</si>
  <si>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</si>
  <si>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</si>
  <si>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</si>
  <si>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</si>
  <si>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</si>
  <si>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</si>
  <si>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</si>
  <si>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</si>
  <si>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</si>
  <si>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</si>
  <si>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</si>
  <si>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</si>
  <si>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</si>
  <si>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</si>
  <si>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</si>
  <si>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</si>
  <si>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</si>
  <si>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</si>
  <si>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</si>
  <si>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</si>
  <si>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</si>
  <si>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</si>
  <si>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</si>
  <si>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</si>
  <si>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</si>
  <si>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</si>
  <si>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</si>
  <si>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</si>
  <si>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</si>
  <si>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</si>
  <si>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</si>
  <si>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</si>
  <si>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</si>
  <si>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</si>
  <si>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</si>
  <si>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</si>
  <si>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</si>
  <si>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</si>
  <si>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</si>
  <si>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</si>
  <si>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</si>
  <si>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</si>
  <si>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</si>
  <si>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</si>
  <si>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</si>
  <si>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</si>
  <si>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</si>
  <si>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</si>
  <si>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</si>
  <si>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</si>
  <si>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</si>
  <si>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</si>
  <si>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</si>
  <si>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</si>
  <si>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</si>
  <si>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</si>
  <si>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</si>
  <si>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</si>
  <si>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</si>
  <si>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</si>
  <si>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</si>
  <si>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</si>
  <si>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</si>
  <si>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</si>
  <si>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</si>
  <si>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</si>
  <si>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</si>
  <si>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</si>
  <si>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</si>
  <si>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</si>
  <si>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</si>
  <si>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</si>
  <si>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</si>
  <si>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</si>
  <si>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</si>
  <si>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</si>
  <si>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</si>
  <si>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</si>
  <si>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</si>
  <si>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</si>
  <si>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</si>
  <si>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</si>
  <si>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</si>
  <si>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</si>
  <si>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</si>
  <si>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</si>
  <si>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</si>
  <si>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</si>
  <si>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</si>
  <si>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</si>
  <si>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</si>
  <si>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</si>
  <si>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</si>
  <si>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</si>
  <si>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</si>
  <si>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</si>
  <si>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</si>
  <si>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</si>
  <si>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</si>
  <si>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</si>
  <si>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</si>
  <si>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</si>
  <si>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</si>
  <si>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</si>
  <si>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</si>
  <si>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</si>
  <si>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</si>
  <si>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</si>
  <si>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</si>
  <si>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</si>
  <si>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</si>
  <si>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</si>
  <si>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</si>
  <si>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</si>
  <si>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</si>
  <si>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</si>
  <si>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</si>
  <si>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</si>
  <si>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</si>
  <si>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</si>
  <si>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</si>
  <si>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</si>
  <si>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</si>
  <si>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</si>
  <si>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</si>
  <si>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</si>
  <si>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</si>
  <si>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</si>
  <si>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</si>
  <si>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</si>
  <si>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</si>
  <si>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</si>
  <si>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</si>
  <si>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</si>
  <si>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</si>
  <si>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</si>
  <si>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</si>
  <si>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</si>
  <si>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</si>
  <si>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</si>
  <si>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</si>
  <si>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</si>
  <si>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</si>
  <si>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</si>
  <si>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</si>
  <si>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</si>
  <si>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</si>
  <si>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</si>
  <si>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</si>
  <si>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</si>
  <si>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</si>
  <si>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</si>
  <si>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</si>
  <si>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</si>
  <si>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</si>
  <si>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</si>
  <si>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</si>
  <si>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</si>
  <si>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</si>
  <si>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</si>
  <si>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</si>
  <si>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</si>
  <si>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</si>
  <si>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</si>
  <si>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</si>
  <si>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</si>
  <si>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</si>
  <si>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</si>
  <si>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</si>
  <si>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</si>
  <si>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</si>
  <si>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</si>
  <si>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</si>
  <si>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</si>
  <si>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</si>
  <si>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</si>
  <si>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</si>
  <si>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</si>
  <si>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</si>
  <si>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</si>
  <si>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7/25/19-8/25/19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</si>
</sst>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7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16" xfId="0" applyFont="1" applyFill="1" applyBorder="1"/>
    <xf numFmtId="164" fontId="4" fillId="0" borderId="17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0" xfId="0" applyFont="1" applyFill="1"/>
    <xf numFmtId="0" fontId="4" fillId="0" borderId="25" xfId="0" applyFont="1" applyFill="1" applyBorder="1"/>
    <xf numFmtId="0" fontId="4" fillId="0" borderId="14" xfId="0" applyFont="1" applyFill="1" applyBorder="1"/>
    <xf numFmtId="43" fontId="4" fillId="0" borderId="0" xfId="0" applyNumberFormat="1" applyFont="1" applyFill="1"/>
    <xf numFmtId="0" fontId="5" fillId="0" borderId="0" xfId="0" applyFont="1" applyFill="1" applyBorder="1"/>
    <xf numFmtId="0" fontId="4" fillId="0" borderId="21" xfId="0" applyFont="1" applyFill="1" applyBorder="1"/>
    <xf numFmtId="0" fontId="10" fillId="0" borderId="15" xfId="0" applyFont="1" applyFill="1" applyBorder="1" applyAlignment="1">
      <alignment readingOrder="1"/>
    </xf>
    <xf numFmtId="0" fontId="10" fillId="0" borderId="8" xfId="0" applyFont="1" applyFill="1" applyBorder="1" applyAlignment="1">
      <alignment readingOrder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13" xfId="0" applyFont="1" applyFill="1" applyBorder="1"/>
    <xf numFmtId="44" fontId="4" fillId="0" borderId="0" xfId="0" applyNumberFormat="1" applyFont="1" applyFill="1" applyBorder="1"/>
    <xf numFmtId="0" fontId="4" fillId="0" borderId="17" xfId="0" applyFont="1" applyFill="1" applyBorder="1"/>
    <xf numFmtId="43" fontId="4" fillId="0" borderId="0" xfId="0" applyNumberFormat="1" applyFont="1" applyFill="1" applyBorder="1"/>
    <xf numFmtId="165" fontId="4" fillId="0" borderId="0" xfId="0" applyNumberFormat="1" applyFont="1" applyFill="1" applyBorder="1"/>
    <xf numFmtId="44" fontId="4" fillId="0" borderId="0" xfId="0" applyNumberFormat="1" applyFont="1" applyFill="1"/>
    <xf numFmtId="166" fontId="4" fillId="0" borderId="0" xfId="0" applyNumberFormat="1" applyFont="1" applyFill="1"/>
    <xf numFmtId="165" fontId="4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7" xfId="0" applyFont="1" applyFill="1" applyBorder="1"/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5" applyNumberFormat="1" applyFont="1" applyFill="1" applyBorder="1" applyAlignment="1">
      <alignment horizontal="right"/>
    </xf>
    <xf numFmtId="43" fontId="4" fillId="0" borderId="16" xfId="5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10" fontId="4" fillId="0" borderId="11" xfId="6" applyNumberFormat="1" applyFont="1" applyFill="1" applyBorder="1" applyAlignment="1">
      <alignment horizontal="right"/>
    </xf>
    <xf numFmtId="167" fontId="4" fillId="0" borderId="11" xfId="5" applyNumberFormat="1" applyFont="1" applyFill="1" applyBorder="1" applyAlignment="1">
      <alignment horizontal="right"/>
    </xf>
    <xf numFmtId="167" fontId="4" fillId="0" borderId="37" xfId="5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67" fontId="4" fillId="0" borderId="16" xfId="5" applyNumberFormat="1" applyFont="1" applyFill="1" applyBorder="1" applyAlignment="1">
      <alignment horizontal="right"/>
    </xf>
    <xf numFmtId="167" fontId="4" fillId="0" borderId="38" xfId="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5" applyNumberFormat="1" applyFont="1" applyFill="1" applyBorder="1" applyAlignment="1">
      <alignment horizontal="right"/>
    </xf>
    <xf numFmtId="43" fontId="9" fillId="0" borderId="16" xfId="5" applyNumberFormat="1" applyFont="1" applyFill="1" applyBorder="1" applyAlignment="1">
      <alignment horizontal="right"/>
    </xf>
    <xf numFmtId="10" fontId="9" fillId="0" borderId="16" xfId="5" applyNumberFormat="1" applyFont="1" applyFill="1" applyBorder="1" applyAlignment="1">
      <alignment horizontal="right"/>
    </xf>
    <xf numFmtId="10" fontId="9" fillId="0" borderId="16" xfId="6" applyNumberFormat="1" applyFont="1" applyFill="1" applyBorder="1" applyAlignment="1">
      <alignment horizontal="right"/>
    </xf>
    <xf numFmtId="167" fontId="9" fillId="0" borderId="16" xfId="5" applyNumberFormat="1" applyFont="1" applyFill="1" applyBorder="1" applyAlignment="1">
      <alignment horizontal="right"/>
    </xf>
    <xf numFmtId="167" fontId="9" fillId="0" borderId="38" xfId="5" applyNumberFormat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0" fontId="4" fillId="0" borderId="20" xfId="0" applyFont="1" applyFill="1" applyBorder="1"/>
    <xf numFmtId="41" fontId="5" fillId="0" borderId="20" xfId="7" applyNumberFormat="1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10" fontId="5" fillId="0" borderId="19" xfId="6" applyNumberFormat="1" applyFont="1" applyFill="1" applyBorder="1" applyAlignment="1">
      <alignment horizontal="right"/>
    </xf>
    <xf numFmtId="167" fontId="5" fillId="0" borderId="19" xfId="5" applyNumberFormat="1" applyFont="1" applyFill="1" applyBorder="1" applyAlignment="1">
      <alignment horizontal="right"/>
    </xf>
    <xf numFmtId="167" fontId="5" fillId="0" borderId="39" xfId="5" applyNumberFormat="1" applyFont="1" applyFill="1" applyBorder="1" applyAlignment="1">
      <alignment horizontal="right"/>
    </xf>
    <xf numFmtId="0" fontId="10" fillId="0" borderId="14" xfId="5" applyFont="1" applyFill="1" applyBorder="1"/>
    <xf numFmtId="10" fontId="10" fillId="0" borderId="14" xfId="6" applyNumberFormat="1" applyFont="1" applyFill="1" applyBorder="1"/>
    <xf numFmtId="168" fontId="10" fillId="0" borderId="15" xfId="7" applyNumberFormat="1" applyFont="1" applyFill="1" applyBorder="1"/>
    <xf numFmtId="0" fontId="10" fillId="0" borderId="7" xfId="5" applyFont="1" applyFill="1" applyBorder="1"/>
    <xf numFmtId="10" fontId="10" fillId="0" borderId="7" xfId="6" applyNumberFormat="1" applyFont="1" applyFill="1" applyBorder="1"/>
    <xf numFmtId="168" fontId="10" fillId="0" borderId="8" xfId="7" applyNumberFormat="1" applyFont="1" applyFill="1" applyBorder="1"/>
    <xf numFmtId="0" fontId="4" fillId="0" borderId="0" xfId="5" applyFont="1" applyFill="1" applyBorder="1"/>
    <xf numFmtId="0" fontId="4" fillId="0" borderId="0" xfId="5" applyFill="1"/>
    <xf numFmtId="0" fontId="4" fillId="0" borderId="2" xfId="5" applyFont="1" applyFill="1" applyBorder="1"/>
    <xf numFmtId="0" fontId="4" fillId="0" borderId="3" xfId="5" applyFont="1" applyFill="1" applyBorder="1"/>
    <xf numFmtId="0" fontId="4" fillId="0" borderId="5" xfId="5" applyFont="1" applyFill="1" applyBorder="1"/>
    <xf numFmtId="0" fontId="5" fillId="0" borderId="29" xfId="5" applyFont="1" applyFill="1" applyBorder="1" applyAlignment="1">
      <alignment horizontal="center"/>
    </xf>
    <xf numFmtId="0" fontId="5" fillId="0" borderId="24" xfId="5" applyFont="1" applyFill="1" applyBorder="1" applyAlignment="1">
      <alignment horizontal="center"/>
    </xf>
    <xf numFmtId="0" fontId="5" fillId="0" borderId="30" xfId="5" applyFont="1" applyFill="1" applyBorder="1" applyAlignment="1">
      <alignment horizontal="center"/>
    </xf>
    <xf numFmtId="0" fontId="5" fillId="0" borderId="10" xfId="5" applyFont="1" applyFill="1" applyBorder="1" applyAlignment="1">
      <alignment horizontal="center"/>
    </xf>
    <xf numFmtId="43" fontId="5" fillId="0" borderId="10" xfId="7" applyFont="1" applyFill="1" applyBorder="1" applyAlignment="1">
      <alignment horizontal="center"/>
    </xf>
    <xf numFmtId="43" fontId="5" fillId="0" borderId="24" xfId="7" applyFont="1" applyFill="1" applyBorder="1" applyAlignment="1">
      <alignment horizontal="center"/>
    </xf>
    <xf numFmtId="0" fontId="5" fillId="0" borderId="12" xfId="5" applyFont="1" applyFill="1" applyBorder="1" applyAlignment="1">
      <alignment horizontal="center"/>
    </xf>
    <xf numFmtId="41" fontId="4" fillId="0" borderId="16" xfId="7" applyNumberFormat="1" applyFont="1" applyFill="1" applyBorder="1" applyAlignment="1">
      <alignment horizontal="right"/>
    </xf>
    <xf numFmtId="43" fontId="4" fillId="0" borderId="16" xfId="7" applyFont="1" applyFill="1" applyBorder="1" applyAlignment="1">
      <alignment horizontal="right"/>
    </xf>
    <xf numFmtId="43" fontId="4" fillId="0" borderId="13" xfId="7" applyFont="1" applyFill="1" applyBorder="1" applyAlignment="1">
      <alignment horizontal="right"/>
    </xf>
    <xf numFmtId="43" fontId="4" fillId="0" borderId="16" xfId="6" applyNumberFormat="1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37" xfId="7" applyNumberFormat="1" applyFont="1" applyFill="1" applyBorder="1" applyAlignment="1">
      <alignment horizontal="right"/>
    </xf>
    <xf numFmtId="43" fontId="4" fillId="0" borderId="17" xfId="7" applyFont="1" applyFill="1" applyBorder="1" applyAlignment="1">
      <alignment horizontal="right"/>
    </xf>
    <xf numFmtId="43" fontId="4" fillId="0" borderId="38" xfId="7" applyNumberFormat="1" applyFont="1" applyFill="1" applyBorder="1" applyAlignment="1">
      <alignment horizontal="right"/>
    </xf>
    <xf numFmtId="43" fontId="4" fillId="0" borderId="28" xfId="6" applyNumberFormat="1" applyFont="1" applyFill="1" applyBorder="1" applyAlignment="1">
      <alignment horizontal="right"/>
    </xf>
    <xf numFmtId="41" fontId="5" fillId="0" borderId="19" xfId="7" applyNumberFormat="1" applyFont="1" applyFill="1" applyBorder="1" applyAlignment="1">
      <alignment horizontal="right"/>
    </xf>
    <xf numFmtId="43" fontId="5" fillId="0" borderId="19" xfId="7" applyFont="1" applyFill="1" applyBorder="1" applyAlignment="1">
      <alignment horizontal="right"/>
    </xf>
    <xf numFmtId="43" fontId="5" fillId="0" borderId="19" xfId="6" applyNumberFormat="1" applyFont="1" applyFill="1" applyBorder="1" applyAlignment="1">
      <alignment horizontal="right"/>
    </xf>
    <xf numFmtId="43" fontId="5" fillId="0" borderId="27" xfId="6" applyNumberFormat="1" applyFont="1" applyFill="1" applyBorder="1" applyAlignment="1">
      <alignment horizontal="right"/>
    </xf>
    <xf numFmtId="43" fontId="5" fillId="0" borderId="39" xfId="7" applyNumberFormat="1" applyFont="1" applyFill="1" applyBorder="1" applyAlignment="1">
      <alignment horizontal="right"/>
    </xf>
    <xf numFmtId="0" fontId="10" fillId="0" borderId="0" xfId="5" applyFont="1" applyFill="1" applyBorder="1"/>
    <xf numFmtId="10" fontId="10" fillId="0" borderId="0" xfId="6" applyNumberFormat="1" applyFont="1" applyFill="1" applyBorder="1"/>
    <xf numFmtId="168" fontId="10" fillId="0" borderId="5" xfId="7" applyNumberFormat="1" applyFont="1" applyFill="1" applyBorder="1"/>
    <xf numFmtId="0" fontId="4" fillId="0" borderId="23" xfId="0" applyFont="1" applyFill="1" applyBorder="1"/>
    <xf numFmtId="0" fontId="10" fillId="0" borderId="5" xfId="5" applyFont="1" applyFill="1" applyBorder="1"/>
    <xf numFmtId="0" fontId="10" fillId="0" borderId="8" xfId="5" applyFont="1" applyFill="1" applyBorder="1"/>
    <xf numFmtId="0" fontId="10" fillId="0" borderId="15" xfId="5" applyFont="1" applyFill="1" applyBorder="1"/>
    <xf numFmtId="0" fontId="4" fillId="0" borderId="0" xfId="5" applyFont="1" applyFill="1"/>
    <xf numFmtId="0" fontId="4" fillId="0" borderId="24" xfId="0" applyFont="1" applyFill="1" applyBorder="1"/>
    <xf numFmtId="0" fontId="4" fillId="0" borderId="12" xfId="5" applyFont="1" applyFill="1" applyBorder="1"/>
    <xf numFmtId="10" fontId="4" fillId="0" borderId="11" xfId="7" applyNumberFormat="1" applyFont="1" applyFill="1" applyBorder="1" applyAlignment="1">
      <alignment horizontal="right"/>
    </xf>
    <xf numFmtId="169" fontId="4" fillId="0" borderId="5" xfId="5" applyNumberFormat="1" applyFont="1" applyFill="1" applyBorder="1" applyAlignment="1">
      <alignment horizontal="right"/>
    </xf>
    <xf numFmtId="170" fontId="4" fillId="0" borderId="5" xfId="5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7" applyNumberFormat="1" applyFont="1" applyFill="1" applyBorder="1" applyAlignment="1">
      <alignment horizontal="right"/>
    </xf>
    <xf numFmtId="43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69" fontId="5" fillId="0" borderId="8" xfId="5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0" fontId="5" fillId="0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5" xfId="0" applyNumberFormat="1" applyFill="1" applyBorder="1"/>
    <xf numFmtId="43" fontId="0" fillId="0" borderId="0" xfId="0" applyNumberFormat="1" applyFill="1" applyBorder="1"/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0" fontId="4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Fill="1"/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2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44" fontId="25" fillId="0" borderId="0" xfId="0" applyNumberFormat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3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 applyProtection="1"/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10" fontId="4" fillId="0" borderId="28" xfId="1" applyNumberFormat="1" applyFont="1" applyFill="1" applyBorder="1" applyAlignment="1">
      <alignment horizontal="center"/>
    </xf>
    <xf numFmtId="2" fontId="4" fillId="0" borderId="26" xfId="2" applyNumberFormat="1" applyFont="1" applyFill="1" applyBorder="1" applyAlignment="1"/>
    <xf numFmtId="2" fontId="4" fillId="0" borderId="14" xfId="2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2" fontId="4" fillId="0" borderId="28" xfId="2" applyNumberFormat="1" applyFont="1" applyFill="1" applyBorder="1" applyAlignment="1"/>
    <xf numFmtId="2" fontId="4" fillId="0" borderId="0" xfId="2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2" applyNumberFormat="1" applyFont="1" applyFill="1" applyBorder="1" applyAlignment="1"/>
    <xf numFmtId="2" fontId="4" fillId="0" borderId="21" xfId="2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43" fontId="4" fillId="0" borderId="10" xfId="3" applyFont="1" applyFill="1" applyBorder="1" applyAlignment="1">
      <alignment horizontal="center"/>
    </xf>
    <xf numFmtId="10" fontId="5" fillId="0" borderId="29" xfId="4" applyNumberFormat="1" applyFont="1" applyFill="1" applyBorder="1" applyAlignment="1"/>
    <xf numFmtId="10" fontId="5" fillId="0" borderId="23" xfId="4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10" fontId="5" fillId="0" borderId="28" xfId="1" applyNumberFormat="1" applyFont="1" applyFill="1" applyBorder="1"/>
    <xf numFmtId="2" fontId="5" fillId="0" borderId="31" xfId="2" applyNumberFormat="1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39" fontId="4" fillId="0" borderId="28" xfId="0" applyNumberFormat="1" applyFont="1" applyFill="1" applyBorder="1"/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3" fontId="4" fillId="0" borderId="16" xfId="0" applyNumberFormat="1" applyFont="1" applyFill="1" applyBorder="1"/>
    <xf numFmtId="43" fontId="4" fillId="0" borderId="28" xfId="0" applyNumberFormat="1" applyFont="1" applyFill="1" applyBorder="1"/>
    <xf numFmtId="0" fontId="4" fillId="0" borderId="28" xfId="0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5" fillId="0" borderId="22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5" fillId="0" borderId="41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43" fontId="19" fillId="0" borderId="0" xfId="0" applyNumberFormat="1" applyFont="1" applyFill="1" applyBorder="1"/>
    <xf numFmtId="172" fontId="5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right"/>
    </xf>
    <xf numFmtId="165" fontId="4" fillId="0" borderId="14" xfId="0" applyNumberFormat="1" applyFont="1" applyFill="1" applyBorder="1" applyAlignment="1" applyProtection="1">
      <alignment horizontal="right"/>
    </xf>
    <xf numFmtId="173" fontId="5" fillId="0" borderId="43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173" fontId="5" fillId="0" borderId="21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6" fillId="0" borderId="21" xfId="0" applyNumberFormat="1" applyFont="1" applyFill="1" applyBorder="1" applyAlignment="1"/>
  </cellXfs>
  <cellStyles count="8">
    <cellStyle name="Comma 10" xfId="1"/>
    <cellStyle name="Comma 4" xfId="3"/>
    <cellStyle name="Comma 69" xfId="7"/>
    <cellStyle name="Normal" xfId="0" builtinId="0"/>
    <cellStyle name="Normal 501" xfId="5"/>
    <cellStyle name="Percent 10 2" xfId="2"/>
    <cellStyle name="Percent 2" xfId="4"/>
    <cellStyle name="Percent 57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30</xdr:row>
      <xdr:rowOff>0</xdr:rowOff>
    </xdr:from>
    <xdr:to>
      <xdr:col>8</xdr:col>
      <xdr:colOff>478632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60632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57" t="s">
        <v>0</v>
      </c>
      <c r="H1" s="2"/>
    </row>
    <row r="2" spans="1:15" ht="15.75" x14ac:dyDescent="0.25">
      <c r="A2" s="357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58">
        <v>43703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58">
        <v>43677</v>
      </c>
      <c r="E7" s="14"/>
      <c r="F7" s="14"/>
      <c r="G7" s="15"/>
      <c r="I7" s="16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8"/>
      <c r="J8" s="18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8"/>
      <c r="J9" s="18"/>
    </row>
    <row r="10" spans="1:15" x14ac:dyDescent="0.2">
      <c r="B10" s="19" t="s">
        <v>12</v>
      </c>
      <c r="C10" s="20"/>
      <c r="D10" s="359" t="s">
        <v>13</v>
      </c>
      <c r="E10" s="21"/>
      <c r="F10" s="21"/>
      <c r="G10" s="22"/>
      <c r="I10" s="23"/>
      <c r="J10" s="23"/>
    </row>
    <row r="11" spans="1:15" ht="13.5" thickBot="1" x14ac:dyDescent="0.25">
      <c r="B11" s="24" t="s">
        <v>14</v>
      </c>
      <c r="C11" s="25"/>
      <c r="D11" s="360" t="s">
        <v>15</v>
      </c>
      <c r="E11" s="26"/>
      <c r="F11" s="26"/>
      <c r="G11" s="27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8" t="s">
        <v>16</v>
      </c>
      <c r="B14" s="29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34"/>
      <c r="I15" s="23"/>
      <c r="J15" s="23"/>
      <c r="K15" s="23"/>
      <c r="L15" s="23"/>
      <c r="M15" s="23"/>
      <c r="N15" s="23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9" t="s">
        <v>23</v>
      </c>
      <c r="I16" s="37" t="s">
        <v>24</v>
      </c>
      <c r="J16" s="37" t="s">
        <v>25</v>
      </c>
      <c r="K16" s="37" t="s">
        <v>26</v>
      </c>
      <c r="L16" s="40" t="s">
        <v>27</v>
      </c>
      <c r="M16" s="37" t="s">
        <v>28</v>
      </c>
      <c r="N16" s="37" t="s">
        <v>29</v>
      </c>
      <c r="O16" s="41" t="s">
        <v>30</v>
      </c>
    </row>
    <row r="17" spans="1:17" x14ac:dyDescent="0.2">
      <c r="A17" s="33"/>
      <c r="B17" s="361" t="s">
        <v>31</v>
      </c>
      <c r="C17" s="362" t="s">
        <v>32</v>
      </c>
      <c r="D17" s="363">
        <v>2.9960000000000001E-2</v>
      </c>
      <c r="E17" s="364">
        <f>+D17-F17</f>
        <v>2.266E-2</v>
      </c>
      <c r="F17" s="365">
        <v>7.3000000000000001E-3</v>
      </c>
      <c r="G17" s="42"/>
      <c r="H17" s="366">
        <v>462000000</v>
      </c>
      <c r="I17" s="367">
        <v>109915705.20999999</v>
      </c>
      <c r="J17" s="367">
        <v>292721.39</v>
      </c>
      <c r="K17" s="368">
        <f>+'ESA Collection and Waterfall(3)'!G84</f>
        <v>2661365.46</v>
      </c>
      <c r="L17" s="367">
        <f>I17-K17</f>
        <v>107254339.75</v>
      </c>
      <c r="M17" s="369">
        <f>L17/L21</f>
        <v>0.92099907981316775</v>
      </c>
      <c r="N17" s="370" t="s">
        <v>33</v>
      </c>
      <c r="O17" s="371">
        <v>50885</v>
      </c>
      <c r="Q17" s="43"/>
    </row>
    <row r="18" spans="1:17" x14ac:dyDescent="0.2">
      <c r="A18" s="33"/>
      <c r="B18" s="372" t="s">
        <v>34</v>
      </c>
      <c r="C18" s="373" t="s">
        <v>35</v>
      </c>
      <c r="D18" s="47">
        <v>5.7660000000000003E-2</v>
      </c>
      <c r="E18" s="374">
        <f>+D18-F18</f>
        <v>2.266E-2</v>
      </c>
      <c r="F18" s="375">
        <v>3.5000000000000003E-2</v>
      </c>
      <c r="G18" s="44"/>
      <c r="H18" s="376">
        <v>9200000</v>
      </c>
      <c r="I18" s="51">
        <v>9200000</v>
      </c>
      <c r="J18" s="51">
        <v>47153.66</v>
      </c>
      <c r="K18" s="45"/>
      <c r="L18" s="51">
        <f>I18-K18</f>
        <v>9200000</v>
      </c>
      <c r="M18" s="52">
        <f>L18/L21</f>
        <v>7.9000920186832288E-2</v>
      </c>
      <c r="N18" s="53" t="s">
        <v>33</v>
      </c>
      <c r="O18" s="54">
        <v>54173</v>
      </c>
      <c r="Q18" s="43"/>
    </row>
    <row r="19" spans="1:17" x14ac:dyDescent="0.2">
      <c r="A19" s="33"/>
      <c r="B19" s="46"/>
      <c r="C19" s="46"/>
      <c r="D19" s="47"/>
      <c r="E19" s="47"/>
      <c r="F19" s="48"/>
      <c r="G19" s="44"/>
      <c r="H19" s="49"/>
      <c r="I19" s="50"/>
      <c r="J19" s="51"/>
      <c r="K19" s="45"/>
      <c r="L19" s="51"/>
      <c r="M19" s="52"/>
      <c r="N19" s="53"/>
      <c r="O19" s="54"/>
      <c r="Q19" s="43"/>
    </row>
    <row r="20" spans="1:17" x14ac:dyDescent="0.2">
      <c r="A20" s="55"/>
      <c r="B20" s="56"/>
      <c r="C20" s="57"/>
      <c r="D20" s="58"/>
      <c r="E20" s="59"/>
      <c r="F20" s="57"/>
      <c r="G20" s="59"/>
      <c r="H20" s="60"/>
      <c r="I20" s="61"/>
      <c r="J20" s="61"/>
      <c r="K20" s="62"/>
      <c r="L20" s="61"/>
      <c r="M20" s="63"/>
      <c r="N20" s="64"/>
      <c r="O20" s="65"/>
    </row>
    <row r="21" spans="1:17" x14ac:dyDescent="0.2">
      <c r="A21" s="55"/>
      <c r="B21" s="66" t="s">
        <v>36</v>
      </c>
      <c r="C21" s="56"/>
      <c r="D21" s="67"/>
      <c r="E21" s="57"/>
      <c r="F21" s="57"/>
      <c r="G21" s="57"/>
      <c r="H21" s="68">
        <f>SUM(H17:H20)</f>
        <v>471200000</v>
      </c>
      <c r="I21" s="69">
        <f>SUM(I17:I20)</f>
        <v>119115705.20999999</v>
      </c>
      <c r="J21" s="69">
        <f>SUM(J17:J19)</f>
        <v>339875.05000000005</v>
      </c>
      <c r="K21" s="69">
        <f>SUM(K17:K19)</f>
        <v>2661365.46</v>
      </c>
      <c r="L21" s="69">
        <f>SUM(L17:L19)</f>
        <v>116454339.75</v>
      </c>
      <c r="M21" s="70">
        <f>SUM(M17:M19)</f>
        <v>1</v>
      </c>
      <c r="N21" s="71"/>
      <c r="O21" s="72"/>
    </row>
    <row r="22" spans="1:17" s="78" customFormat="1" ht="11.25" x14ac:dyDescent="0.2">
      <c r="A22" s="73" t="s">
        <v>37</v>
      </c>
      <c r="B22" s="74"/>
      <c r="C22" s="74"/>
      <c r="D22" s="74"/>
      <c r="E22" s="74"/>
      <c r="F22" s="74"/>
      <c r="G22" s="74"/>
      <c r="H22" s="75"/>
      <c r="I22" s="74"/>
      <c r="J22" s="74"/>
      <c r="K22" s="76"/>
      <c r="L22" s="76"/>
      <c r="M22" s="76"/>
      <c r="N22" s="76"/>
      <c r="O22" s="77"/>
    </row>
    <row r="23" spans="1:17" s="78" customFormat="1" ht="13.5" thickBot="1" x14ac:dyDescent="0.25">
      <c r="A23" s="79"/>
      <c r="B23" s="80"/>
      <c r="C23" s="80"/>
      <c r="D23" s="80"/>
      <c r="E23" s="80"/>
      <c r="F23" s="80"/>
      <c r="G23" s="80"/>
      <c r="H23" s="81"/>
      <c r="I23" s="80"/>
      <c r="J23" s="80"/>
      <c r="K23" s="82"/>
      <c r="L23" s="82"/>
      <c r="M23" s="82"/>
      <c r="N23" s="82"/>
      <c r="O23" s="83"/>
    </row>
    <row r="24" spans="1:17" ht="13.5" thickBot="1" x14ac:dyDescent="0.25"/>
    <row r="25" spans="1:17" ht="15.75" x14ac:dyDescent="0.25">
      <c r="A25" s="28" t="s">
        <v>38</v>
      </c>
      <c r="B25" s="29"/>
      <c r="C25" s="30"/>
      <c r="D25" s="30"/>
      <c r="E25" s="30"/>
      <c r="F25" s="30"/>
      <c r="G25" s="30"/>
      <c r="H25" s="84"/>
      <c r="J25" s="28" t="s">
        <v>39</v>
      </c>
      <c r="K25" s="30"/>
      <c r="L25" s="30"/>
      <c r="M25" s="30"/>
      <c r="N25" s="30"/>
      <c r="O25" s="32"/>
    </row>
    <row r="26" spans="1:17" ht="6.75" customHeight="1" x14ac:dyDescent="0.2">
      <c r="A26" s="33"/>
      <c r="B26" s="23"/>
      <c r="C26" s="23"/>
      <c r="D26" s="23"/>
      <c r="E26" s="23"/>
      <c r="F26" s="23"/>
      <c r="G26" s="23"/>
      <c r="H26" s="85"/>
      <c r="J26" s="33"/>
      <c r="K26" s="23"/>
      <c r="L26" s="23"/>
      <c r="M26" s="23"/>
      <c r="N26" s="23"/>
      <c r="O26" s="35"/>
    </row>
    <row r="27" spans="1:17" s="92" customFormat="1" ht="12.75" customHeight="1" x14ac:dyDescent="0.2">
      <c r="A27" s="86"/>
      <c r="B27" s="87"/>
      <c r="C27" s="87"/>
      <c r="D27" s="87"/>
      <c r="E27" s="88"/>
      <c r="F27" s="89" t="s">
        <v>40</v>
      </c>
      <c r="G27" s="90" t="s">
        <v>41</v>
      </c>
      <c r="H27" s="91" t="s">
        <v>42</v>
      </c>
      <c r="I27" s="1"/>
      <c r="J27" s="93"/>
      <c r="K27" s="105"/>
      <c r="L27" s="40" t="s">
        <v>43</v>
      </c>
      <c r="M27" s="377" t="s">
        <v>44</v>
      </c>
      <c r="N27" s="378"/>
      <c r="O27" s="379"/>
    </row>
    <row r="28" spans="1:17" x14ac:dyDescent="0.2">
      <c r="A28" s="93"/>
      <c r="B28" s="94" t="s">
        <v>45</v>
      </c>
      <c r="C28" s="94"/>
      <c r="D28" s="94"/>
      <c r="E28" s="94"/>
      <c r="F28" s="380">
        <v>131332418.17</v>
      </c>
      <c r="G28" s="380">
        <v>-2563229.2799999998</v>
      </c>
      <c r="H28" s="381">
        <v>128769188.89</v>
      </c>
      <c r="I28" s="95"/>
      <c r="J28" s="55"/>
      <c r="K28" s="160"/>
      <c r="L28" s="382"/>
      <c r="M28" s="383" t="s">
        <v>46</v>
      </c>
      <c r="N28" s="384"/>
      <c r="O28" s="385"/>
    </row>
    <row r="29" spans="1:17" x14ac:dyDescent="0.2">
      <c r="A29" s="33"/>
      <c r="B29" s="23" t="s">
        <v>47</v>
      </c>
      <c r="C29" s="23"/>
      <c r="D29" s="23"/>
      <c r="E29" s="23"/>
      <c r="F29" s="386">
        <v>863023.72</v>
      </c>
      <c r="G29" s="386">
        <v>59830.62</v>
      </c>
      <c r="H29" s="387">
        <v>922854.34</v>
      </c>
      <c r="I29" s="95"/>
      <c r="J29" s="388" t="s">
        <v>48</v>
      </c>
      <c r="K29" s="107"/>
      <c r="L29" s="389">
        <v>1.2999999999999999E-3</v>
      </c>
      <c r="M29" s="390"/>
      <c r="N29" s="391">
        <v>-35.090000000000003</v>
      </c>
      <c r="O29" s="392"/>
    </row>
    <row r="30" spans="1:17" x14ac:dyDescent="0.2">
      <c r="A30" s="33"/>
      <c r="B30" s="96" t="s">
        <v>49</v>
      </c>
      <c r="C30" s="96"/>
      <c r="D30" s="96"/>
      <c r="E30" s="96"/>
      <c r="F30" s="386">
        <v>132195441.89</v>
      </c>
      <c r="G30" s="386">
        <v>-2503398.66</v>
      </c>
      <c r="H30" s="387">
        <v>129692043.23</v>
      </c>
      <c r="I30" s="95"/>
      <c r="J30" s="388" t="s">
        <v>50</v>
      </c>
      <c r="K30" s="107"/>
      <c r="L30" s="389">
        <v>0</v>
      </c>
      <c r="M30" s="393"/>
      <c r="N30" s="394">
        <v>-1</v>
      </c>
      <c r="O30" s="395"/>
    </row>
    <row r="31" spans="1:17" x14ac:dyDescent="0.2">
      <c r="A31" s="33"/>
      <c r="B31" s="23"/>
      <c r="C31" s="23"/>
      <c r="D31" s="23"/>
      <c r="E31" s="23"/>
      <c r="F31" s="386">
        <v>0</v>
      </c>
      <c r="G31" s="386">
        <v>0</v>
      </c>
      <c r="H31" s="387">
        <v>0</v>
      </c>
      <c r="I31" s="95"/>
      <c r="J31" s="388" t="s">
        <v>51</v>
      </c>
      <c r="K31" s="107"/>
      <c r="L31" s="389">
        <v>5.8000000000000003E-2</v>
      </c>
      <c r="M31" s="393"/>
      <c r="N31" s="394">
        <v>-19.21</v>
      </c>
      <c r="O31" s="395"/>
    </row>
    <row r="32" spans="1:17" x14ac:dyDescent="0.2">
      <c r="A32" s="33"/>
      <c r="B32" s="23"/>
      <c r="C32" s="23"/>
      <c r="D32" s="23"/>
      <c r="E32" s="23"/>
      <c r="F32" s="386">
        <v>0</v>
      </c>
      <c r="G32" s="386">
        <v>0</v>
      </c>
      <c r="H32" s="387">
        <v>0</v>
      </c>
      <c r="I32" s="95"/>
      <c r="J32" s="388" t="s">
        <v>52</v>
      </c>
      <c r="K32" s="107"/>
      <c r="L32" s="389">
        <v>9.9199999999999997E-2</v>
      </c>
      <c r="M32" s="396"/>
      <c r="N32" s="397">
        <v>-2.6</v>
      </c>
      <c r="O32" s="398"/>
    </row>
    <row r="33" spans="1:15" ht="15.75" customHeight="1" x14ac:dyDescent="0.2">
      <c r="A33" s="33"/>
      <c r="B33" s="23"/>
      <c r="C33" s="23"/>
      <c r="D33" s="23"/>
      <c r="E33" s="23"/>
      <c r="F33" s="386">
        <v>0</v>
      </c>
      <c r="G33" s="386">
        <v>0</v>
      </c>
      <c r="H33" s="387">
        <v>0</v>
      </c>
      <c r="I33" s="95"/>
      <c r="J33" s="399"/>
      <c r="K33" s="206"/>
      <c r="L33" s="400"/>
      <c r="M33" s="401"/>
      <c r="N33" s="402" t="s">
        <v>53</v>
      </c>
      <c r="O33" s="403"/>
    </row>
    <row r="34" spans="1:15" x14ac:dyDescent="0.2">
      <c r="A34" s="33"/>
      <c r="B34" s="23" t="s">
        <v>54</v>
      </c>
      <c r="C34" s="23"/>
      <c r="D34" s="23"/>
      <c r="E34" s="23"/>
      <c r="F34" s="386">
        <v>5.24</v>
      </c>
      <c r="G34" s="386">
        <v>0.05</v>
      </c>
      <c r="H34" s="387">
        <v>5.29</v>
      </c>
      <c r="I34" s="95"/>
      <c r="J34" s="388" t="s">
        <v>55</v>
      </c>
      <c r="K34" s="107"/>
      <c r="L34" s="389">
        <v>0.83589999999999998</v>
      </c>
      <c r="M34" s="390"/>
      <c r="N34" s="391">
        <v>151.6</v>
      </c>
      <c r="O34" s="392"/>
    </row>
    <row r="35" spans="1:15" x14ac:dyDescent="0.2">
      <c r="A35" s="33"/>
      <c r="B35" s="23" t="s">
        <v>56</v>
      </c>
      <c r="C35" s="23"/>
      <c r="D35" s="23"/>
      <c r="E35" s="23"/>
      <c r="F35" s="386">
        <v>148.94</v>
      </c>
      <c r="G35" s="386">
        <v>-0.56999999999999995</v>
      </c>
      <c r="H35" s="387">
        <v>148.37</v>
      </c>
      <c r="I35" s="95"/>
      <c r="J35" s="388" t="s">
        <v>57</v>
      </c>
      <c r="K35" s="107"/>
      <c r="L35" s="389">
        <v>5.0000000000000001E-3</v>
      </c>
      <c r="M35" s="393"/>
      <c r="N35" s="394">
        <v>150.35</v>
      </c>
      <c r="O35" s="395"/>
    </row>
    <row r="36" spans="1:15" ht="12.75" customHeight="1" x14ac:dyDescent="0.2">
      <c r="A36" s="33"/>
      <c r="B36" s="23" t="s">
        <v>58</v>
      </c>
      <c r="C36" s="23"/>
      <c r="D36" s="23"/>
      <c r="E36" s="23"/>
      <c r="F36" s="404">
        <v>23865</v>
      </c>
      <c r="G36" s="405">
        <v>-472</v>
      </c>
      <c r="H36" s="406">
        <v>23393</v>
      </c>
      <c r="I36" s="95"/>
      <c r="J36" s="388" t="s">
        <v>59</v>
      </c>
      <c r="K36" s="107"/>
      <c r="L36" s="389">
        <v>5.9999999999999995E-4</v>
      </c>
      <c r="M36" s="393"/>
      <c r="N36" s="394">
        <v>171.87</v>
      </c>
      <c r="O36" s="395"/>
    </row>
    <row r="37" spans="1:15" ht="13.5" thickBot="1" x14ac:dyDescent="0.25">
      <c r="A37" s="33"/>
      <c r="B37" s="23" t="s">
        <v>60</v>
      </c>
      <c r="C37" s="23"/>
      <c r="D37" s="23"/>
      <c r="E37" s="23"/>
      <c r="F37" s="404">
        <v>11036</v>
      </c>
      <c r="G37" s="405">
        <v>-219</v>
      </c>
      <c r="H37" s="406">
        <v>10817</v>
      </c>
      <c r="I37" s="95"/>
      <c r="J37" s="241" t="s">
        <v>61</v>
      </c>
      <c r="K37" s="107"/>
      <c r="L37" s="407"/>
      <c r="M37" s="408"/>
      <c r="N37" s="409">
        <v>126.16</v>
      </c>
      <c r="O37" s="410"/>
    </row>
    <row r="38" spans="1:15" ht="13.5" thickBot="1" x14ac:dyDescent="0.25">
      <c r="A38" s="33"/>
      <c r="B38" s="23" t="s">
        <v>62</v>
      </c>
      <c r="C38" s="23"/>
      <c r="D38" s="23"/>
      <c r="E38" s="23"/>
      <c r="F38" s="386">
        <v>5539.3</v>
      </c>
      <c r="G38" s="386">
        <v>4.75</v>
      </c>
      <c r="H38" s="387">
        <v>5544.05</v>
      </c>
      <c r="I38" s="95"/>
      <c r="J38" s="411"/>
      <c r="K38" s="412"/>
      <c r="L38" s="413"/>
      <c r="M38" s="414"/>
      <c r="N38" s="414"/>
      <c r="O38" s="415"/>
    </row>
    <row r="39" spans="1:15" ht="12.75" customHeight="1" x14ac:dyDescent="0.2">
      <c r="A39" s="55"/>
      <c r="B39" s="97" t="s">
        <v>63</v>
      </c>
      <c r="C39" s="97"/>
      <c r="D39" s="97"/>
      <c r="E39" s="97"/>
      <c r="F39" s="416">
        <v>11978.56</v>
      </c>
      <c r="G39" s="416">
        <v>11.09</v>
      </c>
      <c r="H39" s="387">
        <v>11989.65</v>
      </c>
      <c r="I39" s="95"/>
      <c r="J39" s="417" t="s">
        <v>64</v>
      </c>
      <c r="K39" s="418"/>
      <c r="L39" s="418"/>
      <c r="M39" s="418"/>
      <c r="N39" s="418"/>
      <c r="O39" s="419"/>
    </row>
    <row r="40" spans="1:15" s="78" customFormat="1" x14ac:dyDescent="0.2">
      <c r="A40" s="73"/>
      <c r="B40" s="74"/>
      <c r="C40" s="74"/>
      <c r="D40" s="74"/>
      <c r="E40" s="74"/>
      <c r="F40" s="76"/>
      <c r="G40" s="76"/>
      <c r="H40" s="98"/>
      <c r="I40" s="95"/>
      <c r="J40" s="420"/>
      <c r="K40" s="421"/>
      <c r="L40" s="421"/>
      <c r="M40" s="421"/>
      <c r="N40" s="421"/>
      <c r="O40" s="422"/>
    </row>
    <row r="41" spans="1:15" s="78" customFormat="1" ht="13.5" thickBot="1" x14ac:dyDescent="0.25">
      <c r="A41" s="79"/>
      <c r="B41" s="80"/>
      <c r="C41" s="80"/>
      <c r="D41" s="80"/>
      <c r="E41" s="80"/>
      <c r="F41" s="80"/>
      <c r="G41" s="80"/>
      <c r="H41" s="99"/>
      <c r="I41" s="95"/>
      <c r="J41" s="282"/>
      <c r="K41" s="283"/>
      <c r="L41" s="283"/>
      <c r="M41" s="283"/>
      <c r="N41" s="283"/>
      <c r="O41" s="284"/>
    </row>
    <row r="42" spans="1:15" ht="13.5" thickBot="1" x14ac:dyDescent="0.25">
      <c r="I42" s="95"/>
      <c r="L42" s="23"/>
    </row>
    <row r="43" spans="1:15" ht="15.75" x14ac:dyDescent="0.25">
      <c r="A43" s="28" t="s">
        <v>65</v>
      </c>
      <c r="B43" s="30"/>
      <c r="C43" s="30"/>
      <c r="D43" s="30"/>
      <c r="E43" s="30"/>
      <c r="F43" s="30"/>
      <c r="G43" s="30"/>
      <c r="H43" s="84"/>
      <c r="I43" s="95"/>
      <c r="J43" s="23"/>
      <c r="L43" s="100"/>
    </row>
    <row r="44" spans="1:15" x14ac:dyDescent="0.2">
      <c r="A44" s="33"/>
      <c r="B44" s="23"/>
      <c r="C44" s="23"/>
      <c r="D44" s="23"/>
      <c r="E44" s="23"/>
      <c r="F44" s="23"/>
      <c r="G44" s="23"/>
      <c r="H44" s="85"/>
      <c r="I44" s="95"/>
      <c r="J44" s="23"/>
      <c r="L44" s="101"/>
    </row>
    <row r="45" spans="1:15" x14ac:dyDescent="0.2">
      <c r="A45" s="86"/>
      <c r="B45" s="87"/>
      <c r="C45" s="87"/>
      <c r="D45" s="87"/>
      <c r="E45" s="87"/>
      <c r="F45" s="37" t="s">
        <v>66</v>
      </c>
      <c r="G45" s="40" t="s">
        <v>41</v>
      </c>
      <c r="H45" s="102" t="s">
        <v>42</v>
      </c>
      <c r="I45" s="95"/>
      <c r="J45" s="103"/>
      <c r="L45" s="104"/>
    </row>
    <row r="46" spans="1:15" x14ac:dyDescent="0.2">
      <c r="A46" s="33"/>
      <c r="B46" s="23" t="s">
        <v>67</v>
      </c>
      <c r="C46" s="23"/>
      <c r="D46" s="23"/>
      <c r="E46" s="105"/>
      <c r="F46" s="423">
        <v>702593.75</v>
      </c>
      <c r="G46" s="424">
        <f>H46-F46</f>
        <v>0</v>
      </c>
      <c r="H46" s="425">
        <f>+F47</f>
        <v>702593.75</v>
      </c>
      <c r="I46" s="95"/>
      <c r="J46" s="106"/>
      <c r="L46" s="104"/>
    </row>
    <row r="47" spans="1:15" x14ac:dyDescent="0.2">
      <c r="A47" s="33"/>
      <c r="B47" s="23" t="s">
        <v>68</v>
      </c>
      <c r="C47" s="23"/>
      <c r="D47" s="23"/>
      <c r="E47" s="107"/>
      <c r="F47" s="423">
        <v>702593.75</v>
      </c>
      <c r="G47" s="426">
        <f t="shared" ref="G47:G50" si="0">H47-F47</f>
        <v>0</v>
      </c>
      <c r="H47" s="425">
        <v>702593.75</v>
      </c>
      <c r="I47" s="95"/>
      <c r="J47" s="108"/>
    </row>
    <row r="48" spans="1:15" x14ac:dyDescent="0.2">
      <c r="A48" s="33"/>
      <c r="B48" s="23" t="s">
        <v>69</v>
      </c>
      <c r="C48" s="23"/>
      <c r="D48" s="23"/>
      <c r="E48" s="107"/>
      <c r="F48" s="427">
        <v>0</v>
      </c>
      <c r="G48" s="426">
        <v>0</v>
      </c>
      <c r="H48" s="425">
        <v>0</v>
      </c>
      <c r="I48" s="95"/>
      <c r="J48" s="109"/>
      <c r="L48" s="110"/>
    </row>
    <row r="49" spans="1:14" x14ac:dyDescent="0.2">
      <c r="A49" s="33"/>
      <c r="B49" s="23" t="s">
        <v>70</v>
      </c>
      <c r="C49" s="23"/>
      <c r="D49" s="23"/>
      <c r="E49" s="107"/>
      <c r="F49" s="427">
        <v>0</v>
      </c>
      <c r="G49" s="426">
        <v>0</v>
      </c>
      <c r="H49" s="425">
        <v>0</v>
      </c>
      <c r="I49" s="95"/>
      <c r="J49" s="108"/>
      <c r="L49" s="110"/>
    </row>
    <row r="50" spans="1:14" x14ac:dyDescent="0.2">
      <c r="A50" s="33"/>
      <c r="B50" s="23" t="s">
        <v>71</v>
      </c>
      <c r="C50" s="23"/>
      <c r="D50" s="23"/>
      <c r="E50" s="107"/>
      <c r="F50" s="427">
        <v>2666093.7200000002</v>
      </c>
      <c r="G50" s="426">
        <f t="shared" si="0"/>
        <v>508346.73999999976</v>
      </c>
      <c r="H50" s="425">
        <v>3174440.46</v>
      </c>
      <c r="I50" s="95"/>
      <c r="J50" s="106"/>
      <c r="L50" s="23"/>
    </row>
    <row r="51" spans="1:14" ht="15" customHeight="1" x14ac:dyDescent="0.2">
      <c r="A51" s="33"/>
      <c r="B51" s="23" t="s">
        <v>72</v>
      </c>
      <c r="C51" s="23"/>
      <c r="D51" s="23"/>
      <c r="E51" s="23"/>
      <c r="F51" s="428"/>
      <c r="G51" s="426">
        <v>0</v>
      </c>
      <c r="H51" s="425"/>
      <c r="I51" s="95"/>
      <c r="J51" s="106"/>
      <c r="K51" s="110"/>
      <c r="L51" s="106"/>
      <c r="M51" s="111"/>
    </row>
    <row r="52" spans="1:14" x14ac:dyDescent="0.2">
      <c r="A52" s="33"/>
      <c r="B52" s="23" t="s">
        <v>73</v>
      </c>
      <c r="C52" s="23"/>
      <c r="D52" s="23"/>
      <c r="E52" s="23"/>
      <c r="F52" s="428"/>
      <c r="G52" s="426">
        <v>0</v>
      </c>
      <c r="H52" s="425"/>
      <c r="I52" s="95"/>
      <c r="J52" s="23"/>
      <c r="L52" s="23"/>
    </row>
    <row r="53" spans="1:14" x14ac:dyDescent="0.2">
      <c r="A53" s="33"/>
      <c r="B53" s="96" t="s">
        <v>74</v>
      </c>
      <c r="C53" s="23"/>
      <c r="D53" s="23"/>
      <c r="E53" s="23"/>
      <c r="F53" s="113">
        <v>3368687.47</v>
      </c>
      <c r="G53" s="426">
        <f>H53-F53</f>
        <v>508346.73999999976</v>
      </c>
      <c r="H53" s="429">
        <f>H47+H48+H50</f>
        <v>3877034.21</v>
      </c>
      <c r="I53" s="95"/>
      <c r="J53" s="106"/>
      <c r="K53" s="112"/>
      <c r="L53" s="106"/>
    </row>
    <row r="54" spans="1:14" x14ac:dyDescent="0.2">
      <c r="A54" s="33"/>
      <c r="B54" s="23"/>
      <c r="C54" s="23"/>
      <c r="D54" s="23"/>
      <c r="E54" s="23"/>
      <c r="F54" s="113"/>
      <c r="G54" s="46"/>
      <c r="H54" s="85"/>
      <c r="I54" s="95"/>
      <c r="J54" s="23"/>
      <c r="L54" s="23"/>
    </row>
    <row r="55" spans="1:14" x14ac:dyDescent="0.2">
      <c r="A55" s="73"/>
      <c r="B55" s="76"/>
      <c r="C55" s="76"/>
      <c r="D55" s="76"/>
      <c r="E55" s="76"/>
      <c r="F55" s="114"/>
      <c r="G55" s="115"/>
      <c r="H55" s="116"/>
      <c r="I55" s="95"/>
      <c r="J55" s="23"/>
    </row>
    <row r="56" spans="1:14" x14ac:dyDescent="0.2">
      <c r="A56" s="73"/>
      <c r="B56" s="76"/>
      <c r="C56" s="76"/>
      <c r="D56" s="76"/>
      <c r="E56" s="76"/>
      <c r="F56" s="114"/>
      <c r="G56" s="115"/>
      <c r="H56" s="116"/>
      <c r="I56" s="95"/>
      <c r="J56" s="23"/>
      <c r="L56" s="95"/>
      <c r="M56" s="95"/>
    </row>
    <row r="57" spans="1:14" ht="13.5" thickBot="1" x14ac:dyDescent="0.25">
      <c r="A57" s="117"/>
      <c r="B57" s="82"/>
      <c r="C57" s="82"/>
      <c r="D57" s="82"/>
      <c r="E57" s="82"/>
      <c r="F57" s="118"/>
      <c r="G57" s="119"/>
      <c r="H57" s="120"/>
      <c r="I57" s="95"/>
    </row>
    <row r="58" spans="1:14" x14ac:dyDescent="0.2">
      <c r="I58" s="95"/>
    </row>
    <row r="59" spans="1:14" ht="13.5" thickBot="1" x14ac:dyDescent="0.25">
      <c r="I59" s="95"/>
    </row>
    <row r="60" spans="1:14" ht="16.5" thickBot="1" x14ac:dyDescent="0.3">
      <c r="A60" s="28" t="s">
        <v>75</v>
      </c>
      <c r="B60" s="30"/>
      <c r="C60" s="30"/>
      <c r="D60" s="30"/>
      <c r="E60" s="30"/>
      <c r="F60" s="30"/>
      <c r="G60" s="30"/>
      <c r="H60" s="84"/>
      <c r="I60" s="95"/>
      <c r="J60" s="430" t="s">
        <v>76</v>
      </c>
      <c r="K60" s="431"/>
      <c r="N60" s="111"/>
    </row>
    <row r="61" spans="1:14" ht="6.75" customHeight="1" x14ac:dyDescent="0.2">
      <c r="A61" s="33"/>
      <c r="B61" s="23"/>
      <c r="C61" s="23"/>
      <c r="D61" s="23"/>
      <c r="E61" s="23"/>
      <c r="F61" s="23"/>
      <c r="G61" s="23"/>
      <c r="H61" s="85"/>
      <c r="I61" s="95"/>
      <c r="J61" s="33"/>
      <c r="K61" s="35"/>
    </row>
    <row r="62" spans="1:14" s="92" customFormat="1" x14ac:dyDescent="0.2">
      <c r="A62" s="86"/>
      <c r="B62" s="87"/>
      <c r="C62" s="87"/>
      <c r="D62" s="87"/>
      <c r="E62" s="87"/>
      <c r="F62" s="37" t="s">
        <v>66</v>
      </c>
      <c r="G62" s="37" t="s">
        <v>41</v>
      </c>
      <c r="H62" s="102" t="s">
        <v>42</v>
      </c>
      <c r="I62" s="95"/>
      <c r="J62" s="33" t="s">
        <v>77</v>
      </c>
      <c r="K62" s="432">
        <v>8.0299999999999996E-2</v>
      </c>
    </row>
    <row r="63" spans="1:14" ht="13.5" thickBot="1" x14ac:dyDescent="0.25">
      <c r="A63" s="93"/>
      <c r="B63" s="121" t="s">
        <v>78</v>
      </c>
      <c r="C63" s="94"/>
      <c r="D63" s="94"/>
      <c r="E63" s="94"/>
      <c r="F63" s="122"/>
      <c r="G63" s="105"/>
      <c r="H63" s="123"/>
      <c r="I63" s="95"/>
      <c r="J63" s="433"/>
      <c r="K63" s="434"/>
    </row>
    <row r="64" spans="1:14" ht="14.25" x14ac:dyDescent="0.2">
      <c r="A64" s="33"/>
      <c r="B64" s="23" t="s">
        <v>79</v>
      </c>
      <c r="C64" s="23"/>
      <c r="D64" s="23"/>
      <c r="E64" s="23"/>
      <c r="F64" s="426">
        <v>135132090.74000001</v>
      </c>
      <c r="G64" s="435">
        <f>-F64+H64</f>
        <v>-2595340.6700000018</v>
      </c>
      <c r="H64" s="425">
        <v>132536750.07000001</v>
      </c>
      <c r="I64" s="95"/>
      <c r="J64" s="23"/>
      <c r="K64" s="124"/>
    </row>
    <row r="65" spans="1:16" x14ac:dyDescent="0.2">
      <c r="A65" s="33"/>
      <c r="B65" s="23" t="s">
        <v>80</v>
      </c>
      <c r="C65" s="23"/>
      <c r="D65" s="23"/>
      <c r="E65" s="23"/>
      <c r="F65" s="426">
        <v>0</v>
      </c>
      <c r="G65" s="435">
        <v>0</v>
      </c>
      <c r="H65" s="425">
        <f>+H49</f>
        <v>0</v>
      </c>
      <c r="I65" s="95"/>
      <c r="J65" s="76"/>
      <c r="K65" s="23"/>
    </row>
    <row r="66" spans="1:16" x14ac:dyDescent="0.2">
      <c r="A66" s="33"/>
      <c r="B66" s="23" t="s">
        <v>81</v>
      </c>
      <c r="C66" s="23"/>
      <c r="D66" s="23"/>
      <c r="E66" s="125"/>
      <c r="F66" s="426">
        <v>702593.75</v>
      </c>
      <c r="G66" s="435">
        <f>(-F66+H66)</f>
        <v>0</v>
      </c>
      <c r="H66" s="425">
        <f>+H47</f>
        <v>702593.75</v>
      </c>
      <c r="I66" s="95"/>
      <c r="J66" s="23"/>
      <c r="K66" s="23"/>
    </row>
    <row r="67" spans="1:16" x14ac:dyDescent="0.2">
      <c r="A67" s="33"/>
      <c r="B67" s="23" t="s">
        <v>72</v>
      </c>
      <c r="C67" s="23"/>
      <c r="D67" s="23"/>
      <c r="E67" s="125"/>
      <c r="F67" s="436">
        <v>0</v>
      </c>
      <c r="G67" s="437">
        <v>0</v>
      </c>
      <c r="H67" s="438">
        <v>0</v>
      </c>
      <c r="I67" s="95"/>
      <c r="J67" s="23"/>
      <c r="K67" s="23"/>
    </row>
    <row r="68" spans="1:16" ht="13.5" thickBot="1" x14ac:dyDescent="0.25">
      <c r="A68" s="33"/>
      <c r="B68" s="96" t="s">
        <v>82</v>
      </c>
      <c r="C68" s="23"/>
      <c r="D68" s="23"/>
      <c r="E68" s="23"/>
      <c r="F68" s="439">
        <v>135834684.49000001</v>
      </c>
      <c r="G68" s="440">
        <f>SUM(G64:G67)</f>
        <v>-2595340.6700000018</v>
      </c>
      <c r="H68" s="429">
        <f>SUM(H64:H67)</f>
        <v>133239343.82000001</v>
      </c>
      <c r="I68" s="95"/>
      <c r="J68" s="95"/>
    </row>
    <row r="69" spans="1:16" ht="15.75" x14ac:dyDescent="0.25">
      <c r="A69" s="33"/>
      <c r="B69" s="23"/>
      <c r="C69" s="23"/>
      <c r="D69" s="23"/>
      <c r="E69" s="23"/>
      <c r="F69" s="426"/>
      <c r="G69" s="435"/>
      <c r="H69" s="429"/>
      <c r="I69" s="95"/>
      <c r="J69" s="28" t="s">
        <v>83</v>
      </c>
      <c r="K69" s="30"/>
      <c r="L69" s="30"/>
      <c r="M69" s="30"/>
      <c r="N69" s="30"/>
      <c r="O69" s="32"/>
    </row>
    <row r="70" spans="1:16" ht="6.75" customHeight="1" x14ac:dyDescent="0.2">
      <c r="A70" s="33"/>
      <c r="B70" s="96"/>
      <c r="C70" s="23"/>
      <c r="D70" s="23"/>
      <c r="E70" s="23"/>
      <c r="F70" s="426"/>
      <c r="G70" s="435"/>
      <c r="H70" s="425"/>
      <c r="I70" s="95"/>
      <c r="J70" s="33"/>
      <c r="K70" s="23"/>
      <c r="L70" s="23"/>
      <c r="M70" s="23"/>
      <c r="N70" s="23"/>
      <c r="O70" s="35"/>
    </row>
    <row r="71" spans="1:16" x14ac:dyDescent="0.2">
      <c r="A71" s="33"/>
      <c r="B71" s="96" t="s">
        <v>84</v>
      </c>
      <c r="C71" s="23"/>
      <c r="D71" s="23"/>
      <c r="E71" s="23"/>
      <c r="F71" s="426"/>
      <c r="G71" s="435"/>
      <c r="H71" s="425"/>
      <c r="I71" s="95"/>
      <c r="J71" s="36"/>
      <c r="K71" s="201"/>
      <c r="L71" s="37" t="s">
        <v>85</v>
      </c>
      <c r="M71" s="37" t="s">
        <v>86</v>
      </c>
      <c r="N71" s="37" t="s">
        <v>87</v>
      </c>
      <c r="O71" s="441" t="s">
        <v>88</v>
      </c>
    </row>
    <row r="72" spans="1:16" x14ac:dyDescent="0.2">
      <c r="A72" s="33"/>
      <c r="B72" s="23" t="s">
        <v>89</v>
      </c>
      <c r="C72" s="23"/>
      <c r="D72" s="23"/>
      <c r="E72" s="23"/>
      <c r="F72" s="426">
        <v>109915705.20999999</v>
      </c>
      <c r="G72" s="435">
        <f>+H72-F72</f>
        <v>-2661365.4599999934</v>
      </c>
      <c r="H72" s="425">
        <f>+L17</f>
        <v>107254339.75</v>
      </c>
      <c r="I72" s="95"/>
      <c r="J72" s="33"/>
      <c r="K72" s="23"/>
      <c r="L72" s="442"/>
      <c r="M72" s="443"/>
      <c r="N72" s="444"/>
      <c r="O72" s="445"/>
    </row>
    <row r="73" spans="1:16" x14ac:dyDescent="0.2">
      <c r="A73" s="33"/>
      <c r="B73" s="23" t="s">
        <v>90</v>
      </c>
      <c r="C73" s="23"/>
      <c r="D73" s="23"/>
      <c r="E73" s="23"/>
      <c r="F73" s="436">
        <v>9200000</v>
      </c>
      <c r="G73" s="437">
        <f>-F73+H73</f>
        <v>0</v>
      </c>
      <c r="H73" s="438">
        <v>9200000</v>
      </c>
      <c r="I73" s="95"/>
      <c r="J73" s="33" t="s">
        <v>91</v>
      </c>
      <c r="K73" s="23"/>
      <c r="L73" s="442">
        <v>129692043.23</v>
      </c>
      <c r="M73" s="443">
        <v>1</v>
      </c>
      <c r="N73" s="444">
        <v>23393</v>
      </c>
      <c r="O73" s="446">
        <v>648233.68000000005</v>
      </c>
    </row>
    <row r="74" spans="1:16" x14ac:dyDescent="0.2">
      <c r="A74" s="33"/>
      <c r="B74" s="96" t="s">
        <v>92</v>
      </c>
      <c r="C74" s="23"/>
      <c r="D74" s="23"/>
      <c r="E74" s="23"/>
      <c r="F74" s="447">
        <v>119115705.20999999</v>
      </c>
      <c r="G74" s="440">
        <f>SUM(G72:G73)</f>
        <v>-2661365.4599999934</v>
      </c>
      <c r="H74" s="429">
        <f>SUM(H72:H73)</f>
        <v>116454339.75</v>
      </c>
      <c r="I74" s="95"/>
      <c r="J74" s="33" t="s">
        <v>93</v>
      </c>
      <c r="K74" s="23"/>
      <c r="L74" s="442">
        <v>0</v>
      </c>
      <c r="M74" s="443">
        <v>0</v>
      </c>
      <c r="N74" s="444">
        <v>0</v>
      </c>
      <c r="O74" s="446">
        <v>0</v>
      </c>
    </row>
    <row r="75" spans="1:16" x14ac:dyDescent="0.2">
      <c r="A75" s="33"/>
      <c r="B75" s="23"/>
      <c r="C75" s="23"/>
      <c r="D75" s="23"/>
      <c r="E75" s="23"/>
      <c r="F75" s="372"/>
      <c r="G75" s="107"/>
      <c r="H75" s="448"/>
      <c r="I75" s="95"/>
      <c r="J75" s="33" t="s">
        <v>94</v>
      </c>
      <c r="K75" s="23"/>
      <c r="L75" s="442">
        <v>0</v>
      </c>
      <c r="M75" s="443">
        <v>0</v>
      </c>
      <c r="N75" s="444">
        <v>0</v>
      </c>
      <c r="O75" s="446">
        <v>0</v>
      </c>
    </row>
    <row r="76" spans="1:16" x14ac:dyDescent="0.2">
      <c r="A76" s="33"/>
      <c r="B76" s="23"/>
      <c r="C76" s="96"/>
      <c r="D76" s="96"/>
      <c r="E76" s="126"/>
      <c r="F76" s="449"/>
      <c r="G76" s="449"/>
      <c r="H76" s="450"/>
      <c r="I76" s="95"/>
      <c r="J76" s="451" t="s">
        <v>95</v>
      </c>
      <c r="K76" s="97"/>
      <c r="L76" s="452">
        <v>129692043.23</v>
      </c>
      <c r="M76" s="453"/>
      <c r="N76" s="454">
        <v>23393</v>
      </c>
      <c r="O76" s="455">
        <v>648233.68000000005</v>
      </c>
      <c r="P76" s="95"/>
    </row>
    <row r="77" spans="1:16" x14ac:dyDescent="0.2">
      <c r="A77" s="33"/>
      <c r="B77" s="23"/>
      <c r="C77" s="23"/>
      <c r="D77" s="23"/>
      <c r="E77" s="107"/>
      <c r="F77" s="107"/>
      <c r="G77" s="107"/>
      <c r="H77" s="448"/>
      <c r="I77" s="95"/>
      <c r="J77" s="73"/>
      <c r="K77" s="23"/>
      <c r="L77" s="23"/>
      <c r="M77" s="23"/>
      <c r="N77" s="23"/>
      <c r="O77" s="35"/>
    </row>
    <row r="78" spans="1:16" ht="13.5" thickBot="1" x14ac:dyDescent="0.25">
      <c r="A78" s="33"/>
      <c r="B78" s="23" t="s">
        <v>96</v>
      </c>
      <c r="C78" s="23"/>
      <c r="D78" s="23"/>
      <c r="E78" s="23"/>
      <c r="F78" s="53">
        <v>1.2358</v>
      </c>
      <c r="G78" s="456"/>
      <c r="H78" s="457">
        <f>+H68/H72</f>
        <v>1.242274616864629</v>
      </c>
      <c r="I78" s="95"/>
      <c r="J78" s="117"/>
      <c r="K78" s="82"/>
      <c r="L78" s="82"/>
      <c r="M78" s="82"/>
      <c r="N78" s="82"/>
      <c r="O78" s="127"/>
    </row>
    <row r="79" spans="1:16" x14ac:dyDescent="0.2">
      <c r="A79" s="33"/>
      <c r="B79" s="23" t="s">
        <v>97</v>
      </c>
      <c r="C79" s="23"/>
      <c r="D79" s="23"/>
      <c r="E79" s="23"/>
      <c r="F79" s="53">
        <v>1.1404000000000001</v>
      </c>
      <c r="G79" s="456"/>
      <c r="H79" s="457">
        <f>+H68/H74</f>
        <v>1.144133779007579</v>
      </c>
      <c r="I79" s="95"/>
      <c r="J79" s="23"/>
      <c r="K79" s="23"/>
      <c r="L79" s="23"/>
      <c r="M79" s="23"/>
      <c r="N79" s="23"/>
      <c r="O79" s="23"/>
    </row>
    <row r="80" spans="1:16" x14ac:dyDescent="0.2">
      <c r="A80" s="55"/>
      <c r="B80" s="97"/>
      <c r="C80" s="97"/>
      <c r="D80" s="97"/>
      <c r="E80" s="97"/>
      <c r="F80" s="57"/>
      <c r="G80" s="128"/>
      <c r="H80" s="129"/>
      <c r="I80" s="95"/>
    </row>
    <row r="81" spans="1:15" s="78" customFormat="1" ht="11.25" x14ac:dyDescent="0.2">
      <c r="A81" s="130" t="s">
        <v>98</v>
      </c>
      <c r="B81" s="74"/>
      <c r="C81" s="74"/>
      <c r="D81" s="74"/>
      <c r="E81" s="74"/>
      <c r="F81" s="74"/>
      <c r="G81" s="74"/>
      <c r="H81" s="98"/>
    </row>
    <row r="82" spans="1:15" s="78" customFormat="1" ht="12" thickBot="1" x14ac:dyDescent="0.25">
      <c r="A82" s="79"/>
      <c r="B82" s="80"/>
      <c r="C82" s="80"/>
      <c r="D82" s="80"/>
      <c r="E82" s="80"/>
      <c r="F82" s="80"/>
      <c r="G82" s="80"/>
      <c r="H82" s="9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34"/>
      <c r="I83" s="23"/>
      <c r="J83" s="23"/>
      <c r="K83" s="23"/>
      <c r="L83" s="23"/>
      <c r="M83" s="23"/>
    </row>
    <row r="84" spans="1:15" ht="15.75" x14ac:dyDescent="0.25">
      <c r="A84" s="131" t="str">
        <f>+D4&amp;" - "&amp;D5</f>
        <v>Edsouth Services - Indenture No. 3, LLC</v>
      </c>
      <c r="B84" s="23"/>
      <c r="C84" s="23"/>
      <c r="D84" s="23"/>
      <c r="E84" s="23"/>
      <c r="F84" s="23"/>
      <c r="G84" s="23"/>
      <c r="H84" s="34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34"/>
      <c r="I85" s="23"/>
      <c r="J85" s="23"/>
      <c r="K85" s="23"/>
      <c r="L85" s="23"/>
      <c r="M85" s="23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1"/>
      <c r="I86" s="30"/>
      <c r="J86" s="30"/>
      <c r="K86" s="30"/>
      <c r="L86" s="30"/>
      <c r="M86" s="30"/>
      <c r="N86" s="30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34"/>
      <c r="I87" s="23"/>
      <c r="J87" s="23"/>
      <c r="K87" s="23"/>
      <c r="L87" s="23"/>
      <c r="M87" s="23"/>
      <c r="N87" s="23"/>
      <c r="O87" s="35"/>
    </row>
    <row r="88" spans="1:15" s="92" customFormat="1" x14ac:dyDescent="0.2">
      <c r="A88" s="86"/>
      <c r="B88" s="87"/>
      <c r="C88" s="87"/>
      <c r="D88" s="87"/>
      <c r="E88" s="88"/>
      <c r="F88" s="132" t="s">
        <v>87</v>
      </c>
      <c r="G88" s="132"/>
      <c r="H88" s="133" t="s">
        <v>100</v>
      </c>
      <c r="I88" s="134"/>
      <c r="J88" s="132" t="s">
        <v>101</v>
      </c>
      <c r="K88" s="132"/>
      <c r="L88" s="132" t="s">
        <v>102</v>
      </c>
      <c r="M88" s="132"/>
      <c r="N88" s="132" t="s">
        <v>103</v>
      </c>
      <c r="O88" s="135"/>
    </row>
    <row r="89" spans="1:15" s="92" customFormat="1" x14ac:dyDescent="0.2">
      <c r="A89" s="86"/>
      <c r="B89" s="87"/>
      <c r="C89" s="87"/>
      <c r="D89" s="87"/>
      <c r="E89" s="88"/>
      <c r="F89" s="37" t="s">
        <v>104</v>
      </c>
      <c r="G89" s="37" t="s">
        <v>105</v>
      </c>
      <c r="H89" s="136" t="s">
        <v>104</v>
      </c>
      <c r="I89" s="137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41" t="s">
        <v>105</v>
      </c>
    </row>
    <row r="90" spans="1:15" x14ac:dyDescent="0.2">
      <c r="A90" s="138" t="s">
        <v>48</v>
      </c>
      <c r="B90" s="23" t="s">
        <v>48</v>
      </c>
      <c r="C90" s="23"/>
      <c r="D90" s="23"/>
      <c r="E90" s="23"/>
      <c r="F90" s="139">
        <v>33</v>
      </c>
      <c r="G90" s="139">
        <v>34</v>
      </c>
      <c r="H90" s="140">
        <v>161283.63</v>
      </c>
      <c r="I90" s="140">
        <v>165073.60000000001</v>
      </c>
      <c r="J90" s="141">
        <v>1.1999999999999999E-3</v>
      </c>
      <c r="K90" s="142">
        <v>1.2999999999999999E-3</v>
      </c>
      <c r="L90" s="143">
        <v>6.36</v>
      </c>
      <c r="M90" s="143">
        <v>6.43</v>
      </c>
      <c r="N90" s="143">
        <v>120</v>
      </c>
      <c r="O90" s="144">
        <v>120</v>
      </c>
    </row>
    <row r="91" spans="1:15" x14ac:dyDescent="0.2">
      <c r="A91" s="138" t="s">
        <v>50</v>
      </c>
      <c r="B91" s="23" t="s">
        <v>50</v>
      </c>
      <c r="C91" s="23"/>
      <c r="D91" s="23"/>
      <c r="E91" s="23"/>
      <c r="F91" s="139">
        <v>2</v>
      </c>
      <c r="G91" s="139">
        <v>1</v>
      </c>
      <c r="H91" s="140">
        <v>6100</v>
      </c>
      <c r="I91" s="140">
        <v>2600</v>
      </c>
      <c r="J91" s="141">
        <v>0</v>
      </c>
      <c r="K91" s="145">
        <v>0</v>
      </c>
      <c r="L91" s="146">
        <v>6.8</v>
      </c>
      <c r="M91" s="146">
        <v>6.8</v>
      </c>
      <c r="N91" s="146">
        <v>120</v>
      </c>
      <c r="O91" s="147">
        <v>96</v>
      </c>
    </row>
    <row r="92" spans="1:15" x14ac:dyDescent="0.2">
      <c r="A92" s="138" t="s">
        <v>55</v>
      </c>
      <c r="B92" s="23" t="s">
        <v>55</v>
      </c>
      <c r="C92" s="23"/>
      <c r="D92" s="23"/>
      <c r="E92" s="23"/>
      <c r="F92" s="139"/>
      <c r="G92" s="139"/>
      <c r="H92" s="140"/>
      <c r="I92" s="140"/>
      <c r="J92" s="145"/>
      <c r="K92" s="145"/>
      <c r="L92" s="146"/>
      <c r="M92" s="146"/>
      <c r="N92" s="146"/>
      <c r="O92" s="147"/>
    </row>
    <row r="93" spans="1:15" x14ac:dyDescent="0.2">
      <c r="A93" s="138" t="s">
        <v>106</v>
      </c>
      <c r="B93" s="23" t="s">
        <v>107</v>
      </c>
      <c r="C93" s="23"/>
      <c r="D93" s="23"/>
      <c r="E93" s="23"/>
      <c r="F93" s="139">
        <v>18780</v>
      </c>
      <c r="G93" s="139">
        <v>18271</v>
      </c>
      <c r="H93" s="140">
        <v>103037209.94</v>
      </c>
      <c r="I93" s="140">
        <v>99826837.909999996</v>
      </c>
      <c r="J93" s="141">
        <v>0.77939999999999998</v>
      </c>
      <c r="K93" s="145">
        <v>0.76970000000000005</v>
      </c>
      <c r="L93" s="146">
        <v>5.14</v>
      </c>
      <c r="M93" s="146">
        <v>5.16</v>
      </c>
      <c r="N93" s="146">
        <v>147.78</v>
      </c>
      <c r="O93" s="147">
        <v>146.59</v>
      </c>
    </row>
    <row r="94" spans="1:15" x14ac:dyDescent="0.2">
      <c r="A94" s="138" t="s">
        <v>108</v>
      </c>
      <c r="B94" s="148" t="s">
        <v>109</v>
      </c>
      <c r="C94" s="23"/>
      <c r="D94" s="23"/>
      <c r="E94" s="23"/>
      <c r="F94" s="139">
        <v>571</v>
      </c>
      <c r="G94" s="139">
        <v>498</v>
      </c>
      <c r="H94" s="140">
        <v>3309946.03</v>
      </c>
      <c r="I94" s="140">
        <v>3339631.14</v>
      </c>
      <c r="J94" s="141">
        <v>2.5000000000000001E-2</v>
      </c>
      <c r="K94" s="145">
        <v>2.58E-2</v>
      </c>
      <c r="L94" s="146">
        <v>5.52</v>
      </c>
      <c r="M94" s="146">
        <v>5.69</v>
      </c>
      <c r="N94" s="146">
        <v>144.22</v>
      </c>
      <c r="O94" s="147">
        <v>152.72999999999999</v>
      </c>
    </row>
    <row r="95" spans="1:15" x14ac:dyDescent="0.2">
      <c r="A95" s="138" t="s">
        <v>110</v>
      </c>
      <c r="B95" s="148" t="s">
        <v>111</v>
      </c>
      <c r="C95" s="23"/>
      <c r="D95" s="23"/>
      <c r="E95" s="23"/>
      <c r="F95" s="139">
        <v>357</v>
      </c>
      <c r="G95" s="139">
        <v>278</v>
      </c>
      <c r="H95" s="140">
        <v>2216861.91</v>
      </c>
      <c r="I95" s="140">
        <v>1271328.8400000001</v>
      </c>
      <c r="J95" s="141">
        <v>1.6799999999999999E-2</v>
      </c>
      <c r="K95" s="145">
        <v>9.7999999999999997E-3</v>
      </c>
      <c r="L95" s="146">
        <v>5.56</v>
      </c>
      <c r="M95" s="146">
        <v>5.62</v>
      </c>
      <c r="N95" s="146">
        <v>147.46</v>
      </c>
      <c r="O95" s="147">
        <v>129.68</v>
      </c>
    </row>
    <row r="96" spans="1:15" x14ac:dyDescent="0.2">
      <c r="A96" s="138" t="s">
        <v>112</v>
      </c>
      <c r="B96" s="148" t="s">
        <v>113</v>
      </c>
      <c r="C96" s="23"/>
      <c r="D96" s="23"/>
      <c r="E96" s="23"/>
      <c r="F96" s="139">
        <v>155</v>
      </c>
      <c r="G96" s="139">
        <v>246</v>
      </c>
      <c r="H96" s="140">
        <v>626555.35</v>
      </c>
      <c r="I96" s="140">
        <v>1454808.1</v>
      </c>
      <c r="J96" s="141">
        <v>4.7000000000000002E-3</v>
      </c>
      <c r="K96" s="145">
        <v>1.12E-2</v>
      </c>
      <c r="L96" s="146">
        <v>5.58</v>
      </c>
      <c r="M96" s="146">
        <v>5.32</v>
      </c>
      <c r="N96" s="146">
        <v>125.87</v>
      </c>
      <c r="O96" s="147">
        <v>153.08000000000001</v>
      </c>
    </row>
    <row r="97" spans="1:25" x14ac:dyDescent="0.2">
      <c r="A97" s="138" t="s">
        <v>114</v>
      </c>
      <c r="B97" s="148" t="s">
        <v>115</v>
      </c>
      <c r="C97" s="23"/>
      <c r="D97" s="23"/>
      <c r="E97" s="23"/>
      <c r="F97" s="139">
        <v>228</v>
      </c>
      <c r="G97" s="139">
        <v>216</v>
      </c>
      <c r="H97" s="140">
        <v>1437219.25</v>
      </c>
      <c r="I97" s="140">
        <v>1193208.48</v>
      </c>
      <c r="J97" s="141">
        <v>1.09E-2</v>
      </c>
      <c r="K97" s="145">
        <v>9.1999999999999998E-3</v>
      </c>
      <c r="L97" s="146">
        <v>5.7</v>
      </c>
      <c r="M97" s="146">
        <v>5.44</v>
      </c>
      <c r="N97" s="146">
        <v>148.19999999999999</v>
      </c>
      <c r="O97" s="147">
        <v>143.12</v>
      </c>
    </row>
    <row r="98" spans="1:25" x14ac:dyDescent="0.2">
      <c r="A98" s="138" t="s">
        <v>116</v>
      </c>
      <c r="B98" s="148" t="s">
        <v>117</v>
      </c>
      <c r="C98" s="23"/>
      <c r="D98" s="23"/>
      <c r="E98" s="23"/>
      <c r="F98" s="139">
        <v>235</v>
      </c>
      <c r="G98" s="139">
        <v>207</v>
      </c>
      <c r="H98" s="140">
        <v>1043306.09</v>
      </c>
      <c r="I98" s="140">
        <v>982513.19</v>
      </c>
      <c r="J98" s="141">
        <v>7.9000000000000008E-3</v>
      </c>
      <c r="K98" s="145">
        <v>7.6E-3</v>
      </c>
      <c r="L98" s="146">
        <v>5.66</v>
      </c>
      <c r="M98" s="146">
        <v>5.76</v>
      </c>
      <c r="N98" s="146">
        <v>134.75</v>
      </c>
      <c r="O98" s="147">
        <v>126.22</v>
      </c>
    </row>
    <row r="99" spans="1:25" x14ac:dyDescent="0.2">
      <c r="A99" s="138" t="s">
        <v>118</v>
      </c>
      <c r="B99" s="148" t="s">
        <v>119</v>
      </c>
      <c r="C99" s="23"/>
      <c r="D99" s="23"/>
      <c r="E99" s="23"/>
      <c r="F99" s="139">
        <v>98</v>
      </c>
      <c r="G99" s="139">
        <v>88</v>
      </c>
      <c r="H99" s="140">
        <v>581913.11</v>
      </c>
      <c r="I99" s="140">
        <v>340155.83</v>
      </c>
      <c r="J99" s="141">
        <v>4.4000000000000003E-3</v>
      </c>
      <c r="K99" s="145">
        <v>2.5999999999999999E-3</v>
      </c>
      <c r="L99" s="146">
        <v>5.95</v>
      </c>
      <c r="M99" s="146">
        <v>5.78</v>
      </c>
      <c r="N99" s="146">
        <v>137.33000000000001</v>
      </c>
      <c r="O99" s="147">
        <v>124.22</v>
      </c>
    </row>
    <row r="100" spans="1:25" x14ac:dyDescent="0.2">
      <c r="A100" s="149" t="s">
        <v>120</v>
      </c>
      <c r="B100" s="150" t="s">
        <v>120</v>
      </c>
      <c r="C100" s="150"/>
      <c r="D100" s="150"/>
      <c r="E100" s="150"/>
      <c r="F100" s="151">
        <v>20424</v>
      </c>
      <c r="G100" s="151">
        <v>19804</v>
      </c>
      <c r="H100" s="152">
        <v>112253011.68000001</v>
      </c>
      <c r="I100" s="152">
        <v>108408483.48999999</v>
      </c>
      <c r="J100" s="153">
        <v>0.84909999999999997</v>
      </c>
      <c r="K100" s="154">
        <v>0.83589999999999998</v>
      </c>
      <c r="L100" s="155">
        <v>5.18</v>
      </c>
      <c r="M100" s="155">
        <v>5.2</v>
      </c>
      <c r="N100" s="155">
        <v>147.38</v>
      </c>
      <c r="O100" s="156">
        <v>146.38</v>
      </c>
    </row>
    <row r="101" spans="1:25" x14ac:dyDescent="0.2">
      <c r="A101" s="138" t="s">
        <v>52</v>
      </c>
      <c r="B101" s="23" t="s">
        <v>52</v>
      </c>
      <c r="C101" s="23"/>
      <c r="D101" s="23"/>
      <c r="E101" s="23"/>
      <c r="F101" s="139">
        <v>1688</v>
      </c>
      <c r="G101" s="139">
        <v>1839</v>
      </c>
      <c r="H101" s="140">
        <v>11379118.279999999</v>
      </c>
      <c r="I101" s="140">
        <v>12867613.689999999</v>
      </c>
      <c r="J101" s="141">
        <v>8.6099999999999996E-2</v>
      </c>
      <c r="K101" s="145">
        <v>9.9199999999999997E-2</v>
      </c>
      <c r="L101" s="146">
        <v>5.54</v>
      </c>
      <c r="M101" s="146">
        <v>5.77</v>
      </c>
      <c r="N101" s="146">
        <v>166.57</v>
      </c>
      <c r="O101" s="147">
        <v>167.15</v>
      </c>
    </row>
    <row r="102" spans="1:25" x14ac:dyDescent="0.2">
      <c r="A102" s="138" t="s">
        <v>51</v>
      </c>
      <c r="B102" s="23" t="s">
        <v>51</v>
      </c>
      <c r="C102" s="23"/>
      <c r="D102" s="23"/>
      <c r="E102" s="23"/>
      <c r="F102" s="139">
        <v>1561</v>
      </c>
      <c r="G102" s="139">
        <v>1551</v>
      </c>
      <c r="H102" s="140">
        <v>7783356.5700000003</v>
      </c>
      <c r="I102" s="140">
        <v>7521969.3099999996</v>
      </c>
      <c r="J102" s="141">
        <v>5.8900000000000001E-2</v>
      </c>
      <c r="K102" s="145">
        <v>5.8000000000000003E-2</v>
      </c>
      <c r="L102" s="146">
        <v>5.69</v>
      </c>
      <c r="M102" s="146">
        <v>5.7</v>
      </c>
      <c r="N102" s="146">
        <v>148.31</v>
      </c>
      <c r="O102" s="147">
        <v>147.44999999999999</v>
      </c>
    </row>
    <row r="103" spans="1:25" x14ac:dyDescent="0.2">
      <c r="A103" s="138" t="s">
        <v>57</v>
      </c>
      <c r="B103" s="23" t="s">
        <v>57</v>
      </c>
      <c r="C103" s="23"/>
      <c r="D103" s="23"/>
      <c r="E103" s="23"/>
      <c r="F103" s="139">
        <v>137</v>
      </c>
      <c r="G103" s="139">
        <v>144</v>
      </c>
      <c r="H103" s="140">
        <v>534822.47</v>
      </c>
      <c r="I103" s="140">
        <v>648233.68000000005</v>
      </c>
      <c r="J103" s="157">
        <v>4.0000000000000001E-3</v>
      </c>
      <c r="K103" s="145">
        <v>5.0000000000000001E-3</v>
      </c>
      <c r="L103" s="146">
        <v>5.49</v>
      </c>
      <c r="M103" s="146">
        <v>6.05</v>
      </c>
      <c r="N103" s="146">
        <v>126.09</v>
      </c>
      <c r="O103" s="147">
        <v>131.87</v>
      </c>
      <c r="P103" s="158"/>
      <c r="Q103" s="158"/>
      <c r="R103" s="158"/>
      <c r="S103" s="158"/>
      <c r="T103" s="159"/>
      <c r="U103" s="159"/>
      <c r="V103" s="95"/>
      <c r="W103" s="95"/>
      <c r="X103" s="95"/>
      <c r="Y103" s="95"/>
    </row>
    <row r="104" spans="1:25" x14ac:dyDescent="0.2">
      <c r="A104" s="138" t="s">
        <v>59</v>
      </c>
      <c r="B104" s="23" t="s">
        <v>59</v>
      </c>
      <c r="C104" s="23"/>
      <c r="D104" s="23"/>
      <c r="E104" s="23"/>
      <c r="F104" s="139">
        <v>20</v>
      </c>
      <c r="G104" s="139">
        <v>20</v>
      </c>
      <c r="H104" s="140">
        <v>77749.259999999995</v>
      </c>
      <c r="I104" s="140">
        <v>78069.460000000006</v>
      </c>
      <c r="J104" s="157">
        <v>5.9999999999999995E-4</v>
      </c>
      <c r="K104" s="145">
        <v>5.9999999999999995E-4</v>
      </c>
      <c r="L104" s="146">
        <v>4.8600000000000003</v>
      </c>
      <c r="M104" s="146">
        <v>5.19</v>
      </c>
      <c r="N104" s="146">
        <v>99.31</v>
      </c>
      <c r="O104" s="147">
        <v>99.06</v>
      </c>
    </row>
    <row r="105" spans="1:25" x14ac:dyDescent="0.2">
      <c r="A105" s="55"/>
      <c r="B105" s="66" t="s">
        <v>95</v>
      </c>
      <c r="C105" s="97"/>
      <c r="D105" s="97"/>
      <c r="E105" s="160"/>
      <c r="F105" s="161">
        <v>23865</v>
      </c>
      <c r="G105" s="161">
        <v>23393</v>
      </c>
      <c r="H105" s="162">
        <v>132195441.89</v>
      </c>
      <c r="I105" s="162">
        <v>129692043.23</v>
      </c>
      <c r="J105" s="163"/>
      <c r="K105" s="163"/>
      <c r="L105" s="164">
        <v>5.24</v>
      </c>
      <c r="M105" s="164">
        <v>5.29</v>
      </c>
      <c r="N105" s="164">
        <v>148.94</v>
      </c>
      <c r="O105" s="165">
        <v>148.37</v>
      </c>
    </row>
    <row r="106" spans="1:25" s="78" customFormat="1" ht="11.25" x14ac:dyDescent="0.2">
      <c r="A106" s="130"/>
      <c r="B106" s="74"/>
      <c r="C106" s="74"/>
      <c r="D106" s="74"/>
      <c r="E106" s="74"/>
      <c r="F106" s="166"/>
      <c r="G106" s="166"/>
      <c r="H106" s="166"/>
      <c r="I106" s="166"/>
      <c r="J106" s="167"/>
      <c r="K106" s="167"/>
      <c r="L106" s="166"/>
      <c r="M106" s="166"/>
      <c r="N106" s="166"/>
      <c r="O106" s="168"/>
    </row>
    <row r="107" spans="1:25" s="78" customFormat="1" ht="12" thickBot="1" x14ac:dyDescent="0.25">
      <c r="A107" s="79"/>
      <c r="B107" s="80"/>
      <c r="C107" s="80"/>
      <c r="D107" s="80"/>
      <c r="E107" s="80"/>
      <c r="F107" s="169"/>
      <c r="G107" s="169"/>
      <c r="H107" s="169"/>
      <c r="I107" s="169"/>
      <c r="J107" s="170"/>
      <c r="K107" s="170"/>
      <c r="L107" s="169"/>
      <c r="M107" s="169"/>
      <c r="N107" s="169"/>
      <c r="O107" s="171"/>
    </row>
    <row r="108" spans="1:25" ht="12.75" customHeight="1" thickBot="1" x14ac:dyDescent="0.25">
      <c r="A108" s="82"/>
      <c r="B108" s="23"/>
      <c r="C108" s="23"/>
      <c r="D108" s="23"/>
      <c r="E108" s="23"/>
      <c r="F108" s="172"/>
      <c r="G108" s="172"/>
      <c r="H108" s="172"/>
      <c r="I108" s="172"/>
      <c r="J108" s="172"/>
      <c r="K108" s="172"/>
      <c r="L108" s="172"/>
      <c r="M108" s="172"/>
      <c r="N108" s="173"/>
      <c r="O108" s="173"/>
    </row>
    <row r="109" spans="1:25" ht="15.75" x14ac:dyDescent="0.25">
      <c r="A109" s="28" t="s">
        <v>121</v>
      </c>
      <c r="B109" s="30"/>
      <c r="C109" s="30"/>
      <c r="D109" s="30"/>
      <c r="E109" s="30"/>
      <c r="F109" s="174"/>
      <c r="G109" s="174"/>
      <c r="H109" s="174"/>
      <c r="I109" s="174"/>
      <c r="J109" s="174"/>
      <c r="K109" s="174"/>
      <c r="L109" s="174"/>
      <c r="M109" s="174"/>
      <c r="N109" s="174"/>
      <c r="O109" s="175"/>
    </row>
    <row r="110" spans="1:25" ht="6.75" customHeight="1" x14ac:dyDescent="0.2">
      <c r="A110" s="33"/>
      <c r="B110" s="23"/>
      <c r="C110" s="23"/>
      <c r="D110" s="23"/>
      <c r="E110" s="23"/>
      <c r="F110" s="172"/>
      <c r="G110" s="172"/>
      <c r="H110" s="172"/>
      <c r="I110" s="172"/>
      <c r="J110" s="172"/>
      <c r="K110" s="172"/>
      <c r="L110" s="172"/>
      <c r="M110" s="172"/>
      <c r="N110" s="172"/>
      <c r="O110" s="176"/>
    </row>
    <row r="111" spans="1:25" s="92" customFormat="1" x14ac:dyDescent="0.2">
      <c r="A111" s="86"/>
      <c r="B111" s="87"/>
      <c r="C111" s="87"/>
      <c r="D111" s="87"/>
      <c r="E111" s="88"/>
      <c r="F111" s="177" t="s">
        <v>87</v>
      </c>
      <c r="G111" s="178"/>
      <c r="H111" s="177" t="s">
        <v>122</v>
      </c>
      <c r="I111" s="178"/>
      <c r="J111" s="177" t="s">
        <v>101</v>
      </c>
      <c r="K111" s="178"/>
      <c r="L111" s="177" t="s">
        <v>102</v>
      </c>
      <c r="M111" s="178"/>
      <c r="N111" s="177" t="s">
        <v>103</v>
      </c>
      <c r="O111" s="179"/>
    </row>
    <row r="112" spans="1:25" s="92" customFormat="1" x14ac:dyDescent="0.2">
      <c r="A112" s="86"/>
      <c r="B112" s="87"/>
      <c r="C112" s="87"/>
      <c r="D112" s="87"/>
      <c r="E112" s="88"/>
      <c r="F112" s="180" t="s">
        <v>104</v>
      </c>
      <c r="G112" s="180" t="s">
        <v>105</v>
      </c>
      <c r="H112" s="181" t="s">
        <v>104</v>
      </c>
      <c r="I112" s="182" t="s">
        <v>105</v>
      </c>
      <c r="J112" s="180" t="s">
        <v>104</v>
      </c>
      <c r="K112" s="180" t="s">
        <v>105</v>
      </c>
      <c r="L112" s="180" t="s">
        <v>104</v>
      </c>
      <c r="M112" s="180" t="s">
        <v>105</v>
      </c>
      <c r="N112" s="180" t="s">
        <v>104</v>
      </c>
      <c r="O112" s="183" t="s">
        <v>105</v>
      </c>
    </row>
    <row r="113" spans="1:15" x14ac:dyDescent="0.2">
      <c r="A113" s="33"/>
      <c r="B113" s="23" t="s">
        <v>123</v>
      </c>
      <c r="C113" s="23"/>
      <c r="D113" s="23"/>
      <c r="E113" s="23"/>
      <c r="F113" s="184">
        <v>18780</v>
      </c>
      <c r="G113" s="184">
        <v>18271</v>
      </c>
      <c r="H113" s="185">
        <v>103037209.94</v>
      </c>
      <c r="I113" s="186">
        <v>99826837.909999996</v>
      </c>
      <c r="J113" s="145">
        <v>0.91790000000000005</v>
      </c>
      <c r="K113" s="145">
        <v>0.92079999999999995</v>
      </c>
      <c r="L113" s="187">
        <v>5.14</v>
      </c>
      <c r="M113" s="187">
        <v>5.16</v>
      </c>
      <c r="N113" s="188">
        <v>147.78</v>
      </c>
      <c r="O113" s="189">
        <v>146.59</v>
      </c>
    </row>
    <row r="114" spans="1:15" x14ac:dyDescent="0.2">
      <c r="A114" s="33"/>
      <c r="B114" s="23" t="s">
        <v>124</v>
      </c>
      <c r="C114" s="23"/>
      <c r="D114" s="23"/>
      <c r="E114" s="23"/>
      <c r="F114" s="184">
        <v>571</v>
      </c>
      <c r="G114" s="184">
        <v>498</v>
      </c>
      <c r="H114" s="185">
        <v>3309946.03</v>
      </c>
      <c r="I114" s="190">
        <v>3339631.14</v>
      </c>
      <c r="J114" s="145">
        <v>2.9499999999999998E-2</v>
      </c>
      <c r="K114" s="145">
        <v>3.0800000000000001E-2</v>
      </c>
      <c r="L114" s="187">
        <v>5.52</v>
      </c>
      <c r="M114" s="187">
        <v>5.69</v>
      </c>
      <c r="N114" s="188">
        <v>144.22</v>
      </c>
      <c r="O114" s="191">
        <v>152.72999999999999</v>
      </c>
    </row>
    <row r="115" spans="1:15" x14ac:dyDescent="0.2">
      <c r="A115" s="33"/>
      <c r="B115" s="23" t="s">
        <v>125</v>
      </c>
      <c r="C115" s="23"/>
      <c r="D115" s="23"/>
      <c r="E115" s="23"/>
      <c r="F115" s="184">
        <v>357</v>
      </c>
      <c r="G115" s="184">
        <v>278</v>
      </c>
      <c r="H115" s="185">
        <v>2216861.91</v>
      </c>
      <c r="I115" s="190">
        <v>1271328.8400000001</v>
      </c>
      <c r="J115" s="145">
        <v>1.9699999999999999E-2</v>
      </c>
      <c r="K115" s="145">
        <v>1.17E-2</v>
      </c>
      <c r="L115" s="187">
        <v>5.56</v>
      </c>
      <c r="M115" s="187">
        <v>5.62</v>
      </c>
      <c r="N115" s="188">
        <v>147.46</v>
      </c>
      <c r="O115" s="191">
        <v>129.68</v>
      </c>
    </row>
    <row r="116" spans="1:15" x14ac:dyDescent="0.2">
      <c r="A116" s="33"/>
      <c r="B116" s="23" t="s">
        <v>126</v>
      </c>
      <c r="C116" s="23"/>
      <c r="D116" s="23"/>
      <c r="E116" s="23"/>
      <c r="F116" s="184">
        <v>155</v>
      </c>
      <c r="G116" s="184">
        <v>246</v>
      </c>
      <c r="H116" s="185">
        <v>626555.35</v>
      </c>
      <c r="I116" s="190">
        <v>1454808.1</v>
      </c>
      <c r="J116" s="145">
        <v>5.5999999999999999E-3</v>
      </c>
      <c r="K116" s="145">
        <v>1.34E-2</v>
      </c>
      <c r="L116" s="187">
        <v>5.58</v>
      </c>
      <c r="M116" s="187">
        <v>5.32</v>
      </c>
      <c r="N116" s="188">
        <v>125.87</v>
      </c>
      <c r="O116" s="191">
        <v>153.08000000000001</v>
      </c>
    </row>
    <row r="117" spans="1:15" x14ac:dyDescent="0.2">
      <c r="A117" s="33"/>
      <c r="B117" s="23" t="s">
        <v>127</v>
      </c>
      <c r="C117" s="23"/>
      <c r="D117" s="23"/>
      <c r="E117" s="23"/>
      <c r="F117" s="184">
        <v>228</v>
      </c>
      <c r="G117" s="184">
        <v>216</v>
      </c>
      <c r="H117" s="185">
        <v>1437219.25</v>
      </c>
      <c r="I117" s="190">
        <v>1193208.48</v>
      </c>
      <c r="J117" s="145">
        <v>1.2800000000000001E-2</v>
      </c>
      <c r="K117" s="145">
        <v>1.0999999999999999E-2</v>
      </c>
      <c r="L117" s="187">
        <v>5.7</v>
      </c>
      <c r="M117" s="187">
        <v>5.44</v>
      </c>
      <c r="N117" s="188">
        <v>148.19999999999999</v>
      </c>
      <c r="O117" s="191">
        <v>143.12</v>
      </c>
    </row>
    <row r="118" spans="1:15" x14ac:dyDescent="0.2">
      <c r="A118" s="33"/>
      <c r="B118" s="23" t="s">
        <v>128</v>
      </c>
      <c r="C118" s="23"/>
      <c r="D118" s="23"/>
      <c r="E118" s="23"/>
      <c r="F118" s="184">
        <v>235</v>
      </c>
      <c r="G118" s="184">
        <v>207</v>
      </c>
      <c r="H118" s="185">
        <v>1043306.09</v>
      </c>
      <c r="I118" s="190">
        <v>982513.19</v>
      </c>
      <c r="J118" s="145">
        <v>9.2999999999999992E-3</v>
      </c>
      <c r="K118" s="145">
        <v>9.1000000000000004E-3</v>
      </c>
      <c r="L118" s="187">
        <v>5.66</v>
      </c>
      <c r="M118" s="192">
        <v>5.76</v>
      </c>
      <c r="N118" s="188">
        <v>134.75</v>
      </c>
      <c r="O118" s="191">
        <v>126.22</v>
      </c>
    </row>
    <row r="119" spans="1:15" x14ac:dyDescent="0.2">
      <c r="A119" s="33"/>
      <c r="B119" s="23" t="s">
        <v>129</v>
      </c>
      <c r="C119" s="23"/>
      <c r="D119" s="23"/>
      <c r="E119" s="23"/>
      <c r="F119" s="184">
        <v>98</v>
      </c>
      <c r="G119" s="184">
        <v>88</v>
      </c>
      <c r="H119" s="185">
        <v>581913.11</v>
      </c>
      <c r="I119" s="190">
        <v>340155.83</v>
      </c>
      <c r="J119" s="145">
        <v>5.1999999999999998E-3</v>
      </c>
      <c r="K119" s="145">
        <v>3.0999999999999999E-3</v>
      </c>
      <c r="L119" s="187">
        <v>5.95</v>
      </c>
      <c r="M119" s="187">
        <v>5.78</v>
      </c>
      <c r="N119" s="188">
        <v>137.33000000000001</v>
      </c>
      <c r="O119" s="191">
        <v>124.22</v>
      </c>
    </row>
    <row r="120" spans="1:15" x14ac:dyDescent="0.2">
      <c r="A120" s="55"/>
      <c r="B120" s="66" t="s">
        <v>130</v>
      </c>
      <c r="C120" s="97"/>
      <c r="D120" s="97"/>
      <c r="E120" s="160"/>
      <c r="F120" s="193">
        <v>20424</v>
      </c>
      <c r="G120" s="193">
        <v>19804</v>
      </c>
      <c r="H120" s="194">
        <v>112253011.68000001</v>
      </c>
      <c r="I120" s="194">
        <v>108408483.48999999</v>
      </c>
      <c r="J120" s="163"/>
      <c r="K120" s="163"/>
      <c r="L120" s="195">
        <v>5.18</v>
      </c>
      <c r="M120" s="196">
        <v>5.2</v>
      </c>
      <c r="N120" s="162">
        <v>147.38</v>
      </c>
      <c r="O120" s="197">
        <v>146.38</v>
      </c>
    </row>
    <row r="121" spans="1:15" s="78" customFormat="1" ht="11.25" x14ac:dyDescent="0.2">
      <c r="A121" s="73"/>
      <c r="B121" s="76"/>
      <c r="C121" s="76"/>
      <c r="D121" s="76"/>
      <c r="E121" s="76"/>
      <c r="F121" s="198"/>
      <c r="G121" s="198"/>
      <c r="H121" s="198"/>
      <c r="I121" s="198"/>
      <c r="J121" s="199"/>
      <c r="K121" s="199"/>
      <c r="L121" s="198"/>
      <c r="M121" s="198"/>
      <c r="N121" s="198"/>
      <c r="O121" s="200"/>
    </row>
    <row r="122" spans="1:15" s="78" customFormat="1" ht="12" thickBot="1" x14ac:dyDescent="0.25">
      <c r="A122" s="79"/>
      <c r="B122" s="80"/>
      <c r="C122" s="80"/>
      <c r="D122" s="80"/>
      <c r="E122" s="80"/>
      <c r="F122" s="169"/>
      <c r="G122" s="169"/>
      <c r="H122" s="169"/>
      <c r="I122" s="169"/>
      <c r="J122" s="170"/>
      <c r="K122" s="170"/>
      <c r="L122" s="169"/>
      <c r="M122" s="169"/>
      <c r="N122" s="169"/>
      <c r="O122" s="171"/>
    </row>
    <row r="123" spans="1:15" ht="12.75" customHeight="1" thickBot="1" x14ac:dyDescent="0.25">
      <c r="A123" s="82"/>
      <c r="B123" s="23"/>
      <c r="C123" s="23"/>
      <c r="D123" s="23"/>
      <c r="E123" s="23"/>
      <c r="F123" s="172"/>
      <c r="G123" s="172"/>
      <c r="H123" s="172"/>
      <c r="I123" s="172"/>
      <c r="J123" s="172"/>
      <c r="K123" s="172"/>
      <c r="L123" s="172"/>
      <c r="M123" s="172"/>
      <c r="N123" s="173"/>
      <c r="O123" s="173"/>
    </row>
    <row r="124" spans="1:15" ht="15.75" x14ac:dyDescent="0.25">
      <c r="A124" s="28" t="s">
        <v>131</v>
      </c>
      <c r="B124" s="30"/>
      <c r="C124" s="30"/>
      <c r="D124" s="30"/>
      <c r="E124" s="30"/>
      <c r="F124" s="174"/>
      <c r="G124" s="174"/>
      <c r="H124" s="174"/>
      <c r="I124" s="174"/>
      <c r="J124" s="174"/>
      <c r="K124" s="174"/>
      <c r="L124" s="174"/>
      <c r="M124" s="174"/>
      <c r="N124" s="174"/>
      <c r="O124" s="175"/>
    </row>
    <row r="125" spans="1:15" ht="6.75" customHeight="1" x14ac:dyDescent="0.2">
      <c r="A125" s="33"/>
      <c r="B125" s="23"/>
      <c r="C125" s="23"/>
      <c r="D125" s="23"/>
      <c r="E125" s="23"/>
      <c r="F125" s="172"/>
      <c r="G125" s="172"/>
      <c r="H125" s="172"/>
      <c r="I125" s="172"/>
      <c r="J125" s="172"/>
      <c r="K125" s="172"/>
      <c r="L125" s="172"/>
      <c r="M125" s="172"/>
      <c r="N125" s="172"/>
      <c r="O125" s="176"/>
    </row>
    <row r="126" spans="1:15" ht="12.75" customHeight="1" x14ac:dyDescent="0.2">
      <c r="A126" s="36"/>
      <c r="B126" s="201"/>
      <c r="C126" s="201"/>
      <c r="D126" s="201"/>
      <c r="E126" s="201"/>
      <c r="F126" s="177" t="s">
        <v>87</v>
      </c>
      <c r="G126" s="178"/>
      <c r="H126" s="177" t="s">
        <v>122</v>
      </c>
      <c r="I126" s="178"/>
      <c r="J126" s="177" t="s">
        <v>101</v>
      </c>
      <c r="K126" s="178"/>
      <c r="L126" s="177" t="s">
        <v>102</v>
      </c>
      <c r="M126" s="178"/>
      <c r="N126" s="177" t="s">
        <v>103</v>
      </c>
      <c r="O126" s="179"/>
    </row>
    <row r="127" spans="1:15" x14ac:dyDescent="0.2">
      <c r="A127" s="36"/>
      <c r="B127" s="201"/>
      <c r="C127" s="201"/>
      <c r="D127" s="201"/>
      <c r="E127" s="201"/>
      <c r="F127" s="180" t="s">
        <v>104</v>
      </c>
      <c r="G127" s="180" t="s">
        <v>105</v>
      </c>
      <c r="H127" s="180" t="s">
        <v>104</v>
      </c>
      <c r="I127" s="178" t="s">
        <v>105</v>
      </c>
      <c r="J127" s="180" t="s">
        <v>104</v>
      </c>
      <c r="K127" s="180" t="s">
        <v>105</v>
      </c>
      <c r="L127" s="180" t="s">
        <v>104</v>
      </c>
      <c r="M127" s="180" t="s">
        <v>105</v>
      </c>
      <c r="N127" s="180" t="s">
        <v>104</v>
      </c>
      <c r="O127" s="183" t="s">
        <v>105</v>
      </c>
    </row>
    <row r="128" spans="1:15" x14ac:dyDescent="0.2">
      <c r="A128" s="33"/>
      <c r="B128" s="23" t="s">
        <v>132</v>
      </c>
      <c r="C128" s="23"/>
      <c r="D128" s="23"/>
      <c r="E128" s="23"/>
      <c r="F128" s="139">
        <v>3449</v>
      </c>
      <c r="G128" s="139">
        <v>3408</v>
      </c>
      <c r="H128" s="146">
        <v>37059342.090000004</v>
      </c>
      <c r="I128" s="146">
        <v>36501859.030000001</v>
      </c>
      <c r="J128" s="145">
        <v>0.28029999999999999</v>
      </c>
      <c r="K128" s="145">
        <v>0.28149999999999997</v>
      </c>
      <c r="L128" s="146">
        <v>4.7</v>
      </c>
      <c r="M128" s="146">
        <v>4.7</v>
      </c>
      <c r="N128" s="146">
        <v>150.87</v>
      </c>
      <c r="O128" s="147">
        <v>149.61000000000001</v>
      </c>
    </row>
    <row r="129" spans="1:15" x14ac:dyDescent="0.2">
      <c r="A129" s="33"/>
      <c r="B129" s="23" t="s">
        <v>133</v>
      </c>
      <c r="C129" s="23"/>
      <c r="D129" s="23"/>
      <c r="E129" s="23"/>
      <c r="F129" s="139">
        <v>3470</v>
      </c>
      <c r="G129" s="139">
        <v>3426</v>
      </c>
      <c r="H129" s="146">
        <v>42404741.700000003</v>
      </c>
      <c r="I129" s="146">
        <v>41443163.68</v>
      </c>
      <c r="J129" s="145">
        <v>0.32079999999999997</v>
      </c>
      <c r="K129" s="145">
        <v>0.3196</v>
      </c>
      <c r="L129" s="146">
        <v>4.82</v>
      </c>
      <c r="M129" s="146">
        <v>4.79</v>
      </c>
      <c r="N129" s="146">
        <v>166.95</v>
      </c>
      <c r="O129" s="147">
        <v>165.11</v>
      </c>
    </row>
    <row r="130" spans="1:15" x14ac:dyDescent="0.2">
      <c r="A130" s="33"/>
      <c r="B130" s="23" t="s">
        <v>134</v>
      </c>
      <c r="C130" s="23"/>
      <c r="D130" s="23"/>
      <c r="E130" s="23"/>
      <c r="F130" s="139">
        <v>9565</v>
      </c>
      <c r="G130" s="139">
        <v>9340</v>
      </c>
      <c r="H130" s="146">
        <v>23106847.23</v>
      </c>
      <c r="I130" s="146">
        <v>22642481.16</v>
      </c>
      <c r="J130" s="145">
        <v>0.17480000000000001</v>
      </c>
      <c r="K130" s="145">
        <v>0.17460000000000001</v>
      </c>
      <c r="L130" s="146">
        <v>5.74</v>
      </c>
      <c r="M130" s="146">
        <v>5.91</v>
      </c>
      <c r="N130" s="146">
        <v>120.8</v>
      </c>
      <c r="O130" s="147">
        <v>121.65</v>
      </c>
    </row>
    <row r="131" spans="1:15" x14ac:dyDescent="0.2">
      <c r="A131" s="33"/>
      <c r="B131" s="23" t="s">
        <v>135</v>
      </c>
      <c r="C131" s="23"/>
      <c r="D131" s="23"/>
      <c r="E131" s="23"/>
      <c r="F131" s="139">
        <v>6969</v>
      </c>
      <c r="G131" s="139">
        <v>6814</v>
      </c>
      <c r="H131" s="146">
        <v>26037108.239999998</v>
      </c>
      <c r="I131" s="146">
        <v>25632533.530000001</v>
      </c>
      <c r="J131" s="145">
        <v>0.19700000000000001</v>
      </c>
      <c r="K131" s="145">
        <v>0.1976</v>
      </c>
      <c r="L131" s="146">
        <v>5.9</v>
      </c>
      <c r="M131" s="146">
        <v>6.04</v>
      </c>
      <c r="N131" s="146">
        <v>142.29</v>
      </c>
      <c r="O131" s="147">
        <v>143.47</v>
      </c>
    </row>
    <row r="132" spans="1:15" x14ac:dyDescent="0.2">
      <c r="A132" s="33"/>
      <c r="B132" s="23" t="s">
        <v>136</v>
      </c>
      <c r="C132" s="23"/>
      <c r="D132" s="23"/>
      <c r="E132" s="23"/>
      <c r="F132" s="139">
        <v>405</v>
      </c>
      <c r="G132" s="139">
        <v>398</v>
      </c>
      <c r="H132" s="146">
        <v>3564186.55</v>
      </c>
      <c r="I132" s="146">
        <v>3448951.13</v>
      </c>
      <c r="J132" s="145">
        <v>2.7E-2</v>
      </c>
      <c r="K132" s="145">
        <v>2.6599999999999999E-2</v>
      </c>
      <c r="L132" s="146">
        <v>7.82</v>
      </c>
      <c r="M132" s="146">
        <v>7.88</v>
      </c>
      <c r="N132" s="146">
        <v>146</v>
      </c>
      <c r="O132" s="147">
        <v>146.09</v>
      </c>
    </row>
    <row r="133" spans="1:15" x14ac:dyDescent="0.2">
      <c r="A133" s="33"/>
      <c r="B133" s="23" t="s">
        <v>137</v>
      </c>
      <c r="C133" s="23"/>
      <c r="D133" s="23"/>
      <c r="E133" s="23"/>
      <c r="F133" s="139">
        <v>7</v>
      </c>
      <c r="G133" s="139">
        <v>7</v>
      </c>
      <c r="H133" s="146">
        <v>23216.080000000002</v>
      </c>
      <c r="I133" s="146">
        <v>23054.7</v>
      </c>
      <c r="J133" s="145">
        <v>2.0000000000000001E-4</v>
      </c>
      <c r="K133" s="145">
        <v>2.0000000000000001E-4</v>
      </c>
      <c r="L133" s="146">
        <v>9.2200000000000006</v>
      </c>
      <c r="M133" s="146">
        <v>9.0399999999999991</v>
      </c>
      <c r="N133" s="146">
        <v>83.66</v>
      </c>
      <c r="O133" s="147">
        <v>83.81</v>
      </c>
    </row>
    <row r="134" spans="1:15" x14ac:dyDescent="0.2">
      <c r="A134" s="55"/>
      <c r="B134" s="66" t="s">
        <v>138</v>
      </c>
      <c r="C134" s="97"/>
      <c r="D134" s="97"/>
      <c r="E134" s="97"/>
      <c r="F134" s="193">
        <v>23865</v>
      </c>
      <c r="G134" s="193">
        <v>23393</v>
      </c>
      <c r="H134" s="194">
        <v>132195441.89</v>
      </c>
      <c r="I134" s="194">
        <v>129692043.23</v>
      </c>
      <c r="J134" s="163"/>
      <c r="K134" s="163"/>
      <c r="L134" s="195">
        <v>5.24</v>
      </c>
      <c r="M134" s="196">
        <v>5.29</v>
      </c>
      <c r="N134" s="162">
        <v>148.94</v>
      </c>
      <c r="O134" s="197">
        <v>148.37</v>
      </c>
    </row>
    <row r="135" spans="1:15" s="78" customFormat="1" ht="11.25" x14ac:dyDescent="0.2">
      <c r="A135" s="73"/>
      <c r="B135" s="76"/>
      <c r="C135" s="76"/>
      <c r="D135" s="76"/>
      <c r="E135" s="76"/>
      <c r="F135" s="166"/>
      <c r="G135" s="166"/>
      <c r="H135" s="166"/>
      <c r="I135" s="166"/>
      <c r="J135" s="166"/>
      <c r="K135" s="166"/>
      <c r="L135" s="166"/>
      <c r="M135" s="166"/>
      <c r="N135" s="167"/>
      <c r="O135" s="202"/>
    </row>
    <row r="136" spans="1:15" s="78" customFormat="1" ht="12" thickBot="1" x14ac:dyDescent="0.25">
      <c r="A136" s="79"/>
      <c r="B136" s="80"/>
      <c r="C136" s="80"/>
      <c r="D136" s="80"/>
      <c r="E136" s="80"/>
      <c r="F136" s="169"/>
      <c r="G136" s="169"/>
      <c r="H136" s="169"/>
      <c r="I136" s="169"/>
      <c r="J136" s="169"/>
      <c r="K136" s="169"/>
      <c r="L136" s="169"/>
      <c r="M136" s="169"/>
      <c r="N136" s="169"/>
      <c r="O136" s="203"/>
    </row>
    <row r="137" spans="1:15" ht="13.5" thickBot="1" x14ac:dyDescent="0.25"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</row>
    <row r="138" spans="1:15" ht="15.75" x14ac:dyDescent="0.25">
      <c r="A138" s="28" t="s">
        <v>139</v>
      </c>
      <c r="B138" s="30"/>
      <c r="C138" s="30"/>
      <c r="D138" s="30"/>
      <c r="E138" s="30"/>
      <c r="F138" s="174"/>
      <c r="G138" s="174"/>
      <c r="H138" s="174"/>
      <c r="I138" s="174"/>
      <c r="J138" s="174"/>
      <c r="K138" s="174"/>
      <c r="L138" s="174"/>
      <c r="M138" s="174"/>
      <c r="N138" s="174"/>
      <c r="O138" s="175"/>
    </row>
    <row r="139" spans="1:15" ht="6.75" customHeight="1" x14ac:dyDescent="0.2">
      <c r="A139" s="33"/>
      <c r="B139" s="23"/>
      <c r="C139" s="23"/>
      <c r="D139" s="23"/>
      <c r="E139" s="23"/>
      <c r="F139" s="172"/>
      <c r="G139" s="172"/>
      <c r="H139" s="172"/>
      <c r="I139" s="172"/>
      <c r="J139" s="172"/>
      <c r="K139" s="172"/>
      <c r="L139" s="172"/>
      <c r="M139" s="172"/>
      <c r="N139" s="172"/>
      <c r="O139" s="176"/>
    </row>
    <row r="140" spans="1:15" ht="12.75" customHeight="1" x14ac:dyDescent="0.2">
      <c r="A140" s="36"/>
      <c r="B140" s="201"/>
      <c r="C140" s="201"/>
      <c r="D140" s="201"/>
      <c r="E140" s="201"/>
      <c r="F140" s="177" t="s">
        <v>87</v>
      </c>
      <c r="G140" s="178"/>
      <c r="H140" s="177" t="s">
        <v>122</v>
      </c>
      <c r="I140" s="178"/>
      <c r="J140" s="177" t="s">
        <v>140</v>
      </c>
      <c r="K140" s="178"/>
      <c r="L140" s="177" t="s">
        <v>102</v>
      </c>
      <c r="M140" s="178"/>
      <c r="N140" s="177" t="s">
        <v>103</v>
      </c>
      <c r="O140" s="179"/>
    </row>
    <row r="141" spans="1:15" x14ac:dyDescent="0.2">
      <c r="A141" s="36"/>
      <c r="B141" s="201"/>
      <c r="C141" s="201"/>
      <c r="D141" s="201"/>
      <c r="E141" s="201"/>
      <c r="F141" s="180" t="s">
        <v>104</v>
      </c>
      <c r="G141" s="180" t="s">
        <v>105</v>
      </c>
      <c r="H141" s="180" t="s">
        <v>104</v>
      </c>
      <c r="I141" s="178" t="s">
        <v>105</v>
      </c>
      <c r="J141" s="180" t="s">
        <v>104</v>
      </c>
      <c r="K141" s="180" t="s">
        <v>105</v>
      </c>
      <c r="L141" s="180" t="s">
        <v>104</v>
      </c>
      <c r="M141" s="180" t="s">
        <v>105</v>
      </c>
      <c r="N141" s="180" t="s">
        <v>104</v>
      </c>
      <c r="O141" s="183" t="s">
        <v>105</v>
      </c>
    </row>
    <row r="142" spans="1:15" x14ac:dyDescent="0.2">
      <c r="A142" s="33"/>
      <c r="B142" s="23" t="s">
        <v>141</v>
      </c>
      <c r="C142" s="23"/>
      <c r="D142" s="23"/>
      <c r="E142" s="23"/>
      <c r="F142" s="139">
        <v>18300</v>
      </c>
      <c r="G142" s="139">
        <v>17936</v>
      </c>
      <c r="H142" s="146">
        <v>106155775.13</v>
      </c>
      <c r="I142" s="146">
        <v>104400990.53</v>
      </c>
      <c r="J142" s="145">
        <v>0.80300000000000005</v>
      </c>
      <c r="K142" s="145">
        <v>0.80500000000000005</v>
      </c>
      <c r="L142" s="146">
        <v>5.16</v>
      </c>
      <c r="M142" s="146">
        <v>5.21</v>
      </c>
      <c r="N142" s="188">
        <v>149.30000000000001</v>
      </c>
      <c r="O142" s="189">
        <v>149.46</v>
      </c>
    </row>
    <row r="143" spans="1:15" x14ac:dyDescent="0.2">
      <c r="A143" s="33"/>
      <c r="B143" s="23" t="s">
        <v>142</v>
      </c>
      <c r="C143" s="23"/>
      <c r="D143" s="23"/>
      <c r="E143" s="23"/>
      <c r="F143" s="139">
        <v>3321</v>
      </c>
      <c r="G143" s="139">
        <v>3265</v>
      </c>
      <c r="H143" s="146">
        <v>10659323.9</v>
      </c>
      <c r="I143" s="146">
        <v>10469653.029999999</v>
      </c>
      <c r="J143" s="145">
        <v>8.0600000000000005E-2</v>
      </c>
      <c r="K143" s="145">
        <v>8.0699999999999994E-2</v>
      </c>
      <c r="L143" s="146">
        <v>5.59</v>
      </c>
      <c r="M143" s="146">
        <v>5.71</v>
      </c>
      <c r="N143" s="188">
        <v>132.88</v>
      </c>
      <c r="O143" s="191">
        <v>132.34</v>
      </c>
    </row>
    <row r="144" spans="1:15" x14ac:dyDescent="0.2">
      <c r="A144" s="33"/>
      <c r="B144" s="23" t="s">
        <v>143</v>
      </c>
      <c r="C144" s="23"/>
      <c r="D144" s="23"/>
      <c r="E144" s="23"/>
      <c r="F144" s="139">
        <v>1649</v>
      </c>
      <c r="G144" s="139">
        <v>1604</v>
      </c>
      <c r="H144" s="146">
        <v>7080848.9800000004</v>
      </c>
      <c r="I144" s="146">
        <v>6951028.6100000003</v>
      </c>
      <c r="J144" s="145">
        <v>5.3600000000000002E-2</v>
      </c>
      <c r="K144" s="145">
        <v>5.3600000000000002E-2</v>
      </c>
      <c r="L144" s="146">
        <v>5.37</v>
      </c>
      <c r="M144" s="146">
        <v>5.47</v>
      </c>
      <c r="N144" s="188">
        <v>140.30000000000001</v>
      </c>
      <c r="O144" s="191">
        <v>141.11000000000001</v>
      </c>
    </row>
    <row r="145" spans="1:15" x14ac:dyDescent="0.2">
      <c r="A145" s="33"/>
      <c r="B145" s="23" t="s">
        <v>144</v>
      </c>
      <c r="C145" s="23"/>
      <c r="D145" s="23"/>
      <c r="E145" s="23"/>
      <c r="F145" s="139">
        <v>576</v>
      </c>
      <c r="G145" s="139">
        <v>569</v>
      </c>
      <c r="H145" s="146">
        <v>8217818.7400000002</v>
      </c>
      <c r="I145" s="146">
        <v>7789018.6399999997</v>
      </c>
      <c r="J145" s="145">
        <v>6.2199999999999998E-2</v>
      </c>
      <c r="K145" s="145">
        <v>6.0100000000000001E-2</v>
      </c>
      <c r="L145" s="146">
        <v>5.79</v>
      </c>
      <c r="M145" s="146">
        <v>5.69</v>
      </c>
      <c r="N145" s="188">
        <v>172.66</v>
      </c>
      <c r="O145" s="191">
        <v>161.87</v>
      </c>
    </row>
    <row r="146" spans="1:15" x14ac:dyDescent="0.2">
      <c r="A146" s="33"/>
      <c r="B146" s="23" t="s">
        <v>145</v>
      </c>
      <c r="C146" s="23"/>
      <c r="D146" s="23"/>
      <c r="E146" s="23"/>
      <c r="F146" s="139">
        <v>19</v>
      </c>
      <c r="G146" s="139">
        <v>19</v>
      </c>
      <c r="H146" s="146">
        <v>81675.14</v>
      </c>
      <c r="I146" s="146">
        <v>81352.42</v>
      </c>
      <c r="J146" s="145">
        <v>5.9999999999999995E-4</v>
      </c>
      <c r="K146" s="145">
        <v>5.9999999999999995E-4</v>
      </c>
      <c r="L146" s="146">
        <v>5.5</v>
      </c>
      <c r="M146" s="146">
        <v>5.57</v>
      </c>
      <c r="N146" s="188">
        <v>136.74</v>
      </c>
      <c r="O146" s="191">
        <v>138.69999999999999</v>
      </c>
    </row>
    <row r="147" spans="1:15" x14ac:dyDescent="0.2">
      <c r="A147" s="55"/>
      <c r="B147" s="66" t="s">
        <v>95</v>
      </c>
      <c r="C147" s="97"/>
      <c r="D147" s="97"/>
      <c r="E147" s="97"/>
      <c r="F147" s="193">
        <v>23865</v>
      </c>
      <c r="G147" s="193">
        <v>23393</v>
      </c>
      <c r="H147" s="194">
        <v>132195441.89</v>
      </c>
      <c r="I147" s="194">
        <v>129692043.23</v>
      </c>
      <c r="J147" s="163"/>
      <c r="K147" s="163"/>
      <c r="L147" s="195">
        <v>5.24</v>
      </c>
      <c r="M147" s="195">
        <v>5.29</v>
      </c>
      <c r="N147" s="162">
        <v>148.94</v>
      </c>
      <c r="O147" s="197">
        <v>148.37</v>
      </c>
    </row>
    <row r="148" spans="1:15" s="78" customFormat="1" ht="11.25" x14ac:dyDescent="0.2">
      <c r="A148" s="130"/>
      <c r="B148" s="74"/>
      <c r="C148" s="74"/>
      <c r="D148" s="74"/>
      <c r="E148" s="74"/>
      <c r="F148" s="166"/>
      <c r="G148" s="166"/>
      <c r="H148" s="166"/>
      <c r="I148" s="166"/>
      <c r="J148" s="166"/>
      <c r="K148" s="166"/>
      <c r="L148" s="166"/>
      <c r="M148" s="166"/>
      <c r="N148" s="167"/>
      <c r="O148" s="204"/>
    </row>
    <row r="149" spans="1:15" s="78" customFormat="1" ht="12" thickBot="1" x14ac:dyDescent="0.25">
      <c r="A149" s="79"/>
      <c r="B149" s="80"/>
      <c r="C149" s="80"/>
      <c r="D149" s="80"/>
      <c r="E149" s="80"/>
      <c r="F149" s="169"/>
      <c r="G149" s="169"/>
      <c r="H149" s="169"/>
      <c r="I149" s="169"/>
      <c r="J149" s="169"/>
      <c r="K149" s="169"/>
      <c r="L149" s="169"/>
      <c r="M149" s="169"/>
      <c r="N149" s="169"/>
      <c r="O149" s="203"/>
    </row>
    <row r="150" spans="1:15" ht="13.5" thickBot="1" x14ac:dyDescent="0.25">
      <c r="F150" s="205"/>
      <c r="G150" s="173"/>
      <c r="H150" s="173"/>
      <c r="I150" s="173"/>
      <c r="J150" s="173"/>
      <c r="K150" s="173"/>
      <c r="L150" s="173"/>
      <c r="M150" s="173"/>
      <c r="N150" s="173"/>
      <c r="O150" s="173"/>
    </row>
    <row r="151" spans="1:15" ht="15.75" x14ac:dyDescent="0.25">
      <c r="A151" s="28" t="s">
        <v>146</v>
      </c>
      <c r="B151" s="30"/>
      <c r="C151" s="30"/>
      <c r="D151" s="30"/>
      <c r="E151" s="30"/>
      <c r="F151" s="174"/>
      <c r="G151" s="174"/>
      <c r="H151" s="174"/>
      <c r="I151" s="174"/>
      <c r="J151" s="174"/>
      <c r="K151" s="174"/>
      <c r="L151" s="175"/>
      <c r="M151" s="173"/>
      <c r="N151" s="173"/>
      <c r="O151" s="173"/>
    </row>
    <row r="152" spans="1:15" ht="6.75" customHeight="1" x14ac:dyDescent="0.2">
      <c r="A152" s="33"/>
      <c r="B152" s="23"/>
      <c r="C152" s="23"/>
      <c r="D152" s="23"/>
      <c r="E152" s="23"/>
      <c r="F152" s="172"/>
      <c r="G152" s="172"/>
      <c r="H152" s="172"/>
      <c r="I152" s="172"/>
      <c r="J152" s="172"/>
      <c r="K152" s="172"/>
      <c r="L152" s="176"/>
      <c r="M152" s="173"/>
      <c r="N152" s="173"/>
      <c r="O152" s="173"/>
    </row>
    <row r="153" spans="1:15" x14ac:dyDescent="0.2">
      <c r="A153" s="36"/>
      <c r="B153" s="201"/>
      <c r="C153" s="201"/>
      <c r="D153" s="201"/>
      <c r="E153" s="206"/>
      <c r="F153" s="177" t="s">
        <v>87</v>
      </c>
      <c r="G153" s="178"/>
      <c r="H153" s="177" t="s">
        <v>122</v>
      </c>
      <c r="I153" s="178"/>
      <c r="J153" s="177" t="s">
        <v>147</v>
      </c>
      <c r="K153" s="178"/>
      <c r="L153" s="183" t="s">
        <v>21</v>
      </c>
      <c r="M153" s="173"/>
      <c r="N153" s="173"/>
      <c r="O153" s="173"/>
    </row>
    <row r="154" spans="1:15" x14ac:dyDescent="0.2">
      <c r="A154" s="36"/>
      <c r="B154" s="201"/>
      <c r="C154" s="201"/>
      <c r="D154" s="201"/>
      <c r="E154" s="206"/>
      <c r="F154" s="178" t="s">
        <v>104</v>
      </c>
      <c r="G154" s="178" t="s">
        <v>105</v>
      </c>
      <c r="H154" s="180" t="s">
        <v>104</v>
      </c>
      <c r="I154" s="180" t="s">
        <v>105</v>
      </c>
      <c r="J154" s="180" t="s">
        <v>104</v>
      </c>
      <c r="K154" s="180" t="s">
        <v>105</v>
      </c>
      <c r="L154" s="207"/>
      <c r="M154" s="173"/>
      <c r="N154" s="173"/>
      <c r="O154" s="173"/>
    </row>
    <row r="155" spans="1:15" x14ac:dyDescent="0.2">
      <c r="A155" s="93"/>
      <c r="B155" s="94" t="s">
        <v>148</v>
      </c>
      <c r="C155" s="94"/>
      <c r="D155" s="94"/>
      <c r="E155" s="94"/>
      <c r="F155" s="139">
        <v>850</v>
      </c>
      <c r="G155" s="139">
        <v>842</v>
      </c>
      <c r="H155" s="146">
        <v>2986808.32</v>
      </c>
      <c r="I155" s="185">
        <v>2813905.55</v>
      </c>
      <c r="J155" s="145">
        <v>2.2599999999999999E-2</v>
      </c>
      <c r="K155" s="208">
        <v>2.1700000000000001E-2</v>
      </c>
      <c r="L155" s="209">
        <v>3.0265</v>
      </c>
      <c r="M155" s="173"/>
      <c r="N155" s="173"/>
      <c r="O155" s="173"/>
    </row>
    <row r="156" spans="1:15" x14ac:dyDescent="0.2">
      <c r="A156" s="33"/>
      <c r="B156" s="23" t="s">
        <v>149</v>
      </c>
      <c r="C156" s="23"/>
      <c r="D156" s="23"/>
      <c r="E156" s="23"/>
      <c r="F156" s="139">
        <v>23015</v>
      </c>
      <c r="G156" s="139">
        <v>22551</v>
      </c>
      <c r="H156" s="146">
        <v>129208633.56999999</v>
      </c>
      <c r="I156" s="185">
        <v>126878137.68000001</v>
      </c>
      <c r="J156" s="145">
        <v>0.97740000000000005</v>
      </c>
      <c r="K156" s="157">
        <v>0.97829999999999995</v>
      </c>
      <c r="L156" s="210">
        <v>2.4746999999999999</v>
      </c>
      <c r="M156" s="173"/>
      <c r="N156" s="173"/>
      <c r="O156" s="173"/>
    </row>
    <row r="157" spans="1:15" x14ac:dyDescent="0.2">
      <c r="A157" s="33"/>
      <c r="B157" s="23" t="s">
        <v>150</v>
      </c>
      <c r="C157" s="23"/>
      <c r="D157" s="23"/>
      <c r="E157" s="23"/>
      <c r="F157" s="139">
        <v>0</v>
      </c>
      <c r="G157" s="139">
        <v>0</v>
      </c>
      <c r="H157" s="146">
        <v>0</v>
      </c>
      <c r="I157" s="146">
        <v>0</v>
      </c>
      <c r="J157" s="145">
        <v>0</v>
      </c>
      <c r="K157" s="157">
        <v>0</v>
      </c>
      <c r="L157" s="210">
        <v>0</v>
      </c>
      <c r="M157" s="173"/>
      <c r="N157" s="173"/>
      <c r="O157" s="173"/>
    </row>
    <row r="158" spans="1:15" ht="13.5" thickBot="1" x14ac:dyDescent="0.25">
      <c r="A158" s="117"/>
      <c r="B158" s="211" t="s">
        <v>49</v>
      </c>
      <c r="C158" s="82"/>
      <c r="D158" s="82"/>
      <c r="E158" s="82"/>
      <c r="F158" s="212">
        <v>23865</v>
      </c>
      <c r="G158" s="212">
        <v>23393</v>
      </c>
      <c r="H158" s="213">
        <v>132195441.89</v>
      </c>
      <c r="I158" s="213">
        <v>129692043.23</v>
      </c>
      <c r="J158" s="214"/>
      <c r="K158" s="215"/>
      <c r="L158" s="216">
        <v>2.4866999999999999</v>
      </c>
      <c r="M158" s="173"/>
      <c r="N158" s="173"/>
      <c r="O158" s="173"/>
    </row>
    <row r="159" spans="1:15" s="219" customFormat="1" ht="11.25" x14ac:dyDescent="0.2">
      <c r="A159" s="76"/>
      <c r="B159" s="217"/>
      <c r="C159" s="217"/>
      <c r="D159" s="217"/>
      <c r="E159" s="217"/>
      <c r="F159" s="217"/>
      <c r="G159" s="217"/>
      <c r="H159" s="218"/>
      <c r="I159" s="217"/>
      <c r="J159" s="217"/>
    </row>
    <row r="160" spans="1:15" s="219" customFormat="1" ht="11.25" x14ac:dyDescent="0.2">
      <c r="A160" s="76"/>
      <c r="B160" s="217"/>
      <c r="C160" s="217"/>
      <c r="D160" s="217"/>
      <c r="E160" s="217"/>
      <c r="F160" s="217"/>
      <c r="G160" s="217"/>
      <c r="H160" s="218"/>
      <c r="I160" s="217"/>
      <c r="J160" s="217"/>
    </row>
    <row r="161" spans="1:16" ht="13.5" thickBot="1" x14ac:dyDescent="0.25"/>
    <row r="162" spans="1:16" ht="15.75" x14ac:dyDescent="0.25">
      <c r="A162" s="28" t="s">
        <v>151</v>
      </c>
      <c r="B162" s="220"/>
      <c r="C162" s="221"/>
      <c r="D162" s="222"/>
      <c r="E162" s="222"/>
      <c r="F162" s="223" t="s">
        <v>152</v>
      </c>
    </row>
    <row r="163" spans="1:16" ht="13.5" thickBot="1" x14ac:dyDescent="0.25">
      <c r="A163" s="117" t="s">
        <v>153</v>
      </c>
      <c r="B163" s="117"/>
      <c r="C163" s="224"/>
      <c r="D163" s="224"/>
      <c r="E163" s="224"/>
      <c r="F163" s="302">
        <v>470798296.25999999</v>
      </c>
    </row>
    <row r="164" spans="1:16" x14ac:dyDescent="0.2">
      <c r="A164" s="23"/>
      <c r="B164" s="23"/>
      <c r="C164" s="225"/>
      <c r="D164" s="225"/>
      <c r="E164" s="225"/>
      <c r="F164" s="226"/>
    </row>
    <row r="165" spans="1:16" x14ac:dyDescent="0.2">
      <c r="A165" s="23"/>
      <c r="B165" s="23"/>
      <c r="C165" s="227"/>
      <c r="D165" s="124"/>
      <c r="E165" s="124"/>
      <c r="F165" s="226"/>
    </row>
    <row r="166" spans="1:16" ht="12.75" customHeight="1" x14ac:dyDescent="0.2">
      <c r="A166" s="228"/>
      <c r="B166" s="228"/>
      <c r="C166" s="228"/>
      <c r="D166" s="228"/>
      <c r="E166" s="228"/>
      <c r="F166" s="228"/>
    </row>
    <row r="167" spans="1:16" x14ac:dyDescent="0.2">
      <c r="A167" s="228"/>
      <c r="B167" s="228"/>
      <c r="C167" s="228"/>
      <c r="D167" s="228"/>
      <c r="E167" s="228"/>
      <c r="F167" s="228"/>
    </row>
    <row r="168" spans="1:16" x14ac:dyDescent="0.2">
      <c r="A168" s="228"/>
      <c r="B168" s="228"/>
      <c r="C168" s="228"/>
      <c r="D168" s="228"/>
      <c r="E168" s="228"/>
      <c r="F168" s="228"/>
    </row>
    <row r="169" spans="1:16" x14ac:dyDescent="0.2">
      <c r="A169" s="23"/>
      <c r="B169" s="23"/>
      <c r="C169" s="227"/>
      <c r="D169" s="124"/>
      <c r="E169" s="124"/>
      <c r="F169" s="226"/>
      <c r="G169" s="23"/>
    </row>
    <row r="170" spans="1:16" x14ac:dyDescent="0.2">
      <c r="A170" s="228"/>
      <c r="B170" s="228"/>
      <c r="C170" s="228"/>
      <c r="D170" s="228"/>
      <c r="E170" s="228"/>
      <c r="F170" s="228"/>
    </row>
    <row r="171" spans="1:16" x14ac:dyDescent="0.2">
      <c r="A171" s="228"/>
      <c r="B171" s="228"/>
      <c r="C171" s="228"/>
      <c r="D171" s="228"/>
      <c r="E171" s="228"/>
      <c r="F171" s="228"/>
    </row>
    <row r="172" spans="1:16" x14ac:dyDescent="0.2">
      <c r="A172" s="228"/>
      <c r="B172" s="228"/>
      <c r="C172" s="228"/>
      <c r="D172" s="228"/>
      <c r="E172" s="228"/>
      <c r="F172" s="228"/>
    </row>
    <row r="173" spans="1:16" x14ac:dyDescent="0.2"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</row>
    <row r="174" spans="1:16" x14ac:dyDescent="0.2"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</row>
    <row r="175" spans="1:16" x14ac:dyDescent="0.2"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</row>
    <row r="176" spans="1:16" x14ac:dyDescent="0.2">
      <c r="F176" s="229"/>
      <c r="G176" s="229"/>
      <c r="H176" s="230"/>
      <c r="I176" s="229"/>
      <c r="J176" s="229"/>
      <c r="K176" s="229"/>
      <c r="L176" s="229"/>
      <c r="M176" s="229"/>
      <c r="N176" s="229"/>
      <c r="O176" s="229"/>
      <c r="P176" s="229"/>
    </row>
    <row r="178" spans="6:6" x14ac:dyDescent="0.2">
      <c r="F178" s="95"/>
    </row>
    <row r="180" spans="6:6" x14ac:dyDescent="0.2">
      <c r="F180" s="95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31" customWidth="1"/>
    <col min="3" max="6" width="14.42578125" style="231" customWidth="1"/>
    <col min="7" max="7" width="16.28515625" style="231" customWidth="1"/>
    <col min="8" max="8" width="15.7109375" style="231" bestFit="1" customWidth="1"/>
    <col min="9" max="9" width="15.7109375" style="231" customWidth="1"/>
    <col min="10" max="11" width="14.42578125" style="231" customWidth="1"/>
    <col min="12" max="12" width="15.7109375" style="231" bestFit="1" customWidth="1"/>
    <col min="13" max="13" width="14.42578125" style="231" customWidth="1"/>
    <col min="14" max="15" width="17.140625" style="231" customWidth="1"/>
    <col min="16" max="16" width="16.7109375" style="231" bestFit="1" customWidth="1"/>
    <col min="17" max="17" width="28.85546875" style="231" bestFit="1" customWidth="1"/>
    <col min="18" max="18" width="15.7109375" style="231" bestFit="1" customWidth="1"/>
    <col min="19" max="19" width="18.28515625" style="231" bestFit="1" customWidth="1"/>
    <col min="20" max="20" width="17.7109375" style="231" bestFit="1" customWidth="1"/>
    <col min="21" max="21" width="14.42578125" style="231" customWidth="1"/>
    <col min="22" max="22" width="13.7109375" style="231" bestFit="1" customWidth="1"/>
    <col min="23" max="23" width="9.42578125" style="231" customWidth="1"/>
    <col min="24" max="24" width="30" style="231" bestFit="1" customWidth="1"/>
    <col min="25" max="25" width="27.7109375" style="231" bestFit="1" customWidth="1"/>
    <col min="26" max="26" width="12.28515625" style="231" customWidth="1"/>
    <col min="27" max="38" width="10.85546875" style="231" customWidth="1"/>
    <col min="39" max="39" width="2.7109375" style="231" customWidth="1"/>
    <col min="40" max="16384" width="9.140625" style="231"/>
  </cols>
  <sheetData>
    <row r="1" spans="1:39" ht="15.75" x14ac:dyDescent="0.25">
      <c r="A1" s="357" t="s">
        <v>0</v>
      </c>
    </row>
    <row r="2" spans="1:39" ht="15.75" customHeight="1" x14ac:dyDescent="0.25">
      <c r="A2" s="357" t="s">
        <v>154</v>
      </c>
      <c r="S2" s="232"/>
      <c r="T2" s="232"/>
      <c r="U2" s="232"/>
    </row>
    <row r="3" spans="1:39" ht="15.75" x14ac:dyDescent="0.25">
      <c r="A3" s="357" t="str">
        <f>'ESA FFELP(3)'!D5</f>
        <v>Indenture No. 3, LLC</v>
      </c>
      <c r="R3" s="232"/>
      <c r="S3" s="232"/>
      <c r="T3" s="232"/>
      <c r="U3" s="232"/>
    </row>
    <row r="4" spans="1:39" ht="13.5" thickBot="1" x14ac:dyDescent="0.25">
      <c r="R4" s="232"/>
      <c r="S4" s="232"/>
      <c r="T4" s="232"/>
      <c r="U4" s="232"/>
    </row>
    <row r="5" spans="1:39" x14ac:dyDescent="0.2">
      <c r="B5" s="4" t="s">
        <v>6</v>
      </c>
      <c r="C5" s="5"/>
      <c r="D5" s="5"/>
      <c r="E5" s="458">
        <f>+'ESA FFELP(3)'!D6</f>
        <v>43703</v>
      </c>
      <c r="F5" s="458"/>
      <c r="G5" s="459"/>
      <c r="R5" s="232"/>
      <c r="S5" s="232"/>
      <c r="T5" s="232"/>
      <c r="U5" s="232"/>
    </row>
    <row r="6" spans="1:39" ht="13.5" thickBot="1" x14ac:dyDescent="0.25">
      <c r="B6" s="24" t="s">
        <v>155</v>
      </c>
      <c r="C6" s="25"/>
      <c r="D6" s="25"/>
      <c r="E6" s="460">
        <f>+'ESA FFELP(3)'!D7</f>
        <v>43677</v>
      </c>
      <c r="F6" s="460"/>
      <c r="G6" s="461"/>
      <c r="R6" s="232"/>
      <c r="S6" s="232"/>
      <c r="T6" s="232"/>
      <c r="U6" s="232"/>
    </row>
    <row r="8" spans="1:39" x14ac:dyDescent="0.2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39" ht="15.75" thickBot="1" x14ac:dyDescent="0.3">
      <c r="A9" s="234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S9" s="96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</row>
    <row r="10" spans="1:39" ht="6" customHeight="1" thickBot="1" x14ac:dyDescent="0.25">
      <c r="A10" s="233"/>
      <c r="B10" s="233"/>
      <c r="C10" s="233"/>
      <c r="D10" s="233"/>
      <c r="E10" s="233"/>
      <c r="F10" s="233"/>
      <c r="G10" s="233"/>
      <c r="H10" s="233"/>
      <c r="J10" s="235"/>
      <c r="K10" s="236"/>
      <c r="L10" s="236"/>
      <c r="M10" s="236"/>
      <c r="N10" s="237"/>
      <c r="O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</row>
    <row r="11" spans="1:39" ht="15" thickBot="1" x14ac:dyDescent="0.25">
      <c r="A11" s="238" t="s">
        <v>156</v>
      </c>
      <c r="B11" s="239"/>
      <c r="C11" s="239"/>
      <c r="D11" s="239"/>
      <c r="E11" s="239"/>
      <c r="F11" s="239"/>
      <c r="G11" s="239"/>
      <c r="H11" s="240"/>
      <c r="J11" s="241" t="s">
        <v>157</v>
      </c>
      <c r="K11" s="233"/>
      <c r="L11" s="233"/>
      <c r="M11" s="233"/>
      <c r="N11" s="462">
        <v>43677</v>
      </c>
      <c r="O11" s="242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</row>
    <row r="12" spans="1:39" x14ac:dyDescent="0.2">
      <c r="A12" s="241"/>
      <c r="B12" s="233"/>
      <c r="C12" s="233"/>
      <c r="D12" s="233"/>
      <c r="E12" s="233"/>
      <c r="F12" s="233"/>
      <c r="G12" s="233"/>
      <c r="H12" s="243"/>
      <c r="J12" s="244" t="s">
        <v>158</v>
      </c>
      <c r="L12" s="233"/>
      <c r="M12" s="233"/>
      <c r="N12" s="245">
        <v>0</v>
      </c>
      <c r="O12" s="246">
        <v>0</v>
      </c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</row>
    <row r="13" spans="1:39" x14ac:dyDescent="0.2">
      <c r="A13" s="244"/>
      <c r="B13" s="233" t="s">
        <v>159</v>
      </c>
      <c r="C13" s="233"/>
      <c r="D13" s="233"/>
      <c r="E13" s="233"/>
      <c r="F13" s="233"/>
      <c r="G13" s="233"/>
      <c r="H13" s="245">
        <v>2853082.9000000004</v>
      </c>
      <c r="J13" s="244" t="s">
        <v>160</v>
      </c>
      <c r="L13" s="233"/>
      <c r="M13" s="233"/>
      <c r="N13" s="245">
        <v>36276.22</v>
      </c>
      <c r="O13" s="246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</row>
    <row r="14" spans="1:39" x14ac:dyDescent="0.2">
      <c r="A14" s="244"/>
      <c r="B14" s="233" t="s">
        <v>161</v>
      </c>
      <c r="C14" s="233"/>
      <c r="D14" s="233"/>
      <c r="E14" s="233"/>
      <c r="F14" s="247"/>
      <c r="G14" s="233"/>
      <c r="H14" s="248">
        <v>0</v>
      </c>
      <c r="J14" s="244" t="s">
        <v>162</v>
      </c>
      <c r="L14" s="233"/>
      <c r="M14" s="233"/>
      <c r="N14" s="245">
        <v>21461.53</v>
      </c>
      <c r="O14" s="246"/>
      <c r="P14" s="249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</row>
    <row r="15" spans="1:39" x14ac:dyDescent="0.2">
      <c r="A15" s="244"/>
      <c r="B15" s="233" t="s">
        <v>67</v>
      </c>
      <c r="C15" s="233"/>
      <c r="D15" s="233"/>
      <c r="E15" s="233"/>
      <c r="F15" s="233"/>
      <c r="G15" s="233"/>
      <c r="H15" s="248"/>
      <c r="J15" s="33" t="s">
        <v>163</v>
      </c>
      <c r="L15" s="233"/>
      <c r="M15" s="233"/>
      <c r="N15" s="245">
        <v>69317.64</v>
      </c>
      <c r="O15" s="246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</row>
    <row r="16" spans="1:39" x14ac:dyDescent="0.2">
      <c r="A16" s="244"/>
      <c r="B16" s="233"/>
      <c r="C16" s="233" t="s">
        <v>164</v>
      </c>
      <c r="D16" s="233"/>
      <c r="E16" s="233"/>
      <c r="F16" s="233"/>
      <c r="G16" s="233"/>
      <c r="H16" s="245">
        <v>0</v>
      </c>
      <c r="J16" s="33" t="s">
        <v>165</v>
      </c>
      <c r="L16" s="233"/>
      <c r="M16" s="233"/>
      <c r="N16" s="250">
        <v>0</v>
      </c>
      <c r="O16" s="108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</row>
    <row r="17" spans="1:39" ht="13.5" thickBot="1" x14ac:dyDescent="0.25">
      <c r="A17" s="244"/>
      <c r="B17" s="233" t="s">
        <v>166</v>
      </c>
      <c r="C17" s="233"/>
      <c r="D17" s="233"/>
      <c r="E17" s="233"/>
      <c r="F17" s="233"/>
      <c r="G17" s="233"/>
      <c r="H17" s="245">
        <v>7549.78</v>
      </c>
      <c r="J17" s="251"/>
      <c r="K17" s="211" t="s">
        <v>167</v>
      </c>
      <c r="L17" s="252"/>
      <c r="M17" s="252"/>
      <c r="N17" s="463">
        <v>127055.39</v>
      </c>
      <c r="O17" s="108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</row>
    <row r="18" spans="1:39" x14ac:dyDescent="0.2">
      <c r="A18" s="244"/>
      <c r="B18" s="233" t="s">
        <v>169</v>
      </c>
      <c r="C18" s="233"/>
      <c r="D18" s="233"/>
      <c r="E18" s="233"/>
      <c r="F18" s="233"/>
      <c r="G18" s="233"/>
      <c r="H18" s="248">
        <v>0</v>
      </c>
      <c r="O18" s="246"/>
      <c r="S18" s="233"/>
      <c r="T18" s="233"/>
      <c r="U18" s="233"/>
      <c r="V18" s="233"/>
      <c r="W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</row>
    <row r="19" spans="1:39" x14ac:dyDescent="0.2">
      <c r="A19" s="244"/>
      <c r="B19" s="23" t="s">
        <v>170</v>
      </c>
      <c r="C19" s="233"/>
      <c r="D19" s="233"/>
      <c r="E19" s="233"/>
      <c r="F19" s="233"/>
      <c r="G19" s="233"/>
      <c r="H19" s="248"/>
      <c r="O19" s="108"/>
      <c r="S19" s="233"/>
      <c r="T19" s="233"/>
      <c r="U19" s="233"/>
      <c r="V19" s="233"/>
      <c r="W19" s="253"/>
      <c r="X19" s="254"/>
      <c r="Y19" s="254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</row>
    <row r="20" spans="1:39" x14ac:dyDescent="0.2">
      <c r="A20" s="244"/>
      <c r="B20" s="233" t="s">
        <v>171</v>
      </c>
      <c r="C20" s="233"/>
      <c r="D20" s="233"/>
      <c r="E20" s="233"/>
      <c r="F20" s="233"/>
      <c r="G20" s="233"/>
      <c r="H20" s="245">
        <v>313807.78000000003</v>
      </c>
      <c r="O20" s="246"/>
      <c r="Q20" s="255"/>
      <c r="S20" s="233"/>
      <c r="T20" s="233"/>
      <c r="U20" s="233"/>
      <c r="V20" s="233"/>
      <c r="W20" s="253"/>
      <c r="X20" s="254"/>
      <c r="Y20" s="254"/>
      <c r="Z20" s="254"/>
      <c r="AA20" s="254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</row>
    <row r="21" spans="1:39" x14ac:dyDescent="0.2">
      <c r="A21" s="244"/>
      <c r="B21" s="23" t="s">
        <v>172</v>
      </c>
      <c r="C21" s="233"/>
      <c r="D21" s="233"/>
      <c r="E21" s="233"/>
      <c r="F21" s="233"/>
      <c r="G21" s="233"/>
      <c r="H21" s="248"/>
      <c r="N21" s="255"/>
      <c r="R21" s="106"/>
      <c r="S21" s="233"/>
      <c r="T21" s="233"/>
      <c r="U21" s="233"/>
      <c r="V21" s="233"/>
      <c r="W21" s="253"/>
      <c r="X21" s="254"/>
      <c r="Y21" s="254"/>
      <c r="Z21" s="254"/>
      <c r="AA21" s="254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</row>
    <row r="22" spans="1:39" ht="13.5" thickBot="1" x14ac:dyDescent="0.25">
      <c r="A22" s="244"/>
      <c r="B22" s="233" t="s">
        <v>173</v>
      </c>
      <c r="C22" s="233"/>
      <c r="D22" s="233"/>
      <c r="E22" s="233"/>
      <c r="F22" s="233"/>
      <c r="G22" s="233"/>
      <c r="H22" s="248">
        <v>0</v>
      </c>
      <c r="N22" s="255"/>
      <c r="P22" s="1"/>
      <c r="S22" s="233"/>
      <c r="T22" s="233"/>
      <c r="U22" s="233"/>
      <c r="V22" s="233"/>
      <c r="W22" s="253"/>
      <c r="X22" s="254"/>
      <c r="Y22" s="254"/>
      <c r="Z22" s="254"/>
      <c r="AA22" s="254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</row>
    <row r="23" spans="1:39" x14ac:dyDescent="0.2">
      <c r="A23" s="244"/>
      <c r="B23" s="233" t="s">
        <v>174</v>
      </c>
      <c r="C23" s="233"/>
      <c r="D23" s="233"/>
      <c r="E23" s="233"/>
      <c r="F23" s="233"/>
      <c r="G23" s="233"/>
      <c r="H23" s="248"/>
      <c r="J23" s="235" t="s">
        <v>175</v>
      </c>
      <c r="K23" s="236"/>
      <c r="L23" s="236"/>
      <c r="M23" s="236"/>
      <c r="N23" s="464">
        <v>43677</v>
      </c>
      <c r="O23" s="225"/>
      <c r="S23" s="233"/>
      <c r="T23" s="233"/>
      <c r="U23" s="96"/>
      <c r="V23" s="233"/>
      <c r="W23" s="253"/>
      <c r="X23" s="254"/>
      <c r="Y23" s="254"/>
      <c r="Z23" s="254"/>
      <c r="AA23" s="254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</row>
    <row r="24" spans="1:39" x14ac:dyDescent="0.2">
      <c r="A24" s="244"/>
      <c r="B24" s="233" t="s">
        <v>176</v>
      </c>
      <c r="C24" s="233"/>
      <c r="D24" s="233"/>
      <c r="E24" s="233"/>
      <c r="F24" s="233"/>
      <c r="G24" s="233"/>
      <c r="H24" s="248"/>
      <c r="J24" s="244"/>
      <c r="K24" s="233"/>
      <c r="L24" s="233"/>
      <c r="M24" s="233"/>
      <c r="N24" s="256"/>
      <c r="P24" s="257"/>
      <c r="S24" s="233"/>
      <c r="T24" s="233"/>
      <c r="U24" s="233"/>
      <c r="V24" s="233"/>
      <c r="W24" s="253"/>
      <c r="X24" s="254"/>
      <c r="Y24" s="254"/>
      <c r="Z24" s="254"/>
      <c r="AA24" s="254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</row>
    <row r="25" spans="1:39" x14ac:dyDescent="0.2">
      <c r="A25" s="244"/>
      <c r="B25" s="233" t="s">
        <v>177</v>
      </c>
      <c r="C25" s="233"/>
      <c r="D25" s="233"/>
      <c r="E25" s="233"/>
      <c r="F25" s="233"/>
      <c r="G25" s="233"/>
      <c r="H25" s="245"/>
      <c r="J25" s="244" t="s">
        <v>178</v>
      </c>
      <c r="K25" s="233"/>
      <c r="L25" s="233"/>
      <c r="M25" s="233"/>
      <c r="N25" s="465">
        <v>261920.31</v>
      </c>
      <c r="S25" s="233"/>
      <c r="T25" s="233"/>
      <c r="U25" s="233"/>
      <c r="V25" s="233"/>
      <c r="W25" s="253"/>
      <c r="X25" s="254"/>
      <c r="Y25" s="254"/>
      <c r="Z25" s="254"/>
      <c r="AA25" s="254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</row>
    <row r="26" spans="1:39" x14ac:dyDescent="0.2">
      <c r="A26" s="244"/>
      <c r="B26" s="233" t="s">
        <v>179</v>
      </c>
      <c r="C26" s="233"/>
      <c r="D26" s="233"/>
      <c r="E26" s="233"/>
      <c r="F26" s="233"/>
      <c r="G26" s="233"/>
      <c r="H26" s="245"/>
      <c r="J26" s="244" t="s">
        <v>180</v>
      </c>
      <c r="K26" s="233"/>
      <c r="L26" s="233"/>
      <c r="M26" s="233"/>
      <c r="N26" s="262">
        <v>85255422.320000008</v>
      </c>
      <c r="O26" s="258"/>
      <c r="Q26" s="1"/>
      <c r="S26" s="259"/>
      <c r="T26" s="233"/>
      <c r="U26" s="233"/>
      <c r="V26" s="233"/>
      <c r="W26" s="253"/>
      <c r="X26" s="254"/>
      <c r="Y26" s="254"/>
      <c r="Z26" s="254"/>
      <c r="AA26" s="254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</row>
    <row r="27" spans="1:39" x14ac:dyDescent="0.2">
      <c r="A27" s="244"/>
      <c r="B27" s="233" t="s">
        <v>181</v>
      </c>
      <c r="C27" s="233"/>
      <c r="D27" s="233"/>
      <c r="E27" s="233"/>
      <c r="F27" s="233"/>
      <c r="G27" s="233"/>
      <c r="H27" s="248"/>
      <c r="J27" s="33" t="s">
        <v>182</v>
      </c>
      <c r="K27" s="233"/>
      <c r="L27" s="233"/>
      <c r="M27" s="233"/>
      <c r="N27" s="466">
        <v>0.18108693892323988</v>
      </c>
      <c r="O27" s="260"/>
      <c r="Q27" s="1"/>
      <c r="S27" s="257"/>
      <c r="T27" s="233"/>
      <c r="U27" s="233"/>
      <c r="V27" s="233"/>
      <c r="W27" s="253"/>
      <c r="X27" s="254"/>
      <c r="Y27" s="254"/>
      <c r="Z27" s="254"/>
      <c r="AA27" s="254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</row>
    <row r="28" spans="1:39" x14ac:dyDescent="0.2">
      <c r="A28" s="244"/>
      <c r="B28" s="233"/>
      <c r="C28" s="233"/>
      <c r="D28" s="233"/>
      <c r="E28" s="233"/>
      <c r="F28" s="233"/>
      <c r="G28" s="233"/>
      <c r="H28" s="261"/>
      <c r="J28" s="33" t="s">
        <v>183</v>
      </c>
      <c r="K28" s="233"/>
      <c r="L28" s="233"/>
      <c r="M28" s="233"/>
      <c r="N28" s="467">
        <v>0.65821916418926496</v>
      </c>
      <c r="O28" s="260"/>
      <c r="Q28" s="1"/>
      <c r="W28" s="253"/>
      <c r="X28" s="260"/>
      <c r="Y28" s="260"/>
      <c r="Z28" s="254"/>
      <c r="AA28" s="254"/>
    </row>
    <row r="29" spans="1:39" x14ac:dyDescent="0.2">
      <c r="A29" s="244"/>
      <c r="B29" s="233"/>
      <c r="C29" s="96" t="s">
        <v>184</v>
      </c>
      <c r="D29" s="233"/>
      <c r="E29" s="233"/>
      <c r="F29" s="233"/>
      <c r="G29" s="233"/>
      <c r="H29" s="468">
        <v>3174440.46</v>
      </c>
      <c r="I29" s="255"/>
      <c r="J29" s="244"/>
      <c r="K29" s="233"/>
      <c r="L29" s="233"/>
      <c r="M29" s="233"/>
      <c r="N29" s="262"/>
      <c r="O29" s="260"/>
      <c r="Q29" s="1"/>
      <c r="R29" s="1"/>
      <c r="W29" s="253"/>
      <c r="X29" s="260"/>
      <c r="Y29" s="260"/>
      <c r="Z29" s="254"/>
      <c r="AA29" s="254"/>
    </row>
    <row r="30" spans="1:39" ht="13.5" thickBot="1" x14ac:dyDescent="0.25">
      <c r="A30" s="244"/>
      <c r="B30" s="233"/>
      <c r="C30" s="96"/>
      <c r="D30" s="233"/>
      <c r="E30" s="233"/>
      <c r="F30" s="233"/>
      <c r="G30" s="233"/>
      <c r="H30" s="261"/>
      <c r="J30" s="244" t="s">
        <v>185</v>
      </c>
      <c r="K30" s="233"/>
      <c r="L30" s="233"/>
      <c r="M30" s="233"/>
      <c r="N30" s="465">
        <v>313807.78000000003</v>
      </c>
      <c r="O30" s="260"/>
      <c r="Q30" s="1"/>
      <c r="X30" s="260"/>
      <c r="Y30" s="260"/>
    </row>
    <row r="31" spans="1:39" x14ac:dyDescent="0.2">
      <c r="A31" s="263" t="s">
        <v>186</v>
      </c>
      <c r="B31" s="264"/>
      <c r="C31" s="265"/>
      <c r="D31" s="264"/>
      <c r="E31" s="264"/>
      <c r="F31" s="264"/>
      <c r="G31" s="264"/>
      <c r="H31" s="266"/>
      <c r="J31" s="244" t="s">
        <v>187</v>
      </c>
      <c r="K31" s="233"/>
      <c r="L31" s="233"/>
      <c r="M31" s="233"/>
      <c r="N31" s="262">
        <v>0</v>
      </c>
      <c r="O31" s="260"/>
    </row>
    <row r="32" spans="1:39" ht="14.25" x14ac:dyDescent="0.2">
      <c r="A32" s="73"/>
      <c r="B32" s="217"/>
      <c r="C32" s="217"/>
      <c r="D32" s="217"/>
      <c r="E32" s="217"/>
      <c r="F32" s="217"/>
      <c r="G32" s="217"/>
      <c r="H32" s="267"/>
      <c r="J32" s="33" t="s">
        <v>188</v>
      </c>
      <c r="K32" s="233"/>
      <c r="L32" s="233"/>
      <c r="M32" s="233"/>
      <c r="N32" s="465">
        <v>87622174.893699989</v>
      </c>
      <c r="O32" s="260"/>
      <c r="Q32" s="1"/>
    </row>
    <row r="33" spans="1:19" ht="15" thickBot="1" x14ac:dyDescent="0.25">
      <c r="A33" s="79"/>
      <c r="B33" s="268"/>
      <c r="C33" s="268"/>
      <c r="D33" s="268"/>
      <c r="E33" s="268"/>
      <c r="F33" s="268"/>
      <c r="G33" s="269"/>
      <c r="H33" s="270"/>
      <c r="J33" s="33" t="s">
        <v>189</v>
      </c>
      <c r="K33" s="23"/>
      <c r="L33" s="23"/>
      <c r="M33" s="23"/>
      <c r="N33" s="467">
        <v>1.0277607278140803</v>
      </c>
      <c r="O33" s="260"/>
      <c r="P33" s="159"/>
      <c r="Q33" s="95"/>
    </row>
    <row r="34" spans="1:19" s="219" customFormat="1" x14ac:dyDescent="0.2">
      <c r="A34" s="76"/>
      <c r="B34" s="217"/>
      <c r="C34" s="217"/>
      <c r="D34" s="217"/>
      <c r="E34" s="217"/>
      <c r="F34" s="217"/>
      <c r="G34" s="217"/>
      <c r="H34" s="217"/>
      <c r="J34" s="33" t="s">
        <v>168</v>
      </c>
      <c r="K34" s="23"/>
      <c r="L34" s="23"/>
      <c r="M34" s="23"/>
      <c r="N34" s="467">
        <v>-5.0271052221330338E-3</v>
      </c>
      <c r="O34" s="271"/>
      <c r="P34" s="260"/>
      <c r="Q34" s="272"/>
      <c r="R34" s="1"/>
    </row>
    <row r="35" spans="1:19" s="219" customFormat="1" ht="13.5" thickBot="1" x14ac:dyDescent="0.25">
      <c r="G35" s="273"/>
      <c r="J35" s="274" t="s">
        <v>190</v>
      </c>
      <c r="K35" s="275"/>
      <c r="L35" s="275"/>
      <c r="M35" s="275"/>
      <c r="N35" s="276">
        <v>0</v>
      </c>
      <c r="O35" s="277"/>
      <c r="Q35" s="479"/>
      <c r="R35" s="1"/>
    </row>
    <row r="36" spans="1:19" s="219" customFormat="1" x14ac:dyDescent="0.2">
      <c r="H36" s="278"/>
      <c r="J36" s="279" t="s">
        <v>191</v>
      </c>
      <c r="K36" s="280"/>
      <c r="L36" s="280"/>
      <c r="M36" s="280"/>
      <c r="N36" s="281"/>
      <c r="Q36" s="108"/>
      <c r="R36" s="1"/>
    </row>
    <row r="37" spans="1:19" s="219" customFormat="1" ht="13.5" thickBot="1" x14ac:dyDescent="0.25">
      <c r="H37" s="273"/>
      <c r="J37" s="282" t="s">
        <v>192</v>
      </c>
      <c r="K37" s="283"/>
      <c r="L37" s="283"/>
      <c r="M37" s="283"/>
      <c r="N37" s="284"/>
      <c r="P37" s="285"/>
      <c r="Q37" s="108"/>
      <c r="R37" s="1"/>
    </row>
    <row r="38" spans="1:19" s="219" customFormat="1" x14ac:dyDescent="0.2">
      <c r="J38" s="76"/>
      <c r="K38" s="96"/>
      <c r="L38" s="233"/>
      <c r="M38" s="233"/>
      <c r="N38" s="233"/>
      <c r="P38" s="233"/>
      <c r="Q38" s="108"/>
      <c r="R38" s="1"/>
      <c r="S38" s="273"/>
    </row>
    <row r="39" spans="1:19" ht="13.5" thickBot="1" x14ac:dyDescent="0.25">
      <c r="Q39" s="233"/>
    </row>
    <row r="40" spans="1:19" ht="15.75" thickBot="1" x14ac:dyDescent="0.3">
      <c r="A40" s="286" t="s">
        <v>193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40"/>
      <c r="O40" s="233"/>
      <c r="R40" s="255"/>
    </row>
    <row r="41" spans="1:19" ht="15.75" thickBot="1" x14ac:dyDescent="0.3">
      <c r="A41" s="234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19"/>
      <c r="R41" s="249"/>
    </row>
    <row r="42" spans="1:19" x14ac:dyDescent="0.2">
      <c r="A42" s="287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7"/>
      <c r="O42" s="233"/>
      <c r="P42" s="288"/>
      <c r="Q42" s="289"/>
      <c r="R42" s="1"/>
      <c r="S42" s="255"/>
    </row>
    <row r="43" spans="1:19" x14ac:dyDescent="0.2">
      <c r="A43" s="241" t="s">
        <v>194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90" t="s">
        <v>195</v>
      </c>
      <c r="M43" s="291"/>
      <c r="N43" s="292" t="s">
        <v>196</v>
      </c>
      <c r="O43" s="293"/>
      <c r="P43" s="288"/>
      <c r="Q43" s="289"/>
      <c r="R43" s="255"/>
    </row>
    <row r="44" spans="1:19" x14ac:dyDescent="0.2">
      <c r="A44" s="244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61"/>
      <c r="O44" s="233"/>
      <c r="P44" s="288"/>
    </row>
    <row r="45" spans="1:19" x14ac:dyDescent="0.2">
      <c r="A45" s="244"/>
      <c r="B45" s="96" t="s">
        <v>184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46"/>
      <c r="M45" s="246"/>
      <c r="N45" s="248">
        <v>3174440.46</v>
      </c>
      <c r="O45" s="233"/>
      <c r="P45" s="294"/>
      <c r="Q45" s="288"/>
      <c r="R45" s="295"/>
      <c r="S45" s="288"/>
    </row>
    <row r="46" spans="1:19" x14ac:dyDescent="0.2">
      <c r="A46" s="244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46"/>
      <c r="M46" s="246"/>
      <c r="N46" s="248"/>
      <c r="O46" s="246"/>
      <c r="P46" s="294"/>
      <c r="Q46" s="288"/>
      <c r="R46" s="295"/>
      <c r="S46" s="288"/>
    </row>
    <row r="47" spans="1:19" x14ac:dyDescent="0.2">
      <c r="A47" s="244"/>
      <c r="B47" s="96" t="s">
        <v>197</v>
      </c>
      <c r="C47" s="233"/>
      <c r="D47" s="233"/>
      <c r="E47" s="233"/>
      <c r="F47" s="233"/>
      <c r="G47" s="233"/>
      <c r="H47" s="233"/>
      <c r="I47" s="233"/>
      <c r="J47" s="233"/>
      <c r="K47" s="233"/>
      <c r="L47" s="108">
        <v>99887.28</v>
      </c>
      <c r="M47" s="246"/>
      <c r="N47" s="248">
        <v>3074553.18</v>
      </c>
      <c r="O47" s="246"/>
      <c r="P47" s="288"/>
      <c r="Q47" s="288"/>
      <c r="R47" s="295"/>
      <c r="S47" s="288"/>
    </row>
    <row r="48" spans="1:19" x14ac:dyDescent="0.2">
      <c r="A48" s="244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108"/>
      <c r="M48" s="246"/>
      <c r="N48" s="248"/>
      <c r="O48" s="246"/>
      <c r="P48" s="288"/>
      <c r="Q48" s="294"/>
      <c r="R48" s="295"/>
      <c r="S48" s="288"/>
    </row>
    <row r="49" spans="1:19" x14ac:dyDescent="0.2">
      <c r="A49" s="244"/>
      <c r="B49" s="23" t="s">
        <v>198</v>
      </c>
      <c r="C49" s="233"/>
      <c r="D49" s="233"/>
      <c r="E49" s="233"/>
      <c r="F49" s="233"/>
      <c r="G49" s="233"/>
      <c r="H49" s="233"/>
      <c r="I49" s="233"/>
      <c r="J49" s="233"/>
      <c r="K49" s="233"/>
      <c r="L49" s="108">
        <v>0</v>
      </c>
      <c r="M49" s="246"/>
      <c r="N49" s="248">
        <v>3074553.18</v>
      </c>
      <c r="O49" s="246"/>
      <c r="P49" s="294"/>
      <c r="Q49" s="294"/>
      <c r="R49" s="295"/>
      <c r="S49" s="288"/>
    </row>
    <row r="50" spans="1:19" x14ac:dyDescent="0.2">
      <c r="A50" s="244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108"/>
      <c r="M50" s="246"/>
      <c r="N50" s="248"/>
      <c r="O50" s="246"/>
      <c r="P50" s="294"/>
      <c r="Q50" s="288"/>
      <c r="R50" s="295"/>
      <c r="S50" s="288"/>
    </row>
    <row r="51" spans="1:19" x14ac:dyDescent="0.2">
      <c r="A51" s="244"/>
      <c r="B51" s="23" t="s">
        <v>199</v>
      </c>
      <c r="C51" s="233"/>
      <c r="D51" s="233"/>
      <c r="E51" s="233"/>
      <c r="F51" s="233"/>
      <c r="G51" s="233"/>
      <c r="H51" s="233"/>
      <c r="I51" s="233"/>
      <c r="J51" s="233"/>
      <c r="K51" s="233"/>
      <c r="L51" s="108">
        <v>36276.22</v>
      </c>
      <c r="M51" s="246"/>
      <c r="N51" s="248">
        <v>3038276.96</v>
      </c>
      <c r="O51" s="108"/>
      <c r="P51" s="294"/>
      <c r="Q51" s="288"/>
      <c r="R51" s="295"/>
      <c r="S51" s="288"/>
    </row>
    <row r="52" spans="1:19" x14ac:dyDescent="0.2">
      <c r="A52" s="244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108"/>
      <c r="M52" s="246"/>
      <c r="N52" s="248"/>
      <c r="O52" s="246"/>
      <c r="P52" s="294"/>
      <c r="Q52" s="294"/>
      <c r="R52" s="295"/>
      <c r="S52" s="288"/>
    </row>
    <row r="53" spans="1:19" x14ac:dyDescent="0.2">
      <c r="A53" s="244"/>
      <c r="B53" s="23" t="s">
        <v>200</v>
      </c>
      <c r="C53" s="233"/>
      <c r="D53" s="233"/>
      <c r="E53" s="233"/>
      <c r="F53" s="233"/>
      <c r="G53" s="233"/>
      <c r="H53" s="233"/>
      <c r="I53" s="233"/>
      <c r="J53" s="233"/>
      <c r="K53" s="233"/>
      <c r="L53" s="108">
        <v>5365.38</v>
      </c>
      <c r="M53" s="246"/>
      <c r="N53" s="248">
        <v>3032911.58</v>
      </c>
      <c r="O53" s="246"/>
      <c r="P53" s="294"/>
      <c r="R53" s="295"/>
      <c r="S53" s="288"/>
    </row>
    <row r="54" spans="1:19" x14ac:dyDescent="0.2">
      <c r="A54" s="244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108"/>
      <c r="M54" s="246"/>
      <c r="N54" s="248"/>
      <c r="O54" s="246"/>
      <c r="P54" s="288"/>
      <c r="Q54" s="294"/>
      <c r="R54" s="295"/>
      <c r="S54" s="288"/>
    </row>
    <row r="55" spans="1:19" x14ac:dyDescent="0.2">
      <c r="A55" s="244"/>
      <c r="B55" s="96" t="s">
        <v>201</v>
      </c>
      <c r="C55" s="233"/>
      <c r="D55" s="233"/>
      <c r="E55" s="233"/>
      <c r="F55" s="233"/>
      <c r="G55" s="233"/>
      <c r="H55" s="233"/>
      <c r="I55" s="233"/>
      <c r="J55" s="233"/>
      <c r="K55" s="233"/>
      <c r="L55" s="108">
        <v>292721.39</v>
      </c>
      <c r="M55" s="246"/>
      <c r="N55" s="248">
        <v>2740190.19</v>
      </c>
      <c r="O55" s="246"/>
      <c r="P55" s="294"/>
      <c r="Q55" s="233"/>
      <c r="R55" s="233"/>
      <c r="S55" s="233"/>
    </row>
    <row r="56" spans="1:19" x14ac:dyDescent="0.2">
      <c r="A56" s="244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108"/>
      <c r="M56" s="246"/>
      <c r="N56" s="248"/>
      <c r="O56" s="246"/>
      <c r="P56" s="294"/>
      <c r="Q56" s="233"/>
      <c r="R56" s="233"/>
      <c r="S56" s="233"/>
    </row>
    <row r="57" spans="1:19" x14ac:dyDescent="0.2">
      <c r="A57" s="244"/>
      <c r="B57" s="23" t="s">
        <v>202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46">
        <v>47153.66</v>
      </c>
      <c r="M57" s="233"/>
      <c r="N57" s="248">
        <v>2693036.53</v>
      </c>
      <c r="P57" s="294"/>
    </row>
    <row r="58" spans="1:19" x14ac:dyDescent="0.2">
      <c r="A58" s="244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61"/>
      <c r="P58" s="233"/>
    </row>
    <row r="59" spans="1:19" x14ac:dyDescent="0.2">
      <c r="A59" s="244"/>
      <c r="B59" s="23" t="s">
        <v>203</v>
      </c>
      <c r="C59" s="233"/>
      <c r="D59" s="233"/>
      <c r="E59" s="233"/>
      <c r="F59" s="233"/>
      <c r="G59" s="233"/>
      <c r="H59" s="233"/>
      <c r="I59" s="233"/>
      <c r="J59" s="233"/>
      <c r="K59" s="233"/>
      <c r="L59" s="108">
        <v>0</v>
      </c>
      <c r="M59" s="233"/>
      <c r="N59" s="256">
        <v>2693036.53</v>
      </c>
    </row>
    <row r="60" spans="1:19" x14ac:dyDescent="0.2">
      <c r="A60" s="244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61"/>
    </row>
    <row r="61" spans="1:19" x14ac:dyDescent="0.2">
      <c r="A61" s="244"/>
      <c r="B61" s="96" t="s">
        <v>204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57">
        <v>2503398.66</v>
      </c>
      <c r="M61" s="233"/>
      <c r="N61" s="256">
        <v>189637.86999999965</v>
      </c>
    </row>
    <row r="62" spans="1:19" x14ac:dyDescent="0.2">
      <c r="A62" s="244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61"/>
    </row>
    <row r="63" spans="1:19" x14ac:dyDescent="0.2">
      <c r="A63" s="244"/>
      <c r="B63" s="96" t="s">
        <v>205</v>
      </c>
      <c r="C63" s="233"/>
      <c r="D63" s="233"/>
      <c r="E63" s="233"/>
      <c r="F63" s="233"/>
      <c r="G63" s="233"/>
      <c r="H63" s="233"/>
      <c r="I63" s="233"/>
      <c r="J63" s="233"/>
      <c r="K63" s="233"/>
      <c r="L63" s="108">
        <v>31671.07</v>
      </c>
      <c r="M63" s="233"/>
      <c r="N63" s="256">
        <v>157966.79999999964</v>
      </c>
    </row>
    <row r="64" spans="1:19" x14ac:dyDescent="0.2">
      <c r="A64" s="244"/>
      <c r="B64" s="96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61"/>
    </row>
    <row r="65" spans="1:23" x14ac:dyDescent="0.2">
      <c r="A65" s="244"/>
      <c r="B65" s="96" t="s">
        <v>206</v>
      </c>
      <c r="C65" s="233"/>
      <c r="D65" s="233"/>
      <c r="E65" s="233"/>
      <c r="F65" s="233"/>
      <c r="G65" s="233"/>
      <c r="H65" s="233"/>
      <c r="I65" s="233"/>
      <c r="J65" s="233"/>
      <c r="K65" s="233"/>
      <c r="L65" s="108">
        <v>157966.79999999964</v>
      </c>
      <c r="M65" s="233"/>
      <c r="N65" s="256">
        <v>0</v>
      </c>
    </row>
    <row r="66" spans="1:23" x14ac:dyDescent="0.2">
      <c r="A66" s="244"/>
      <c r="B66" s="96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61"/>
    </row>
    <row r="67" spans="1:23" x14ac:dyDescent="0.2">
      <c r="A67" s="244"/>
      <c r="B67" s="96" t="s">
        <v>207</v>
      </c>
      <c r="C67" s="233"/>
      <c r="D67" s="233"/>
      <c r="E67" s="233"/>
      <c r="F67" s="233"/>
      <c r="G67" s="233"/>
      <c r="H67" s="233"/>
      <c r="I67" s="233"/>
      <c r="J67" s="233"/>
      <c r="K67" s="233"/>
      <c r="L67" s="108">
        <v>0</v>
      </c>
      <c r="M67" s="233"/>
      <c r="N67" s="256">
        <v>0</v>
      </c>
    </row>
    <row r="68" spans="1:23" x14ac:dyDescent="0.2">
      <c r="A68" s="244"/>
      <c r="B68" s="96"/>
      <c r="C68" s="233"/>
      <c r="D68" s="233"/>
      <c r="E68" s="233"/>
      <c r="F68" s="233"/>
      <c r="G68" s="233"/>
      <c r="H68" s="233"/>
      <c r="I68" s="233"/>
      <c r="J68" s="233"/>
      <c r="K68" s="233"/>
      <c r="L68" s="108"/>
      <c r="M68" s="233"/>
      <c r="N68" s="261"/>
    </row>
    <row r="69" spans="1:23" x14ac:dyDescent="0.2">
      <c r="A69" s="244"/>
      <c r="B69" s="96" t="s">
        <v>208</v>
      </c>
      <c r="C69" s="233"/>
      <c r="D69" s="233"/>
      <c r="E69" s="233"/>
      <c r="F69" s="233"/>
      <c r="G69" s="233"/>
      <c r="H69" s="233"/>
      <c r="I69" s="233"/>
      <c r="J69" s="233"/>
      <c r="K69" s="233"/>
      <c r="L69" s="108">
        <v>0</v>
      </c>
      <c r="M69" s="233"/>
      <c r="N69" s="261"/>
    </row>
    <row r="70" spans="1:23" x14ac:dyDescent="0.2">
      <c r="A70" s="73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61"/>
    </row>
    <row r="71" spans="1:23" ht="13.5" thickBot="1" x14ac:dyDescent="0.25">
      <c r="A71" s="79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96"/>
    </row>
    <row r="72" spans="1:23" ht="13.5" thickBot="1" x14ac:dyDescent="0.25">
      <c r="A72" s="244"/>
      <c r="B72" s="96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</row>
    <row r="73" spans="1:23" x14ac:dyDescent="0.2">
      <c r="A73" s="235" t="s">
        <v>209</v>
      </c>
      <c r="B73" s="236"/>
      <c r="C73" s="236"/>
      <c r="D73" s="236"/>
      <c r="E73" s="236"/>
      <c r="F73" s="236"/>
      <c r="G73" s="297" t="s">
        <v>210</v>
      </c>
      <c r="H73" s="297" t="s">
        <v>211</v>
      </c>
      <c r="I73" s="298" t="s">
        <v>212</v>
      </c>
      <c r="J73" s="233"/>
      <c r="K73" s="233"/>
      <c r="L73" s="233"/>
      <c r="M73" s="233"/>
      <c r="N73" s="233"/>
    </row>
    <row r="74" spans="1:23" x14ac:dyDescent="0.2">
      <c r="A74" s="244"/>
      <c r="B74" s="233"/>
      <c r="C74" s="233"/>
      <c r="D74" s="233"/>
      <c r="E74" s="233"/>
      <c r="F74" s="233"/>
      <c r="G74" s="299"/>
      <c r="H74" s="299"/>
      <c r="I74" s="261"/>
      <c r="J74" s="233"/>
      <c r="K74" s="233"/>
      <c r="L74" s="233"/>
      <c r="M74" s="233"/>
      <c r="N74" s="233"/>
    </row>
    <row r="75" spans="1:23" x14ac:dyDescent="0.2">
      <c r="A75" s="244"/>
      <c r="B75" s="233" t="s">
        <v>213</v>
      </c>
      <c r="C75" s="233"/>
      <c r="D75" s="233"/>
      <c r="E75" s="233"/>
      <c r="F75" s="233"/>
      <c r="G75" s="469">
        <v>292721.39</v>
      </c>
      <c r="H75" s="469">
        <v>47153.66</v>
      </c>
      <c r="I75" s="256">
        <v>339875.05000000005</v>
      </c>
      <c r="J75" s="233"/>
      <c r="K75" s="233"/>
      <c r="L75" s="233"/>
      <c r="M75" s="233"/>
      <c r="N75" s="233"/>
    </row>
    <row r="76" spans="1:23" x14ac:dyDescent="0.2">
      <c r="A76" s="244"/>
      <c r="B76" s="233" t="s">
        <v>214</v>
      </c>
      <c r="C76" s="233"/>
      <c r="D76" s="233"/>
      <c r="E76" s="233"/>
      <c r="F76" s="233"/>
      <c r="G76" s="470">
        <v>292721.39</v>
      </c>
      <c r="H76" s="470">
        <v>47153.66</v>
      </c>
      <c r="I76" s="471">
        <v>339875.05000000005</v>
      </c>
      <c r="J76" s="233"/>
      <c r="K76" s="233"/>
      <c r="L76" s="233"/>
      <c r="M76" s="233"/>
      <c r="N76" s="233"/>
    </row>
    <row r="77" spans="1:23" x14ac:dyDescent="0.2">
      <c r="A77" s="244"/>
      <c r="B77" s="233"/>
      <c r="C77" s="23" t="s">
        <v>215</v>
      </c>
      <c r="D77" s="233"/>
      <c r="E77" s="233"/>
      <c r="F77" s="233"/>
      <c r="G77" s="469">
        <v>0</v>
      </c>
      <c r="H77" s="469">
        <v>0</v>
      </c>
      <c r="I77" s="472">
        <v>0</v>
      </c>
      <c r="J77" s="233"/>
      <c r="K77" s="233"/>
      <c r="L77" s="233"/>
      <c r="M77" s="233"/>
      <c r="N77" s="233"/>
    </row>
    <row r="78" spans="1:23" x14ac:dyDescent="0.2">
      <c r="A78" s="244"/>
      <c r="B78" s="233"/>
      <c r="C78" s="233"/>
      <c r="D78" s="233"/>
      <c r="E78" s="233"/>
      <c r="F78" s="233"/>
      <c r="G78" s="299"/>
      <c r="H78" s="299"/>
      <c r="I78" s="261"/>
      <c r="J78" s="233"/>
      <c r="K78" s="233"/>
      <c r="L78" s="233"/>
      <c r="M78" s="233"/>
      <c r="N78" s="233"/>
    </row>
    <row r="79" spans="1:23" x14ac:dyDescent="0.2">
      <c r="A79" s="244"/>
      <c r="B79" s="233" t="s">
        <v>216</v>
      </c>
      <c r="C79" s="233"/>
      <c r="D79" s="233"/>
      <c r="E79" s="233"/>
      <c r="F79" s="233"/>
      <c r="G79" s="473">
        <v>0</v>
      </c>
      <c r="H79" s="473">
        <v>0</v>
      </c>
      <c r="I79" s="248">
        <v>0</v>
      </c>
      <c r="J79" s="233"/>
      <c r="K79" s="233"/>
      <c r="L79" s="233"/>
      <c r="M79" s="233"/>
      <c r="N79" s="233"/>
      <c r="O79" s="246"/>
      <c r="P79" s="233"/>
      <c r="Q79" s="11"/>
      <c r="R79" s="11"/>
      <c r="S79" s="11"/>
      <c r="T79" s="233"/>
      <c r="U79" s="233"/>
      <c r="V79" s="233"/>
    </row>
    <row r="80" spans="1:23" x14ac:dyDescent="0.2">
      <c r="A80" s="244"/>
      <c r="B80" s="233" t="s">
        <v>217</v>
      </c>
      <c r="C80" s="233"/>
      <c r="D80" s="233"/>
      <c r="E80" s="233"/>
      <c r="F80" s="233"/>
      <c r="G80" s="474">
        <v>0</v>
      </c>
      <c r="H80" s="474">
        <v>0</v>
      </c>
      <c r="I80" s="475">
        <v>0</v>
      </c>
      <c r="J80" s="233"/>
      <c r="K80" s="233"/>
      <c r="L80" s="257"/>
      <c r="M80" s="233"/>
      <c r="N80" s="233"/>
      <c r="O80" s="246"/>
      <c r="P80" s="23"/>
      <c r="Q80" s="476"/>
      <c r="R80" s="23"/>
      <c r="S80" s="301"/>
      <c r="T80" s="301"/>
      <c r="U80" s="23"/>
      <c r="V80" s="23"/>
      <c r="W80" s="1"/>
    </row>
    <row r="81" spans="1:23" x14ac:dyDescent="0.2">
      <c r="A81" s="244"/>
      <c r="B81" s="233"/>
      <c r="C81" s="233" t="s">
        <v>218</v>
      </c>
      <c r="D81" s="233"/>
      <c r="E81" s="233"/>
      <c r="F81" s="233"/>
      <c r="G81" s="473">
        <v>0</v>
      </c>
      <c r="H81" s="473">
        <v>0</v>
      </c>
      <c r="I81" s="248">
        <v>0</v>
      </c>
      <c r="J81" s="233"/>
      <c r="K81" s="233"/>
      <c r="L81" s="233"/>
      <c r="M81" s="233"/>
      <c r="N81" s="233"/>
      <c r="O81" s="246"/>
      <c r="P81" s="23"/>
      <c r="Q81" s="23"/>
      <c r="R81" s="23"/>
      <c r="S81" s="23"/>
      <c r="T81" s="23"/>
      <c r="U81" s="23"/>
      <c r="V81" s="23"/>
      <c r="W81" s="1"/>
    </row>
    <row r="82" spans="1:23" x14ac:dyDescent="0.2">
      <c r="A82" s="244"/>
      <c r="B82" s="233"/>
      <c r="C82" s="233"/>
      <c r="D82" s="233"/>
      <c r="E82" s="233"/>
      <c r="F82" s="233"/>
      <c r="G82" s="299"/>
      <c r="H82" s="299"/>
      <c r="I82" s="261"/>
      <c r="J82" s="233"/>
      <c r="K82" s="233"/>
      <c r="L82" s="233"/>
      <c r="M82" s="233"/>
      <c r="N82" s="233"/>
      <c r="O82" s="246"/>
      <c r="P82" s="477"/>
      <c r="Q82" s="23"/>
      <c r="R82" s="23"/>
      <c r="S82" s="478"/>
      <c r="T82" s="108"/>
      <c r="U82" s="23"/>
      <c r="V82" s="108"/>
      <c r="W82" s="95"/>
    </row>
    <row r="83" spans="1:23" x14ac:dyDescent="0.2">
      <c r="A83" s="244"/>
      <c r="B83" s="233" t="s">
        <v>219</v>
      </c>
      <c r="C83" s="233"/>
      <c r="D83" s="233"/>
      <c r="E83" s="233"/>
      <c r="F83" s="233"/>
      <c r="G83" s="469">
        <v>2661365.46</v>
      </c>
      <c r="H83" s="469">
        <v>0</v>
      </c>
      <c r="I83" s="256">
        <v>2661365.46</v>
      </c>
      <c r="J83" s="233"/>
      <c r="K83" s="233"/>
      <c r="L83" s="233"/>
      <c r="M83" s="233"/>
      <c r="N83" s="233"/>
      <c r="O83" s="246"/>
      <c r="P83" s="477"/>
      <c r="Q83" s="23"/>
      <c r="R83" s="23"/>
      <c r="S83" s="478"/>
      <c r="T83" s="108"/>
      <c r="U83" s="23"/>
      <c r="V83" s="108"/>
      <c r="W83" s="1"/>
    </row>
    <row r="84" spans="1:23" x14ac:dyDescent="0.2">
      <c r="A84" s="244"/>
      <c r="B84" s="233" t="s">
        <v>220</v>
      </c>
      <c r="C84" s="233"/>
      <c r="D84" s="233"/>
      <c r="E84" s="233"/>
      <c r="F84" s="233"/>
      <c r="G84" s="470">
        <v>2661365.46</v>
      </c>
      <c r="H84" s="470">
        <v>0</v>
      </c>
      <c r="I84" s="475">
        <v>2661365.46</v>
      </c>
      <c r="J84" s="233"/>
      <c r="K84" s="233"/>
      <c r="L84" s="233"/>
      <c r="M84" s="233"/>
      <c r="N84" s="233"/>
      <c r="O84" s="246"/>
      <c r="P84" s="477"/>
      <c r="Q84" s="23"/>
      <c r="R84" s="23"/>
      <c r="S84" s="478"/>
      <c r="T84" s="108"/>
      <c r="U84" s="23"/>
      <c r="V84" s="108"/>
      <c r="W84" s="1"/>
    </row>
    <row r="85" spans="1:23" x14ac:dyDescent="0.2">
      <c r="A85" s="244"/>
      <c r="C85" s="23" t="s">
        <v>221</v>
      </c>
      <c r="D85" s="233"/>
      <c r="E85" s="233"/>
      <c r="F85" s="233"/>
      <c r="G85" s="469">
        <v>0</v>
      </c>
      <c r="H85" s="469">
        <v>0</v>
      </c>
      <c r="I85" s="256">
        <v>0</v>
      </c>
      <c r="J85" s="233"/>
      <c r="K85" s="233"/>
      <c r="L85" s="233"/>
      <c r="M85" s="233"/>
      <c r="N85" s="233"/>
      <c r="O85" s="246"/>
      <c r="P85" s="477"/>
      <c r="Q85" s="23"/>
      <c r="R85" s="23"/>
      <c r="S85" s="108"/>
      <c r="T85" s="108"/>
      <c r="U85" s="23"/>
      <c r="V85" s="108"/>
      <c r="W85" s="1"/>
    </row>
    <row r="86" spans="1:23" s="219" customFormat="1" x14ac:dyDescent="0.2">
      <c r="A86" s="244"/>
      <c r="B86" s="233"/>
      <c r="C86" s="233"/>
      <c r="D86" s="233"/>
      <c r="E86" s="233"/>
      <c r="F86" s="233"/>
      <c r="G86" s="299"/>
      <c r="H86" s="299"/>
      <c r="I86" s="261"/>
      <c r="J86" s="217"/>
      <c r="K86" s="217"/>
      <c r="L86" s="217"/>
      <c r="M86" s="217"/>
      <c r="N86" s="217"/>
      <c r="O86" s="246"/>
      <c r="P86" s="23"/>
      <c r="Q86" s="96"/>
      <c r="R86" s="96"/>
      <c r="S86" s="226"/>
      <c r="T86" s="226"/>
      <c r="U86" s="23"/>
      <c r="V86" s="23"/>
      <c r="W86" s="1"/>
    </row>
    <row r="87" spans="1:23" x14ac:dyDescent="0.2">
      <c r="A87" s="244"/>
      <c r="B87" s="233"/>
      <c r="C87" s="96" t="s">
        <v>222</v>
      </c>
      <c r="D87" s="233"/>
      <c r="E87" s="233"/>
      <c r="F87" s="233"/>
      <c r="G87" s="469">
        <v>2954086.85</v>
      </c>
      <c r="H87" s="469">
        <v>47153.66</v>
      </c>
      <c r="I87" s="256">
        <v>3001240.51</v>
      </c>
      <c r="J87" s="233"/>
      <c r="K87" s="233"/>
      <c r="L87" s="233"/>
      <c r="M87" s="233"/>
      <c r="N87" s="233"/>
      <c r="O87" s="246"/>
      <c r="P87" s="477"/>
      <c r="Q87" s="23"/>
      <c r="R87" s="23"/>
      <c r="S87" s="108"/>
      <c r="T87" s="108"/>
      <c r="U87" s="23"/>
      <c r="V87" s="23"/>
      <c r="W87" s="1"/>
    </row>
    <row r="88" spans="1:23" x14ac:dyDescent="0.2">
      <c r="A88" s="244"/>
      <c r="B88" s="233"/>
      <c r="C88" s="233"/>
      <c r="D88" s="233"/>
      <c r="E88" s="233"/>
      <c r="F88" s="233"/>
      <c r="G88" s="299"/>
      <c r="H88" s="299"/>
      <c r="I88" s="261"/>
      <c r="J88" s="233"/>
      <c r="K88" s="233"/>
      <c r="L88" s="233"/>
      <c r="M88" s="233"/>
      <c r="N88" s="233"/>
      <c r="O88" s="246"/>
      <c r="P88" s="477"/>
      <c r="Q88" s="23"/>
      <c r="R88" s="23"/>
      <c r="S88" s="108"/>
      <c r="T88" s="108"/>
      <c r="U88" s="23"/>
      <c r="V88" s="23"/>
      <c r="W88" s="1"/>
    </row>
    <row r="89" spans="1:23" ht="13.5" thickBot="1" x14ac:dyDescent="0.25">
      <c r="A89" s="251"/>
      <c r="B89" s="252"/>
      <c r="C89" s="252"/>
      <c r="D89" s="252"/>
      <c r="E89" s="252"/>
      <c r="F89" s="252"/>
      <c r="G89" s="303"/>
      <c r="H89" s="303"/>
      <c r="I89" s="296"/>
      <c r="O89" s="246"/>
      <c r="P89" s="477"/>
      <c r="Q89" s="23"/>
      <c r="R89" s="23"/>
      <c r="S89" s="108"/>
      <c r="T89" s="108"/>
      <c r="U89" s="23"/>
      <c r="V89" s="23"/>
      <c r="W89" s="1"/>
    </row>
    <row r="90" spans="1:23" x14ac:dyDescent="0.2">
      <c r="O90" s="246"/>
      <c r="P90" s="23"/>
      <c r="Q90" s="96"/>
      <c r="R90" s="96"/>
      <c r="S90" s="226"/>
      <c r="T90" s="226"/>
      <c r="U90" s="23"/>
      <c r="V90" s="23"/>
      <c r="W90" s="1"/>
    </row>
    <row r="91" spans="1:23" x14ac:dyDescent="0.2">
      <c r="O91" s="246"/>
      <c r="P91" s="23"/>
      <c r="Q91" s="23"/>
      <c r="R91" s="23"/>
      <c r="S91" s="108"/>
      <c r="T91" s="108"/>
      <c r="U91" s="23"/>
      <c r="V91" s="23"/>
      <c r="W91" s="1"/>
    </row>
    <row r="92" spans="1:23" x14ac:dyDescent="0.2">
      <c r="O92" s="246"/>
      <c r="P92" s="23"/>
      <c r="Q92" s="96"/>
      <c r="R92" s="96"/>
      <c r="S92" s="226"/>
      <c r="T92" s="226"/>
      <c r="U92" s="23"/>
      <c r="V92" s="23"/>
      <c r="W92" s="1"/>
    </row>
    <row r="93" spans="1:23" x14ac:dyDescent="0.2">
      <c r="O93" s="246"/>
      <c r="P93" s="23"/>
      <c r="Q93" s="23"/>
      <c r="R93" s="23"/>
      <c r="S93" s="23"/>
      <c r="T93" s="108"/>
      <c r="U93" s="23"/>
      <c r="V93" s="23"/>
      <c r="W93" s="1"/>
    </row>
    <row r="94" spans="1:23" x14ac:dyDescent="0.2">
      <c r="O94" s="246"/>
      <c r="P94" s="23"/>
      <c r="Q94" s="23"/>
      <c r="R94" s="23"/>
      <c r="S94" s="23"/>
      <c r="T94" s="108"/>
      <c r="U94" s="23"/>
      <c r="V94" s="23"/>
      <c r="W94" s="1"/>
    </row>
    <row r="95" spans="1:23" x14ac:dyDescent="0.2">
      <c r="O95" s="233"/>
      <c r="P95" s="217"/>
      <c r="Q95" s="233"/>
      <c r="R95" s="233"/>
      <c r="S95" s="233"/>
      <c r="T95" s="233"/>
      <c r="U95" s="233"/>
      <c r="V95" s="217"/>
      <c r="W95" s="219"/>
    </row>
    <row r="96" spans="1:23" x14ac:dyDescent="0.2">
      <c r="O96" s="233"/>
      <c r="P96" s="233"/>
      <c r="Q96" s="217"/>
      <c r="R96" s="217"/>
      <c r="S96" s="217"/>
      <c r="T96" s="217"/>
      <c r="U96" s="217"/>
      <c r="V96" s="233"/>
    </row>
    <row r="97" spans="15:22" x14ac:dyDescent="0.2">
      <c r="O97" s="233"/>
      <c r="P97" s="11"/>
      <c r="Q97" s="11"/>
      <c r="R97" s="11"/>
      <c r="S97" s="233"/>
      <c r="T97" s="233"/>
      <c r="U97" s="233"/>
      <c r="V97" s="233"/>
    </row>
    <row r="98" spans="15:22" x14ac:dyDescent="0.2">
      <c r="O98" s="233"/>
      <c r="P98" s="23"/>
      <c r="Q98" s="23"/>
      <c r="R98" s="233"/>
      <c r="S98" s="233"/>
      <c r="T98" s="233"/>
      <c r="U98" s="233"/>
      <c r="V98" s="233"/>
    </row>
    <row r="99" spans="15:22" x14ac:dyDescent="0.2">
      <c r="O99" s="233"/>
      <c r="P99" s="233"/>
      <c r="Q99" s="103"/>
      <c r="R99" s="233"/>
      <c r="S99" s="233"/>
      <c r="T99" s="233"/>
      <c r="U99" s="233"/>
      <c r="V99" s="233"/>
    </row>
    <row r="100" spans="15:22" x14ac:dyDescent="0.2">
      <c r="O100" s="125"/>
      <c r="P100" s="108"/>
      <c r="Q100" s="108"/>
      <c r="R100" s="233"/>
      <c r="S100" s="233"/>
      <c r="T100" s="233"/>
      <c r="U100" s="233"/>
      <c r="V100" s="233"/>
    </row>
    <row r="101" spans="15:22" x14ac:dyDescent="0.2">
      <c r="O101" s="253"/>
      <c r="P101" s="108"/>
      <c r="Q101" s="108"/>
      <c r="R101" s="233"/>
      <c r="S101" s="233"/>
      <c r="T101" s="233"/>
      <c r="U101" s="233"/>
      <c r="V101" s="233"/>
    </row>
    <row r="102" spans="15:22" x14ac:dyDescent="0.2">
      <c r="O102" s="253"/>
      <c r="P102" s="108"/>
      <c r="Q102" s="108"/>
      <c r="R102" s="233"/>
      <c r="S102" s="233"/>
      <c r="T102" s="233"/>
      <c r="U102" s="233"/>
      <c r="V102" s="233"/>
    </row>
    <row r="103" spans="15:22" x14ac:dyDescent="0.2">
      <c r="O103" s="233"/>
      <c r="P103" s="257"/>
      <c r="Q103" s="257"/>
      <c r="R103" s="233"/>
      <c r="S103" s="233"/>
      <c r="T103" s="233"/>
      <c r="U103" s="233"/>
      <c r="V103" s="233"/>
    </row>
    <row r="104" spans="15:22" x14ac:dyDescent="0.2">
      <c r="O104" s="257"/>
      <c r="P104" s="257"/>
      <c r="Q104" s="257"/>
      <c r="R104" s="257"/>
      <c r="S104" s="233"/>
      <c r="T104" s="233"/>
      <c r="U104" s="233"/>
      <c r="V104" s="233"/>
    </row>
    <row r="105" spans="15:22" x14ac:dyDescent="0.2">
      <c r="O105" s="233"/>
      <c r="P105" s="233"/>
      <c r="Q105" s="233"/>
      <c r="R105" s="233"/>
      <c r="S105" s="233"/>
      <c r="T105" s="233"/>
      <c r="U105" s="233"/>
      <c r="V105" s="233"/>
    </row>
    <row r="106" spans="15:22" x14ac:dyDescent="0.2">
      <c r="O106" s="233"/>
      <c r="P106" s="233"/>
      <c r="Q106" s="233"/>
      <c r="R106" s="233"/>
      <c r="S106" s="233"/>
      <c r="T106" s="233"/>
      <c r="U106" s="233"/>
      <c r="V106" s="233"/>
    </row>
    <row r="107" spans="15:22" x14ac:dyDescent="0.2">
      <c r="O107" s="233"/>
      <c r="P107" s="233"/>
      <c r="Q107" s="233"/>
      <c r="R107" s="233"/>
      <c r="S107" s="233"/>
      <c r="T107" s="233"/>
      <c r="U107" s="233"/>
      <c r="V107" s="233"/>
    </row>
    <row r="108" spans="15:22" x14ac:dyDescent="0.2">
      <c r="O108" s="233"/>
      <c r="P108" s="233"/>
      <c r="Q108" s="233"/>
      <c r="R108" s="233"/>
      <c r="S108" s="233"/>
      <c r="T108" s="233"/>
      <c r="U108" s="233"/>
      <c r="V108" s="233"/>
    </row>
    <row r="109" spans="15:22" x14ac:dyDescent="0.2">
      <c r="O109" s="233"/>
      <c r="P109" s="233"/>
      <c r="Q109" s="233"/>
      <c r="R109" s="233"/>
      <c r="S109" s="233"/>
      <c r="T109" s="233"/>
      <c r="U109" s="233"/>
      <c r="V109" s="233"/>
    </row>
    <row r="110" spans="15:22" x14ac:dyDescent="0.2">
      <c r="O110" s="233"/>
      <c r="P110" s="233"/>
      <c r="Q110" s="233"/>
      <c r="R110" s="233"/>
      <c r="S110" s="233"/>
      <c r="T110" s="233"/>
      <c r="U110" s="233"/>
      <c r="V110" s="233"/>
    </row>
    <row r="235" spans="4:5" x14ac:dyDescent="0.2">
      <c r="D235" s="305"/>
      <c r="E235" s="305"/>
    </row>
    <row r="236" spans="4:5" x14ac:dyDescent="0.2">
      <c r="D236" s="305"/>
      <c r="E236" s="305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31" customWidth="1"/>
    <col min="2" max="2" width="18.7109375" style="231" customWidth="1"/>
    <col min="3" max="6" width="9.140625" style="231"/>
    <col min="7" max="7" width="11.42578125" style="231" customWidth="1"/>
    <col min="8" max="9" width="9.140625" style="231"/>
    <col min="10" max="10" width="13.5703125" style="231" customWidth="1"/>
    <col min="11" max="16384" width="9.140625" style="231"/>
  </cols>
  <sheetData>
    <row r="1" spans="1:11" x14ac:dyDescent="0.2">
      <c r="A1" s="307" t="s">
        <v>223</v>
      </c>
      <c r="B1" s="306"/>
    </row>
    <row r="2" spans="1:11" x14ac:dyDescent="0.2">
      <c r="A2" s="307" t="s">
        <v>224</v>
      </c>
      <c r="B2" s="306"/>
    </row>
    <row r="3" spans="1:11" x14ac:dyDescent="0.2">
      <c r="A3" s="480">
        <f>+'ESA FFELP(3)'!D7</f>
        <v>43677</v>
      </c>
      <c r="B3" s="306"/>
    </row>
    <row r="4" spans="1:11" x14ac:dyDescent="0.2">
      <c r="A4" s="307" t="s">
        <v>225</v>
      </c>
      <c r="B4" s="306"/>
    </row>
    <row r="7" spans="1:11" x14ac:dyDescent="0.2">
      <c r="A7" s="308" t="s">
        <v>226</v>
      </c>
    </row>
    <row r="9" spans="1:11" x14ac:dyDescent="0.2">
      <c r="A9" s="309" t="s">
        <v>227</v>
      </c>
      <c r="B9" s="481">
        <v>3872422.67</v>
      </c>
      <c r="C9" s="310"/>
    </row>
    <row r="10" spans="1:11" ht="18" x14ac:dyDescent="0.25">
      <c r="A10" s="309" t="s">
        <v>228</v>
      </c>
      <c r="B10" s="311"/>
      <c r="C10" s="310"/>
      <c r="I10" s="312"/>
      <c r="J10" s="312"/>
      <c r="K10" s="312"/>
    </row>
    <row r="11" spans="1:11" ht="18" x14ac:dyDescent="0.25">
      <c r="A11" s="309" t="s">
        <v>229</v>
      </c>
      <c r="B11" s="313">
        <v>0</v>
      </c>
      <c r="C11" s="310"/>
      <c r="I11" s="312"/>
      <c r="J11" s="312"/>
      <c r="K11" s="312"/>
    </row>
    <row r="12" spans="1:11" x14ac:dyDescent="0.2">
      <c r="A12" s="309" t="s">
        <v>230</v>
      </c>
      <c r="B12" s="313">
        <v>128769188.89</v>
      </c>
      <c r="C12" s="310"/>
      <c r="F12" s="314"/>
    </row>
    <row r="13" spans="1:11" x14ac:dyDescent="0.2">
      <c r="A13" s="309" t="s">
        <v>231</v>
      </c>
      <c r="B13" s="313">
        <v>-7608725.2400000002</v>
      </c>
      <c r="C13" s="310"/>
    </row>
    <row r="14" spans="1:11" x14ac:dyDescent="0.2">
      <c r="A14" s="309" t="s">
        <v>232</v>
      </c>
      <c r="B14" s="482">
        <f>SUM(B12:B13)</f>
        <v>121160463.65000001</v>
      </c>
      <c r="C14" s="310"/>
    </row>
    <row r="15" spans="1:11" x14ac:dyDescent="0.2">
      <c r="A15" s="309"/>
      <c r="B15" s="313"/>
      <c r="C15" s="310"/>
    </row>
    <row r="16" spans="1:11" ht="18.75" customHeight="1" x14ac:dyDescent="0.2">
      <c r="A16" s="309" t="s">
        <v>233</v>
      </c>
      <c r="B16" s="313">
        <v>3767561.18</v>
      </c>
      <c r="C16" s="310"/>
      <c r="E16" s="1"/>
      <c r="I16" s="315"/>
    </row>
    <row r="17" spans="1:7" x14ac:dyDescent="0.2">
      <c r="A17" s="316" t="s">
        <v>234</v>
      </c>
      <c r="B17" s="313">
        <v>17411.12</v>
      </c>
      <c r="C17" s="310"/>
    </row>
    <row r="18" spans="1:7" x14ac:dyDescent="0.2">
      <c r="A18" s="309" t="s">
        <v>235</v>
      </c>
      <c r="B18" s="313">
        <v>49250.83</v>
      </c>
      <c r="C18" s="310"/>
      <c r="E18" s="1"/>
      <c r="F18" s="1"/>
    </row>
    <row r="19" spans="1:7" x14ac:dyDescent="0.2">
      <c r="A19" s="309" t="s">
        <v>236</v>
      </c>
      <c r="B19" s="313"/>
      <c r="C19" s="310"/>
      <c r="F19" s="1"/>
    </row>
    <row r="20" spans="1:7" x14ac:dyDescent="0.2">
      <c r="A20" s="309" t="s">
        <v>237</v>
      </c>
      <c r="B20" s="313">
        <v>0</v>
      </c>
      <c r="C20" s="310"/>
    </row>
    <row r="21" spans="1:7" x14ac:dyDescent="0.2">
      <c r="A21" s="310"/>
      <c r="B21" s="317"/>
      <c r="C21" s="310"/>
    </row>
    <row r="22" spans="1:7" ht="13.5" thickBot="1" x14ac:dyDescent="0.25">
      <c r="A22" s="318" t="s">
        <v>82</v>
      </c>
      <c r="B22" s="483">
        <f>+B9+B14+B16+B19+B18+B17</f>
        <v>128867109.45000002</v>
      </c>
      <c r="C22" s="310"/>
    </row>
    <row r="23" spans="1:7" ht="13.5" thickTop="1" x14ac:dyDescent="0.2">
      <c r="A23" s="310"/>
      <c r="B23" s="311"/>
      <c r="C23" s="310"/>
    </row>
    <row r="24" spans="1:7" x14ac:dyDescent="0.2">
      <c r="A24" s="310"/>
      <c r="B24" s="311"/>
      <c r="C24" s="310"/>
    </row>
    <row r="25" spans="1:7" x14ac:dyDescent="0.2">
      <c r="A25" s="318" t="s">
        <v>238</v>
      </c>
      <c r="B25" s="311"/>
      <c r="C25" s="310"/>
    </row>
    <row r="26" spans="1:7" x14ac:dyDescent="0.2">
      <c r="A26" s="310"/>
      <c r="B26" s="311"/>
      <c r="C26" s="310"/>
    </row>
    <row r="27" spans="1:7" x14ac:dyDescent="0.2">
      <c r="A27" s="309" t="s">
        <v>239</v>
      </c>
      <c r="B27" s="319">
        <v>0</v>
      </c>
      <c r="C27" s="310"/>
    </row>
    <row r="28" spans="1:7" x14ac:dyDescent="0.2">
      <c r="A28" s="309" t="s">
        <v>240</v>
      </c>
      <c r="B28" s="313">
        <v>117266440.8</v>
      </c>
      <c r="C28" s="310"/>
    </row>
    <row r="29" spans="1:7" x14ac:dyDescent="0.2">
      <c r="A29" s="309" t="s">
        <v>241</v>
      </c>
      <c r="B29" s="313">
        <v>190034.24</v>
      </c>
      <c r="C29" s="310"/>
      <c r="E29" s="1"/>
      <c r="G29" s="1"/>
    </row>
    <row r="30" spans="1:7" x14ac:dyDescent="0.2">
      <c r="A30" s="309" t="s">
        <v>242</v>
      </c>
      <c r="B30" s="313">
        <v>0</v>
      </c>
      <c r="C30" s="310"/>
    </row>
    <row r="31" spans="1:7" x14ac:dyDescent="0.2">
      <c r="A31" s="309" t="s">
        <v>243</v>
      </c>
      <c r="B31" s="313">
        <v>0</v>
      </c>
      <c r="C31" s="310"/>
      <c r="G31" s="1"/>
    </row>
    <row r="32" spans="1:7" x14ac:dyDescent="0.2">
      <c r="A32" s="310"/>
      <c r="B32" s="317"/>
      <c r="C32" s="310"/>
    </row>
    <row r="33" spans="1:9" ht="13.5" thickBot="1" x14ac:dyDescent="0.25">
      <c r="A33" s="309" t="s">
        <v>244</v>
      </c>
      <c r="B33" s="484">
        <f>SUM(B28:B32)</f>
        <v>117456475.03999999</v>
      </c>
      <c r="C33" s="310"/>
    </row>
    <row r="34" spans="1:9" ht="13.5" thickTop="1" x14ac:dyDescent="0.2">
      <c r="A34" s="310"/>
      <c r="B34" s="320"/>
      <c r="C34" s="310"/>
    </row>
    <row r="35" spans="1:9" x14ac:dyDescent="0.2">
      <c r="A35" s="318" t="s">
        <v>245</v>
      </c>
      <c r="B35" s="485">
        <v>11410634.41</v>
      </c>
      <c r="C35" s="310"/>
    </row>
    <row r="36" spans="1:9" x14ac:dyDescent="0.2">
      <c r="A36" s="310"/>
      <c r="B36" s="311"/>
      <c r="C36" s="310"/>
    </row>
    <row r="37" spans="1:9" ht="13.5" thickBot="1" x14ac:dyDescent="0.25">
      <c r="A37" s="318" t="s">
        <v>246</v>
      </c>
      <c r="B37" s="483">
        <f>+B33+B35</f>
        <v>128867109.44999999</v>
      </c>
      <c r="C37" s="310"/>
      <c r="I37" s="321"/>
    </row>
    <row r="38" spans="1:9" ht="13.5" thickTop="1" x14ac:dyDescent="0.2">
      <c r="A38" s="310"/>
      <c r="B38" s="311"/>
      <c r="C38" s="310"/>
    </row>
    <row r="39" spans="1:9" x14ac:dyDescent="0.2">
      <c r="A39" s="310"/>
      <c r="B39" s="311">
        <f>B22-B37</f>
        <v>0</v>
      </c>
      <c r="C39" s="310"/>
    </row>
    <row r="40" spans="1:9" x14ac:dyDescent="0.2">
      <c r="B40" s="112"/>
    </row>
    <row r="41" spans="1:9" x14ac:dyDescent="0.2">
      <c r="A41" s="310" t="s">
        <v>247</v>
      </c>
      <c r="B41" s="311"/>
      <c r="C41" s="310"/>
    </row>
    <row r="42" spans="1:9" x14ac:dyDescent="0.2">
      <c r="A42" s="310" t="s">
        <v>248</v>
      </c>
      <c r="B42" s="311"/>
      <c r="C42" s="310"/>
    </row>
    <row r="43" spans="1:9" x14ac:dyDescent="0.2">
      <c r="A43" s="1"/>
      <c r="B43" s="112"/>
      <c r="C43" s="1"/>
    </row>
    <row r="44" spans="1:9" x14ac:dyDescent="0.2">
      <c r="B44" s="112"/>
    </row>
    <row r="45" spans="1:9" x14ac:dyDescent="0.2">
      <c r="B45" s="112"/>
    </row>
    <row r="46" spans="1:9" x14ac:dyDescent="0.2">
      <c r="B46" s="112"/>
    </row>
    <row r="47" spans="1:9" x14ac:dyDescent="0.2">
      <c r="B47" s="11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31"/>
    <col min="3" max="3" width="51.42578125" style="231" customWidth="1"/>
    <col min="4" max="4" width="29.85546875" style="231" bestFit="1" customWidth="1"/>
    <col min="5" max="5" width="14" style="231" bestFit="1" customWidth="1"/>
    <col min="6" max="6" width="14.28515625" style="231" customWidth="1"/>
    <col min="7" max="7" width="9.140625" style="231"/>
    <col min="8" max="8" width="10.140625" style="231" bestFit="1" customWidth="1"/>
    <col min="9" max="9" width="23.28515625" style="231" customWidth="1"/>
    <col min="10" max="10" width="8.7109375" style="231" customWidth="1"/>
    <col min="11" max="11" width="8" style="231" customWidth="1"/>
    <col min="12" max="12" width="16.28515625" style="231" customWidth="1"/>
    <col min="13" max="18" width="9.140625" style="231"/>
    <col min="19" max="19" width="13.85546875" style="231" customWidth="1"/>
    <col min="20" max="16384" width="9.140625" style="231"/>
  </cols>
  <sheetData>
    <row r="1" spans="1:25" x14ac:dyDescent="0.2">
      <c r="A1" s="486" t="s">
        <v>223</v>
      </c>
      <c r="J1" s="43"/>
    </row>
    <row r="2" spans="1:25" ht="15" x14ac:dyDescent="0.25">
      <c r="A2" s="322" t="s">
        <v>249</v>
      </c>
      <c r="B2" s="300"/>
      <c r="C2" s="300"/>
      <c r="D2" s="300"/>
      <c r="E2" s="300"/>
    </row>
    <row r="3" spans="1:25" x14ac:dyDescent="0.2">
      <c r="A3" s="305"/>
      <c r="B3" s="305"/>
      <c r="C3" s="305"/>
      <c r="E3" s="305"/>
    </row>
    <row r="4" spans="1:25" ht="15" x14ac:dyDescent="0.25">
      <c r="A4" s="300"/>
      <c r="B4" s="323" t="s">
        <v>250</v>
      </c>
      <c r="C4" s="300"/>
      <c r="D4" s="300"/>
      <c r="E4" s="300"/>
    </row>
    <row r="5" spans="1:25" x14ac:dyDescent="0.2">
      <c r="A5" s="300"/>
      <c r="B5" s="300" t="s">
        <v>251</v>
      </c>
      <c r="C5" s="300"/>
      <c r="D5" s="487" t="s">
        <v>279</v>
      </c>
      <c r="E5" s="300"/>
      <c r="G5" s="1"/>
    </row>
    <row r="6" spans="1:25" x14ac:dyDescent="0.2">
      <c r="A6" s="300"/>
      <c r="B6" s="300" t="s">
        <v>6</v>
      </c>
      <c r="C6" s="300"/>
      <c r="D6" s="488">
        <v>43703</v>
      </c>
      <c r="E6" s="300"/>
      <c r="G6" s="1"/>
    </row>
    <row r="7" spans="1:25" x14ac:dyDescent="0.2">
      <c r="A7" s="300"/>
      <c r="B7" s="300" t="s">
        <v>252</v>
      </c>
      <c r="C7" s="300"/>
      <c r="D7" s="489">
        <v>32</v>
      </c>
      <c r="E7" s="300"/>
      <c r="G7" s="1"/>
    </row>
    <row r="8" spans="1:25" x14ac:dyDescent="0.2">
      <c r="A8" s="300"/>
      <c r="B8" s="300" t="s">
        <v>253</v>
      </c>
      <c r="C8" s="300"/>
      <c r="D8" s="258">
        <v>360</v>
      </c>
      <c r="E8" s="300"/>
      <c r="G8" s="1"/>
    </row>
    <row r="9" spans="1:25" ht="15" x14ac:dyDescent="0.25">
      <c r="A9" s="300"/>
      <c r="B9" s="300" t="s">
        <v>254</v>
      </c>
      <c r="C9" s="300"/>
      <c r="D9" s="490">
        <v>9200000</v>
      </c>
      <c r="E9" s="300"/>
      <c r="G9" s="1"/>
    </row>
    <row r="10" spans="1:25" ht="15" x14ac:dyDescent="0.25">
      <c r="A10" s="300"/>
      <c r="B10" s="300" t="s">
        <v>255</v>
      </c>
      <c r="C10" s="324"/>
      <c r="D10" s="491">
        <v>5.7660000000000003E-2</v>
      </c>
      <c r="E10" s="300"/>
      <c r="G10" s="1"/>
      <c r="I10" s="1"/>
    </row>
    <row r="11" spans="1:25" ht="15" x14ac:dyDescent="0.25">
      <c r="A11" s="300"/>
      <c r="B11" s="300" t="s">
        <v>256</v>
      </c>
      <c r="C11" s="300"/>
      <c r="D11" s="491">
        <v>2.266E-2</v>
      </c>
      <c r="E11" s="300"/>
      <c r="G11" s="1"/>
      <c r="I11" s="1"/>
    </row>
    <row r="12" spans="1:25" x14ac:dyDescent="0.2">
      <c r="A12" s="300"/>
      <c r="B12" s="325"/>
      <c r="C12" s="326" t="s">
        <v>257</v>
      </c>
      <c r="D12" s="488">
        <v>43699</v>
      </c>
      <c r="E12" s="300"/>
      <c r="G12" s="1"/>
    </row>
    <row r="13" spans="1:25" x14ac:dyDescent="0.2">
      <c r="A13" s="300"/>
      <c r="B13" s="325"/>
      <c r="C13" s="325"/>
      <c r="D13" s="327"/>
      <c r="E13" s="300"/>
      <c r="F13" s="304"/>
      <c r="X13" s="1"/>
      <c r="Y13" s="1"/>
    </row>
    <row r="14" spans="1:25" ht="15" x14ac:dyDescent="0.25">
      <c r="A14" s="300"/>
      <c r="B14" s="323" t="s">
        <v>258</v>
      </c>
      <c r="C14" s="323"/>
      <c r="D14" s="347">
        <f>D9*(D10)*(ROUND((D7)/D8,5))</f>
        <v>47153.656080000001</v>
      </c>
      <c r="E14" s="300"/>
      <c r="X14" s="1"/>
      <c r="Y14" s="1"/>
    </row>
    <row r="15" spans="1:25" x14ac:dyDescent="0.2">
      <c r="A15" s="305"/>
      <c r="B15" s="305"/>
      <c r="C15" s="305"/>
      <c r="D15" s="305"/>
      <c r="E15" s="305"/>
      <c r="X15" s="314"/>
      <c r="Y15" s="1"/>
    </row>
    <row r="16" spans="1:25" ht="15" x14ac:dyDescent="0.25">
      <c r="A16" s="300"/>
      <c r="B16" s="323" t="s">
        <v>259</v>
      </c>
      <c r="C16" s="328"/>
      <c r="D16" s="329"/>
      <c r="E16" s="300"/>
    </row>
    <row r="17" spans="1:26" x14ac:dyDescent="0.2">
      <c r="A17" s="300"/>
      <c r="B17" s="330"/>
      <c r="C17" s="330" t="s">
        <v>260</v>
      </c>
      <c r="D17" s="329">
        <v>592721.38</v>
      </c>
      <c r="E17" s="331"/>
      <c r="G17" s="1"/>
      <c r="K17" s="332"/>
      <c r="Q17" s="233"/>
      <c r="R17" s="233"/>
      <c r="S17" s="233"/>
      <c r="T17" s="233"/>
      <c r="X17" s="333"/>
      <c r="Z17" s="1"/>
    </row>
    <row r="18" spans="1:26" x14ac:dyDescent="0.2">
      <c r="A18" s="305"/>
      <c r="B18" s="330"/>
      <c r="C18" s="330" t="s">
        <v>261</v>
      </c>
      <c r="D18" s="329">
        <v>118342.7</v>
      </c>
      <c r="E18" s="334"/>
      <c r="F18" s="332"/>
      <c r="G18" s="1"/>
      <c r="K18" s="110"/>
      <c r="Q18" s="233"/>
      <c r="R18" s="233"/>
      <c r="S18" s="233"/>
      <c r="T18" s="233"/>
    </row>
    <row r="19" spans="1:26" x14ac:dyDescent="0.2">
      <c r="A19" s="305"/>
      <c r="B19" s="330"/>
      <c r="C19" s="330" t="s">
        <v>262</v>
      </c>
      <c r="D19" s="329">
        <v>41641.599999999999</v>
      </c>
      <c r="E19" s="334"/>
      <c r="G19" s="1"/>
      <c r="I19" s="1"/>
      <c r="K19" s="332"/>
      <c r="Q19" s="335"/>
      <c r="R19" s="335"/>
      <c r="S19" s="336"/>
      <c r="T19" s="233"/>
    </row>
    <row r="20" spans="1:26" ht="15" x14ac:dyDescent="0.25">
      <c r="A20" s="305"/>
      <c r="B20" s="330"/>
      <c r="C20" s="330" t="s">
        <v>263</v>
      </c>
      <c r="D20" s="329">
        <v>292721.39</v>
      </c>
      <c r="E20" s="334"/>
      <c r="G20" s="1"/>
      <c r="K20" s="332"/>
      <c r="Q20" s="337"/>
      <c r="R20" s="337"/>
      <c r="S20" s="337"/>
      <c r="T20" s="233"/>
    </row>
    <row r="21" spans="1:26" ht="15" x14ac:dyDescent="0.25">
      <c r="A21" s="305"/>
      <c r="B21" s="330"/>
      <c r="C21" s="338" t="s">
        <v>264</v>
      </c>
      <c r="D21" s="492">
        <v>833.33</v>
      </c>
      <c r="E21" s="334"/>
      <c r="G21" s="1"/>
      <c r="H21" s="233"/>
      <c r="I21" s="233"/>
      <c r="J21" s="233"/>
      <c r="K21" s="339"/>
      <c r="L21" s="233"/>
      <c r="M21" s="233"/>
      <c r="N21" s="233"/>
      <c r="O21" s="233"/>
      <c r="P21" s="233"/>
      <c r="Q21" s="337"/>
      <c r="R21" s="337"/>
      <c r="S21" s="337"/>
      <c r="T21" s="233"/>
    </row>
    <row r="22" spans="1:26" ht="15" x14ac:dyDescent="0.25">
      <c r="A22" s="305"/>
      <c r="B22" s="330"/>
      <c r="C22" s="330"/>
      <c r="D22" s="340"/>
      <c r="E22" s="305"/>
      <c r="H22" s="233"/>
      <c r="I22" s="233"/>
      <c r="J22" s="233"/>
      <c r="K22" s="339"/>
      <c r="L22" s="233"/>
      <c r="M22" s="233"/>
      <c r="N22" s="233"/>
      <c r="O22" s="233"/>
      <c r="P22" s="233"/>
      <c r="Q22" s="337"/>
      <c r="R22" s="337"/>
      <c r="S22" s="337"/>
      <c r="T22" s="233"/>
    </row>
    <row r="23" spans="1:26" ht="15" x14ac:dyDescent="0.25">
      <c r="A23" s="305"/>
      <c r="B23" s="323" t="s">
        <v>265</v>
      </c>
      <c r="C23" s="328"/>
      <c r="D23" s="347">
        <f>D17-D18-D19-D20-D21</f>
        <v>139182.36000000002</v>
      </c>
      <c r="E23" s="334"/>
      <c r="H23" s="233"/>
      <c r="I23" s="233"/>
      <c r="J23" s="233"/>
      <c r="K23" s="233"/>
      <c r="L23" s="233"/>
      <c r="M23" s="233"/>
      <c r="N23" s="233"/>
      <c r="O23" s="233"/>
      <c r="P23" s="233"/>
      <c r="Q23" s="337"/>
      <c r="R23" s="337"/>
      <c r="S23" s="337"/>
      <c r="T23" s="233"/>
    </row>
    <row r="24" spans="1:26" ht="15" x14ac:dyDescent="0.25">
      <c r="A24" s="305"/>
      <c r="B24" s="323"/>
      <c r="C24" s="300"/>
      <c r="D24" s="300"/>
      <c r="E24" s="305"/>
      <c r="H24" s="233"/>
      <c r="I24" s="233"/>
      <c r="J24" s="233"/>
      <c r="K24" s="233"/>
      <c r="L24" s="233"/>
      <c r="M24" s="233"/>
      <c r="N24" s="233"/>
      <c r="O24" s="233"/>
      <c r="P24" s="233"/>
      <c r="Q24" s="337"/>
      <c r="R24" s="337"/>
      <c r="S24" s="337"/>
      <c r="T24" s="233"/>
    </row>
    <row r="25" spans="1:26" ht="15" x14ac:dyDescent="0.25">
      <c r="A25" s="305"/>
      <c r="B25" s="326" t="s">
        <v>266</v>
      </c>
      <c r="C25" s="300"/>
      <c r="D25" s="341">
        <v>0</v>
      </c>
      <c r="E25" s="305"/>
      <c r="H25" s="342"/>
      <c r="I25" s="343"/>
      <c r="J25" s="343"/>
      <c r="K25" s="343"/>
      <c r="L25" s="343"/>
      <c r="M25" s="343"/>
      <c r="N25" s="343"/>
      <c r="O25" s="233"/>
      <c r="P25" s="233"/>
      <c r="Q25" s="337"/>
      <c r="R25" s="337"/>
      <c r="S25" s="337"/>
      <c r="T25" s="233"/>
    </row>
    <row r="26" spans="1:26" ht="15" x14ac:dyDescent="0.25">
      <c r="A26" s="305"/>
      <c r="B26" s="326"/>
      <c r="C26" s="344" t="s">
        <v>267</v>
      </c>
      <c r="D26" s="300"/>
      <c r="E26" s="305"/>
      <c r="H26" s="342"/>
      <c r="I26" s="343"/>
      <c r="J26" s="343"/>
      <c r="K26" s="343"/>
      <c r="L26" s="337"/>
      <c r="M26" s="343"/>
      <c r="N26" s="343"/>
      <c r="O26" s="233"/>
      <c r="P26" s="233"/>
      <c r="Q26" s="337"/>
      <c r="R26" s="337"/>
      <c r="S26" s="337"/>
      <c r="T26" s="233"/>
    </row>
    <row r="27" spans="1:26" ht="15" x14ac:dyDescent="0.25">
      <c r="A27" s="305"/>
      <c r="B27" s="326" t="s">
        <v>268</v>
      </c>
      <c r="C27" s="300"/>
      <c r="D27" s="341">
        <v>0</v>
      </c>
      <c r="E27" s="305"/>
      <c r="H27" s="342"/>
      <c r="I27" s="343"/>
      <c r="J27" s="343"/>
      <c r="K27" s="343"/>
      <c r="L27" s="337"/>
      <c r="M27" s="343"/>
      <c r="N27" s="343"/>
      <c r="O27" s="233"/>
      <c r="P27" s="233"/>
      <c r="Q27" s="337"/>
      <c r="R27" s="337"/>
      <c r="S27" s="337"/>
      <c r="T27" s="233"/>
    </row>
    <row r="28" spans="1:26" ht="15" x14ac:dyDescent="0.25">
      <c r="A28" s="305"/>
      <c r="B28" s="326" t="s">
        <v>269</v>
      </c>
      <c r="C28" s="300"/>
      <c r="D28" s="345">
        <v>0</v>
      </c>
      <c r="E28" s="305"/>
      <c r="H28" s="343"/>
      <c r="I28" s="343"/>
      <c r="J28" s="343"/>
      <c r="K28" s="343"/>
      <c r="L28" s="337"/>
      <c r="M28" s="343"/>
      <c r="N28" s="343"/>
      <c r="O28" s="233"/>
      <c r="P28" s="233"/>
      <c r="Q28" s="233"/>
      <c r="R28" s="233"/>
      <c r="S28" s="233"/>
      <c r="T28" s="233"/>
    </row>
    <row r="29" spans="1:26" ht="15" x14ac:dyDescent="0.25">
      <c r="A29" s="305"/>
      <c r="B29" s="346" t="s">
        <v>270</v>
      </c>
      <c r="C29" s="300"/>
      <c r="D29" s="347">
        <v>0</v>
      </c>
      <c r="E29" s="305"/>
      <c r="H29" s="343"/>
      <c r="I29" s="337"/>
      <c r="J29" s="343"/>
      <c r="K29" s="343"/>
      <c r="L29" s="337"/>
      <c r="M29" s="343"/>
      <c r="N29" s="343"/>
      <c r="O29" s="233"/>
      <c r="P29" s="233"/>
      <c r="Q29" s="335"/>
      <c r="R29" s="336"/>
      <c r="S29" s="336"/>
      <c r="T29" s="233"/>
    </row>
    <row r="30" spans="1:26" ht="15" x14ac:dyDescent="0.25">
      <c r="A30" s="305"/>
      <c r="B30" s="346"/>
      <c r="C30" s="300"/>
      <c r="D30" s="300"/>
      <c r="E30" s="305"/>
      <c r="H30" s="343"/>
      <c r="I30" s="337"/>
      <c r="J30" s="343"/>
      <c r="K30" s="343"/>
      <c r="L30" s="337"/>
      <c r="M30" s="343"/>
      <c r="N30" s="343"/>
      <c r="O30" s="233"/>
      <c r="P30" s="233"/>
      <c r="Q30" s="337"/>
      <c r="R30" s="337"/>
      <c r="S30" s="337"/>
      <c r="T30" s="233"/>
    </row>
    <row r="31" spans="1:26" ht="15" x14ac:dyDescent="0.25">
      <c r="A31" s="305"/>
      <c r="B31" s="348" t="s">
        <v>271</v>
      </c>
      <c r="C31" s="330"/>
      <c r="D31" s="341"/>
      <c r="E31" s="305"/>
      <c r="H31" s="343"/>
      <c r="I31" s="343"/>
      <c r="J31" s="343"/>
      <c r="K31" s="343"/>
      <c r="L31" s="337"/>
      <c r="M31" s="343"/>
      <c r="N31" s="343"/>
      <c r="O31" s="233"/>
      <c r="P31" s="233"/>
      <c r="Q31" s="337"/>
      <c r="R31" s="337"/>
      <c r="S31" s="337"/>
      <c r="T31" s="233"/>
    </row>
    <row r="32" spans="1:26" ht="15" x14ac:dyDescent="0.25">
      <c r="A32" s="305"/>
      <c r="B32" s="349"/>
      <c r="C32" s="349" t="s">
        <v>272</v>
      </c>
      <c r="D32" s="341">
        <f>+D14</f>
        <v>47153.656080000001</v>
      </c>
      <c r="E32" s="305"/>
      <c r="H32" s="343"/>
      <c r="I32" s="343"/>
      <c r="J32" s="343"/>
      <c r="K32" s="343"/>
      <c r="L32" s="337"/>
      <c r="M32" s="343"/>
      <c r="N32" s="343"/>
      <c r="O32" s="233"/>
      <c r="P32" s="233"/>
      <c r="Q32" s="337"/>
      <c r="R32" s="337"/>
      <c r="S32" s="337"/>
      <c r="T32" s="233"/>
    </row>
    <row r="33" spans="1:20" ht="15" x14ac:dyDescent="0.25">
      <c r="A33" s="305"/>
      <c r="B33" s="300"/>
      <c r="C33" s="300"/>
      <c r="D33" s="327"/>
      <c r="E33" s="305"/>
      <c r="H33" s="343"/>
      <c r="I33" s="337"/>
      <c r="J33" s="343"/>
      <c r="K33" s="343"/>
      <c r="L33" s="337"/>
      <c r="M33" s="343"/>
      <c r="N33" s="343"/>
      <c r="O33" s="233"/>
      <c r="P33" s="233"/>
      <c r="Q33" s="337"/>
      <c r="R33" s="337"/>
      <c r="S33" s="337"/>
      <c r="T33" s="233"/>
    </row>
    <row r="34" spans="1:20" ht="15" x14ac:dyDescent="0.25">
      <c r="A34" s="305"/>
      <c r="B34" s="323" t="s">
        <v>273</v>
      </c>
      <c r="C34" s="323"/>
      <c r="D34" s="347">
        <f>D32</f>
        <v>47153.656080000001</v>
      </c>
      <c r="E34" s="305"/>
      <c r="H34" s="343"/>
      <c r="I34" s="337"/>
      <c r="J34" s="343"/>
      <c r="K34" s="343"/>
      <c r="L34" s="337"/>
      <c r="M34" s="343"/>
      <c r="N34" s="343"/>
      <c r="O34" s="233"/>
      <c r="P34" s="233"/>
      <c r="Q34" s="337"/>
      <c r="R34" s="337"/>
      <c r="S34" s="337"/>
      <c r="T34" s="233"/>
    </row>
    <row r="35" spans="1:20" ht="15" x14ac:dyDescent="0.25">
      <c r="A35" s="305"/>
      <c r="B35" s="305"/>
      <c r="C35" s="305"/>
      <c r="D35" s="305"/>
      <c r="E35" s="305"/>
      <c r="H35" s="343"/>
      <c r="I35" s="343"/>
      <c r="J35" s="343"/>
      <c r="K35" s="343"/>
      <c r="L35" s="337"/>
      <c r="M35" s="343"/>
      <c r="N35" s="343"/>
      <c r="O35" s="233"/>
      <c r="P35" s="233"/>
      <c r="Q35" s="337"/>
      <c r="R35" s="337"/>
      <c r="S35" s="337"/>
      <c r="T35" s="233"/>
    </row>
    <row r="36" spans="1:20" ht="15" x14ac:dyDescent="0.25">
      <c r="A36" s="305"/>
      <c r="B36" s="323" t="s">
        <v>274</v>
      </c>
      <c r="C36" s="300"/>
      <c r="D36" s="300"/>
      <c r="E36" s="305"/>
      <c r="H36" s="343"/>
      <c r="I36" s="343"/>
      <c r="J36" s="343"/>
      <c r="K36" s="343"/>
      <c r="L36" s="337"/>
      <c r="M36" s="343"/>
      <c r="N36" s="343"/>
      <c r="O36" s="233"/>
      <c r="P36" s="233"/>
      <c r="Q36" s="337"/>
      <c r="R36" s="337"/>
      <c r="S36" s="337"/>
      <c r="T36" s="233"/>
    </row>
    <row r="37" spans="1:20" ht="15" x14ac:dyDescent="0.25">
      <c r="A37" s="305"/>
      <c r="B37" s="300"/>
      <c r="C37" s="349" t="s">
        <v>275</v>
      </c>
      <c r="D37" s="350">
        <v>0</v>
      </c>
      <c r="E37" s="305"/>
      <c r="H37" s="343"/>
      <c r="I37" s="337"/>
      <c r="J37" s="343"/>
      <c r="K37" s="343"/>
      <c r="L37" s="337"/>
      <c r="M37" s="343"/>
      <c r="N37" s="343"/>
      <c r="O37" s="233"/>
      <c r="P37" s="233"/>
      <c r="Q37" s="337"/>
      <c r="R37" s="337"/>
      <c r="S37" s="337"/>
      <c r="T37" s="233"/>
    </row>
    <row r="38" spans="1:20" ht="15" x14ac:dyDescent="0.25">
      <c r="A38" s="305"/>
      <c r="B38" s="300" t="s">
        <v>276</v>
      </c>
      <c r="C38" s="300"/>
      <c r="D38" s="351">
        <v>0</v>
      </c>
      <c r="E38" s="305"/>
      <c r="H38" s="343"/>
      <c r="I38" s="337"/>
      <c r="J38" s="343"/>
      <c r="K38" s="343"/>
      <c r="L38" s="337"/>
      <c r="M38" s="343"/>
      <c r="N38" s="343"/>
      <c r="O38" s="233"/>
      <c r="P38" s="233"/>
      <c r="Q38" s="337"/>
      <c r="R38" s="337"/>
      <c r="S38" s="337"/>
      <c r="T38" s="233"/>
    </row>
    <row r="39" spans="1:20" ht="15" x14ac:dyDescent="0.25">
      <c r="A39" s="305"/>
      <c r="B39" s="326" t="s">
        <v>277</v>
      </c>
      <c r="C39" s="300"/>
      <c r="D39" s="352">
        <v>0</v>
      </c>
      <c r="E39" s="305"/>
      <c r="H39" s="342"/>
      <c r="I39" s="343"/>
      <c r="J39" s="343"/>
      <c r="K39" s="343"/>
      <c r="L39" s="337"/>
      <c r="M39" s="343"/>
      <c r="N39" s="343"/>
      <c r="O39" s="233"/>
      <c r="P39" s="233"/>
      <c r="Q39" s="337"/>
      <c r="R39" s="337"/>
      <c r="S39" s="337"/>
      <c r="T39" s="233"/>
    </row>
    <row r="40" spans="1:20" ht="15" x14ac:dyDescent="0.25">
      <c r="A40" s="305"/>
      <c r="B40" s="346" t="s">
        <v>278</v>
      </c>
      <c r="C40" s="300"/>
      <c r="D40" s="347">
        <v>0</v>
      </c>
      <c r="E40" s="305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</row>
    <row r="41" spans="1:20" x14ac:dyDescent="0.2">
      <c r="H41" s="233"/>
      <c r="I41" s="233"/>
      <c r="J41" s="233"/>
      <c r="K41" s="233"/>
      <c r="L41" s="233"/>
      <c r="M41" s="233"/>
      <c r="N41" s="233"/>
      <c r="O41" s="233"/>
      <c r="P41" s="233"/>
      <c r="Q41" s="335"/>
      <c r="R41" s="336"/>
      <c r="S41" s="336"/>
      <c r="T41" s="233"/>
    </row>
    <row r="42" spans="1:20" ht="15" x14ac:dyDescent="0.25">
      <c r="H42" s="233"/>
      <c r="I42" s="233"/>
      <c r="J42" s="233"/>
      <c r="K42" s="233"/>
      <c r="L42" s="233"/>
      <c r="M42" s="233"/>
      <c r="N42" s="233"/>
      <c r="O42" s="233"/>
      <c r="P42" s="233"/>
      <c r="Q42" s="337"/>
      <c r="R42" s="337"/>
      <c r="S42" s="337"/>
      <c r="T42" s="233"/>
    </row>
    <row r="43" spans="1:20" ht="15" x14ac:dyDescent="0.25">
      <c r="H43" s="335"/>
      <c r="I43" s="288"/>
      <c r="J43" s="336"/>
      <c r="K43" s="336"/>
      <c r="L43" s="335"/>
      <c r="M43" s="233"/>
      <c r="N43" s="233"/>
      <c r="O43" s="233"/>
      <c r="P43" s="233"/>
      <c r="Q43" s="337"/>
      <c r="R43" s="337"/>
      <c r="S43" s="337"/>
      <c r="T43" s="233"/>
    </row>
    <row r="44" spans="1:20" ht="15" x14ac:dyDescent="0.25">
      <c r="H44" s="353"/>
      <c r="I44" s="288"/>
      <c r="J44" s="354"/>
      <c r="K44" s="355"/>
      <c r="L44" s="288"/>
      <c r="M44" s="233"/>
      <c r="N44" s="233"/>
      <c r="O44" s="233"/>
      <c r="P44" s="233"/>
      <c r="Q44" s="337"/>
      <c r="R44" s="337"/>
      <c r="S44" s="337"/>
      <c r="T44" s="233"/>
    </row>
    <row r="45" spans="1:20" ht="15" x14ac:dyDescent="0.25">
      <c r="H45" s="353"/>
      <c r="I45" s="288"/>
      <c r="J45" s="353"/>
      <c r="K45" s="353"/>
      <c r="L45" s="288"/>
      <c r="M45" s="233"/>
      <c r="N45" s="233"/>
      <c r="O45" s="233"/>
      <c r="P45" s="233"/>
      <c r="Q45" s="337"/>
      <c r="R45" s="337"/>
      <c r="S45" s="337"/>
      <c r="T45" s="233"/>
    </row>
    <row r="46" spans="1:20" ht="15" x14ac:dyDescent="0.25">
      <c r="H46" s="335"/>
      <c r="I46" s="356"/>
      <c r="J46" s="353"/>
      <c r="K46" s="353"/>
      <c r="L46" s="288"/>
      <c r="M46" s="233"/>
      <c r="N46" s="233"/>
      <c r="O46" s="233"/>
      <c r="P46" s="233"/>
      <c r="Q46" s="337"/>
      <c r="R46" s="337"/>
      <c r="S46" s="337"/>
      <c r="T46" s="233"/>
    </row>
    <row r="47" spans="1:20" ht="15" x14ac:dyDescent="0.25">
      <c r="H47" s="353"/>
      <c r="I47" s="288"/>
      <c r="J47" s="353"/>
      <c r="K47" s="288"/>
      <c r="L47" s="288"/>
      <c r="M47" s="233"/>
      <c r="N47" s="233"/>
      <c r="O47" s="233"/>
      <c r="P47" s="233"/>
      <c r="Q47" s="337"/>
      <c r="R47" s="337"/>
      <c r="S47" s="337"/>
      <c r="T47" s="233"/>
    </row>
    <row r="48" spans="1:20" ht="15" x14ac:dyDescent="0.25">
      <c r="H48" s="353"/>
      <c r="I48" s="108"/>
      <c r="J48" s="353"/>
      <c r="K48" s="353"/>
      <c r="L48" s="288"/>
      <c r="M48" s="233"/>
      <c r="N48" s="233"/>
      <c r="O48" s="233"/>
      <c r="P48" s="233"/>
      <c r="Q48" s="337"/>
      <c r="R48" s="337"/>
      <c r="S48" s="337"/>
      <c r="T48" s="233"/>
    </row>
    <row r="49" spans="8:20" ht="15" x14ac:dyDescent="0.25">
      <c r="H49" s="335"/>
      <c r="I49" s="356"/>
      <c r="J49" s="353"/>
      <c r="K49" s="353"/>
      <c r="L49" s="288"/>
      <c r="M49" s="233"/>
      <c r="N49" s="233"/>
      <c r="O49" s="233"/>
      <c r="P49" s="233"/>
      <c r="Q49" s="343"/>
      <c r="R49" s="337"/>
      <c r="S49" s="337"/>
      <c r="T49" s="23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2019-08-22T18:22:27Z</dcterms:created>
  <dcterms:modified xsi:type="dcterms:W3CDTF">2019-08-22T19:19:23Z</dcterms:modified>
</cp:coreProperties>
</file>