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4.2019\"/>
    </mc:Choice>
  </mc:AlternateContent>
  <bookViews>
    <workbookView xWindow="0" yWindow="0" windowWidth="24000" windowHeight="9600"/>
  </bookViews>
  <sheets>
    <sheet name="ESA FFELP(3)" sheetId="1" r:id="rId1"/>
    <sheet name="ESA Collection and Waterfall(3)" sheetId="2" r:id="rId2"/>
    <sheet name="ESA Balance Sheet(3)" sheetId="3" r:id="rId3"/>
    <sheet name="Class B Note" sheetId="4" r:id="rId4"/>
  </sheets>
  <definedNames>
    <definedName name="_xlnm.Print_Area" localSheetId="3">'Class B Note'!$A$1:$D$40</definedName>
    <definedName name="_xlnm.Print_Area" localSheetId="1">'ESA Collection and Waterfall(3)'!$A$1:$N$89</definedName>
    <definedName name="_xlnm.Print_Area" localSheetId="0">'ESA FFELP(3)'!$A$1:$O$168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4" l="1"/>
  <c r="D14" i="4"/>
  <c r="D32" i="4" s="1"/>
  <c r="D34" i="4" s="1"/>
  <c r="B33" i="3"/>
  <c r="B37" i="3" s="1"/>
  <c r="B14" i="3"/>
  <c r="A3" i="2"/>
  <c r="A84" i="1"/>
  <c r="G73" i="1"/>
  <c r="H66" i="1"/>
  <c r="H65" i="1"/>
  <c r="H53" i="1"/>
  <c r="G53" i="1" s="1"/>
  <c r="G47" i="1"/>
  <c r="H46" i="1"/>
  <c r="H21" i="1"/>
  <c r="L18" i="1"/>
  <c r="E18" i="1"/>
  <c r="J21" i="1"/>
  <c r="E17" i="1"/>
  <c r="A3" i="3"/>
  <c r="E5" i="2"/>
  <c r="B22" i="3" l="1"/>
  <c r="B39" i="3" s="1"/>
  <c r="G46" i="1"/>
  <c r="G50" i="1"/>
  <c r="G64" i="1"/>
  <c r="G66" i="1"/>
  <c r="H68" i="1"/>
  <c r="I21" i="1"/>
  <c r="E6" i="2"/>
  <c r="G68" i="1" l="1"/>
  <c r="K17" i="1" l="1"/>
  <c r="K21" i="1" l="1"/>
  <c r="L17" i="1"/>
  <c r="L21" i="1" l="1"/>
  <c r="M18" i="1" s="1"/>
  <c r="H72" i="1"/>
  <c r="M17" i="1"/>
  <c r="M21" i="1" s="1"/>
  <c r="H74" i="1" l="1"/>
  <c r="G72" i="1"/>
  <c r="G74" i="1" s="1"/>
  <c r="H78" i="1"/>
  <c r="H79" i="1" l="1"/>
</calcChain>
</file>

<file path=xl/sharedStrings.xml><?xml version="1.0" encoding="utf-8"?>
<sst xmlns="http://schemas.openxmlformats.org/spreadsheetml/2006/main" count="373" uniqueCount="280">
  <si>
    <t>Student Loan Backed Reporting - FFELP</t>
  </si>
  <si>
    <t>Monthly/Quarterly Distribution Report</t>
  </si>
  <si>
    <t>Issuer</t>
  </si>
  <si>
    <t>Edsouth Services</t>
  </si>
  <si>
    <t>Deal Name</t>
  </si>
  <si>
    <t>Indenture No. 3,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</si>
  <si>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</si>
  <si>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</si>
  <si>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</si>
  <si>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</si>
  <si>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</si>
  <si>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</si>
  <si>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</si>
  <si>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</si>
  <si>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</si>
  <si>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</si>
  <si>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</si>
  <si>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</si>
  <si>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</si>
  <si>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</si>
  <si>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</si>
  <si>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</si>
  <si>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</si>
  <si>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</si>
  <si>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</si>
  <si>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</si>
  <si>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</si>
  <si>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</si>
  <si>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</si>
  <si>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</si>
  <si>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</si>
  <si>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2012-2 A</t>
  </si>
  <si>
    <t>28137QAA7</t>
  </si>
  <si>
    <t>Monthly</t>
  </si>
  <si>
    <t>2012-2 B</t>
  </si>
  <si>
    <t>28137QAB5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</si>
  <si>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</si>
  <si>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</si>
  <si>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</si>
  <si>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</si>
  <si>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</si>
  <si>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</si>
  <si>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</si>
  <si>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</si>
  <si>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</si>
  <si>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</si>
  <si>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</si>
  <si>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</si>
  <si>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</si>
  <si>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</si>
  <si>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</si>
  <si>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</si>
  <si>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</si>
  <si>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</si>
  <si>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</si>
  <si>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</si>
  <si>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</si>
  <si>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</si>
  <si>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</si>
  <si>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</si>
  <si>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</si>
  <si>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</si>
  <si>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</si>
  <si>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</si>
  <si>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</si>
  <si>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</si>
  <si>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</si>
  <si>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</si>
  <si>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</si>
  <si>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</si>
  <si>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</si>
  <si>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</si>
  <si>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</si>
  <si>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</si>
  <si>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</si>
  <si>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</si>
  <si>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</si>
  <si>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</si>
  <si>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</si>
  <si>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</si>
  <si>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</si>
  <si>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</si>
  <si>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</si>
  <si>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</si>
  <si>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</si>
  <si>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</si>
  <si>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</si>
  <si>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</si>
  <si>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</si>
  <si>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</si>
  <si>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</si>
  <si>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</si>
  <si>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</si>
  <si>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</si>
  <si>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</si>
  <si>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</si>
  <si>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</si>
  <si>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</si>
  <si>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</si>
  <si>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</si>
  <si>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</si>
  <si>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</si>
  <si>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</si>
  <si>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</si>
  <si>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</si>
  <si>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</si>
  <si>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</si>
  <si>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</si>
  <si>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</si>
  <si>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</si>
  <si>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</si>
  <si>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</si>
  <si>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</si>
  <si>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</si>
  <si>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</si>
  <si>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</si>
  <si>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</si>
  <si>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</si>
  <si>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</si>
  <si>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</si>
  <si>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</si>
  <si>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</si>
  <si>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>Pool Balance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</si>
  <si>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</si>
  <si>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</si>
  <si>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</si>
  <si>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</si>
  <si>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</si>
  <si>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</si>
  <si>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</si>
  <si>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</si>
  <si>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</si>
  <si>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</si>
  <si>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</si>
  <si>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</si>
  <si>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</si>
  <si>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</si>
  <si>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</si>
  <si>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</si>
  <si>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</si>
  <si>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</si>
  <si>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</si>
  <si>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</si>
  <si>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</si>
  <si>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</si>
  <si>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</si>
  <si>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</si>
  <si>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</si>
  <si>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</si>
  <si>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</si>
  <si>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</si>
  <si>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</si>
  <si>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</si>
  <si>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</si>
  <si>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</si>
  <si>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</si>
  <si>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</si>
  <si>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</si>
  <si>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</si>
  <si>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</si>
  <si>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</si>
  <si>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</si>
  <si>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</si>
  <si>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</si>
  <si>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</si>
  <si>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</si>
  <si>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</si>
  <si>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</si>
  <si>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Cumulative Net Loss Rate (%)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</si>
  <si>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</si>
  <si>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</si>
  <si>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</si>
  <si>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</si>
  <si>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</si>
  <si>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</si>
  <si>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</si>
  <si>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</si>
  <si>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</si>
  <si>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</si>
  <si>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</si>
  <si>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</si>
  <si>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</si>
  <si>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</si>
  <si>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</si>
  <si>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</si>
  <si>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</si>
  <si>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>(a) Cash collections represent amounts received and posted in the Trust accounts as of the last day of the collection period.</t>
  </si>
  <si>
    <t xml:space="preserve">   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</si>
  <si>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</si>
  <si>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</si>
  <si>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</si>
  <si>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</si>
  <si>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</si>
  <si>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</si>
  <si>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</si>
  <si>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</si>
  <si>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</si>
  <si>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</si>
  <si>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</si>
  <si>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Master Servicing Fee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</si>
  <si>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</si>
  <si>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</si>
  <si>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Class B Interest Distribution Amount (Subject to Class B Interest Cap)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</si>
  <si>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Debt Service Fund replenishment</t>
    </r>
  </si>
  <si>
    <r>
      <t>Eight</t>
    </r>
    <r>
      <rPr>
        <sz val="10"/>
        <rFont val="Arial"/>
        <family val="2"/>
      </rPr>
      <t>: Principal Distribution on Senior and Sub Notes or Obligations</t>
    </r>
  </si>
  <si>
    <r>
      <t>Ninth:</t>
    </r>
    <r>
      <rPr>
        <sz val="10"/>
        <rFont val="Arial"/>
        <family val="2"/>
      </rPr>
      <t xml:space="preserve"> Subordinate Administration Fee</t>
    </r>
  </si>
  <si>
    <r>
      <t>Tenth:</t>
    </r>
    <r>
      <rPr>
        <sz val="10"/>
        <rFont val="Arial"/>
        <family val="2"/>
      </rPr>
      <t xml:space="preserve"> Excess available funds to Noteholders</t>
    </r>
  </si>
  <si>
    <r>
      <t>Eleventh:</t>
    </r>
    <r>
      <rPr>
        <sz val="10"/>
        <rFont val="Arial"/>
        <family val="2"/>
      </rPr>
      <t xml:space="preserve"> Class B Carryover Amount</t>
    </r>
  </si>
  <si>
    <r>
      <t>Twelfth:</t>
    </r>
    <r>
      <rPr>
        <sz val="10"/>
        <rFont val="Arial"/>
        <family val="2"/>
      </rPr>
      <t xml:space="preserve"> Release to Issuer</t>
    </r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</si>
  <si>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</si>
  <si>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</si>
  <si>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</si>
  <si>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</si>
  <si>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</si>
  <si>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</si>
  <si>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</si>
  <si>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</si>
  <si>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</si>
  <si>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</si>
  <si>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</si>
  <si>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</si>
  <si>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</si>
  <si>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</si>
  <si>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3</t>
  </si>
  <si>
    <t>Balance Sheet</t>
  </si>
  <si>
    <t xml:space="preserve"> 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</si>
  <si>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</si>
  <si>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</si>
  <si>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</si>
  <si>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</si>
  <si>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</si>
  <si>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</si>
  <si>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</si>
  <si>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</si>
  <si>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</si>
  <si>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</si>
  <si>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</si>
  <si>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</si>
  <si>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</si>
  <si>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</si>
  <si>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</si>
  <si>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</si>
  <si>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</si>
  <si>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</si>
  <si>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</si>
  <si>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</si>
  <si>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</si>
  <si>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</si>
  <si>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</si>
  <si>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</si>
  <si>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</si>
  <si>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</si>
  <si>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</si>
  <si>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</si>
  <si>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</si>
  <si>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(1ML+350bps)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</si>
  <si>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</si>
  <si>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</si>
  <si>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</si>
  <si>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</si>
  <si>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</si>
  <si>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</si>
  <si>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</si>
  <si>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</si>
  <si>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</si>
  <si>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</si>
  <si>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</si>
  <si>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</si>
  <si>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</si>
  <si>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</si>
  <si>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</si>
  <si>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</si>
  <si>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</si>
  <si>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</si>
  <si>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</si>
  <si>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</si>
  <si>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</si>
  <si>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</si>
  <si>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</si>
  <si>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4/25/19-5/27/19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</si>
</sst>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"/>
    <numFmt numFmtId="172" formatCode="mmmm\ d\,\ yyyy"/>
    <numFmt numFmtId="173" formatCode="_(&quot;$&quot;* #,##0_);_(&quot;$&quot;* \(#,##0\);_(&quot;$&quot;* &quot;-&quot;??_);_(@_)"/>
    <numFmt numFmtId="174" formatCode="m/d/yy;@"/>
    <numFmt numFmtId="175" formatCode="0.000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rgb="FF0000CC"/>
      <name val="Arial"/>
      <family val="2"/>
    </font>
    <font>
      <sz val="10"/>
      <color theme="1"/>
      <name val="Arial"/>
      <family val="2"/>
    </font>
    <font>
      <b/>
      <sz val="10"/>
      <color rgb="FF0000CC"/>
      <name val="Arial"/>
      <family val="2"/>
    </font>
    <font>
      <b/>
      <sz val="14"/>
      <name val="Arial"/>
      <family val="2"/>
    </font>
    <font>
      <sz val="10"/>
      <color indexed="0"/>
      <name val="Arial"/>
      <family val="2"/>
    </font>
    <font>
      <b/>
      <u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89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readingOrder="1"/>
    </xf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4" fillId="0" borderId="0" xfId="0" applyFont="1" applyFill="1" applyBorder="1" applyAlignment="1"/>
    <xf numFmtId="0" fontId="4" fillId="0" borderId="5" xfId="0" applyFont="1" applyFill="1" applyBorder="1" applyAlignment="1"/>
    <xf numFmtId="14" fontId="4" fillId="0" borderId="0" xfId="0" applyNumberFormat="1" applyFont="1" applyFill="1" applyBorder="1" applyAlignment="1"/>
    <xf numFmtId="14" fontId="4" fillId="0" borderId="5" xfId="0" applyNumberFormat="1" applyFont="1" applyFill="1" applyBorder="1" applyAlignment="1"/>
    <xf numFmtId="164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7" xfId="0" applyFont="1" applyFill="1" applyBorder="1" applyAlignment="1"/>
    <xf numFmtId="0" fontId="4" fillId="0" borderId="8" xfId="0" applyFont="1" applyFill="1" applyBorder="1" applyAlignment="1"/>
    <xf numFmtId="0" fontId="3" fillId="0" borderId="1" xfId="0" applyFont="1" applyFill="1" applyBorder="1"/>
    <xf numFmtId="0" fontId="5" fillId="0" borderId="2" xfId="0" applyFont="1" applyFill="1" applyBorder="1"/>
    <xf numFmtId="0" fontId="4" fillId="0" borderId="2" xfId="0" applyFont="1" applyFill="1" applyBorder="1"/>
    <xf numFmtId="0" fontId="4" fillId="0" borderId="2" xfId="0" applyFont="1" applyFill="1" applyBorder="1" applyAlignment="1">
      <alignment readingOrder="1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0" xfId="0" applyFont="1" applyFill="1" applyBorder="1" applyAlignment="1">
      <alignment readingOrder="1"/>
    </xf>
    <xf numFmtId="0" fontId="4" fillId="0" borderId="5" xfId="0" applyFont="1" applyFill="1" applyBorder="1"/>
    <xf numFmtId="0" fontId="4" fillId="0" borderId="9" xfId="0" applyFont="1" applyFill="1" applyBorder="1"/>
    <xf numFmtId="0" fontId="5" fillId="0" borderId="10" xfId="0" applyFont="1" applyFill="1" applyBorder="1" applyAlignment="1">
      <alignment horizontal="center"/>
    </xf>
    <xf numFmtId="1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readingOrder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4" fontId="4" fillId="0" borderId="0" xfId="0" applyNumberFormat="1" applyFont="1" applyFill="1"/>
    <xf numFmtId="0" fontId="4" fillId="0" borderId="17" xfId="0" applyFont="1" applyFill="1" applyBorder="1" applyAlignment="1">
      <alignment horizontal="center"/>
    </xf>
    <xf numFmtId="4" fontId="4" fillId="0" borderId="0" xfId="0" applyNumberFormat="1" applyFont="1" applyFill="1" applyBorder="1"/>
    <xf numFmtId="0" fontId="4" fillId="0" borderId="16" xfId="0" applyFont="1" applyFill="1" applyBorder="1"/>
    <xf numFmtId="164" fontId="4" fillId="0" borderId="17" xfId="0" applyNumberFormat="1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43" fontId="4" fillId="0" borderId="16" xfId="0" applyNumberFormat="1" applyFont="1" applyFill="1" applyBorder="1" applyAlignment="1">
      <alignment horizontal="center" readingOrder="1"/>
    </xf>
    <xf numFmtId="4" fontId="4" fillId="0" borderId="16" xfId="0" applyNumberFormat="1" applyFont="1" applyFill="1" applyBorder="1" applyAlignment="1">
      <alignment horizontal="center"/>
    </xf>
    <xf numFmtId="4" fontId="4" fillId="0" borderId="16" xfId="0" applyNumberFormat="1" applyFont="1" applyFill="1" applyBorder="1"/>
    <xf numFmtId="10" fontId="4" fillId="0" borderId="17" xfId="0" applyNumberFormat="1" applyFont="1" applyFill="1" applyBorder="1" applyAlignment="1">
      <alignment horizontal="center"/>
    </xf>
    <xf numFmtId="10" fontId="4" fillId="0" borderId="16" xfId="0" applyNumberFormat="1" applyFont="1" applyFill="1" applyBorder="1" applyAlignment="1">
      <alignment horizontal="center"/>
    </xf>
    <xf numFmtId="14" fontId="4" fillId="0" borderId="5" xfId="0" applyNumberFormat="1" applyFont="1" applyFill="1" applyBorder="1" applyAlignment="1">
      <alignment horizontal="center"/>
    </xf>
    <xf numFmtId="0" fontId="4" fillId="0" borderId="18" xfId="0" applyFont="1" applyFill="1" applyBorder="1"/>
    <xf numFmtId="0" fontId="4" fillId="0" borderId="19" xfId="0" applyFont="1" applyFill="1" applyBorder="1"/>
    <xf numFmtId="0" fontId="4" fillId="0" borderId="19" xfId="0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3" fontId="4" fillId="0" borderId="19" xfId="0" applyNumberFormat="1" applyFont="1" applyFill="1" applyBorder="1" applyAlignment="1">
      <alignment horizontal="center" readingOrder="1"/>
    </xf>
    <xf numFmtId="4" fontId="4" fillId="0" borderId="19" xfId="0" applyNumberFormat="1" applyFont="1" applyFill="1" applyBorder="1"/>
    <xf numFmtId="4" fontId="4" fillId="0" borderId="21" xfId="0" applyNumberFormat="1" applyFont="1" applyFill="1" applyBorder="1"/>
    <xf numFmtId="10" fontId="9" fillId="0" borderId="20" xfId="0" applyNumberFormat="1" applyFont="1" applyFill="1" applyBorder="1" applyAlignment="1">
      <alignment horizontal="center"/>
    </xf>
    <xf numFmtId="10" fontId="9" fillId="0" borderId="19" xfId="0" applyNumberFormat="1" applyFont="1" applyFill="1" applyBorder="1" applyAlignment="1">
      <alignment horizontal="center"/>
    </xf>
    <xf numFmtId="10" fontId="4" fillId="0" borderId="22" xfId="0" applyNumberFormat="1" applyFont="1" applyFill="1" applyBorder="1" applyAlignment="1">
      <alignment horizontal="center"/>
    </xf>
    <xf numFmtId="0" fontId="5" fillId="0" borderId="21" xfId="0" applyFont="1" applyFill="1" applyBorder="1"/>
    <xf numFmtId="10" fontId="4" fillId="0" borderId="19" xfId="0" applyNumberFormat="1" applyFont="1" applyFill="1" applyBorder="1"/>
    <xf numFmtId="43" fontId="5" fillId="0" borderId="19" xfId="0" applyNumberFormat="1" applyFont="1" applyFill="1" applyBorder="1" applyAlignment="1">
      <alignment readingOrder="1"/>
    </xf>
    <xf numFmtId="4" fontId="5" fillId="0" borderId="19" xfId="0" applyNumberFormat="1" applyFont="1" applyFill="1" applyBorder="1"/>
    <xf numFmtId="9" fontId="5" fillId="0" borderId="19" xfId="0" applyNumberFormat="1" applyFont="1" applyFill="1" applyBorder="1" applyAlignment="1">
      <alignment horizontal="center"/>
    </xf>
    <xf numFmtId="10" fontId="5" fillId="0" borderId="19" xfId="0" applyNumberFormat="1" applyFont="1" applyFill="1" applyBorder="1" applyAlignment="1">
      <alignment horizontal="center"/>
    </xf>
    <xf numFmtId="10" fontId="5" fillId="0" borderId="22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14" xfId="0" applyFont="1" applyFill="1" applyBorder="1"/>
    <xf numFmtId="0" fontId="10" fillId="0" borderId="14" xfId="0" applyFont="1" applyFill="1" applyBorder="1" applyAlignment="1">
      <alignment readingOrder="1"/>
    </xf>
    <xf numFmtId="0" fontId="10" fillId="0" borderId="0" xfId="0" applyFont="1" applyFill="1" applyBorder="1"/>
    <xf numFmtId="0" fontId="10" fillId="0" borderId="15" xfId="0" applyFont="1" applyFill="1" applyBorder="1"/>
    <xf numFmtId="0" fontId="10" fillId="0" borderId="0" xfId="0" applyFont="1" applyFill="1"/>
    <xf numFmtId="0" fontId="10" fillId="0" borderId="6" xfId="0" applyFont="1" applyFill="1" applyBorder="1"/>
    <xf numFmtId="0" fontId="10" fillId="0" borderId="7" xfId="0" applyFont="1" applyFill="1" applyBorder="1"/>
    <xf numFmtId="0" fontId="10" fillId="0" borderId="7" xfId="0" applyFont="1" applyFill="1" applyBorder="1" applyAlignment="1">
      <alignment readingOrder="1"/>
    </xf>
    <xf numFmtId="0" fontId="4" fillId="0" borderId="7" xfId="0" applyFont="1" applyFill="1" applyBorder="1"/>
    <xf numFmtId="0" fontId="10" fillId="0" borderId="8" xfId="0" applyFont="1" applyFill="1" applyBorder="1"/>
    <xf numFmtId="0" fontId="4" fillId="0" borderId="3" xfId="0" applyFont="1" applyFill="1" applyBorder="1" applyAlignment="1">
      <alignment readingOrder="1"/>
    </xf>
    <xf numFmtId="0" fontId="4" fillId="0" borderId="5" xfId="0" applyFont="1" applyFill="1" applyBorder="1" applyAlignment="1">
      <alignment readingOrder="1"/>
    </xf>
    <xf numFmtId="0" fontId="5" fillId="0" borderId="9" xfId="0" applyFont="1" applyFill="1" applyBorder="1"/>
    <xf numFmtId="0" fontId="5" fillId="0" borderId="23" xfId="0" applyFont="1" applyFill="1" applyBorder="1"/>
    <xf numFmtId="0" fontId="5" fillId="0" borderId="24" xfId="0" applyFont="1" applyFill="1" applyBorder="1"/>
    <xf numFmtId="0" fontId="5" fillId="0" borderId="2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readingOrder="1"/>
    </xf>
    <xf numFmtId="0" fontId="5" fillId="0" borderId="0" xfId="0" applyFont="1" applyFill="1"/>
    <xf numFmtId="0" fontId="4" fillId="0" borderId="25" xfId="0" applyFont="1" applyFill="1" applyBorder="1"/>
    <xf numFmtId="0" fontId="4" fillId="0" borderId="14" xfId="0" applyFont="1" applyFill="1" applyBorder="1"/>
    <xf numFmtId="43" fontId="4" fillId="0" borderId="0" xfId="0" applyNumberFormat="1" applyFont="1" applyFill="1"/>
    <xf numFmtId="0" fontId="5" fillId="0" borderId="0" xfId="0" applyFont="1" applyFill="1" applyBorder="1"/>
    <xf numFmtId="0" fontId="4" fillId="0" borderId="21" xfId="0" applyFont="1" applyFill="1" applyBorder="1"/>
    <xf numFmtId="0" fontId="10" fillId="0" borderId="15" xfId="0" applyFont="1" applyFill="1" applyBorder="1" applyAlignment="1">
      <alignment readingOrder="1"/>
    </xf>
    <xf numFmtId="0" fontId="10" fillId="0" borderId="8" xfId="0" applyFont="1" applyFill="1" applyBorder="1" applyAlignment="1">
      <alignment readingOrder="1"/>
    </xf>
    <xf numFmtId="0" fontId="4" fillId="0" borderId="0" xfId="0" quotePrefix="1" applyFont="1" applyFill="1" applyBorder="1"/>
    <xf numFmtId="164" fontId="4" fillId="0" borderId="0" xfId="0" quotePrefix="1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readingOrder="1"/>
    </xf>
    <xf numFmtId="0" fontId="4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4" fillId="0" borderId="13" xfId="0" applyFont="1" applyFill="1" applyBorder="1"/>
    <xf numFmtId="44" fontId="4" fillId="0" borderId="0" xfId="0" applyNumberFormat="1" applyFont="1" applyFill="1" applyBorder="1"/>
    <xf numFmtId="0" fontId="4" fillId="0" borderId="17" xfId="0" applyFont="1" applyFill="1" applyBorder="1"/>
    <xf numFmtId="43" fontId="4" fillId="0" borderId="0" xfId="0" applyNumberFormat="1" applyFont="1" applyFill="1" applyBorder="1"/>
    <xf numFmtId="165" fontId="4" fillId="0" borderId="0" xfId="0" applyNumberFormat="1" applyFont="1" applyFill="1" applyBorder="1"/>
    <xf numFmtId="44" fontId="4" fillId="0" borderId="0" xfId="0" applyNumberFormat="1" applyFont="1" applyFill="1"/>
    <xf numFmtId="166" fontId="4" fillId="0" borderId="0" xfId="0" applyNumberFormat="1" applyFont="1" applyFill="1"/>
    <xf numFmtId="165" fontId="4" fillId="0" borderId="0" xfId="0" applyNumberFormat="1" applyFont="1" applyFill="1"/>
    <xf numFmtId="43" fontId="5" fillId="0" borderId="16" xfId="0" applyNumberFormat="1" applyFont="1" applyFill="1" applyBorder="1" applyAlignment="1">
      <alignment horizontal="right"/>
    </xf>
    <xf numFmtId="0" fontId="10" fillId="0" borderId="28" xfId="0" applyFont="1" applyFill="1" applyBorder="1"/>
    <xf numFmtId="0" fontId="10" fillId="0" borderId="16" xfId="0" applyFont="1" applyFill="1" applyBorder="1"/>
    <xf numFmtId="0" fontId="10" fillId="0" borderId="5" xfId="0" applyFont="1" applyFill="1" applyBorder="1" applyAlignment="1">
      <alignment readingOrder="1"/>
    </xf>
    <xf numFmtId="0" fontId="4" fillId="0" borderId="6" xfId="0" applyFont="1" applyFill="1" applyBorder="1"/>
    <xf numFmtId="0" fontId="4" fillId="0" borderId="31" xfId="0" applyFont="1" applyFill="1" applyBorder="1"/>
    <xf numFmtId="0" fontId="4" fillId="0" borderId="35" xfId="0" applyFont="1" applyFill="1" applyBorder="1"/>
    <xf numFmtId="0" fontId="4" fillId="0" borderId="8" xfId="0" applyFont="1" applyFill="1" applyBorder="1" applyAlignment="1">
      <alignment readingOrder="1"/>
    </xf>
    <xf numFmtId="0" fontId="5" fillId="0" borderId="14" xfId="0" applyFont="1" applyFill="1" applyBorder="1"/>
    <xf numFmtId="0" fontId="4" fillId="0" borderId="11" xfId="0" applyFont="1" applyFill="1" applyBorder="1"/>
    <xf numFmtId="165" fontId="4" fillId="0" borderId="15" xfId="0" applyNumberFormat="1" applyFont="1" applyFill="1" applyBorder="1" applyAlignment="1">
      <alignment readingOrder="1"/>
    </xf>
    <xf numFmtId="1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5" fillId="0" borderId="17" xfId="0" applyFont="1" applyFill="1" applyBorder="1"/>
    <xf numFmtId="0" fontId="4" fillId="0" borderId="8" xfId="0" applyFont="1" applyFill="1" applyBorder="1"/>
    <xf numFmtId="10" fontId="4" fillId="0" borderId="20" xfId="0" applyNumberFormat="1" applyFont="1" applyFill="1" applyBorder="1"/>
    <xf numFmtId="10" fontId="4" fillId="0" borderId="22" xfId="0" applyNumberFormat="1" applyFont="1" applyFill="1" applyBorder="1" applyAlignment="1">
      <alignment readingOrder="1"/>
    </xf>
    <xf numFmtId="0" fontId="10" fillId="0" borderId="25" xfId="0" applyFont="1" applyFill="1" applyBorder="1"/>
    <xf numFmtId="0" fontId="3" fillId="0" borderId="0" xfId="0" applyFont="1" applyFill="1" applyBorder="1"/>
    <xf numFmtId="43" fontId="5" fillId="0" borderId="10" xfId="0" applyNumberFormat="1" applyFont="1" applyFill="1" applyBorder="1" applyAlignment="1">
      <alignment horizontal="center" readingOrder="1"/>
    </xf>
    <xf numFmtId="43" fontId="5" fillId="0" borderId="24" xfId="0" applyNumberFormat="1" applyFont="1" applyFill="1" applyBorder="1" applyAlignment="1">
      <alignment horizontal="center"/>
    </xf>
    <xf numFmtId="0" fontId="13" fillId="0" borderId="4" xfId="0" applyFont="1" applyFill="1" applyBorder="1"/>
    <xf numFmtId="41" fontId="4" fillId="0" borderId="16" xfId="1" applyNumberFormat="1" applyFont="1" applyFill="1" applyBorder="1" applyAlignment="1">
      <alignment horizontal="right"/>
    </xf>
    <xf numFmtId="43" fontId="4" fillId="0" borderId="16" xfId="1" applyNumberFormat="1" applyFont="1" applyFill="1" applyBorder="1" applyAlignment="1">
      <alignment horizontal="right"/>
    </xf>
    <xf numFmtId="10" fontId="4" fillId="0" borderId="16" xfId="1" applyNumberFormat="1" applyFont="1" applyFill="1" applyBorder="1" applyAlignment="1">
      <alignment horizontal="right"/>
    </xf>
    <xf numFmtId="10" fontId="4" fillId="0" borderId="11" xfId="2" applyNumberFormat="1" applyFont="1" applyFill="1" applyBorder="1" applyAlignment="1">
      <alignment horizontal="right"/>
    </xf>
    <xf numFmtId="167" fontId="4" fillId="0" borderId="11" xfId="1" applyNumberFormat="1" applyFont="1" applyFill="1" applyBorder="1" applyAlignment="1">
      <alignment horizontal="right"/>
    </xf>
    <xf numFmtId="167" fontId="4" fillId="0" borderId="37" xfId="1" applyNumberFormat="1" applyFont="1" applyFill="1" applyBorder="1" applyAlignment="1">
      <alignment horizontal="right"/>
    </xf>
    <xf numFmtId="10" fontId="4" fillId="0" borderId="16" xfId="2" applyNumberFormat="1" applyFont="1" applyFill="1" applyBorder="1" applyAlignment="1">
      <alignment horizontal="right"/>
    </xf>
    <xf numFmtId="167" fontId="4" fillId="0" borderId="16" xfId="1" applyNumberFormat="1" applyFont="1" applyFill="1" applyBorder="1" applyAlignment="1">
      <alignment horizontal="right"/>
    </xf>
    <xf numFmtId="167" fontId="4" fillId="0" borderId="38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indent="2"/>
    </xf>
    <xf numFmtId="0" fontId="14" fillId="0" borderId="4" xfId="0" applyFont="1" applyFill="1" applyBorder="1"/>
    <xf numFmtId="0" fontId="9" fillId="0" borderId="0" xfId="0" applyFont="1" applyFill="1" applyBorder="1"/>
    <xf numFmtId="41" fontId="9" fillId="0" borderId="16" xfId="1" applyNumberFormat="1" applyFont="1" applyFill="1" applyBorder="1" applyAlignment="1">
      <alignment horizontal="right"/>
    </xf>
    <xf numFmtId="43" fontId="9" fillId="0" borderId="16" xfId="1" applyNumberFormat="1" applyFont="1" applyFill="1" applyBorder="1" applyAlignment="1">
      <alignment horizontal="right"/>
    </xf>
    <xf numFmtId="10" fontId="9" fillId="0" borderId="16" xfId="1" applyNumberFormat="1" applyFont="1" applyFill="1" applyBorder="1" applyAlignment="1">
      <alignment horizontal="right"/>
    </xf>
    <xf numFmtId="10" fontId="9" fillId="0" borderId="16" xfId="2" applyNumberFormat="1" applyFont="1" applyFill="1" applyBorder="1" applyAlignment="1">
      <alignment horizontal="right"/>
    </xf>
    <xf numFmtId="167" fontId="9" fillId="0" borderId="16" xfId="1" applyNumberFormat="1" applyFont="1" applyFill="1" applyBorder="1" applyAlignment="1">
      <alignment horizontal="right"/>
    </xf>
    <xf numFmtId="167" fontId="9" fillId="0" borderId="38" xfId="1" applyNumberFormat="1" applyFont="1" applyFill="1" applyBorder="1" applyAlignment="1">
      <alignment horizontal="right"/>
    </xf>
    <xf numFmtId="10" fontId="4" fillId="0" borderId="16" xfId="3" applyNumberFormat="1" applyFont="1" applyFill="1" applyBorder="1" applyAlignment="1">
      <alignment horizontal="right"/>
    </xf>
    <xf numFmtId="41" fontId="4" fillId="0" borderId="0" xfId="0" applyNumberFormat="1" applyFont="1" applyFill="1"/>
    <xf numFmtId="10" fontId="4" fillId="0" borderId="0" xfId="0" applyNumberFormat="1" applyFont="1" applyFill="1"/>
    <xf numFmtId="0" fontId="4" fillId="0" borderId="20" xfId="0" applyFont="1" applyFill="1" applyBorder="1"/>
    <xf numFmtId="41" fontId="5" fillId="0" borderId="20" xfId="3" applyNumberFormat="1" applyFont="1" applyFill="1" applyBorder="1" applyAlignment="1">
      <alignment horizontal="right"/>
    </xf>
    <xf numFmtId="43" fontId="5" fillId="0" borderId="19" xfId="3" applyNumberFormat="1" applyFont="1" applyFill="1" applyBorder="1" applyAlignment="1">
      <alignment horizontal="right"/>
    </xf>
    <xf numFmtId="10" fontId="5" fillId="0" borderId="19" xfId="2" applyNumberFormat="1" applyFont="1" applyFill="1" applyBorder="1" applyAlignment="1">
      <alignment horizontal="right"/>
    </xf>
    <xf numFmtId="167" fontId="5" fillId="0" borderId="19" xfId="1" applyNumberFormat="1" applyFont="1" applyFill="1" applyBorder="1" applyAlignment="1">
      <alignment horizontal="right"/>
    </xf>
    <xf numFmtId="167" fontId="5" fillId="0" borderId="39" xfId="1" applyNumberFormat="1" applyFont="1" applyFill="1" applyBorder="1" applyAlignment="1">
      <alignment horizontal="right"/>
    </xf>
    <xf numFmtId="0" fontId="10" fillId="0" borderId="14" xfId="1" applyFont="1" applyFill="1" applyBorder="1"/>
    <xf numFmtId="10" fontId="10" fillId="0" borderId="14" xfId="2" applyNumberFormat="1" applyFont="1" applyFill="1" applyBorder="1"/>
    <xf numFmtId="168" fontId="10" fillId="0" borderId="15" xfId="3" applyNumberFormat="1" applyFont="1" applyFill="1" applyBorder="1"/>
    <xf numFmtId="0" fontId="10" fillId="0" borderId="7" xfId="1" applyFont="1" applyFill="1" applyBorder="1"/>
    <xf numFmtId="10" fontId="10" fillId="0" borderId="7" xfId="2" applyNumberFormat="1" applyFont="1" applyFill="1" applyBorder="1"/>
    <xf numFmtId="168" fontId="10" fillId="0" borderId="8" xfId="3" applyNumberFormat="1" applyFont="1" applyFill="1" applyBorder="1"/>
    <xf numFmtId="0" fontId="4" fillId="0" borderId="0" xfId="1" applyFont="1" applyFill="1" applyBorder="1"/>
    <xf numFmtId="0" fontId="4" fillId="0" borderId="0" xfId="1" applyFill="1"/>
    <xf numFmtId="0" fontId="4" fillId="0" borderId="2" xfId="1" applyFont="1" applyFill="1" applyBorder="1"/>
    <xf numFmtId="0" fontId="4" fillId="0" borderId="3" xfId="1" applyFont="1" applyFill="1" applyBorder="1"/>
    <xf numFmtId="0" fontId="4" fillId="0" borderId="5" xfId="1" applyFont="1" applyFill="1" applyBorder="1"/>
    <xf numFmtId="0" fontId="5" fillId="0" borderId="29" xfId="1" applyFont="1" applyFill="1" applyBorder="1" applyAlignment="1">
      <alignment horizontal="center"/>
    </xf>
    <xf numFmtId="0" fontId="5" fillId="0" borderId="24" xfId="1" applyFont="1" applyFill="1" applyBorder="1" applyAlignment="1">
      <alignment horizontal="center"/>
    </xf>
    <xf numFmtId="0" fontId="5" fillId="0" borderId="30" xfId="1" applyFont="1" applyFill="1" applyBorder="1" applyAlignment="1">
      <alignment horizontal="center"/>
    </xf>
    <xf numFmtId="0" fontId="5" fillId="0" borderId="10" xfId="1" applyFont="1" applyFill="1" applyBorder="1" applyAlignment="1">
      <alignment horizontal="center"/>
    </xf>
    <xf numFmtId="43" fontId="5" fillId="0" borderId="10" xfId="3" applyFont="1" applyFill="1" applyBorder="1" applyAlignment="1">
      <alignment horizontal="center"/>
    </xf>
    <xf numFmtId="43" fontId="5" fillId="0" borderId="24" xfId="3" applyFont="1" applyFill="1" applyBorder="1" applyAlignment="1">
      <alignment horizontal="center"/>
    </xf>
    <xf numFmtId="0" fontId="5" fillId="0" borderId="12" xfId="1" applyFont="1" applyFill="1" applyBorder="1" applyAlignment="1">
      <alignment horizontal="center"/>
    </xf>
    <xf numFmtId="41" fontId="4" fillId="0" borderId="16" xfId="3" applyNumberFormat="1" applyFont="1" applyFill="1" applyBorder="1" applyAlignment="1">
      <alignment horizontal="right"/>
    </xf>
    <xf numFmtId="43" fontId="4" fillId="0" borderId="16" xfId="3" applyFont="1" applyFill="1" applyBorder="1" applyAlignment="1">
      <alignment horizontal="right"/>
    </xf>
    <xf numFmtId="43" fontId="4" fillId="0" borderId="13" xfId="3" applyFont="1" applyFill="1" applyBorder="1" applyAlignment="1">
      <alignment horizontal="right"/>
    </xf>
    <xf numFmtId="43" fontId="4" fillId="0" borderId="16" xfId="2" applyNumberFormat="1" applyFont="1" applyFill="1" applyBorder="1" applyAlignment="1">
      <alignment horizontal="right"/>
    </xf>
    <xf numFmtId="43" fontId="4" fillId="0" borderId="16" xfId="3" applyNumberFormat="1" applyFont="1" applyFill="1" applyBorder="1" applyAlignment="1">
      <alignment horizontal="right"/>
    </xf>
    <xf numFmtId="43" fontId="4" fillId="0" borderId="37" xfId="3" applyNumberFormat="1" applyFont="1" applyFill="1" applyBorder="1" applyAlignment="1">
      <alignment horizontal="right"/>
    </xf>
    <xf numFmtId="43" fontId="4" fillId="0" borderId="17" xfId="3" applyFont="1" applyFill="1" applyBorder="1" applyAlignment="1">
      <alignment horizontal="right"/>
    </xf>
    <xf numFmtId="43" fontId="4" fillId="0" borderId="38" xfId="3" applyNumberFormat="1" applyFont="1" applyFill="1" applyBorder="1" applyAlignment="1">
      <alignment horizontal="right"/>
    </xf>
    <xf numFmtId="43" fontId="4" fillId="0" borderId="28" xfId="2" applyNumberFormat="1" applyFont="1" applyFill="1" applyBorder="1" applyAlignment="1">
      <alignment horizontal="right"/>
    </xf>
    <xf numFmtId="41" fontId="5" fillId="0" borderId="19" xfId="3" applyNumberFormat="1" applyFont="1" applyFill="1" applyBorder="1" applyAlignment="1">
      <alignment horizontal="right"/>
    </xf>
    <xf numFmtId="43" fontId="5" fillId="0" borderId="19" xfId="3" applyFont="1" applyFill="1" applyBorder="1" applyAlignment="1">
      <alignment horizontal="right"/>
    </xf>
    <xf numFmtId="43" fontId="5" fillId="0" borderId="19" xfId="2" applyNumberFormat="1" applyFont="1" applyFill="1" applyBorder="1" applyAlignment="1">
      <alignment horizontal="right"/>
    </xf>
    <xf numFmtId="43" fontId="5" fillId="0" borderId="27" xfId="2" applyNumberFormat="1" applyFont="1" applyFill="1" applyBorder="1" applyAlignment="1">
      <alignment horizontal="right"/>
    </xf>
    <xf numFmtId="43" fontId="5" fillId="0" borderId="39" xfId="3" applyNumberFormat="1" applyFont="1" applyFill="1" applyBorder="1" applyAlignment="1">
      <alignment horizontal="right"/>
    </xf>
    <xf numFmtId="0" fontId="10" fillId="0" borderId="0" xfId="1" applyFont="1" applyFill="1" applyBorder="1"/>
    <xf numFmtId="10" fontId="10" fillId="0" borderId="0" xfId="2" applyNumberFormat="1" applyFont="1" applyFill="1" applyBorder="1"/>
    <xf numFmtId="168" fontId="10" fillId="0" borderId="5" xfId="3" applyNumberFormat="1" applyFont="1" applyFill="1" applyBorder="1"/>
    <xf numFmtId="0" fontId="4" fillId="0" borderId="23" xfId="0" applyFont="1" applyFill="1" applyBorder="1"/>
    <xf numFmtId="0" fontId="10" fillId="0" borderId="5" xfId="1" applyFont="1" applyFill="1" applyBorder="1"/>
    <xf numFmtId="0" fontId="10" fillId="0" borderId="8" xfId="1" applyFont="1" applyFill="1" applyBorder="1"/>
    <xf numFmtId="0" fontId="10" fillId="0" borderId="15" xfId="1" applyFont="1" applyFill="1" applyBorder="1"/>
    <xf numFmtId="0" fontId="4" fillId="0" borderId="0" xfId="1" applyFont="1" applyFill="1"/>
    <xf numFmtId="0" fontId="4" fillId="0" borderId="24" xfId="0" applyFont="1" applyFill="1" applyBorder="1"/>
    <xf numFmtId="0" fontId="4" fillId="0" borderId="12" xfId="1" applyFont="1" applyFill="1" applyBorder="1"/>
    <xf numFmtId="10" fontId="4" fillId="0" borderId="38" xfId="3" applyNumberFormat="1" applyFont="1" applyFill="1" applyBorder="1" applyAlignment="1">
      <alignment horizontal="right"/>
    </xf>
    <xf numFmtId="169" fontId="4" fillId="0" borderId="40" xfId="1" applyNumberFormat="1" applyFont="1" applyFill="1" applyBorder="1" applyAlignment="1">
      <alignment horizontal="right"/>
    </xf>
    <xf numFmtId="170" fontId="4" fillId="0" borderId="38" xfId="1" applyNumberFormat="1" applyFont="1" applyFill="1" applyBorder="1" applyAlignment="1">
      <alignment horizontal="right"/>
    </xf>
    <xf numFmtId="0" fontId="5" fillId="0" borderId="7" xfId="0" applyFont="1" applyFill="1" applyBorder="1"/>
    <xf numFmtId="10" fontId="5" fillId="0" borderId="39" xfId="3" applyNumberFormat="1" applyFont="1" applyFill="1" applyBorder="1" applyAlignment="1">
      <alignment horizontal="right"/>
    </xf>
    <xf numFmtId="169" fontId="5" fillId="0" borderId="39" xfId="1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readingOrder="1"/>
    </xf>
    <xf numFmtId="0" fontId="6" fillId="0" borderId="0" xfId="0" applyFont="1" applyFill="1"/>
    <xf numFmtId="0" fontId="4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5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3" fontId="5" fillId="0" borderId="0" xfId="0" applyNumberFormat="1" applyFont="1" applyFill="1" applyBorder="1"/>
    <xf numFmtId="43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/>
    <xf numFmtId="4" fontId="4" fillId="0" borderId="0" xfId="0" applyNumberFormat="1" applyFont="1" applyFill="1" applyAlignment="1">
      <alignment readingOrder="1"/>
    </xf>
    <xf numFmtId="0" fontId="0" fillId="0" borderId="0" xfId="0" applyFill="1"/>
    <xf numFmtId="0" fontId="6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6" fillId="0" borderId="0" xfId="0" applyFont="1" applyFill="1" applyBorder="1"/>
    <xf numFmtId="0" fontId="5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4" fillId="0" borderId="32" xfId="0" applyFont="1" applyFill="1" applyBorder="1"/>
    <xf numFmtId="0" fontId="0" fillId="0" borderId="41" xfId="0" applyFill="1" applyBorder="1"/>
    <xf numFmtId="0" fontId="0" fillId="0" borderId="36" xfId="0" applyFill="1" applyBorder="1"/>
    <xf numFmtId="0" fontId="5" fillId="0" borderId="4" xfId="0" applyFont="1" applyFill="1" applyBorder="1"/>
    <xf numFmtId="14" fontId="5" fillId="0" borderId="0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4" xfId="0" applyFill="1" applyBorder="1"/>
    <xf numFmtId="43" fontId="4" fillId="0" borderId="5" xfId="0" applyNumberFormat="1" applyFont="1" applyFill="1" applyBorder="1"/>
    <xf numFmtId="43" fontId="0" fillId="0" borderId="0" xfId="0" applyNumberFormat="1" applyFont="1" applyFill="1" applyBorder="1"/>
    <xf numFmtId="0" fontId="17" fillId="0" borderId="0" xfId="0" applyFont="1" applyFill="1" applyBorder="1"/>
    <xf numFmtId="43" fontId="0" fillId="0" borderId="5" xfId="0" applyNumberFormat="1" applyFont="1" applyFill="1" applyBorder="1"/>
    <xf numFmtId="43" fontId="0" fillId="0" borderId="0" xfId="0" applyNumberFormat="1" applyFont="1" applyFill="1"/>
    <xf numFmtId="43" fontId="4" fillId="0" borderId="22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0" xfId="0" applyFill="1" applyBorder="1" applyAlignment="1">
      <alignment horizontal="right"/>
    </xf>
    <xf numFmtId="10" fontId="0" fillId="0" borderId="0" xfId="0" applyNumberFormat="1" applyFill="1" applyBorder="1"/>
    <xf numFmtId="43" fontId="0" fillId="0" borderId="0" xfId="0" applyNumberFormat="1" applyFill="1"/>
    <xf numFmtId="43" fontId="0" fillId="0" borderId="5" xfId="0" applyNumberFormat="1" applyFill="1" applyBorder="1"/>
    <xf numFmtId="43" fontId="0" fillId="0" borderId="0" xfId="0" applyNumberFormat="1" applyFill="1" applyBorder="1"/>
    <xf numFmtId="0" fontId="4" fillId="0" borderId="0" xfId="0" applyFont="1" applyFill="1" applyAlignment="1">
      <alignment horizontal="right"/>
    </xf>
    <xf numFmtId="43" fontId="0" fillId="0" borderId="0" xfId="0" applyNumberFormat="1" applyFill="1" applyBorder="1" applyAlignment="1">
      <alignment horizontal="right"/>
    </xf>
    <xf numFmtId="10" fontId="0" fillId="0" borderId="0" xfId="0" applyNumberFormat="1" applyFill="1"/>
    <xf numFmtId="0" fontId="0" fillId="0" borderId="5" xfId="0" applyFill="1" applyBorder="1"/>
    <xf numFmtId="43" fontId="0" fillId="0" borderId="5" xfId="0" applyNumberFormat="1" applyFill="1" applyBorder="1" applyAlignment="1">
      <alignment horizontal="right"/>
    </xf>
    <xf numFmtId="0" fontId="10" fillId="0" borderId="1" xfId="0" applyFont="1" applyFill="1" applyBorder="1"/>
    <xf numFmtId="0" fontId="6" fillId="0" borderId="2" xfId="0" applyFont="1" applyFill="1" applyBorder="1"/>
    <xf numFmtId="0" fontId="18" fillId="0" borderId="2" xfId="0" applyFont="1" applyFill="1" applyBorder="1"/>
    <xf numFmtId="0" fontId="6" fillId="0" borderId="3" xfId="0" applyFont="1" applyFill="1" applyBorder="1"/>
    <xf numFmtId="0" fontId="6" fillId="0" borderId="5" xfId="0" applyFont="1" applyFill="1" applyBorder="1"/>
    <xf numFmtId="43" fontId="4" fillId="0" borderId="5" xfId="0" applyNumberFormat="1" applyFont="1" applyFill="1" applyBorder="1" applyAlignment="1">
      <alignment horizontal="right"/>
    </xf>
    <xf numFmtId="0" fontId="6" fillId="0" borderId="7" xfId="0" applyFont="1" applyFill="1" applyBorder="1"/>
    <xf numFmtId="43" fontId="6" fillId="0" borderId="7" xfId="0" applyNumberFormat="1" applyFont="1" applyFill="1" applyBorder="1"/>
    <xf numFmtId="0" fontId="6" fillId="0" borderId="8" xfId="0" applyFont="1" applyFill="1" applyBorder="1"/>
    <xf numFmtId="10" fontId="6" fillId="0" borderId="0" xfId="0" quotePrefix="1" applyNumberFormat="1" applyFont="1" applyFill="1" applyAlignment="1">
      <alignment horizontal="right"/>
    </xf>
    <xf numFmtId="43" fontId="19" fillId="0" borderId="0" xfId="0" applyNumberFormat="1" applyFont="1" applyFill="1"/>
    <xf numFmtId="43" fontId="6" fillId="0" borderId="0" xfId="0" applyNumberFormat="1" applyFont="1" applyFill="1"/>
    <xf numFmtId="10" fontId="4" fillId="0" borderId="6" xfId="0" applyNumberFormat="1" applyFont="1" applyFill="1" applyBorder="1"/>
    <xf numFmtId="10" fontId="4" fillId="0" borderId="7" xfId="0" applyNumberFormat="1" applyFont="1" applyFill="1" applyBorder="1"/>
    <xf numFmtId="10" fontId="4" fillId="0" borderId="8" xfId="0" applyNumberFormat="1" applyFont="1" applyFill="1" applyBorder="1" applyAlignment="1">
      <alignment horizontal="right"/>
    </xf>
    <xf numFmtId="10" fontId="6" fillId="0" borderId="0" xfId="0" applyNumberFormat="1" applyFont="1" applyFill="1"/>
    <xf numFmtId="44" fontId="6" fillId="0" borderId="0" xfId="0" applyNumberFormat="1" applyFont="1" applyFill="1"/>
    <xf numFmtId="0" fontId="10" fillId="0" borderId="25" xfId="0" applyFont="1" applyFill="1" applyBorder="1" applyAlignment="1">
      <alignment vertical="top"/>
    </xf>
    <xf numFmtId="0" fontId="0" fillId="0" borderId="14" xfId="0" applyFill="1" applyBorder="1"/>
    <xf numFmtId="0" fontId="0" fillId="0" borderId="15" xfId="0" applyFill="1" applyBorder="1" applyAlignment="1">
      <alignment horizontal="right"/>
    </xf>
    <xf numFmtId="0" fontId="10" fillId="0" borderId="0" xfId="0" applyFont="1" applyFill="1" applyBorder="1" applyAlignment="1">
      <alignment horizontal="left" vertical="top" wrapText="1"/>
    </xf>
    <xf numFmtId="0" fontId="16" fillId="0" borderId="32" xfId="0" applyFont="1" applyFill="1" applyBorder="1"/>
    <xf numFmtId="0" fontId="0" fillId="0" borderId="1" xfId="0" applyFill="1" applyBorder="1"/>
    <xf numFmtId="43" fontId="20" fillId="0" borderId="0" xfId="0" applyNumberFormat="1" applyFont="1" applyFill="1" applyBorder="1"/>
    <xf numFmtId="171" fontId="0" fillId="0" borderId="0" xfId="0" applyNumberFormat="1" applyFill="1"/>
    <xf numFmtId="0" fontId="5" fillId="0" borderId="21" xfId="0" applyFont="1" applyFill="1" applyBorder="1" applyAlignment="1">
      <alignment horizontal="right"/>
    </xf>
    <xf numFmtId="0" fontId="0" fillId="0" borderId="21" xfId="0" applyFill="1" applyBorder="1"/>
    <xf numFmtId="0" fontId="5" fillId="0" borderId="2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9" fontId="20" fillId="0" borderId="0" xfId="0" applyNumberFormat="1" applyFont="1" applyFill="1" applyBorder="1"/>
    <xf numFmtId="0" fontId="20" fillId="0" borderId="0" xfId="0" applyFont="1" applyFill="1" applyBorder="1" applyAlignment="1">
      <alignment horizontal="center"/>
    </xf>
    <xf numFmtId="0" fontId="0" fillId="0" borderId="8" xfId="0" applyFill="1" applyBorder="1"/>
    <xf numFmtId="0" fontId="4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6" xfId="0" applyFill="1" applyBorder="1"/>
    <xf numFmtId="0" fontId="4" fillId="0" borderId="0" xfId="0" applyFont="1" applyFill="1" applyAlignment="1"/>
    <xf numFmtId="43" fontId="4" fillId="0" borderId="8" xfId="0" applyNumberFormat="1" applyFont="1" applyFill="1" applyBorder="1"/>
    <xf numFmtId="0" fontId="0" fillId="0" borderId="35" xfId="0" applyFill="1" applyBorder="1"/>
    <xf numFmtId="0" fontId="0" fillId="0" borderId="0" xfId="0" applyFill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5" fillId="0" borderId="0" xfId="0" applyNumberFormat="1" applyFont="1" applyFill="1" applyBorder="1" applyAlignment="1" applyProtection="1">
      <alignment horizontal="centerContinuous"/>
    </xf>
    <xf numFmtId="0" fontId="5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/>
    <xf numFmtId="165" fontId="4" fillId="0" borderId="0" xfId="0" applyNumberFormat="1" applyFont="1" applyFill="1" applyBorder="1" applyAlignment="1" applyProtection="1"/>
    <xf numFmtId="0" fontId="22" fillId="0" borderId="0" xfId="0" applyFont="1" applyFill="1"/>
    <xf numFmtId="165" fontId="4" fillId="0" borderId="0" xfId="0" applyNumberFormat="1" applyFont="1" applyFill="1" applyBorder="1" applyAlignment="1" applyProtection="1">
      <alignment horizontal="right"/>
    </xf>
    <xf numFmtId="0" fontId="4" fillId="0" borderId="0" xfId="0" quotePrefix="1" applyFont="1" applyFill="1"/>
    <xf numFmtId="0" fontId="0" fillId="0" borderId="0" xfId="0" quotePrefix="1" applyFill="1"/>
    <xf numFmtId="0" fontId="23" fillId="0" borderId="0" xfId="0" applyFont="1" applyFill="1" applyAlignment="1">
      <alignment horizontal="left"/>
    </xf>
    <xf numFmtId="165" fontId="4" fillId="0" borderId="14" xfId="0" applyNumberFormat="1" applyFont="1" applyFill="1" applyBorder="1" applyAlignment="1" applyProtection="1">
      <alignment horizontal="fill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4" fontId="4" fillId="0" borderId="0" xfId="0" applyNumberFormat="1" applyFont="1" applyFill="1" applyBorder="1" applyAlignment="1" applyProtection="1">
      <alignment horizontal="right"/>
    </xf>
    <xf numFmtId="165" fontId="4" fillId="0" borderId="0" xfId="0" applyNumberFormat="1" applyFont="1" applyFill="1" applyBorder="1" applyAlignment="1" applyProtection="1">
      <alignment horizontal="fill"/>
      <protection locked="0"/>
    </xf>
    <xf numFmtId="1" fontId="0" fillId="0" borderId="0" xfId="0" applyNumberFormat="1" applyFill="1"/>
    <xf numFmtId="0" fontId="24" fillId="0" borderId="0" xfId="0" applyFont="1" applyFill="1" applyAlignment="1"/>
    <xf numFmtId="0" fontId="2" fillId="0" borderId="0" xfId="0" applyFont="1" applyFill="1" applyAlignment="1"/>
    <xf numFmtId="0" fontId="5" fillId="0" borderId="0" xfId="0" applyFont="1" applyFill="1" applyAlignment="1"/>
    <xf numFmtId="0" fontId="4" fillId="0" borderId="0" xfId="0" quotePrefix="1" applyFont="1" applyFill="1" applyAlignment="1">
      <alignment horizontal="right"/>
    </xf>
    <xf numFmtId="0" fontId="4" fillId="0" borderId="0" xfId="0" quotePrefix="1" applyFont="1" applyFill="1" applyAlignment="1">
      <alignment horizontal="left"/>
    </xf>
    <xf numFmtId="0" fontId="4" fillId="0" borderId="21" xfId="0" applyFont="1" applyFill="1" applyBorder="1" applyAlignment="1"/>
    <xf numFmtId="0" fontId="25" fillId="0" borderId="0" xfId="0" applyFont="1" applyFill="1" applyAlignment="1">
      <alignment horizontal="left" vertical="top"/>
    </xf>
    <xf numFmtId="44" fontId="26" fillId="0" borderId="0" xfId="0" applyNumberFormat="1" applyFont="1" applyFill="1" applyAlignment="1"/>
    <xf numFmtId="0" fontId="26" fillId="0" borderId="0" xfId="0" applyFont="1" applyFill="1" applyAlignment="1">
      <alignment horizontal="left" vertical="top"/>
    </xf>
    <xf numFmtId="44" fontId="4" fillId="0" borderId="0" xfId="0" applyNumberFormat="1" applyFont="1" applyFill="1" applyAlignment="1"/>
    <xf numFmtId="44" fontId="0" fillId="0" borderId="0" xfId="0" applyNumberFormat="1" applyFill="1"/>
    <xf numFmtId="0" fontId="0" fillId="0" borderId="0" xfId="0" applyFont="1" applyFill="1"/>
    <xf numFmtId="44" fontId="0" fillId="0" borderId="0" xfId="0" applyNumberFormat="1" applyFill="1" applyAlignment="1"/>
    <xf numFmtId="0" fontId="27" fillId="0" borderId="0" xfId="0" applyFont="1" applyFill="1" applyBorder="1"/>
    <xf numFmtId="0" fontId="27" fillId="0" borderId="0" xfId="0" applyFont="1" applyFill="1" applyBorder="1" applyAlignment="1">
      <alignment horizontal="center"/>
    </xf>
    <xf numFmtId="43" fontId="1" fillId="0" borderId="0" xfId="0" applyNumberFormat="1" applyFont="1" applyFill="1" applyBorder="1"/>
    <xf numFmtId="0" fontId="26" fillId="0" borderId="21" xfId="0" applyFont="1" applyFill="1" applyBorder="1" applyAlignment="1">
      <alignment horizontal="left" vertical="top"/>
    </xf>
    <xf numFmtId="44" fontId="0" fillId="0" borderId="0" xfId="0" applyNumberFormat="1" applyFill="1" applyBorder="1"/>
    <xf numFmtId="0" fontId="26" fillId="0" borderId="0" xfId="0" applyFont="1" applyFill="1" applyAlignment="1"/>
    <xf numFmtId="43" fontId="1" fillId="0" borderId="0" xfId="0" applyNumberFormat="1" applyFont="1" applyFill="1" applyAlignment="1"/>
    <xf numFmtId="1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4" fillId="0" borderId="0" xfId="0" quotePrefix="1" applyFont="1" applyFill="1" applyAlignment="1"/>
    <xf numFmtId="43" fontId="1" fillId="0" borderId="21" xfId="0" applyNumberFormat="1" applyFont="1" applyFill="1" applyBorder="1" applyAlignment="1"/>
    <xf numFmtId="0" fontId="2" fillId="0" borderId="0" xfId="0" quotePrefix="1" applyFont="1" applyFill="1" applyAlignment="1"/>
    <xf numFmtId="44" fontId="25" fillId="0" borderId="0" xfId="0" applyNumberFormat="1" applyFont="1" applyFill="1" applyAlignment="1"/>
    <xf numFmtId="0" fontId="25" fillId="0" borderId="0" xfId="0" applyFont="1" applyFill="1" applyAlignment="1"/>
    <xf numFmtId="0" fontId="26" fillId="0" borderId="0" xfId="0" quotePrefix="1" applyFont="1" applyFill="1" applyAlignment="1">
      <alignment horizontal="left" vertical="top"/>
    </xf>
    <xf numFmtId="43" fontId="1" fillId="0" borderId="0" xfId="0" applyNumberFormat="1" applyFont="1" applyFill="1" applyAlignment="1">
      <alignment horizontal="right"/>
    </xf>
    <xf numFmtId="43" fontId="4" fillId="0" borderId="0" xfId="0" applyNumberFormat="1" applyFont="1" applyFill="1" applyAlignment="1">
      <alignment horizontal="right"/>
    </xf>
    <xf numFmtId="43" fontId="4" fillId="0" borderId="21" xfId="0" applyNumberFormat="1" applyFont="1" applyFill="1" applyBorder="1" applyAlignment="1">
      <alignment horizontal="right"/>
    </xf>
    <xf numFmtId="0" fontId="20" fillId="0" borderId="0" xfId="0" applyFont="1" applyFill="1" applyBorder="1"/>
    <xf numFmtId="49" fontId="20" fillId="0" borderId="0" xfId="0" applyNumberFormat="1" applyFont="1" applyFill="1" applyBorder="1" applyAlignment="1">
      <alignment horizontal="center"/>
    </xf>
    <xf numFmtId="175" fontId="20" fillId="0" borderId="0" xfId="0" applyNumberFormat="1" applyFont="1" applyFill="1" applyBorder="1"/>
    <xf numFmtId="43" fontId="27" fillId="0" borderId="0" xfId="0" applyNumberFormat="1" applyFont="1" applyFill="1" applyBorder="1"/>
    <xf numFmtId="0" fontId="3" fillId="0" borderId="0" xfId="0" applyFont="1" applyFill="1"/>
    <xf numFmtId="14" fontId="4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7" xfId="0" applyFont="1" applyFill="1" applyBorder="1" applyAlignment="1" applyProtection="1"/>
    <xf numFmtId="0" fontId="4" fillId="0" borderId="11" xfId="0" applyFont="1" applyFill="1" applyBorder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5" fontId="4" fillId="0" borderId="11" xfId="0" applyNumberFormat="1" applyFont="1" applyFill="1" applyBorder="1" applyAlignment="1" applyProtection="1">
      <alignment horizontal="center" readingOrder="1"/>
    </xf>
    <xf numFmtId="4" fontId="4" fillId="0" borderId="11" xfId="0" applyNumberFormat="1" applyFont="1" applyFill="1" applyBorder="1"/>
    <xf numFmtId="4" fontId="4" fillId="0" borderId="14" xfId="0" applyNumberFormat="1" applyFont="1" applyFill="1" applyBorder="1"/>
    <xf numFmtId="10" fontId="4" fillId="0" borderId="13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6" xfId="0" applyNumberFormat="1" applyFont="1" applyFill="1" applyBorder="1" applyAlignment="1" applyProtection="1">
      <alignment horizontal="center"/>
    </xf>
    <xf numFmtId="164" fontId="0" fillId="0" borderId="17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165" fontId="4" fillId="0" borderId="17" xfId="0" applyNumberFormat="1" applyFont="1" applyFill="1" applyBorder="1" applyAlignment="1" applyProtection="1">
      <alignment horizontal="center" readingOrder="1"/>
    </xf>
    <xf numFmtId="43" fontId="4" fillId="0" borderId="11" xfId="0" applyNumberFormat="1" applyFont="1" applyFill="1" applyBorder="1" applyAlignment="1">
      <alignment horizontal="right" readingOrder="1"/>
    </xf>
    <xf numFmtId="43" fontId="4" fillId="0" borderId="15" xfId="0" applyNumberFormat="1" applyFont="1" applyFill="1" applyBorder="1" applyAlignment="1">
      <alignment horizontal="right" readingOrder="1"/>
    </xf>
    <xf numFmtId="0" fontId="5" fillId="0" borderId="19" xfId="0" applyFont="1" applyFill="1" applyBorder="1" applyAlignment="1">
      <alignment horizontal="center"/>
    </xf>
    <xf numFmtId="43" fontId="4" fillId="0" borderId="16" xfId="0" applyNumberFormat="1" applyFont="1" applyFill="1" applyBorder="1" applyAlignment="1">
      <alignment horizontal="right" readingOrder="1"/>
    </xf>
    <xf numFmtId="43" fontId="4" fillId="0" borderId="5" xfId="0" applyNumberFormat="1" applyFont="1" applyFill="1" applyBorder="1" applyAlignment="1">
      <alignment horizontal="right" readingOrder="1"/>
    </xf>
    <xf numFmtId="0" fontId="4" fillId="0" borderId="4" xfId="0" applyFont="1" applyFill="1" applyBorder="1" applyAlignment="1">
      <alignment horizontal="left" indent="3"/>
    </xf>
    <xf numFmtId="10" fontId="4" fillId="0" borderId="28" xfId="0" applyNumberFormat="1" applyFont="1" applyFill="1" applyBorder="1" applyAlignment="1">
      <alignment horizontal="center"/>
    </xf>
    <xf numFmtId="2" fontId="4" fillId="0" borderId="26" xfId="0" applyNumberFormat="1" applyFont="1" applyFill="1" applyBorder="1" applyAlignment="1"/>
    <xf numFmtId="2" fontId="4" fillId="0" borderId="14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/>
    <xf numFmtId="2" fontId="4" fillId="0" borderId="28" xfId="0" applyNumberFormat="1" applyFont="1" applyFill="1" applyBorder="1" applyAlignment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/>
    <xf numFmtId="2" fontId="4" fillId="0" borderId="27" xfId="0" applyNumberFormat="1" applyFont="1" applyFill="1" applyBorder="1" applyAlignment="1"/>
    <xf numFmtId="2" fontId="4" fillId="0" borderId="21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/>
    <xf numFmtId="0" fontId="4" fillId="0" borderId="9" xfId="0" applyFont="1" applyFill="1" applyBorder="1" applyAlignment="1">
      <alignment horizontal="left" indent="3"/>
    </xf>
    <xf numFmtId="10" fontId="4" fillId="0" borderId="10" xfId="0" applyNumberFormat="1" applyFont="1" applyFill="1" applyBorder="1" applyAlignment="1">
      <alignment horizontal="center"/>
    </xf>
    <xf numFmtId="10" fontId="5" fillId="0" borderId="29" xfId="0" applyNumberFormat="1" applyFont="1" applyFill="1" applyBorder="1" applyAlignment="1"/>
    <xf numFmtId="10" fontId="5" fillId="0" borderId="23" xfId="0" applyNumberFormat="1" applyFont="1" applyFill="1" applyBorder="1" applyAlignment="1">
      <alignment horizontal="center"/>
    </xf>
    <xf numFmtId="10" fontId="5" fillId="0" borderId="30" xfId="0" applyNumberFormat="1" applyFont="1" applyFill="1" applyBorder="1" applyAlignment="1"/>
    <xf numFmtId="3" fontId="4" fillId="0" borderId="16" xfId="0" applyNumberFormat="1" applyFont="1" applyFill="1" applyBorder="1" applyAlignment="1">
      <alignment horizontal="right" readingOrder="1"/>
    </xf>
    <xf numFmtId="37" fontId="4" fillId="0" borderId="16" xfId="0" applyNumberFormat="1" applyFont="1" applyFill="1" applyBorder="1" applyAlignment="1">
      <alignment horizontal="right" readingOrder="1"/>
    </xf>
    <xf numFmtId="3" fontId="4" fillId="0" borderId="5" xfId="0" applyNumberFormat="1" applyFont="1" applyFill="1" applyBorder="1" applyAlignment="1">
      <alignment horizontal="right" readingOrder="1"/>
    </xf>
    <xf numFmtId="10" fontId="5" fillId="0" borderId="28" xfId="0" applyNumberFormat="1" applyFont="1" applyFill="1" applyBorder="1"/>
    <xf numFmtId="2" fontId="5" fillId="0" borderId="31" xfId="0" applyNumberFormat="1" applyFont="1" applyFill="1" applyBorder="1" applyAlignment="1">
      <alignment horizontal="center"/>
    </xf>
    <xf numFmtId="2" fontId="5" fillId="0" borderId="7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/>
    <xf numFmtId="0" fontId="5" fillId="0" borderId="32" xfId="0" applyFont="1" applyFill="1" applyBorder="1"/>
    <xf numFmtId="0" fontId="4" fillId="0" borderId="33" xfId="0" applyFont="1" applyFill="1" applyBorder="1"/>
    <xf numFmtId="10" fontId="5" fillId="0" borderId="34" xfId="0" applyNumberFormat="1" applyFont="1" applyFill="1" applyBorder="1"/>
    <xf numFmtId="2" fontId="5" fillId="0" borderId="0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43" fontId="4" fillId="0" borderId="19" xfId="0" applyNumberFormat="1" applyFont="1" applyFill="1" applyBorder="1" applyAlignment="1">
      <alignment horizontal="right" readingOrder="1"/>
    </xf>
    <xf numFmtId="39" fontId="4" fillId="0" borderId="28" xfId="0" applyNumberFormat="1" applyFont="1" applyFill="1" applyBorder="1"/>
    <xf numFmtId="43" fontId="4" fillId="0" borderId="11" xfId="0" applyNumberFormat="1" applyFont="1" applyFill="1" applyBorder="1"/>
    <xf numFmtId="43" fontId="4" fillId="0" borderId="5" xfId="0" applyNumberFormat="1" applyFont="1" applyFill="1" applyBorder="1" applyAlignment="1">
      <alignment readingOrder="1"/>
    </xf>
    <xf numFmtId="43" fontId="4" fillId="0" borderId="16" xfId="0" applyNumberFormat="1" applyFont="1" applyFill="1" applyBorder="1"/>
    <xf numFmtId="43" fontId="4" fillId="0" borderId="28" xfId="0" applyNumberFormat="1" applyFont="1" applyFill="1" applyBorder="1"/>
    <xf numFmtId="0" fontId="4" fillId="0" borderId="28" xfId="0" applyFont="1" applyFill="1" applyBorder="1" applyAlignment="1">
      <alignment horizontal="center"/>
    </xf>
    <xf numFmtId="43" fontId="5" fillId="0" borderId="5" xfId="0" applyNumberFormat="1" applyFont="1" applyFill="1" applyBorder="1" applyAlignment="1">
      <alignment readingOrder="1"/>
    </xf>
    <xf numFmtId="10" fontId="4" fillId="0" borderId="5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0" fontId="4" fillId="0" borderId="8" xfId="0" applyNumberFormat="1" applyFont="1" applyFill="1" applyBorder="1" applyAlignment="1">
      <alignment horizontal="center"/>
    </xf>
    <xf numFmtId="43" fontId="4" fillId="0" borderId="17" xfId="0" applyNumberFormat="1" applyFont="1" applyFill="1" applyBorder="1"/>
    <xf numFmtId="43" fontId="4" fillId="0" borderId="19" xfId="0" applyNumberFormat="1" applyFont="1" applyFill="1" applyBorder="1"/>
    <xf numFmtId="43" fontId="4" fillId="0" borderId="20" xfId="0" applyNumberFormat="1" applyFont="1" applyFill="1" applyBorder="1"/>
    <xf numFmtId="43" fontId="4" fillId="0" borderId="22" xfId="0" applyNumberFormat="1" applyFont="1" applyFill="1" applyBorder="1" applyAlignment="1">
      <alignment readingOrder="1"/>
    </xf>
    <xf numFmtId="43" fontId="5" fillId="0" borderId="16" xfId="0" applyNumberFormat="1" applyFont="1" applyFill="1" applyBorder="1"/>
    <xf numFmtId="43" fontId="5" fillId="0" borderId="17" xfId="0" applyNumberFormat="1" applyFont="1" applyFill="1" applyBorder="1"/>
    <xf numFmtId="0" fontId="5" fillId="0" borderId="30" xfId="0" applyFont="1" applyFill="1" applyBorder="1" applyAlignment="1">
      <alignment horizontal="center"/>
    </xf>
    <xf numFmtId="43" fontId="4" fillId="0" borderId="16" xfId="0" quotePrefix="1" applyNumberFormat="1" applyFont="1" applyFill="1" applyBorder="1" applyAlignment="1">
      <alignment horizontal="right"/>
    </xf>
    <xf numFmtId="10" fontId="4" fillId="0" borderId="16" xfId="0" applyNumberFormat="1" applyFont="1" applyFill="1" applyBorder="1" applyAlignment="1">
      <alignment horizontal="right"/>
    </xf>
    <xf numFmtId="165" fontId="4" fillId="0" borderId="16" xfId="0" quotePrefix="1" applyNumberFormat="1" applyFont="1" applyFill="1" applyBorder="1" applyAlignment="1">
      <alignment horizontal="right"/>
    </xf>
    <xf numFmtId="43" fontId="4" fillId="0" borderId="37" xfId="0" quotePrefix="1" applyNumberFormat="1" applyFont="1" applyFill="1" applyBorder="1" applyAlignment="1">
      <alignment horizontal="right"/>
    </xf>
    <xf numFmtId="43" fontId="4" fillId="0" borderId="38" xfId="0" quotePrefix="1" applyNumberFormat="1" applyFont="1" applyFill="1" applyBorder="1" applyAlignment="1">
      <alignment horizontal="right"/>
    </xf>
    <xf numFmtId="43" fontId="5" fillId="0" borderId="11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readingOrder="1"/>
    </xf>
    <xf numFmtId="165" fontId="5" fillId="0" borderId="17" xfId="0" applyNumberFormat="1" applyFont="1" applyFill="1" applyBorder="1"/>
    <xf numFmtId="165" fontId="5" fillId="0" borderId="5" xfId="0" applyNumberFormat="1" applyFont="1" applyFill="1" applyBorder="1" applyAlignment="1">
      <alignment readingOrder="1"/>
    </xf>
    <xf numFmtId="0" fontId="5" fillId="0" borderId="18" xfId="0" applyFont="1" applyFill="1" applyBorder="1"/>
    <xf numFmtId="43" fontId="5" fillId="0" borderId="19" xfId="0" applyNumberFormat="1" applyFont="1" applyFill="1" applyBorder="1" applyAlignment="1">
      <alignment horizontal="right"/>
    </xf>
    <xf numFmtId="10" fontId="4" fillId="0" borderId="19" xfId="0" applyNumberFormat="1" applyFont="1" applyFill="1" applyBorder="1" applyAlignment="1">
      <alignment horizontal="right"/>
    </xf>
    <xf numFmtId="165" fontId="5" fillId="0" borderId="19" xfId="0" applyNumberFormat="1" applyFont="1" applyFill="1" applyBorder="1" applyAlignment="1">
      <alignment horizontal="right"/>
    </xf>
    <xf numFmtId="43" fontId="5" fillId="0" borderId="39" xfId="0" applyNumberFormat="1" applyFont="1" applyFill="1" applyBorder="1" applyAlignment="1">
      <alignment horizontal="right"/>
    </xf>
    <xf numFmtId="10" fontId="4" fillId="0" borderId="17" xfId="0" applyNumberFormat="1" applyFont="1" applyFill="1" applyBorder="1"/>
    <xf numFmtId="10" fontId="4" fillId="0" borderId="38" xfId="0" applyNumberFormat="1" applyFont="1" applyFill="1" applyBorder="1" applyAlignment="1">
      <alignment horizontal="center" readingOrder="1"/>
    </xf>
    <xf numFmtId="14" fontId="5" fillId="0" borderId="22" xfId="0" applyNumberFormat="1" applyFont="1" applyFill="1" applyBorder="1" applyAlignment="1">
      <alignment horizontal="center"/>
    </xf>
    <xf numFmtId="44" fontId="0" fillId="0" borderId="8" xfId="0" applyNumberFormat="1" applyFont="1" applyFill="1" applyBorder="1"/>
    <xf numFmtId="14" fontId="5" fillId="0" borderId="42" xfId="0" applyNumberFormat="1" applyFont="1" applyFill="1" applyBorder="1" applyAlignment="1">
      <alignment horizontal="center"/>
    </xf>
    <xf numFmtId="10" fontId="0" fillId="0" borderId="5" xfId="0" applyNumberFormat="1" applyFont="1" applyFill="1" applyBorder="1" applyAlignment="1">
      <alignment horizontal="right"/>
    </xf>
    <xf numFmtId="10" fontId="4" fillId="0" borderId="5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43" fontId="0" fillId="0" borderId="16" xfId="0" applyNumberFormat="1" applyFill="1" applyBorder="1"/>
    <xf numFmtId="43" fontId="0" fillId="0" borderId="19" xfId="0" applyNumberFormat="1" applyFill="1" applyBorder="1"/>
    <xf numFmtId="43" fontId="0" fillId="0" borderId="22" xfId="0" applyNumberFormat="1" applyFill="1" applyBorder="1"/>
    <xf numFmtId="43" fontId="0" fillId="0" borderId="38" xfId="0" applyNumberFormat="1" applyFill="1" applyBorder="1"/>
    <xf numFmtId="43" fontId="0" fillId="0" borderId="16" xfId="0" applyNumberFormat="1" applyFont="1" applyFill="1" applyBorder="1"/>
    <xf numFmtId="43" fontId="0" fillId="0" borderId="19" xfId="0" applyNumberFormat="1" applyFont="1" applyFill="1" applyBorder="1"/>
    <xf numFmtId="43" fontId="0" fillId="0" borderId="22" xfId="0" applyNumberFormat="1" applyFont="1" applyFill="1" applyBorder="1"/>
    <xf numFmtId="172" fontId="5" fillId="0" borderId="0" xfId="0" applyNumberFormat="1" applyFont="1" applyFill="1" applyBorder="1" applyAlignment="1" applyProtection="1">
      <alignment horizontal="centerContinuous"/>
    </xf>
    <xf numFmtId="173" fontId="4" fillId="0" borderId="0" xfId="0" applyNumberFormat="1" applyFont="1" applyFill="1" applyBorder="1" applyAlignment="1" applyProtection="1">
      <alignment horizontal="right"/>
    </xf>
    <xf numFmtId="165" fontId="4" fillId="0" borderId="14" xfId="0" applyNumberFormat="1" applyFont="1" applyFill="1" applyBorder="1" applyAlignment="1" applyProtection="1">
      <alignment horizontal="right"/>
    </xf>
    <xf numFmtId="173" fontId="5" fillId="0" borderId="44" xfId="0" applyNumberFormat="1" applyFont="1" applyFill="1" applyBorder="1" applyAlignment="1" applyProtection="1">
      <alignment horizontal="right"/>
    </xf>
    <xf numFmtId="173" fontId="4" fillId="0" borderId="44" xfId="0" applyNumberFormat="1" applyFont="1" applyFill="1" applyBorder="1" applyAlignment="1" applyProtection="1">
      <alignment horizontal="right"/>
    </xf>
    <xf numFmtId="173" fontId="5" fillId="0" borderId="21" xfId="0" applyNumberFormat="1" applyFont="1" applyFill="1" applyBorder="1" applyAlignment="1" applyProtection="1">
      <alignment horizontal="right"/>
    </xf>
    <xf numFmtId="0" fontId="5" fillId="0" borderId="0" xfId="0" applyNumberFormat="1" applyFont="1" applyFill="1" applyBorder="1" applyAlignment="1" applyProtection="1">
      <alignment horizontal="left"/>
    </xf>
    <xf numFmtId="174" fontId="0" fillId="0" borderId="0" xfId="0" applyNumberFormat="1" applyFill="1" applyAlignment="1">
      <alignment horizontal="right"/>
    </xf>
    <xf numFmtId="14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4" fontId="26" fillId="0" borderId="21" xfId="0" applyNumberFormat="1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43" fontId="21" fillId="0" borderId="0" xfId="0" applyNumberFormat="1" applyFont="1" applyFill="1" applyBorder="1"/>
    <xf numFmtId="0" fontId="4" fillId="0" borderId="0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readingOrder="1"/>
    </xf>
    <xf numFmtId="0" fontId="5" fillId="0" borderId="24" xfId="0" applyFont="1" applyFill="1" applyBorder="1" applyAlignment="1">
      <alignment horizontal="center" readingOrder="1"/>
    </xf>
    <xf numFmtId="0" fontId="5" fillId="0" borderId="1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4">
    <cellStyle name="Comma 69" xfId="3"/>
    <cellStyle name="Normal" xfId="0" builtinId="0"/>
    <cellStyle name="Normal 501" xfId="1"/>
    <cellStyle name="Percent 57" xfId="2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01100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01100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97632</xdr:colOff>
      <xdr:row>30</xdr:row>
      <xdr:rowOff>0</xdr:rowOff>
    </xdr:from>
    <xdr:to>
      <xdr:col>8</xdr:col>
      <xdr:colOff>478632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60632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54000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54000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78475" y="197739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1" customWidth="1"/>
    <col min="2" max="2" width="13.85546875" style="1" customWidth="1"/>
    <col min="3" max="5" width="16" style="1" customWidth="1"/>
    <col min="6" max="6" width="23.28515625" style="1" customWidth="1"/>
    <col min="7" max="7" width="18.7109375" style="1" customWidth="1"/>
    <col min="8" max="8" width="21.7109375" style="3" customWidth="1"/>
    <col min="9" max="9" width="28.42578125" style="1" bestFit="1" customWidth="1"/>
    <col min="10" max="10" width="16.7109375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1.2851562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 x14ac:dyDescent="0.25">
      <c r="A1" s="338" t="s">
        <v>0</v>
      </c>
      <c r="H1" s="2"/>
    </row>
    <row r="2" spans="1:15" ht="15.75" x14ac:dyDescent="0.25">
      <c r="A2" s="338" t="s">
        <v>1</v>
      </c>
    </row>
    <row r="3" spans="1:15" ht="13.5" thickBot="1" x14ac:dyDescent="0.25"/>
    <row r="4" spans="1:15" x14ac:dyDescent="0.2">
      <c r="B4" s="479" t="s">
        <v>2</v>
      </c>
      <c r="C4" s="480"/>
      <c r="D4" s="4" t="s">
        <v>3</v>
      </c>
      <c r="E4" s="4"/>
      <c r="F4" s="4"/>
      <c r="G4" s="5"/>
      <c r="I4" s="481"/>
      <c r="J4" s="481"/>
    </row>
    <row r="5" spans="1:15" x14ac:dyDescent="0.2">
      <c r="B5" s="460" t="s">
        <v>4</v>
      </c>
      <c r="C5" s="461"/>
      <c r="D5" s="6" t="s">
        <v>5</v>
      </c>
      <c r="E5" s="6"/>
      <c r="F5" s="6"/>
      <c r="G5" s="7"/>
      <c r="I5" s="481"/>
      <c r="J5" s="481"/>
      <c r="L5" s="482"/>
      <c r="M5" s="482"/>
    </row>
    <row r="6" spans="1:15" x14ac:dyDescent="0.2">
      <c r="B6" s="460" t="s">
        <v>6</v>
      </c>
      <c r="C6" s="461"/>
      <c r="D6" s="339">
        <v>43613</v>
      </c>
      <c r="E6" s="6"/>
      <c r="F6" s="6"/>
      <c r="G6" s="7"/>
      <c r="I6" s="481"/>
      <c r="J6" s="481"/>
      <c r="L6" s="482"/>
      <c r="M6" s="482"/>
    </row>
    <row r="7" spans="1:15" x14ac:dyDescent="0.2">
      <c r="B7" s="460" t="s">
        <v>7</v>
      </c>
      <c r="C7" s="461"/>
      <c r="D7" s="339">
        <v>43585</v>
      </c>
      <c r="E7" s="8"/>
      <c r="F7" s="8"/>
      <c r="G7" s="9"/>
      <c r="I7" s="10"/>
      <c r="J7" s="11"/>
      <c r="L7" s="482"/>
      <c r="M7" s="482"/>
    </row>
    <row r="8" spans="1:15" x14ac:dyDescent="0.2">
      <c r="B8" s="460" t="s">
        <v>8</v>
      </c>
      <c r="C8" s="461"/>
      <c r="D8" s="6" t="s">
        <v>9</v>
      </c>
      <c r="E8" s="6"/>
      <c r="F8" s="6"/>
      <c r="G8" s="7"/>
      <c r="I8" s="12"/>
      <c r="J8" s="12"/>
    </row>
    <row r="9" spans="1:15" x14ac:dyDescent="0.2">
      <c r="B9" s="460" t="s">
        <v>10</v>
      </c>
      <c r="C9" s="461"/>
      <c r="D9" s="6" t="s">
        <v>11</v>
      </c>
      <c r="E9" s="6"/>
      <c r="F9" s="6"/>
      <c r="G9" s="7"/>
      <c r="I9" s="12"/>
      <c r="J9" s="12"/>
    </row>
    <row r="10" spans="1:15" x14ac:dyDescent="0.2">
      <c r="B10" s="13" t="s">
        <v>12</v>
      </c>
      <c r="C10" s="14"/>
      <c r="D10" s="340" t="s">
        <v>13</v>
      </c>
      <c r="E10" s="15"/>
      <c r="F10" s="15"/>
      <c r="G10" s="16"/>
      <c r="I10" s="17"/>
      <c r="J10" s="17"/>
    </row>
    <row r="11" spans="1:15" ht="13.5" thickBot="1" x14ac:dyDescent="0.25">
      <c r="B11" s="462" t="s">
        <v>14</v>
      </c>
      <c r="C11" s="463"/>
      <c r="D11" s="341" t="s">
        <v>15</v>
      </c>
      <c r="E11" s="18"/>
      <c r="F11" s="18"/>
      <c r="G11" s="19"/>
    </row>
    <row r="12" spans="1:15" x14ac:dyDescent="0.2">
      <c r="B12" s="17"/>
      <c r="C12" s="17"/>
    </row>
    <row r="13" spans="1:15" ht="13.5" thickBot="1" x14ac:dyDescent="0.25"/>
    <row r="14" spans="1:15" ht="15.75" x14ac:dyDescent="0.25">
      <c r="A14" s="20" t="s">
        <v>16</v>
      </c>
      <c r="B14" s="21"/>
      <c r="C14" s="22"/>
      <c r="D14" s="22"/>
      <c r="E14" s="22"/>
      <c r="F14" s="22"/>
      <c r="G14" s="22"/>
      <c r="H14" s="23"/>
      <c r="I14" s="22"/>
      <c r="J14" s="22"/>
      <c r="K14" s="22"/>
      <c r="L14" s="22"/>
      <c r="M14" s="22"/>
      <c r="N14" s="22"/>
      <c r="O14" s="24"/>
    </row>
    <row r="15" spans="1:15" ht="6.75" customHeight="1" x14ac:dyDescent="0.2">
      <c r="A15" s="25"/>
      <c r="B15" s="17"/>
      <c r="C15" s="17"/>
      <c r="D15" s="17"/>
      <c r="E15" s="17"/>
      <c r="F15" s="17"/>
      <c r="G15" s="17"/>
      <c r="H15" s="26"/>
      <c r="I15" s="17"/>
      <c r="J15" s="17"/>
      <c r="K15" s="17"/>
      <c r="L15" s="17"/>
      <c r="M15" s="17"/>
      <c r="N15" s="17"/>
      <c r="O15" s="27"/>
    </row>
    <row r="16" spans="1:15" x14ac:dyDescent="0.2">
      <c r="A16" s="28"/>
      <c r="B16" s="29" t="s">
        <v>17</v>
      </c>
      <c r="C16" s="29" t="s">
        <v>18</v>
      </c>
      <c r="D16" s="30" t="s">
        <v>19</v>
      </c>
      <c r="E16" s="29" t="s">
        <v>20</v>
      </c>
      <c r="F16" s="29" t="s">
        <v>21</v>
      </c>
      <c r="G16" s="29" t="s">
        <v>22</v>
      </c>
      <c r="H16" s="31" t="s">
        <v>23</v>
      </c>
      <c r="I16" s="29" t="s">
        <v>24</v>
      </c>
      <c r="J16" s="29" t="s">
        <v>25</v>
      </c>
      <c r="K16" s="29" t="s">
        <v>26</v>
      </c>
      <c r="L16" s="32" t="s">
        <v>27</v>
      </c>
      <c r="M16" s="29" t="s">
        <v>28</v>
      </c>
      <c r="N16" s="29" t="s">
        <v>29</v>
      </c>
      <c r="O16" s="33" t="s">
        <v>30</v>
      </c>
    </row>
    <row r="17" spans="1:17" x14ac:dyDescent="0.2">
      <c r="A17" s="25"/>
      <c r="B17" s="342" t="s">
        <v>31</v>
      </c>
      <c r="C17" s="343" t="s">
        <v>32</v>
      </c>
      <c r="D17" s="344">
        <v>3.2066299999999999E-2</v>
      </c>
      <c r="E17" s="345">
        <f>+D17-F17</f>
        <v>2.4766299999999998E-2</v>
      </c>
      <c r="F17" s="346">
        <v>7.3000000000000001E-3</v>
      </c>
      <c r="G17" s="34"/>
      <c r="H17" s="347">
        <v>462000000</v>
      </c>
      <c r="I17" s="348">
        <v>117928633.08</v>
      </c>
      <c r="J17" s="348">
        <v>346653.31</v>
      </c>
      <c r="K17" s="349">
        <f>+'ESA Collection and Waterfall(3)'!G84</f>
        <v>2845717.36</v>
      </c>
      <c r="L17" s="348">
        <f>I17-K17</f>
        <v>115082915.72</v>
      </c>
      <c r="M17" s="350">
        <f>L17/L21</f>
        <v>0.92597534466662412</v>
      </c>
      <c r="N17" s="351" t="s">
        <v>33</v>
      </c>
      <c r="O17" s="352">
        <v>50885</v>
      </c>
      <c r="Q17" s="35"/>
    </row>
    <row r="18" spans="1:17" x14ac:dyDescent="0.2">
      <c r="A18" s="25"/>
      <c r="B18" s="353" t="s">
        <v>34</v>
      </c>
      <c r="C18" s="354" t="s">
        <v>35</v>
      </c>
      <c r="D18" s="39">
        <v>5.9766300000000001E-2</v>
      </c>
      <c r="E18" s="355">
        <f>+D18-F18</f>
        <v>2.4766299999999998E-2</v>
      </c>
      <c r="F18" s="356">
        <v>3.5000000000000003E-2</v>
      </c>
      <c r="G18" s="36"/>
      <c r="H18" s="357">
        <v>9200000</v>
      </c>
      <c r="I18" s="43">
        <v>9200000</v>
      </c>
      <c r="J18" s="43">
        <v>50404.75</v>
      </c>
      <c r="K18" s="37"/>
      <c r="L18" s="43">
        <f>I18-K18</f>
        <v>9200000</v>
      </c>
      <c r="M18" s="44">
        <f>L18/L21</f>
        <v>7.4024655333375863E-2</v>
      </c>
      <c r="N18" s="45" t="s">
        <v>33</v>
      </c>
      <c r="O18" s="46">
        <v>54173</v>
      </c>
      <c r="Q18" s="35"/>
    </row>
    <row r="19" spans="1:17" x14ac:dyDescent="0.2">
      <c r="A19" s="25"/>
      <c r="B19" s="38"/>
      <c r="C19" s="38"/>
      <c r="D19" s="39"/>
      <c r="E19" s="39"/>
      <c r="F19" s="40"/>
      <c r="G19" s="36"/>
      <c r="H19" s="41"/>
      <c r="I19" s="42"/>
      <c r="J19" s="43"/>
      <c r="K19" s="37"/>
      <c r="L19" s="43"/>
      <c r="M19" s="44"/>
      <c r="N19" s="45"/>
      <c r="O19" s="46"/>
      <c r="Q19" s="35"/>
    </row>
    <row r="20" spans="1:17" x14ac:dyDescent="0.2">
      <c r="A20" s="47"/>
      <c r="B20" s="48"/>
      <c r="C20" s="49"/>
      <c r="D20" s="50"/>
      <c r="E20" s="51"/>
      <c r="F20" s="49"/>
      <c r="G20" s="51"/>
      <c r="H20" s="52"/>
      <c r="I20" s="53"/>
      <c r="J20" s="53"/>
      <c r="K20" s="54"/>
      <c r="L20" s="53"/>
      <c r="M20" s="55"/>
      <c r="N20" s="56"/>
      <c r="O20" s="57"/>
    </row>
    <row r="21" spans="1:17" x14ac:dyDescent="0.2">
      <c r="A21" s="47"/>
      <c r="B21" s="58" t="s">
        <v>36</v>
      </c>
      <c r="C21" s="48"/>
      <c r="D21" s="59"/>
      <c r="E21" s="49"/>
      <c r="F21" s="49"/>
      <c r="G21" s="49"/>
      <c r="H21" s="60">
        <f>SUM(H17:H20)</f>
        <v>471200000</v>
      </c>
      <c r="I21" s="61">
        <f>SUM(I17:I20)</f>
        <v>127128633.08</v>
      </c>
      <c r="J21" s="61">
        <f>SUM(J17:J19)</f>
        <v>397058.06</v>
      </c>
      <c r="K21" s="61">
        <f>SUM(K17:K19)</f>
        <v>2845717.36</v>
      </c>
      <c r="L21" s="61">
        <f>SUM(L17:L19)</f>
        <v>124282915.72</v>
      </c>
      <c r="M21" s="62">
        <f>SUM(M17:M19)</f>
        <v>1</v>
      </c>
      <c r="N21" s="63"/>
      <c r="O21" s="64"/>
    </row>
    <row r="22" spans="1:17" s="70" customFormat="1" ht="11.25" x14ac:dyDescent="0.2">
      <c r="A22" s="65" t="s">
        <v>37</v>
      </c>
      <c r="B22" s="66"/>
      <c r="C22" s="66"/>
      <c r="D22" s="66"/>
      <c r="E22" s="66"/>
      <c r="F22" s="66"/>
      <c r="G22" s="66"/>
      <c r="H22" s="67"/>
      <c r="I22" s="66"/>
      <c r="J22" s="66"/>
      <c r="K22" s="68"/>
      <c r="L22" s="68"/>
      <c r="M22" s="68"/>
      <c r="N22" s="68"/>
      <c r="O22" s="69"/>
    </row>
    <row r="23" spans="1:17" s="70" customFormat="1" ht="13.5" thickBot="1" x14ac:dyDescent="0.25">
      <c r="A23" s="71"/>
      <c r="B23" s="72"/>
      <c r="C23" s="72"/>
      <c r="D23" s="72"/>
      <c r="E23" s="72"/>
      <c r="F23" s="72"/>
      <c r="G23" s="72"/>
      <c r="H23" s="73"/>
      <c r="I23" s="72"/>
      <c r="J23" s="72"/>
      <c r="K23" s="74"/>
      <c r="L23" s="74"/>
      <c r="M23" s="74"/>
      <c r="N23" s="74"/>
      <c r="O23" s="75"/>
    </row>
    <row r="24" spans="1:17" ht="13.5" thickBot="1" x14ac:dyDescent="0.25"/>
    <row r="25" spans="1:17" ht="15.75" x14ac:dyDescent="0.25">
      <c r="A25" s="20" t="s">
        <v>38</v>
      </c>
      <c r="B25" s="21"/>
      <c r="C25" s="22"/>
      <c r="D25" s="22"/>
      <c r="E25" s="22"/>
      <c r="F25" s="22"/>
      <c r="G25" s="22"/>
      <c r="H25" s="76"/>
      <c r="J25" s="20" t="s">
        <v>39</v>
      </c>
      <c r="K25" s="22"/>
      <c r="L25" s="22"/>
      <c r="M25" s="22"/>
      <c r="N25" s="22"/>
      <c r="O25" s="24"/>
    </row>
    <row r="26" spans="1:17" ht="6.75" customHeight="1" x14ac:dyDescent="0.2">
      <c r="A26" s="25"/>
      <c r="B26" s="17"/>
      <c r="C26" s="17"/>
      <c r="D26" s="17"/>
      <c r="E26" s="17"/>
      <c r="F26" s="17"/>
      <c r="G26" s="17"/>
      <c r="H26" s="77"/>
      <c r="J26" s="25"/>
      <c r="K26" s="17"/>
      <c r="L26" s="17"/>
      <c r="M26" s="17"/>
      <c r="N26" s="17"/>
      <c r="O26" s="27"/>
    </row>
    <row r="27" spans="1:17" s="84" customFormat="1" ht="12.75" customHeight="1" x14ac:dyDescent="0.2">
      <c r="A27" s="78"/>
      <c r="B27" s="79"/>
      <c r="C27" s="79"/>
      <c r="D27" s="79"/>
      <c r="E27" s="80"/>
      <c r="F27" s="81" t="s">
        <v>40</v>
      </c>
      <c r="G27" s="82" t="s">
        <v>41</v>
      </c>
      <c r="H27" s="83" t="s">
        <v>42</v>
      </c>
      <c r="I27" s="1"/>
      <c r="J27" s="85"/>
      <c r="K27" s="97"/>
      <c r="L27" s="32" t="s">
        <v>43</v>
      </c>
      <c r="M27" s="464" t="s">
        <v>44</v>
      </c>
      <c r="N27" s="465"/>
      <c r="O27" s="466"/>
    </row>
    <row r="28" spans="1:17" x14ac:dyDescent="0.2">
      <c r="A28" s="85"/>
      <c r="B28" s="86" t="s">
        <v>45</v>
      </c>
      <c r="C28" s="86"/>
      <c r="D28" s="86"/>
      <c r="E28" s="86"/>
      <c r="F28" s="358">
        <v>138864545.53999999</v>
      </c>
      <c r="G28" s="358">
        <v>-2689379.96</v>
      </c>
      <c r="H28" s="359">
        <v>136175165.58000001</v>
      </c>
      <c r="I28" s="87"/>
      <c r="J28" s="47"/>
      <c r="K28" s="148"/>
      <c r="L28" s="360"/>
      <c r="M28" s="467" t="s">
        <v>46</v>
      </c>
      <c r="N28" s="468"/>
      <c r="O28" s="469"/>
    </row>
    <row r="29" spans="1:17" x14ac:dyDescent="0.2">
      <c r="A29" s="25"/>
      <c r="B29" s="17" t="s">
        <v>47</v>
      </c>
      <c r="C29" s="17"/>
      <c r="D29" s="17"/>
      <c r="E29" s="17"/>
      <c r="F29" s="361">
        <v>1095716.8999999999</v>
      </c>
      <c r="G29" s="361">
        <v>17613.36</v>
      </c>
      <c r="H29" s="362">
        <v>1113330.26</v>
      </c>
      <c r="I29" s="87"/>
      <c r="J29" s="363" t="s">
        <v>48</v>
      </c>
      <c r="K29" s="99"/>
      <c r="L29" s="364">
        <v>1E-3</v>
      </c>
      <c r="M29" s="365"/>
      <c r="N29" s="366">
        <v>-38.020000000000003</v>
      </c>
      <c r="O29" s="367"/>
    </row>
    <row r="30" spans="1:17" x14ac:dyDescent="0.2">
      <c r="A30" s="25"/>
      <c r="B30" s="88" t="s">
        <v>49</v>
      </c>
      <c r="C30" s="88"/>
      <c r="D30" s="88"/>
      <c r="E30" s="88"/>
      <c r="F30" s="361">
        <v>139960262.44</v>
      </c>
      <c r="G30" s="361">
        <v>-2671766.6</v>
      </c>
      <c r="H30" s="362">
        <v>137288495.84</v>
      </c>
      <c r="I30" s="87"/>
      <c r="J30" s="363" t="s">
        <v>50</v>
      </c>
      <c r="K30" s="99"/>
      <c r="L30" s="364">
        <v>5.9999999999999995E-4</v>
      </c>
      <c r="M30" s="368"/>
      <c r="N30" s="369">
        <v>-0.83</v>
      </c>
      <c r="O30" s="370"/>
    </row>
    <row r="31" spans="1:17" x14ac:dyDescent="0.2">
      <c r="A31" s="25"/>
      <c r="B31" s="17"/>
      <c r="C31" s="17"/>
      <c r="D31" s="17"/>
      <c r="E31" s="17"/>
      <c r="F31" s="361">
        <v>0</v>
      </c>
      <c r="G31" s="361">
        <v>0</v>
      </c>
      <c r="H31" s="362">
        <v>0</v>
      </c>
      <c r="I31" s="87"/>
      <c r="J31" s="363" t="s">
        <v>51</v>
      </c>
      <c r="K31" s="99"/>
      <c r="L31" s="364">
        <v>6.4799999999999996E-2</v>
      </c>
      <c r="M31" s="368"/>
      <c r="N31" s="369">
        <v>-17.47</v>
      </c>
      <c r="O31" s="370"/>
    </row>
    <row r="32" spans="1:17" x14ac:dyDescent="0.2">
      <c r="A32" s="25"/>
      <c r="B32" s="17"/>
      <c r="C32" s="17"/>
      <c r="D32" s="17"/>
      <c r="E32" s="17"/>
      <c r="F32" s="361">
        <v>0</v>
      </c>
      <c r="G32" s="361">
        <v>0</v>
      </c>
      <c r="H32" s="362">
        <v>0</v>
      </c>
      <c r="I32" s="87"/>
      <c r="J32" s="363" t="s">
        <v>52</v>
      </c>
      <c r="K32" s="99"/>
      <c r="L32" s="364">
        <v>9.1800000000000007E-2</v>
      </c>
      <c r="M32" s="371"/>
      <c r="N32" s="372">
        <v>-2.5</v>
      </c>
      <c r="O32" s="373"/>
    </row>
    <row r="33" spans="1:15" ht="15.75" customHeight="1" x14ac:dyDescent="0.2">
      <c r="A33" s="25"/>
      <c r="B33" s="17"/>
      <c r="C33" s="17"/>
      <c r="D33" s="17"/>
      <c r="E33" s="17"/>
      <c r="F33" s="361">
        <v>0</v>
      </c>
      <c r="G33" s="361">
        <v>0</v>
      </c>
      <c r="H33" s="362">
        <v>0</v>
      </c>
      <c r="I33" s="87"/>
      <c r="J33" s="374"/>
      <c r="K33" s="194"/>
      <c r="L33" s="375"/>
      <c r="M33" s="376"/>
      <c r="N33" s="377" t="s">
        <v>53</v>
      </c>
      <c r="O33" s="378"/>
    </row>
    <row r="34" spans="1:15" x14ac:dyDescent="0.2">
      <c r="A34" s="25"/>
      <c r="B34" s="17" t="s">
        <v>54</v>
      </c>
      <c r="C34" s="17"/>
      <c r="D34" s="17"/>
      <c r="E34" s="17"/>
      <c r="F34" s="361">
        <v>5.26</v>
      </c>
      <c r="G34" s="361">
        <v>0</v>
      </c>
      <c r="H34" s="362">
        <v>5.26</v>
      </c>
      <c r="I34" s="87"/>
      <c r="J34" s="363" t="s">
        <v>55</v>
      </c>
      <c r="K34" s="99"/>
      <c r="L34" s="364">
        <v>0.83420000000000005</v>
      </c>
      <c r="M34" s="365"/>
      <c r="N34" s="366">
        <v>149.22</v>
      </c>
      <c r="O34" s="367"/>
    </row>
    <row r="35" spans="1:15" x14ac:dyDescent="0.2">
      <c r="A35" s="25"/>
      <c r="B35" s="17" t="s">
        <v>56</v>
      </c>
      <c r="C35" s="17"/>
      <c r="D35" s="17"/>
      <c r="E35" s="17"/>
      <c r="F35" s="361">
        <v>148.4</v>
      </c>
      <c r="G35" s="361">
        <v>0.04</v>
      </c>
      <c r="H35" s="362">
        <v>148.44</v>
      </c>
      <c r="I35" s="87"/>
      <c r="J35" s="363" t="s">
        <v>57</v>
      </c>
      <c r="K35" s="99"/>
      <c r="L35" s="364">
        <v>7.0000000000000001E-3</v>
      </c>
      <c r="M35" s="368"/>
      <c r="N35" s="369">
        <v>143.05000000000001</v>
      </c>
      <c r="O35" s="370"/>
    </row>
    <row r="36" spans="1:15" ht="12.75" customHeight="1" x14ac:dyDescent="0.2">
      <c r="A36" s="25"/>
      <c r="B36" s="17" t="s">
        <v>58</v>
      </c>
      <c r="C36" s="17"/>
      <c r="D36" s="17"/>
      <c r="E36" s="17"/>
      <c r="F36" s="379">
        <v>25248</v>
      </c>
      <c r="G36" s="380">
        <v>-538</v>
      </c>
      <c r="H36" s="381">
        <v>24710</v>
      </c>
      <c r="I36" s="87"/>
      <c r="J36" s="363" t="s">
        <v>59</v>
      </c>
      <c r="K36" s="99"/>
      <c r="L36" s="364">
        <v>5.9999999999999995E-4</v>
      </c>
      <c r="M36" s="368"/>
      <c r="N36" s="369">
        <v>168.9</v>
      </c>
      <c r="O36" s="370"/>
    </row>
    <row r="37" spans="1:15" ht="13.5" thickBot="1" x14ac:dyDescent="0.25">
      <c r="A37" s="25"/>
      <c r="B37" s="17" t="s">
        <v>60</v>
      </c>
      <c r="C37" s="17"/>
      <c r="D37" s="17"/>
      <c r="E37" s="17"/>
      <c r="F37" s="379">
        <v>11682</v>
      </c>
      <c r="G37" s="380">
        <v>-244</v>
      </c>
      <c r="H37" s="381">
        <v>11438</v>
      </c>
      <c r="I37" s="87"/>
      <c r="J37" s="225" t="s">
        <v>61</v>
      </c>
      <c r="K37" s="99"/>
      <c r="L37" s="382"/>
      <c r="M37" s="383"/>
      <c r="N37" s="384">
        <v>124.17</v>
      </c>
      <c r="O37" s="385"/>
    </row>
    <row r="38" spans="1:15" ht="13.5" thickBot="1" x14ac:dyDescent="0.25">
      <c r="A38" s="25"/>
      <c r="B38" s="17" t="s">
        <v>62</v>
      </c>
      <c r="C38" s="17"/>
      <c r="D38" s="17"/>
      <c r="E38" s="17"/>
      <c r="F38" s="361">
        <v>5543.42</v>
      </c>
      <c r="G38" s="361">
        <v>12.57</v>
      </c>
      <c r="H38" s="362">
        <v>5555.99</v>
      </c>
      <c r="I38" s="87"/>
      <c r="J38" s="386"/>
      <c r="K38" s="387"/>
      <c r="L38" s="388"/>
      <c r="M38" s="389"/>
      <c r="N38" s="389"/>
      <c r="O38" s="390"/>
    </row>
    <row r="39" spans="1:15" ht="12.75" customHeight="1" x14ac:dyDescent="0.2">
      <c r="A39" s="47"/>
      <c r="B39" s="89" t="s">
        <v>63</v>
      </c>
      <c r="C39" s="89"/>
      <c r="D39" s="89"/>
      <c r="E39" s="89"/>
      <c r="F39" s="391">
        <v>11980.85</v>
      </c>
      <c r="G39" s="391">
        <v>21.99</v>
      </c>
      <c r="H39" s="362">
        <v>12002.84</v>
      </c>
      <c r="I39" s="87"/>
      <c r="J39" s="470" t="s">
        <v>64</v>
      </c>
      <c r="K39" s="471"/>
      <c r="L39" s="471"/>
      <c r="M39" s="471"/>
      <c r="N39" s="471"/>
      <c r="O39" s="472"/>
    </row>
    <row r="40" spans="1:15" s="70" customFormat="1" x14ac:dyDescent="0.2">
      <c r="A40" s="65"/>
      <c r="B40" s="66"/>
      <c r="C40" s="66"/>
      <c r="D40" s="66"/>
      <c r="E40" s="66"/>
      <c r="F40" s="68"/>
      <c r="G40" s="68"/>
      <c r="H40" s="90"/>
      <c r="I40" s="87"/>
      <c r="J40" s="473"/>
      <c r="K40" s="474"/>
      <c r="L40" s="474"/>
      <c r="M40" s="474"/>
      <c r="N40" s="474"/>
      <c r="O40" s="475"/>
    </row>
    <row r="41" spans="1:15" s="70" customFormat="1" ht="13.5" thickBot="1" x14ac:dyDescent="0.25">
      <c r="A41" s="71"/>
      <c r="B41" s="72"/>
      <c r="C41" s="72"/>
      <c r="D41" s="72"/>
      <c r="E41" s="72"/>
      <c r="F41" s="72"/>
      <c r="G41" s="72"/>
      <c r="H41" s="91"/>
      <c r="I41" s="87"/>
      <c r="J41" s="476"/>
      <c r="K41" s="477"/>
      <c r="L41" s="477"/>
      <c r="M41" s="477"/>
      <c r="N41" s="477"/>
      <c r="O41" s="478"/>
    </row>
    <row r="42" spans="1:15" ht="13.5" thickBot="1" x14ac:dyDescent="0.25">
      <c r="I42" s="87"/>
      <c r="L42" s="17"/>
    </row>
    <row r="43" spans="1:15" ht="15.75" x14ac:dyDescent="0.25">
      <c r="A43" s="20" t="s">
        <v>65</v>
      </c>
      <c r="B43" s="22"/>
      <c r="C43" s="22"/>
      <c r="D43" s="22"/>
      <c r="E43" s="22"/>
      <c r="F43" s="22"/>
      <c r="G43" s="22"/>
      <c r="H43" s="76"/>
      <c r="I43" s="87"/>
      <c r="J43" s="17"/>
      <c r="L43" s="92"/>
    </row>
    <row r="44" spans="1:15" x14ac:dyDescent="0.2">
      <c r="A44" s="25"/>
      <c r="B44" s="17"/>
      <c r="C44" s="17"/>
      <c r="D44" s="17"/>
      <c r="E44" s="17"/>
      <c r="F44" s="17"/>
      <c r="G44" s="17"/>
      <c r="H44" s="77"/>
      <c r="I44" s="87"/>
      <c r="J44" s="17"/>
      <c r="L44" s="93"/>
    </row>
    <row r="45" spans="1:15" x14ac:dyDescent="0.2">
      <c r="A45" s="78"/>
      <c r="B45" s="79"/>
      <c r="C45" s="79"/>
      <c r="D45" s="79"/>
      <c r="E45" s="79"/>
      <c r="F45" s="29" t="s">
        <v>66</v>
      </c>
      <c r="G45" s="32" t="s">
        <v>41</v>
      </c>
      <c r="H45" s="94" t="s">
        <v>42</v>
      </c>
      <c r="I45" s="87"/>
      <c r="J45" s="95"/>
      <c r="L45" s="96"/>
    </row>
    <row r="46" spans="1:15" x14ac:dyDescent="0.2">
      <c r="A46" s="25"/>
      <c r="B46" s="17" t="s">
        <v>67</v>
      </c>
      <c r="C46" s="17"/>
      <c r="D46" s="17"/>
      <c r="E46" s="97"/>
      <c r="F46" s="392">
        <v>702593.75</v>
      </c>
      <c r="G46" s="393">
        <f>H46-F46</f>
        <v>0</v>
      </c>
      <c r="H46" s="394">
        <f>+F47</f>
        <v>702593.75</v>
      </c>
      <c r="I46" s="87"/>
      <c r="J46" s="98"/>
      <c r="L46" s="96"/>
    </row>
    <row r="47" spans="1:15" x14ac:dyDescent="0.2">
      <c r="A47" s="25"/>
      <c r="B47" s="17" t="s">
        <v>68</v>
      </c>
      <c r="C47" s="17"/>
      <c r="D47" s="17"/>
      <c r="E47" s="99"/>
      <c r="F47" s="392">
        <v>702593.75</v>
      </c>
      <c r="G47" s="395">
        <f t="shared" ref="G47:G50" si="0">H47-F47</f>
        <v>0</v>
      </c>
      <c r="H47" s="394">
        <v>702593.75</v>
      </c>
      <c r="I47" s="87"/>
      <c r="J47" s="100"/>
    </row>
    <row r="48" spans="1:15" x14ac:dyDescent="0.2">
      <c r="A48" s="25"/>
      <c r="B48" s="17" t="s">
        <v>69</v>
      </c>
      <c r="C48" s="17"/>
      <c r="D48" s="17"/>
      <c r="E48" s="99"/>
      <c r="F48" s="396">
        <v>0</v>
      </c>
      <c r="G48" s="395">
        <v>0</v>
      </c>
      <c r="H48" s="394">
        <v>0</v>
      </c>
      <c r="I48" s="87"/>
      <c r="J48" s="101"/>
      <c r="L48" s="102"/>
    </row>
    <row r="49" spans="1:14" x14ac:dyDescent="0.2">
      <c r="A49" s="25"/>
      <c r="B49" s="17" t="s">
        <v>70</v>
      </c>
      <c r="C49" s="17"/>
      <c r="D49" s="17"/>
      <c r="E49" s="99"/>
      <c r="F49" s="396">
        <v>0</v>
      </c>
      <c r="G49" s="395">
        <v>0</v>
      </c>
      <c r="H49" s="394">
        <v>0</v>
      </c>
      <c r="I49" s="87"/>
      <c r="J49" s="100"/>
      <c r="L49" s="102"/>
    </row>
    <row r="50" spans="1:14" x14ac:dyDescent="0.2">
      <c r="A50" s="25"/>
      <c r="B50" s="17" t="s">
        <v>71</v>
      </c>
      <c r="C50" s="17"/>
      <c r="D50" s="17"/>
      <c r="E50" s="99"/>
      <c r="F50" s="396">
        <v>3251123.27</v>
      </c>
      <c r="G50" s="395">
        <f t="shared" si="0"/>
        <v>124645.75999999978</v>
      </c>
      <c r="H50" s="394">
        <v>3375769.03</v>
      </c>
      <c r="I50" s="87"/>
      <c r="J50" s="98"/>
      <c r="L50" s="17"/>
    </row>
    <row r="51" spans="1:14" ht="15" customHeight="1" x14ac:dyDescent="0.2">
      <c r="A51" s="25"/>
      <c r="B51" s="17" t="s">
        <v>72</v>
      </c>
      <c r="C51" s="17"/>
      <c r="D51" s="17"/>
      <c r="E51" s="17"/>
      <c r="F51" s="397"/>
      <c r="G51" s="395">
        <v>0</v>
      </c>
      <c r="H51" s="394"/>
      <c r="I51" s="87"/>
      <c r="J51" s="98"/>
      <c r="K51" s="102"/>
      <c r="L51" s="98"/>
      <c r="M51" s="103"/>
    </row>
    <row r="52" spans="1:14" x14ac:dyDescent="0.2">
      <c r="A52" s="25"/>
      <c r="B52" s="17" t="s">
        <v>73</v>
      </c>
      <c r="C52" s="17"/>
      <c r="D52" s="17"/>
      <c r="E52" s="17"/>
      <c r="F52" s="397"/>
      <c r="G52" s="395">
        <v>0</v>
      </c>
      <c r="H52" s="394"/>
      <c r="I52" s="87"/>
      <c r="J52" s="17"/>
      <c r="L52" s="17"/>
    </row>
    <row r="53" spans="1:14" x14ac:dyDescent="0.2">
      <c r="A53" s="25"/>
      <c r="B53" s="88" t="s">
        <v>74</v>
      </c>
      <c r="C53" s="17"/>
      <c r="D53" s="17"/>
      <c r="E53" s="17"/>
      <c r="F53" s="105">
        <v>3953717.02</v>
      </c>
      <c r="G53" s="395">
        <f>H53-F53</f>
        <v>124645.75999999978</v>
      </c>
      <c r="H53" s="398">
        <f>H47+H48+H50</f>
        <v>4078362.78</v>
      </c>
      <c r="I53" s="87"/>
      <c r="J53" s="98"/>
      <c r="K53" s="104"/>
      <c r="L53" s="98"/>
    </row>
    <row r="54" spans="1:14" x14ac:dyDescent="0.2">
      <c r="A54" s="25"/>
      <c r="B54" s="17"/>
      <c r="C54" s="17"/>
      <c r="D54" s="17"/>
      <c r="E54" s="17"/>
      <c r="F54" s="105"/>
      <c r="G54" s="38"/>
      <c r="H54" s="77"/>
      <c r="I54" s="87"/>
      <c r="J54" s="17"/>
      <c r="L54" s="17"/>
    </row>
    <row r="55" spans="1:14" x14ac:dyDescent="0.2">
      <c r="A55" s="65"/>
      <c r="B55" s="68"/>
      <c r="C55" s="68"/>
      <c r="D55" s="68"/>
      <c r="E55" s="68"/>
      <c r="F55" s="106"/>
      <c r="G55" s="107"/>
      <c r="H55" s="108"/>
      <c r="I55" s="87"/>
      <c r="J55" s="17"/>
    </row>
    <row r="56" spans="1:14" x14ac:dyDescent="0.2">
      <c r="A56" s="65"/>
      <c r="B56" s="68"/>
      <c r="C56" s="68"/>
      <c r="D56" s="68"/>
      <c r="E56" s="68"/>
      <c r="F56" s="106"/>
      <c r="G56" s="107"/>
      <c r="H56" s="108"/>
      <c r="I56" s="87"/>
      <c r="J56" s="17"/>
      <c r="L56" s="87"/>
      <c r="M56" s="87"/>
    </row>
    <row r="57" spans="1:14" ht="13.5" thickBot="1" x14ac:dyDescent="0.25">
      <c r="A57" s="109"/>
      <c r="B57" s="74"/>
      <c r="C57" s="74"/>
      <c r="D57" s="74"/>
      <c r="E57" s="74"/>
      <c r="F57" s="110"/>
      <c r="G57" s="111"/>
      <c r="H57" s="112"/>
      <c r="I57" s="87"/>
    </row>
    <row r="58" spans="1:14" x14ac:dyDescent="0.2">
      <c r="I58" s="87"/>
    </row>
    <row r="59" spans="1:14" ht="13.5" thickBot="1" x14ac:dyDescent="0.25">
      <c r="I59" s="87"/>
    </row>
    <row r="60" spans="1:14" ht="16.5" thickBot="1" x14ac:dyDescent="0.3">
      <c r="A60" s="20" t="s">
        <v>75</v>
      </c>
      <c r="B60" s="22"/>
      <c r="C60" s="22"/>
      <c r="D60" s="22"/>
      <c r="E60" s="22"/>
      <c r="F60" s="22"/>
      <c r="G60" s="22"/>
      <c r="H60" s="76"/>
      <c r="I60" s="87"/>
      <c r="J60" s="454" t="s">
        <v>76</v>
      </c>
      <c r="K60" s="455"/>
      <c r="N60" s="103"/>
    </row>
    <row r="61" spans="1:14" ht="6.75" customHeight="1" x14ac:dyDescent="0.2">
      <c r="A61" s="25"/>
      <c r="B61" s="17"/>
      <c r="C61" s="17"/>
      <c r="D61" s="17"/>
      <c r="E61" s="17"/>
      <c r="F61" s="17"/>
      <c r="G61" s="17"/>
      <c r="H61" s="77"/>
      <c r="I61" s="87"/>
      <c r="J61" s="25"/>
      <c r="K61" s="27"/>
    </row>
    <row r="62" spans="1:14" s="84" customFormat="1" x14ac:dyDescent="0.2">
      <c r="A62" s="78"/>
      <c r="B62" s="79"/>
      <c r="C62" s="79"/>
      <c r="D62" s="79"/>
      <c r="E62" s="79"/>
      <c r="F62" s="29" t="s">
        <v>42</v>
      </c>
      <c r="G62" s="29" t="s">
        <v>41</v>
      </c>
      <c r="H62" s="94" t="s">
        <v>42</v>
      </c>
      <c r="I62" s="87"/>
      <c r="J62" s="25" t="s">
        <v>77</v>
      </c>
      <c r="K62" s="399">
        <v>8.0699999999999994E-2</v>
      </c>
    </row>
    <row r="63" spans="1:14" ht="13.5" thickBot="1" x14ac:dyDescent="0.25">
      <c r="A63" s="85"/>
      <c r="B63" s="113" t="s">
        <v>78</v>
      </c>
      <c r="C63" s="86"/>
      <c r="D63" s="86"/>
      <c r="E63" s="86"/>
      <c r="F63" s="114"/>
      <c r="G63" s="97"/>
      <c r="H63" s="115"/>
      <c r="I63" s="87"/>
      <c r="J63" s="400"/>
      <c r="K63" s="401"/>
    </row>
    <row r="64" spans="1:14" ht="14.25" x14ac:dyDescent="0.2">
      <c r="A64" s="25"/>
      <c r="B64" s="17" t="s">
        <v>79</v>
      </c>
      <c r="C64" s="17"/>
      <c r="D64" s="17"/>
      <c r="E64" s="17"/>
      <c r="F64" s="395">
        <v>142883863.96000001</v>
      </c>
      <c r="G64" s="402">
        <f>-F64+H64</f>
        <v>-2785157.9099999964</v>
      </c>
      <c r="H64" s="394">
        <v>140098706.05000001</v>
      </c>
      <c r="I64" s="87"/>
      <c r="J64" s="17"/>
      <c r="K64" s="116"/>
    </row>
    <row r="65" spans="1:16" x14ac:dyDescent="0.2">
      <c r="A65" s="25"/>
      <c r="B65" s="17" t="s">
        <v>80</v>
      </c>
      <c r="C65" s="17"/>
      <c r="D65" s="17"/>
      <c r="E65" s="17"/>
      <c r="F65" s="395">
        <v>0</v>
      </c>
      <c r="G65" s="402">
        <v>0</v>
      </c>
      <c r="H65" s="394">
        <f>+H49</f>
        <v>0</v>
      </c>
      <c r="I65" s="87"/>
      <c r="J65" s="68"/>
      <c r="K65" s="17"/>
    </row>
    <row r="66" spans="1:16" x14ac:dyDescent="0.2">
      <c r="A66" s="25"/>
      <c r="B66" s="17" t="s">
        <v>81</v>
      </c>
      <c r="C66" s="17"/>
      <c r="D66" s="17"/>
      <c r="E66" s="117"/>
      <c r="F66" s="395">
        <v>702593.75</v>
      </c>
      <c r="G66" s="402">
        <f>(-F66+H66)</f>
        <v>0</v>
      </c>
      <c r="H66" s="394">
        <f>+H47</f>
        <v>702593.75</v>
      </c>
      <c r="I66" s="87"/>
      <c r="J66" s="17"/>
      <c r="K66" s="17"/>
    </row>
    <row r="67" spans="1:16" x14ac:dyDescent="0.2">
      <c r="A67" s="25"/>
      <c r="B67" s="17" t="s">
        <v>72</v>
      </c>
      <c r="C67" s="17"/>
      <c r="D67" s="17"/>
      <c r="E67" s="117"/>
      <c r="F67" s="403">
        <v>0</v>
      </c>
      <c r="G67" s="404">
        <v>0</v>
      </c>
      <c r="H67" s="405">
        <v>0</v>
      </c>
      <c r="I67" s="87"/>
      <c r="J67" s="17"/>
      <c r="K67" s="17"/>
    </row>
    <row r="68" spans="1:16" ht="13.5" thickBot="1" x14ac:dyDescent="0.25">
      <c r="A68" s="25"/>
      <c r="B68" s="88" t="s">
        <v>82</v>
      </c>
      <c r="C68" s="17"/>
      <c r="D68" s="17"/>
      <c r="E68" s="17"/>
      <c r="F68" s="406">
        <v>143586457.71000001</v>
      </c>
      <c r="G68" s="407">
        <f>SUM(G64:G67)</f>
        <v>-2785157.9099999964</v>
      </c>
      <c r="H68" s="398">
        <f>SUM(H64:H67)</f>
        <v>140801299.80000001</v>
      </c>
      <c r="I68" s="87"/>
      <c r="J68" s="87"/>
    </row>
    <row r="69" spans="1:16" ht="15.75" x14ac:dyDescent="0.25">
      <c r="A69" s="25"/>
      <c r="B69" s="17"/>
      <c r="C69" s="17"/>
      <c r="D69" s="17"/>
      <c r="E69" s="17"/>
      <c r="F69" s="395"/>
      <c r="G69" s="402"/>
      <c r="H69" s="398"/>
      <c r="I69" s="87"/>
      <c r="J69" s="20" t="s">
        <v>83</v>
      </c>
      <c r="K69" s="22"/>
      <c r="L69" s="22"/>
      <c r="M69" s="22"/>
      <c r="N69" s="22"/>
      <c r="O69" s="24"/>
    </row>
    <row r="70" spans="1:16" ht="6.75" customHeight="1" x14ac:dyDescent="0.2">
      <c r="A70" s="25"/>
      <c r="B70" s="88"/>
      <c r="C70" s="17"/>
      <c r="D70" s="17"/>
      <c r="E70" s="17"/>
      <c r="F70" s="395"/>
      <c r="G70" s="402"/>
      <c r="H70" s="394"/>
      <c r="I70" s="87"/>
      <c r="J70" s="25"/>
      <c r="K70" s="17"/>
      <c r="L70" s="17"/>
      <c r="M70" s="17"/>
      <c r="N70" s="17"/>
      <c r="O70" s="27"/>
    </row>
    <row r="71" spans="1:16" x14ac:dyDescent="0.2">
      <c r="A71" s="25"/>
      <c r="B71" s="88" t="s">
        <v>84</v>
      </c>
      <c r="C71" s="17"/>
      <c r="D71" s="17"/>
      <c r="E71" s="17"/>
      <c r="F71" s="395"/>
      <c r="G71" s="402"/>
      <c r="H71" s="394"/>
      <c r="I71" s="87"/>
      <c r="J71" s="28"/>
      <c r="K71" s="189"/>
      <c r="L71" s="29" t="s">
        <v>85</v>
      </c>
      <c r="M71" s="29" t="s">
        <v>86</v>
      </c>
      <c r="N71" s="29" t="s">
        <v>87</v>
      </c>
      <c r="O71" s="408" t="s">
        <v>88</v>
      </c>
    </row>
    <row r="72" spans="1:16" x14ac:dyDescent="0.2">
      <c r="A72" s="25"/>
      <c r="B72" s="17" t="s">
        <v>89</v>
      </c>
      <c r="C72" s="17"/>
      <c r="D72" s="17"/>
      <c r="E72" s="17"/>
      <c r="F72" s="395">
        <v>117928633.08</v>
      </c>
      <c r="G72" s="402">
        <f>+H72-F72</f>
        <v>-2845717.3599999994</v>
      </c>
      <c r="H72" s="394">
        <f>+L17</f>
        <v>115082915.72</v>
      </c>
      <c r="I72" s="87"/>
      <c r="J72" s="25"/>
      <c r="K72" s="17"/>
      <c r="L72" s="409"/>
      <c r="M72" s="410"/>
      <c r="N72" s="411"/>
      <c r="O72" s="412"/>
    </row>
    <row r="73" spans="1:16" x14ac:dyDescent="0.2">
      <c r="A73" s="25"/>
      <c r="B73" s="17" t="s">
        <v>90</v>
      </c>
      <c r="C73" s="17"/>
      <c r="D73" s="17"/>
      <c r="E73" s="17"/>
      <c r="F73" s="403">
        <v>9200000</v>
      </c>
      <c r="G73" s="404">
        <f>-F73+H73</f>
        <v>0</v>
      </c>
      <c r="H73" s="405">
        <v>9200000</v>
      </c>
      <c r="I73" s="87"/>
      <c r="J73" s="25" t="s">
        <v>91</v>
      </c>
      <c r="K73" s="17"/>
      <c r="L73" s="409">
        <v>137288495.84</v>
      </c>
      <c r="M73" s="410">
        <v>1</v>
      </c>
      <c r="N73" s="411">
        <v>24710</v>
      </c>
      <c r="O73" s="413">
        <v>963859.78</v>
      </c>
    </row>
    <row r="74" spans="1:16" x14ac:dyDescent="0.2">
      <c r="A74" s="25"/>
      <c r="B74" s="88" t="s">
        <v>92</v>
      </c>
      <c r="C74" s="17"/>
      <c r="D74" s="17"/>
      <c r="E74" s="17"/>
      <c r="F74" s="414">
        <v>127128633.08</v>
      </c>
      <c r="G74" s="407">
        <f>SUM(G72:G73)</f>
        <v>-2845717.3599999994</v>
      </c>
      <c r="H74" s="398">
        <f>SUM(H72:H73)</f>
        <v>124282915.72</v>
      </c>
      <c r="I74" s="87"/>
      <c r="J74" s="25" t="s">
        <v>93</v>
      </c>
      <c r="K74" s="17"/>
      <c r="L74" s="409">
        <v>0</v>
      </c>
      <c r="M74" s="410">
        <v>0</v>
      </c>
      <c r="N74" s="411">
        <v>0</v>
      </c>
      <c r="O74" s="413">
        <v>0</v>
      </c>
    </row>
    <row r="75" spans="1:16" x14ac:dyDescent="0.2">
      <c r="A75" s="25"/>
      <c r="B75" s="17"/>
      <c r="C75" s="17"/>
      <c r="D75" s="17"/>
      <c r="E75" s="17"/>
      <c r="F75" s="353"/>
      <c r="G75" s="99"/>
      <c r="H75" s="415"/>
      <c r="I75" s="87"/>
      <c r="J75" s="25" t="s">
        <v>94</v>
      </c>
      <c r="K75" s="17"/>
      <c r="L75" s="409">
        <v>0</v>
      </c>
      <c r="M75" s="410">
        <v>0</v>
      </c>
      <c r="N75" s="411">
        <v>0</v>
      </c>
      <c r="O75" s="413">
        <v>0</v>
      </c>
    </row>
    <row r="76" spans="1:16" x14ac:dyDescent="0.2">
      <c r="A76" s="25"/>
      <c r="B76" s="17"/>
      <c r="C76" s="88"/>
      <c r="D76" s="88"/>
      <c r="E76" s="118"/>
      <c r="F76" s="416"/>
      <c r="G76" s="416"/>
      <c r="H76" s="417"/>
      <c r="I76" s="87"/>
      <c r="J76" s="418" t="s">
        <v>95</v>
      </c>
      <c r="K76" s="89"/>
      <c r="L76" s="419">
        <v>137288495.84</v>
      </c>
      <c r="M76" s="420"/>
      <c r="N76" s="421">
        <v>24710</v>
      </c>
      <c r="O76" s="422">
        <v>963859.78</v>
      </c>
      <c r="P76" s="87"/>
    </row>
    <row r="77" spans="1:16" x14ac:dyDescent="0.2">
      <c r="A77" s="25"/>
      <c r="B77" s="17"/>
      <c r="C77" s="17"/>
      <c r="D77" s="17"/>
      <c r="E77" s="99"/>
      <c r="F77" s="99"/>
      <c r="G77" s="99"/>
      <c r="H77" s="415"/>
      <c r="I77" s="87"/>
      <c r="J77" s="65"/>
      <c r="K77" s="17"/>
      <c r="L77" s="17"/>
      <c r="M77" s="17"/>
      <c r="N77" s="17"/>
      <c r="O77" s="27"/>
    </row>
    <row r="78" spans="1:16" ht="13.5" thickBot="1" x14ac:dyDescent="0.25">
      <c r="A78" s="25"/>
      <c r="B78" s="17" t="s">
        <v>96</v>
      </c>
      <c r="C78" s="17"/>
      <c r="D78" s="17"/>
      <c r="E78" s="17"/>
      <c r="F78" s="45">
        <v>1.2176</v>
      </c>
      <c r="G78" s="423"/>
      <c r="H78" s="424">
        <f>+H68/H72</f>
        <v>1.2234769941228598</v>
      </c>
      <c r="I78" s="87"/>
      <c r="J78" s="109"/>
      <c r="K78" s="74"/>
      <c r="L78" s="74"/>
      <c r="M78" s="74"/>
      <c r="N78" s="74"/>
      <c r="O78" s="119"/>
    </row>
    <row r="79" spans="1:16" x14ac:dyDescent="0.2">
      <c r="A79" s="25"/>
      <c r="B79" s="17" t="s">
        <v>97</v>
      </c>
      <c r="C79" s="17"/>
      <c r="D79" s="17"/>
      <c r="E79" s="17"/>
      <c r="F79" s="45">
        <v>1.1294999999999999</v>
      </c>
      <c r="G79" s="423"/>
      <c r="H79" s="424">
        <f>+H68/H74</f>
        <v>1.1329095313246005</v>
      </c>
      <c r="I79" s="87"/>
      <c r="J79" s="17"/>
      <c r="K79" s="17"/>
      <c r="L79" s="17"/>
      <c r="M79" s="17"/>
      <c r="N79" s="17"/>
      <c r="O79" s="17"/>
    </row>
    <row r="80" spans="1:16" x14ac:dyDescent="0.2">
      <c r="A80" s="47"/>
      <c r="B80" s="89"/>
      <c r="C80" s="89"/>
      <c r="D80" s="89"/>
      <c r="E80" s="89"/>
      <c r="F80" s="49"/>
      <c r="G80" s="120"/>
      <c r="H80" s="121"/>
      <c r="I80" s="87"/>
    </row>
    <row r="81" spans="1:15" s="70" customFormat="1" ht="11.25" x14ac:dyDescent="0.2">
      <c r="A81" s="122" t="s">
        <v>98</v>
      </c>
      <c r="B81" s="66"/>
      <c r="C81" s="66"/>
      <c r="D81" s="66"/>
      <c r="E81" s="66"/>
      <c r="F81" s="66"/>
      <c r="G81" s="66"/>
      <c r="H81" s="90"/>
    </row>
    <row r="82" spans="1:15" s="70" customFormat="1" ht="12" thickBot="1" x14ac:dyDescent="0.25">
      <c r="A82" s="71"/>
      <c r="B82" s="72"/>
      <c r="C82" s="72"/>
      <c r="D82" s="72"/>
      <c r="E82" s="72"/>
      <c r="F82" s="72"/>
      <c r="G82" s="72"/>
      <c r="H82" s="91"/>
    </row>
    <row r="83" spans="1:15" ht="12.75" customHeight="1" x14ac:dyDescent="0.2">
      <c r="A83" s="17"/>
      <c r="B83" s="17"/>
      <c r="C83" s="17"/>
      <c r="D83" s="17"/>
      <c r="E83" s="17"/>
      <c r="F83" s="17"/>
      <c r="G83" s="17"/>
      <c r="H83" s="26"/>
      <c r="I83" s="17"/>
      <c r="J83" s="17"/>
      <c r="K83" s="17"/>
      <c r="L83" s="17"/>
      <c r="M83" s="17"/>
    </row>
    <row r="84" spans="1:15" ht="15.75" x14ac:dyDescent="0.25">
      <c r="A84" s="123" t="str">
        <f>+D4&amp;" - "&amp;D5</f>
        <v>Edsouth Services - Indenture No. 3, LLC</v>
      </c>
      <c r="B84" s="17"/>
      <c r="C84" s="17"/>
      <c r="D84" s="17"/>
      <c r="E84" s="17"/>
      <c r="F84" s="17"/>
      <c r="G84" s="17"/>
      <c r="H84" s="26"/>
      <c r="I84" s="17"/>
      <c r="J84" s="17"/>
      <c r="K84" s="17"/>
      <c r="L84" s="17"/>
      <c r="M84" s="17"/>
    </row>
    <row r="85" spans="1:15" ht="12.75" customHeight="1" thickBot="1" x14ac:dyDescent="0.25">
      <c r="A85" s="17"/>
      <c r="B85" s="17"/>
      <c r="C85" s="17"/>
      <c r="D85" s="17"/>
      <c r="E85" s="17"/>
      <c r="F85" s="17"/>
      <c r="G85" s="17"/>
      <c r="H85" s="26"/>
      <c r="I85" s="17"/>
      <c r="J85" s="17"/>
      <c r="K85" s="17"/>
      <c r="L85" s="17"/>
      <c r="M85" s="17"/>
    </row>
    <row r="86" spans="1:15" ht="15.75" x14ac:dyDescent="0.25">
      <c r="A86" s="20" t="s">
        <v>99</v>
      </c>
      <c r="B86" s="22"/>
      <c r="C86" s="22"/>
      <c r="D86" s="22"/>
      <c r="E86" s="22"/>
      <c r="F86" s="22"/>
      <c r="G86" s="22"/>
      <c r="H86" s="23"/>
      <c r="I86" s="22"/>
      <c r="J86" s="22"/>
      <c r="K86" s="22"/>
      <c r="L86" s="22"/>
      <c r="M86" s="22"/>
      <c r="N86" s="22"/>
      <c r="O86" s="24"/>
    </row>
    <row r="87" spans="1:15" ht="6.75" customHeight="1" x14ac:dyDescent="0.2">
      <c r="A87" s="25"/>
      <c r="B87" s="17"/>
      <c r="C87" s="17"/>
      <c r="D87" s="17"/>
      <c r="E87" s="17"/>
      <c r="F87" s="17"/>
      <c r="G87" s="17"/>
      <c r="H87" s="26"/>
      <c r="I87" s="17"/>
      <c r="J87" s="17"/>
      <c r="K87" s="17"/>
      <c r="L87" s="17"/>
      <c r="M87" s="17"/>
      <c r="N87" s="17"/>
      <c r="O87" s="27"/>
    </row>
    <row r="88" spans="1:15" s="84" customFormat="1" x14ac:dyDescent="0.2">
      <c r="A88" s="78"/>
      <c r="B88" s="79"/>
      <c r="C88" s="79"/>
      <c r="D88" s="79"/>
      <c r="E88" s="80"/>
      <c r="F88" s="456" t="s">
        <v>87</v>
      </c>
      <c r="G88" s="456"/>
      <c r="H88" s="457" t="s">
        <v>100</v>
      </c>
      <c r="I88" s="458"/>
      <c r="J88" s="456" t="s">
        <v>101</v>
      </c>
      <c r="K88" s="456"/>
      <c r="L88" s="456" t="s">
        <v>102</v>
      </c>
      <c r="M88" s="456"/>
      <c r="N88" s="456" t="s">
        <v>103</v>
      </c>
      <c r="O88" s="459"/>
    </row>
    <row r="89" spans="1:15" s="84" customFormat="1" x14ac:dyDescent="0.2">
      <c r="A89" s="78"/>
      <c r="B89" s="79"/>
      <c r="C89" s="79"/>
      <c r="D89" s="79"/>
      <c r="E89" s="80"/>
      <c r="F89" s="29" t="s">
        <v>104</v>
      </c>
      <c r="G89" s="29" t="s">
        <v>105</v>
      </c>
      <c r="H89" s="124" t="s">
        <v>104</v>
      </c>
      <c r="I89" s="125" t="s">
        <v>105</v>
      </c>
      <c r="J89" s="29" t="s">
        <v>104</v>
      </c>
      <c r="K89" s="29" t="s">
        <v>105</v>
      </c>
      <c r="L89" s="29" t="s">
        <v>104</v>
      </c>
      <c r="M89" s="29" t="s">
        <v>105</v>
      </c>
      <c r="N89" s="29" t="s">
        <v>104</v>
      </c>
      <c r="O89" s="33" t="s">
        <v>105</v>
      </c>
    </row>
    <row r="90" spans="1:15" x14ac:dyDescent="0.2">
      <c r="A90" s="126" t="s">
        <v>48</v>
      </c>
      <c r="B90" s="17" t="s">
        <v>48</v>
      </c>
      <c r="C90" s="17"/>
      <c r="D90" s="17"/>
      <c r="E90" s="17"/>
      <c r="F90" s="127">
        <v>29</v>
      </c>
      <c r="G90" s="127">
        <v>28</v>
      </c>
      <c r="H90" s="128">
        <v>140711.92000000001</v>
      </c>
      <c r="I90" s="128">
        <v>138335.76999999999</v>
      </c>
      <c r="J90" s="129">
        <v>1E-3</v>
      </c>
      <c r="K90" s="130">
        <v>1E-3</v>
      </c>
      <c r="L90" s="131">
        <v>6.3</v>
      </c>
      <c r="M90" s="131">
        <v>6.29</v>
      </c>
      <c r="N90" s="131">
        <v>120</v>
      </c>
      <c r="O90" s="132">
        <v>120</v>
      </c>
    </row>
    <row r="91" spans="1:15" x14ac:dyDescent="0.2">
      <c r="A91" s="126" t="s">
        <v>50</v>
      </c>
      <c r="B91" s="17" t="s">
        <v>50</v>
      </c>
      <c r="C91" s="17"/>
      <c r="D91" s="17"/>
      <c r="E91" s="17"/>
      <c r="F91" s="127">
        <v>15</v>
      </c>
      <c r="G91" s="127">
        <v>16</v>
      </c>
      <c r="H91" s="128">
        <v>85805.93</v>
      </c>
      <c r="I91" s="128">
        <v>88599.43</v>
      </c>
      <c r="J91" s="129">
        <v>5.9999999999999995E-4</v>
      </c>
      <c r="K91" s="133">
        <v>5.9999999999999995E-4</v>
      </c>
      <c r="L91" s="134">
        <v>6.49</v>
      </c>
      <c r="M91" s="134">
        <v>6.5</v>
      </c>
      <c r="N91" s="134">
        <v>119.74</v>
      </c>
      <c r="O91" s="135">
        <v>119.28</v>
      </c>
    </row>
    <row r="92" spans="1:15" x14ac:dyDescent="0.2">
      <c r="A92" s="126" t="s">
        <v>55</v>
      </c>
      <c r="B92" s="17" t="s">
        <v>55</v>
      </c>
      <c r="C92" s="17"/>
      <c r="D92" s="17"/>
      <c r="E92" s="17"/>
      <c r="F92" s="127"/>
      <c r="G92" s="127"/>
      <c r="H92" s="128"/>
      <c r="I92" s="128"/>
      <c r="J92" s="133"/>
      <c r="K92" s="133"/>
      <c r="L92" s="134"/>
      <c r="M92" s="134"/>
      <c r="N92" s="134"/>
      <c r="O92" s="135"/>
    </row>
    <row r="93" spans="1:15" x14ac:dyDescent="0.2">
      <c r="A93" s="126" t="s">
        <v>106</v>
      </c>
      <c r="B93" s="17" t="s">
        <v>107</v>
      </c>
      <c r="C93" s="17"/>
      <c r="D93" s="17"/>
      <c r="E93" s="17"/>
      <c r="F93" s="127">
        <v>19665</v>
      </c>
      <c r="G93" s="127">
        <v>19356</v>
      </c>
      <c r="H93" s="128">
        <v>106799923.93000001</v>
      </c>
      <c r="I93" s="128">
        <v>105895784.42</v>
      </c>
      <c r="J93" s="129">
        <v>0.7631</v>
      </c>
      <c r="K93" s="133">
        <v>0.77129999999999999</v>
      </c>
      <c r="L93" s="134">
        <v>5.14</v>
      </c>
      <c r="M93" s="134">
        <v>5.12</v>
      </c>
      <c r="N93" s="134">
        <v>146.24</v>
      </c>
      <c r="O93" s="135">
        <v>146.5</v>
      </c>
    </row>
    <row r="94" spans="1:15" x14ac:dyDescent="0.2">
      <c r="A94" s="126" t="s">
        <v>108</v>
      </c>
      <c r="B94" s="136" t="s">
        <v>109</v>
      </c>
      <c r="C94" s="17"/>
      <c r="D94" s="17"/>
      <c r="E94" s="17"/>
      <c r="F94" s="127">
        <v>532</v>
      </c>
      <c r="G94" s="127">
        <v>485</v>
      </c>
      <c r="H94" s="128">
        <v>3506892.55</v>
      </c>
      <c r="I94" s="128">
        <v>2693787.76</v>
      </c>
      <c r="J94" s="129">
        <v>2.5100000000000001E-2</v>
      </c>
      <c r="K94" s="133">
        <v>1.9599999999999999E-2</v>
      </c>
      <c r="L94" s="134">
        <v>5.52</v>
      </c>
      <c r="M94" s="134">
        <v>5.57</v>
      </c>
      <c r="N94" s="134">
        <v>147.13</v>
      </c>
      <c r="O94" s="135">
        <v>144.78</v>
      </c>
    </row>
    <row r="95" spans="1:15" x14ac:dyDescent="0.2">
      <c r="A95" s="126" t="s">
        <v>110</v>
      </c>
      <c r="B95" s="136" t="s">
        <v>111</v>
      </c>
      <c r="C95" s="17"/>
      <c r="D95" s="17"/>
      <c r="E95" s="17"/>
      <c r="F95" s="127">
        <v>289</v>
      </c>
      <c r="G95" s="127">
        <v>321</v>
      </c>
      <c r="H95" s="128">
        <v>1527832.43</v>
      </c>
      <c r="I95" s="128">
        <v>2062276.94</v>
      </c>
      <c r="J95" s="129">
        <v>1.09E-2</v>
      </c>
      <c r="K95" s="133">
        <v>1.4999999999999999E-2</v>
      </c>
      <c r="L95" s="134">
        <v>5.8</v>
      </c>
      <c r="M95" s="134">
        <v>5.58</v>
      </c>
      <c r="N95" s="134">
        <v>142.88999999999999</v>
      </c>
      <c r="O95" s="135">
        <v>158.61000000000001</v>
      </c>
    </row>
    <row r="96" spans="1:15" x14ac:dyDescent="0.2">
      <c r="A96" s="126" t="s">
        <v>112</v>
      </c>
      <c r="B96" s="136" t="s">
        <v>113</v>
      </c>
      <c r="C96" s="17"/>
      <c r="D96" s="17"/>
      <c r="E96" s="17"/>
      <c r="F96" s="127">
        <v>161</v>
      </c>
      <c r="G96" s="127">
        <v>177</v>
      </c>
      <c r="H96" s="128">
        <v>846877.61</v>
      </c>
      <c r="I96" s="128">
        <v>879229.39</v>
      </c>
      <c r="J96" s="129">
        <v>6.1000000000000004E-3</v>
      </c>
      <c r="K96" s="133">
        <v>6.4000000000000003E-3</v>
      </c>
      <c r="L96" s="134">
        <v>5.36</v>
      </c>
      <c r="M96" s="134">
        <v>5.88</v>
      </c>
      <c r="N96" s="134">
        <v>137.47999999999999</v>
      </c>
      <c r="O96" s="135">
        <v>132.31</v>
      </c>
    </row>
    <row r="97" spans="1:25" x14ac:dyDescent="0.2">
      <c r="A97" s="126" t="s">
        <v>114</v>
      </c>
      <c r="B97" s="136" t="s">
        <v>115</v>
      </c>
      <c r="C97" s="17"/>
      <c r="D97" s="17"/>
      <c r="E97" s="17"/>
      <c r="F97" s="127">
        <v>328</v>
      </c>
      <c r="G97" s="127">
        <v>239</v>
      </c>
      <c r="H97" s="128">
        <v>1671220.61</v>
      </c>
      <c r="I97" s="128">
        <v>1235839.71</v>
      </c>
      <c r="J97" s="129">
        <v>1.1900000000000001E-2</v>
      </c>
      <c r="K97" s="133">
        <v>8.9999999999999993E-3</v>
      </c>
      <c r="L97" s="134">
        <v>5.43</v>
      </c>
      <c r="M97" s="134">
        <v>5.0199999999999996</v>
      </c>
      <c r="N97" s="134">
        <v>138.68</v>
      </c>
      <c r="O97" s="135">
        <v>142.15</v>
      </c>
    </row>
    <row r="98" spans="1:25" x14ac:dyDescent="0.2">
      <c r="A98" s="126" t="s">
        <v>116</v>
      </c>
      <c r="B98" s="136" t="s">
        <v>117</v>
      </c>
      <c r="C98" s="17"/>
      <c r="D98" s="17"/>
      <c r="E98" s="17"/>
      <c r="F98" s="127">
        <v>244</v>
      </c>
      <c r="G98" s="127">
        <v>239</v>
      </c>
      <c r="H98" s="128">
        <v>1185219.58</v>
      </c>
      <c r="I98" s="128">
        <v>1184489.46</v>
      </c>
      <c r="J98" s="129">
        <v>8.5000000000000006E-3</v>
      </c>
      <c r="K98" s="133">
        <v>8.6E-3</v>
      </c>
      <c r="L98" s="134">
        <v>5.69</v>
      </c>
      <c r="M98" s="134">
        <v>6.03</v>
      </c>
      <c r="N98" s="134">
        <v>142.13</v>
      </c>
      <c r="O98" s="135">
        <v>128.71</v>
      </c>
    </row>
    <row r="99" spans="1:25" x14ac:dyDescent="0.2">
      <c r="A99" s="126" t="s">
        <v>118</v>
      </c>
      <c r="B99" s="136" t="s">
        <v>119</v>
      </c>
      <c r="C99" s="17"/>
      <c r="D99" s="17"/>
      <c r="E99" s="17"/>
      <c r="F99" s="127">
        <v>148</v>
      </c>
      <c r="G99" s="127">
        <v>115</v>
      </c>
      <c r="H99" s="128">
        <v>918370.53</v>
      </c>
      <c r="I99" s="128">
        <v>573543.46</v>
      </c>
      <c r="J99" s="129">
        <v>6.6E-3</v>
      </c>
      <c r="K99" s="133">
        <v>4.1999999999999997E-3</v>
      </c>
      <c r="L99" s="134">
        <v>6.02</v>
      </c>
      <c r="M99" s="134">
        <v>5.51</v>
      </c>
      <c r="N99" s="134">
        <v>143.16999999999999</v>
      </c>
      <c r="O99" s="135">
        <v>146.5</v>
      </c>
    </row>
    <row r="100" spans="1:25" x14ac:dyDescent="0.2">
      <c r="A100" s="137" t="s">
        <v>120</v>
      </c>
      <c r="B100" s="138" t="s">
        <v>120</v>
      </c>
      <c r="C100" s="138"/>
      <c r="D100" s="138"/>
      <c r="E100" s="138"/>
      <c r="F100" s="139">
        <v>21367</v>
      </c>
      <c r="G100" s="139">
        <v>20932</v>
      </c>
      <c r="H100" s="140">
        <v>116456337.23999999</v>
      </c>
      <c r="I100" s="140">
        <v>114524951.14</v>
      </c>
      <c r="J100" s="141">
        <v>0.83209999999999995</v>
      </c>
      <c r="K100" s="142">
        <v>0.83420000000000005</v>
      </c>
      <c r="L100" s="143">
        <v>5.18</v>
      </c>
      <c r="M100" s="143">
        <v>5.16</v>
      </c>
      <c r="N100" s="143">
        <v>145.97999999999999</v>
      </c>
      <c r="O100" s="144">
        <v>146.34</v>
      </c>
    </row>
    <row r="101" spans="1:25" x14ac:dyDescent="0.2">
      <c r="A101" s="126" t="s">
        <v>52</v>
      </c>
      <c r="B101" s="17" t="s">
        <v>52</v>
      </c>
      <c r="C101" s="17"/>
      <c r="D101" s="17"/>
      <c r="E101" s="17"/>
      <c r="F101" s="127">
        <v>1833</v>
      </c>
      <c r="G101" s="127">
        <v>1809</v>
      </c>
      <c r="H101" s="128">
        <v>13176406.109999999</v>
      </c>
      <c r="I101" s="128">
        <v>12601905.789999999</v>
      </c>
      <c r="J101" s="129">
        <v>9.4100000000000003E-2</v>
      </c>
      <c r="K101" s="133">
        <v>9.1800000000000007E-2</v>
      </c>
      <c r="L101" s="134">
        <v>5.66</v>
      </c>
      <c r="M101" s="134">
        <v>5.79</v>
      </c>
      <c r="N101" s="134">
        <v>169.29</v>
      </c>
      <c r="O101" s="135">
        <v>165.01</v>
      </c>
    </row>
    <row r="102" spans="1:25" x14ac:dyDescent="0.2">
      <c r="A102" s="126" t="s">
        <v>51</v>
      </c>
      <c r="B102" s="17" t="s">
        <v>51</v>
      </c>
      <c r="C102" s="17"/>
      <c r="D102" s="17"/>
      <c r="E102" s="17"/>
      <c r="F102" s="127">
        <v>1799</v>
      </c>
      <c r="G102" s="127">
        <v>1756</v>
      </c>
      <c r="H102" s="128">
        <v>9003157.4399999995</v>
      </c>
      <c r="I102" s="128">
        <v>8893685.2200000007</v>
      </c>
      <c r="J102" s="129">
        <v>6.4299999999999996E-2</v>
      </c>
      <c r="K102" s="133">
        <v>6.4799999999999996E-2</v>
      </c>
      <c r="L102" s="134">
        <v>5.71</v>
      </c>
      <c r="M102" s="134">
        <v>5.7</v>
      </c>
      <c r="N102" s="134">
        <v>152.43</v>
      </c>
      <c r="O102" s="135">
        <v>152.59</v>
      </c>
    </row>
    <row r="103" spans="1:25" x14ac:dyDescent="0.2">
      <c r="A103" s="126" t="s">
        <v>57</v>
      </c>
      <c r="B103" s="17" t="s">
        <v>57</v>
      </c>
      <c r="C103" s="17"/>
      <c r="D103" s="17"/>
      <c r="E103" s="17"/>
      <c r="F103" s="127">
        <v>184</v>
      </c>
      <c r="G103" s="127">
        <v>149</v>
      </c>
      <c r="H103" s="128">
        <v>1016761.17</v>
      </c>
      <c r="I103" s="128">
        <v>963859.78</v>
      </c>
      <c r="J103" s="145">
        <v>7.3000000000000001E-3</v>
      </c>
      <c r="K103" s="133">
        <v>7.0000000000000001E-3</v>
      </c>
      <c r="L103" s="134">
        <v>5.54</v>
      </c>
      <c r="M103" s="134">
        <v>5.98</v>
      </c>
      <c r="N103" s="134">
        <v>129.12</v>
      </c>
      <c r="O103" s="135">
        <v>153.52000000000001</v>
      </c>
      <c r="P103" s="146"/>
      <c r="Q103" s="146"/>
      <c r="R103" s="146"/>
      <c r="S103" s="146"/>
      <c r="T103" s="147"/>
      <c r="U103" s="147"/>
      <c r="V103" s="87"/>
      <c r="W103" s="87"/>
      <c r="X103" s="87"/>
      <c r="Y103" s="87"/>
    </row>
    <row r="104" spans="1:25" x14ac:dyDescent="0.2">
      <c r="A104" s="126" t="s">
        <v>59</v>
      </c>
      <c r="B104" s="17" t="s">
        <v>59</v>
      </c>
      <c r="C104" s="17"/>
      <c r="D104" s="17"/>
      <c r="E104" s="17"/>
      <c r="F104" s="127">
        <v>21</v>
      </c>
      <c r="G104" s="127">
        <v>20</v>
      </c>
      <c r="H104" s="128">
        <v>81082.63</v>
      </c>
      <c r="I104" s="128">
        <v>77158.710000000006</v>
      </c>
      <c r="J104" s="145">
        <v>5.9999999999999995E-4</v>
      </c>
      <c r="K104" s="133">
        <v>5.9999999999999995E-4</v>
      </c>
      <c r="L104" s="134">
        <v>4.92</v>
      </c>
      <c r="M104" s="134">
        <v>4.8600000000000003</v>
      </c>
      <c r="N104" s="134">
        <v>105.16</v>
      </c>
      <c r="O104" s="135">
        <v>100.48</v>
      </c>
    </row>
    <row r="105" spans="1:25" x14ac:dyDescent="0.2">
      <c r="A105" s="47"/>
      <c r="B105" s="58" t="s">
        <v>95</v>
      </c>
      <c r="C105" s="89"/>
      <c r="D105" s="89"/>
      <c r="E105" s="148"/>
      <c r="F105" s="149">
        <v>25248</v>
      </c>
      <c r="G105" s="149">
        <v>24710</v>
      </c>
      <c r="H105" s="150">
        <v>139960262.44</v>
      </c>
      <c r="I105" s="150">
        <v>137288495.84</v>
      </c>
      <c r="J105" s="151"/>
      <c r="K105" s="151"/>
      <c r="L105" s="152">
        <v>5.26</v>
      </c>
      <c r="M105" s="152">
        <v>5.26</v>
      </c>
      <c r="N105" s="152">
        <v>148.4</v>
      </c>
      <c r="O105" s="153">
        <v>148.44</v>
      </c>
    </row>
    <row r="106" spans="1:25" s="70" customFormat="1" ht="11.25" x14ac:dyDescent="0.2">
      <c r="A106" s="122"/>
      <c r="B106" s="66"/>
      <c r="C106" s="66"/>
      <c r="D106" s="66"/>
      <c r="E106" s="66"/>
      <c r="F106" s="154"/>
      <c r="G106" s="154"/>
      <c r="H106" s="154"/>
      <c r="I106" s="154"/>
      <c r="J106" s="155"/>
      <c r="K106" s="155"/>
      <c r="L106" s="154"/>
      <c r="M106" s="154"/>
      <c r="N106" s="154"/>
      <c r="O106" s="156"/>
    </row>
    <row r="107" spans="1:25" s="70" customFormat="1" ht="12" thickBot="1" x14ac:dyDescent="0.25">
      <c r="A107" s="71"/>
      <c r="B107" s="72"/>
      <c r="C107" s="72"/>
      <c r="D107" s="72"/>
      <c r="E107" s="72"/>
      <c r="F107" s="157"/>
      <c r="G107" s="157"/>
      <c r="H107" s="157"/>
      <c r="I107" s="157"/>
      <c r="J107" s="158"/>
      <c r="K107" s="158"/>
      <c r="L107" s="157"/>
      <c r="M107" s="157"/>
      <c r="N107" s="157"/>
      <c r="O107" s="159"/>
    </row>
    <row r="108" spans="1:25" ht="12.75" customHeight="1" thickBot="1" x14ac:dyDescent="0.25">
      <c r="A108" s="74"/>
      <c r="B108" s="17"/>
      <c r="C108" s="17"/>
      <c r="D108" s="17"/>
      <c r="E108" s="17"/>
      <c r="F108" s="160"/>
      <c r="G108" s="160"/>
      <c r="H108" s="160"/>
      <c r="I108" s="160"/>
      <c r="J108" s="160"/>
      <c r="K108" s="160"/>
      <c r="L108" s="160"/>
      <c r="M108" s="160"/>
      <c r="N108" s="161"/>
      <c r="O108" s="161"/>
    </row>
    <row r="109" spans="1:25" ht="15.75" x14ac:dyDescent="0.25">
      <c r="A109" s="20" t="s">
        <v>121</v>
      </c>
      <c r="B109" s="22"/>
      <c r="C109" s="22"/>
      <c r="D109" s="22"/>
      <c r="E109" s="2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3"/>
    </row>
    <row r="110" spans="1:25" ht="6.75" customHeight="1" x14ac:dyDescent="0.2">
      <c r="A110" s="25"/>
      <c r="B110" s="17"/>
      <c r="C110" s="17"/>
      <c r="D110" s="17"/>
      <c r="E110" s="17"/>
      <c r="F110" s="160"/>
      <c r="G110" s="160"/>
      <c r="H110" s="160"/>
      <c r="I110" s="160"/>
      <c r="J110" s="160"/>
      <c r="K110" s="160"/>
      <c r="L110" s="160"/>
      <c r="M110" s="160"/>
      <c r="N110" s="160"/>
      <c r="O110" s="164"/>
    </row>
    <row r="111" spans="1:25" s="84" customFormat="1" x14ac:dyDescent="0.2">
      <c r="A111" s="78"/>
      <c r="B111" s="79"/>
      <c r="C111" s="79"/>
      <c r="D111" s="79"/>
      <c r="E111" s="80"/>
      <c r="F111" s="165" t="s">
        <v>87</v>
      </c>
      <c r="G111" s="166"/>
      <c r="H111" s="165" t="s">
        <v>122</v>
      </c>
      <c r="I111" s="166"/>
      <c r="J111" s="165" t="s">
        <v>101</v>
      </c>
      <c r="K111" s="166"/>
      <c r="L111" s="165" t="s">
        <v>102</v>
      </c>
      <c r="M111" s="166"/>
      <c r="N111" s="165" t="s">
        <v>103</v>
      </c>
      <c r="O111" s="167"/>
    </row>
    <row r="112" spans="1:25" s="84" customFormat="1" x14ac:dyDescent="0.2">
      <c r="A112" s="78"/>
      <c r="B112" s="79"/>
      <c r="C112" s="79"/>
      <c r="D112" s="79"/>
      <c r="E112" s="80"/>
      <c r="F112" s="168" t="s">
        <v>104</v>
      </c>
      <c r="G112" s="168" t="s">
        <v>105</v>
      </c>
      <c r="H112" s="169" t="s">
        <v>104</v>
      </c>
      <c r="I112" s="170" t="s">
        <v>105</v>
      </c>
      <c r="J112" s="168" t="s">
        <v>104</v>
      </c>
      <c r="K112" s="168" t="s">
        <v>105</v>
      </c>
      <c r="L112" s="168" t="s">
        <v>104</v>
      </c>
      <c r="M112" s="168" t="s">
        <v>105</v>
      </c>
      <c r="N112" s="168" t="s">
        <v>104</v>
      </c>
      <c r="O112" s="171" t="s">
        <v>105</v>
      </c>
    </row>
    <row r="113" spans="1:15" x14ac:dyDescent="0.2">
      <c r="A113" s="25"/>
      <c r="B113" s="17" t="s">
        <v>123</v>
      </c>
      <c r="C113" s="17"/>
      <c r="D113" s="17"/>
      <c r="E113" s="17"/>
      <c r="F113" s="172">
        <v>19665</v>
      </c>
      <c r="G113" s="172">
        <v>19356</v>
      </c>
      <c r="H113" s="173">
        <v>106799923.93000001</v>
      </c>
      <c r="I113" s="174">
        <v>105895784.42</v>
      </c>
      <c r="J113" s="133">
        <v>0.91710000000000003</v>
      </c>
      <c r="K113" s="133">
        <v>0.92469999999999997</v>
      </c>
      <c r="L113" s="175">
        <v>5.14</v>
      </c>
      <c r="M113" s="175">
        <v>5.12</v>
      </c>
      <c r="N113" s="176">
        <v>146.24</v>
      </c>
      <c r="O113" s="177">
        <v>146.5</v>
      </c>
    </row>
    <row r="114" spans="1:15" x14ac:dyDescent="0.2">
      <c r="A114" s="25"/>
      <c r="B114" s="17" t="s">
        <v>124</v>
      </c>
      <c r="C114" s="17"/>
      <c r="D114" s="17"/>
      <c r="E114" s="17"/>
      <c r="F114" s="172">
        <v>532</v>
      </c>
      <c r="G114" s="172">
        <v>485</v>
      </c>
      <c r="H114" s="173">
        <v>3506892.55</v>
      </c>
      <c r="I114" s="178">
        <v>2693787.76</v>
      </c>
      <c r="J114" s="133">
        <v>3.0099999999999998E-2</v>
      </c>
      <c r="K114" s="133">
        <v>2.35E-2</v>
      </c>
      <c r="L114" s="175">
        <v>5.52</v>
      </c>
      <c r="M114" s="175">
        <v>5.57</v>
      </c>
      <c r="N114" s="176">
        <v>147.13</v>
      </c>
      <c r="O114" s="179">
        <v>144.78</v>
      </c>
    </row>
    <row r="115" spans="1:15" x14ac:dyDescent="0.2">
      <c r="A115" s="25"/>
      <c r="B115" s="17" t="s">
        <v>125</v>
      </c>
      <c r="C115" s="17"/>
      <c r="D115" s="17"/>
      <c r="E115" s="17"/>
      <c r="F115" s="172">
        <v>289</v>
      </c>
      <c r="G115" s="172">
        <v>321</v>
      </c>
      <c r="H115" s="173">
        <v>1527832.43</v>
      </c>
      <c r="I115" s="178">
        <v>2062276.94</v>
      </c>
      <c r="J115" s="133">
        <v>1.3100000000000001E-2</v>
      </c>
      <c r="K115" s="133">
        <v>1.7999999999999999E-2</v>
      </c>
      <c r="L115" s="175">
        <v>5.8</v>
      </c>
      <c r="M115" s="175">
        <v>5.58</v>
      </c>
      <c r="N115" s="176">
        <v>142.88999999999999</v>
      </c>
      <c r="O115" s="179">
        <v>158.61000000000001</v>
      </c>
    </row>
    <row r="116" spans="1:15" x14ac:dyDescent="0.2">
      <c r="A116" s="25"/>
      <c r="B116" s="17" t="s">
        <v>126</v>
      </c>
      <c r="C116" s="17"/>
      <c r="D116" s="17"/>
      <c r="E116" s="17"/>
      <c r="F116" s="172">
        <v>161</v>
      </c>
      <c r="G116" s="172">
        <v>177</v>
      </c>
      <c r="H116" s="173">
        <v>846877.61</v>
      </c>
      <c r="I116" s="178">
        <v>879229.39</v>
      </c>
      <c r="J116" s="133">
        <v>7.3000000000000001E-3</v>
      </c>
      <c r="K116" s="133">
        <v>7.7000000000000002E-3</v>
      </c>
      <c r="L116" s="175">
        <v>5.36</v>
      </c>
      <c r="M116" s="175">
        <v>5.88</v>
      </c>
      <c r="N116" s="176">
        <v>137.47999999999999</v>
      </c>
      <c r="O116" s="179">
        <v>132.31</v>
      </c>
    </row>
    <row r="117" spans="1:15" x14ac:dyDescent="0.2">
      <c r="A117" s="25"/>
      <c r="B117" s="17" t="s">
        <v>127</v>
      </c>
      <c r="C117" s="17"/>
      <c r="D117" s="17"/>
      <c r="E117" s="17"/>
      <c r="F117" s="172">
        <v>328</v>
      </c>
      <c r="G117" s="172">
        <v>239</v>
      </c>
      <c r="H117" s="173">
        <v>1671220.61</v>
      </c>
      <c r="I117" s="178">
        <v>1235839.71</v>
      </c>
      <c r="J117" s="133">
        <v>1.44E-2</v>
      </c>
      <c r="K117" s="133">
        <v>1.0800000000000001E-2</v>
      </c>
      <c r="L117" s="175">
        <v>5.43</v>
      </c>
      <c r="M117" s="175">
        <v>5.0199999999999996</v>
      </c>
      <c r="N117" s="176">
        <v>138.68</v>
      </c>
      <c r="O117" s="179">
        <v>142.15</v>
      </c>
    </row>
    <row r="118" spans="1:15" x14ac:dyDescent="0.2">
      <c r="A118" s="25"/>
      <c r="B118" s="17" t="s">
        <v>128</v>
      </c>
      <c r="C118" s="17"/>
      <c r="D118" s="17"/>
      <c r="E118" s="17"/>
      <c r="F118" s="172">
        <v>244</v>
      </c>
      <c r="G118" s="172">
        <v>239</v>
      </c>
      <c r="H118" s="173">
        <v>1185219.58</v>
      </c>
      <c r="I118" s="178">
        <v>1184489.46</v>
      </c>
      <c r="J118" s="133">
        <v>1.0200000000000001E-2</v>
      </c>
      <c r="K118" s="133">
        <v>1.03E-2</v>
      </c>
      <c r="L118" s="175">
        <v>5.69</v>
      </c>
      <c r="M118" s="180">
        <v>6.03</v>
      </c>
      <c r="N118" s="176">
        <v>142.13</v>
      </c>
      <c r="O118" s="179">
        <v>128.71</v>
      </c>
    </row>
    <row r="119" spans="1:15" x14ac:dyDescent="0.2">
      <c r="A119" s="25"/>
      <c r="B119" s="17" t="s">
        <v>129</v>
      </c>
      <c r="C119" s="17"/>
      <c r="D119" s="17"/>
      <c r="E119" s="17"/>
      <c r="F119" s="172">
        <v>148</v>
      </c>
      <c r="G119" s="172">
        <v>115</v>
      </c>
      <c r="H119" s="173">
        <v>918370.53</v>
      </c>
      <c r="I119" s="178">
        <v>573543.46</v>
      </c>
      <c r="J119" s="133">
        <v>7.9000000000000008E-3</v>
      </c>
      <c r="K119" s="133">
        <v>5.0000000000000001E-3</v>
      </c>
      <c r="L119" s="175">
        <v>6.02</v>
      </c>
      <c r="M119" s="175">
        <v>5.51</v>
      </c>
      <c r="N119" s="176">
        <v>143.16999999999999</v>
      </c>
      <c r="O119" s="179">
        <v>146.5</v>
      </c>
    </row>
    <row r="120" spans="1:15" x14ac:dyDescent="0.2">
      <c r="A120" s="47"/>
      <c r="B120" s="58" t="s">
        <v>130</v>
      </c>
      <c r="C120" s="89"/>
      <c r="D120" s="89"/>
      <c r="E120" s="148"/>
      <c r="F120" s="181">
        <v>21367</v>
      </c>
      <c r="G120" s="181">
        <v>20932</v>
      </c>
      <c r="H120" s="182">
        <v>116456337.23999999</v>
      </c>
      <c r="I120" s="182">
        <v>114524951.14</v>
      </c>
      <c r="J120" s="151"/>
      <c r="K120" s="151"/>
      <c r="L120" s="183">
        <v>5.18</v>
      </c>
      <c r="M120" s="184">
        <v>5.16</v>
      </c>
      <c r="N120" s="150">
        <v>145.97999999999999</v>
      </c>
      <c r="O120" s="185">
        <v>146.34</v>
      </c>
    </row>
    <row r="121" spans="1:15" s="70" customFormat="1" ht="11.25" x14ac:dyDescent="0.2">
      <c r="A121" s="65"/>
      <c r="B121" s="68"/>
      <c r="C121" s="68"/>
      <c r="D121" s="68"/>
      <c r="E121" s="68"/>
      <c r="F121" s="186"/>
      <c r="G121" s="186"/>
      <c r="H121" s="186"/>
      <c r="I121" s="186"/>
      <c r="J121" s="187"/>
      <c r="K121" s="187"/>
      <c r="L121" s="186"/>
      <c r="M121" s="186"/>
      <c r="N121" s="186"/>
      <c r="O121" s="188"/>
    </row>
    <row r="122" spans="1:15" s="70" customFormat="1" ht="12" thickBot="1" x14ac:dyDescent="0.25">
      <c r="A122" s="71"/>
      <c r="B122" s="72"/>
      <c r="C122" s="72"/>
      <c r="D122" s="72"/>
      <c r="E122" s="72"/>
      <c r="F122" s="157"/>
      <c r="G122" s="157"/>
      <c r="H122" s="157"/>
      <c r="I122" s="157"/>
      <c r="J122" s="158"/>
      <c r="K122" s="158"/>
      <c r="L122" s="157"/>
      <c r="M122" s="157"/>
      <c r="N122" s="157"/>
      <c r="O122" s="159"/>
    </row>
    <row r="123" spans="1:15" ht="12.75" customHeight="1" thickBot="1" x14ac:dyDescent="0.25">
      <c r="A123" s="74"/>
      <c r="B123" s="17"/>
      <c r="C123" s="17"/>
      <c r="D123" s="17"/>
      <c r="E123" s="17"/>
      <c r="F123" s="160"/>
      <c r="G123" s="160"/>
      <c r="H123" s="160"/>
      <c r="I123" s="160"/>
      <c r="J123" s="160"/>
      <c r="K123" s="160"/>
      <c r="L123" s="160"/>
      <c r="M123" s="160"/>
      <c r="N123" s="161"/>
      <c r="O123" s="161"/>
    </row>
    <row r="124" spans="1:15" ht="15.75" x14ac:dyDescent="0.25">
      <c r="A124" s="20" t="s">
        <v>131</v>
      </c>
      <c r="B124" s="22"/>
      <c r="C124" s="22"/>
      <c r="D124" s="22"/>
      <c r="E124" s="22"/>
      <c r="F124" s="162"/>
      <c r="G124" s="162"/>
      <c r="H124" s="162"/>
      <c r="I124" s="162"/>
      <c r="J124" s="162"/>
      <c r="K124" s="162"/>
      <c r="L124" s="162"/>
      <c r="M124" s="162"/>
      <c r="N124" s="162"/>
      <c r="O124" s="163"/>
    </row>
    <row r="125" spans="1:15" ht="6.75" customHeight="1" x14ac:dyDescent="0.2">
      <c r="A125" s="25"/>
      <c r="B125" s="17"/>
      <c r="C125" s="17"/>
      <c r="D125" s="17"/>
      <c r="E125" s="17"/>
      <c r="F125" s="160"/>
      <c r="G125" s="160"/>
      <c r="H125" s="160"/>
      <c r="I125" s="160"/>
      <c r="J125" s="160"/>
      <c r="K125" s="160"/>
      <c r="L125" s="160"/>
      <c r="M125" s="160"/>
      <c r="N125" s="160"/>
      <c r="O125" s="164"/>
    </row>
    <row r="126" spans="1:15" ht="12.75" customHeight="1" x14ac:dyDescent="0.2">
      <c r="A126" s="28"/>
      <c r="B126" s="189"/>
      <c r="C126" s="189"/>
      <c r="D126" s="189"/>
      <c r="E126" s="189"/>
      <c r="F126" s="165" t="s">
        <v>87</v>
      </c>
      <c r="G126" s="166"/>
      <c r="H126" s="165" t="s">
        <v>122</v>
      </c>
      <c r="I126" s="166"/>
      <c r="J126" s="165" t="s">
        <v>101</v>
      </c>
      <c r="K126" s="166"/>
      <c r="L126" s="165" t="s">
        <v>102</v>
      </c>
      <c r="M126" s="166"/>
      <c r="N126" s="165" t="s">
        <v>103</v>
      </c>
      <c r="O126" s="167"/>
    </row>
    <row r="127" spans="1:15" x14ac:dyDescent="0.2">
      <c r="A127" s="28"/>
      <c r="B127" s="189"/>
      <c r="C127" s="189"/>
      <c r="D127" s="189"/>
      <c r="E127" s="189"/>
      <c r="F127" s="168" t="s">
        <v>104</v>
      </c>
      <c r="G127" s="168" t="s">
        <v>105</v>
      </c>
      <c r="H127" s="168" t="s">
        <v>104</v>
      </c>
      <c r="I127" s="166" t="s">
        <v>105</v>
      </c>
      <c r="J127" s="168" t="s">
        <v>104</v>
      </c>
      <c r="K127" s="168" t="s">
        <v>105</v>
      </c>
      <c r="L127" s="168" t="s">
        <v>104</v>
      </c>
      <c r="M127" s="168" t="s">
        <v>105</v>
      </c>
      <c r="N127" s="168" t="s">
        <v>104</v>
      </c>
      <c r="O127" s="171" t="s">
        <v>105</v>
      </c>
    </row>
    <row r="128" spans="1:15" x14ac:dyDescent="0.2">
      <c r="A128" s="25"/>
      <c r="B128" s="17" t="s">
        <v>132</v>
      </c>
      <c r="C128" s="17"/>
      <c r="D128" s="17"/>
      <c r="E128" s="17"/>
      <c r="F128" s="127">
        <v>3600</v>
      </c>
      <c r="G128" s="127">
        <v>3537</v>
      </c>
      <c r="H128" s="134">
        <v>39095010.259999998</v>
      </c>
      <c r="I128" s="134">
        <v>38348913.719999999</v>
      </c>
      <c r="J128" s="133">
        <v>0.27929999999999999</v>
      </c>
      <c r="K128" s="133">
        <v>0.27929999999999999</v>
      </c>
      <c r="L128" s="134">
        <v>4.72</v>
      </c>
      <c r="M128" s="134">
        <v>4.72</v>
      </c>
      <c r="N128" s="134">
        <v>152.30000000000001</v>
      </c>
      <c r="O128" s="134">
        <v>151.6</v>
      </c>
    </row>
    <row r="129" spans="1:15" x14ac:dyDescent="0.2">
      <c r="A129" s="25"/>
      <c r="B129" s="17" t="s">
        <v>133</v>
      </c>
      <c r="C129" s="17"/>
      <c r="D129" s="17"/>
      <c r="E129" s="17"/>
      <c r="F129" s="127">
        <v>3608</v>
      </c>
      <c r="G129" s="127">
        <v>3552</v>
      </c>
      <c r="H129" s="134">
        <v>44583425.329999998</v>
      </c>
      <c r="I129" s="134">
        <v>43859762.340000004</v>
      </c>
      <c r="J129" s="133">
        <v>0.31850000000000001</v>
      </c>
      <c r="K129" s="133">
        <v>0.31950000000000001</v>
      </c>
      <c r="L129" s="134">
        <v>4.84</v>
      </c>
      <c r="M129" s="134">
        <v>4.84</v>
      </c>
      <c r="N129" s="134">
        <v>168.22</v>
      </c>
      <c r="O129" s="135">
        <v>167.53</v>
      </c>
    </row>
    <row r="130" spans="1:15" x14ac:dyDescent="0.2">
      <c r="A130" s="25"/>
      <c r="B130" s="17" t="s">
        <v>134</v>
      </c>
      <c r="C130" s="17"/>
      <c r="D130" s="17"/>
      <c r="E130" s="17"/>
      <c r="F130" s="127">
        <v>10175</v>
      </c>
      <c r="G130" s="127">
        <v>9948</v>
      </c>
      <c r="H130" s="134">
        <v>24612934.039999999</v>
      </c>
      <c r="I130" s="134">
        <v>24078457.609999999</v>
      </c>
      <c r="J130" s="133">
        <v>0.1759</v>
      </c>
      <c r="K130" s="133">
        <v>0.1754</v>
      </c>
      <c r="L130" s="134">
        <v>5.75</v>
      </c>
      <c r="M130" s="134">
        <v>5.74</v>
      </c>
      <c r="N130" s="134">
        <v>118.33</v>
      </c>
      <c r="O130" s="135">
        <v>119.27</v>
      </c>
    </row>
    <row r="131" spans="1:15" x14ac:dyDescent="0.2">
      <c r="A131" s="25"/>
      <c r="B131" s="17" t="s">
        <v>135</v>
      </c>
      <c r="C131" s="17"/>
      <c r="D131" s="17"/>
      <c r="E131" s="17"/>
      <c r="F131" s="127">
        <v>7424</v>
      </c>
      <c r="G131" s="127">
        <v>7240</v>
      </c>
      <c r="H131" s="134">
        <v>27892896.25</v>
      </c>
      <c r="I131" s="134">
        <v>27301649.120000001</v>
      </c>
      <c r="J131" s="133">
        <v>0.1993</v>
      </c>
      <c r="K131" s="133">
        <v>0.19889999999999999</v>
      </c>
      <c r="L131" s="134">
        <v>5.91</v>
      </c>
      <c r="M131" s="134">
        <v>5.91</v>
      </c>
      <c r="N131" s="134">
        <v>138.09</v>
      </c>
      <c r="O131" s="135">
        <v>139.59</v>
      </c>
    </row>
    <row r="132" spans="1:15" x14ac:dyDescent="0.2">
      <c r="A132" s="25"/>
      <c r="B132" s="17" t="s">
        <v>136</v>
      </c>
      <c r="C132" s="17"/>
      <c r="D132" s="17"/>
      <c r="E132" s="17"/>
      <c r="F132" s="127">
        <v>434</v>
      </c>
      <c r="G132" s="127">
        <v>426</v>
      </c>
      <c r="H132" s="134">
        <v>3753608.08</v>
      </c>
      <c r="I132" s="134">
        <v>3677291.04</v>
      </c>
      <c r="J132" s="133">
        <v>2.6800000000000001E-2</v>
      </c>
      <c r="K132" s="133">
        <v>2.6800000000000001E-2</v>
      </c>
      <c r="L132" s="134">
        <v>7.84</v>
      </c>
      <c r="M132" s="134">
        <v>7.83</v>
      </c>
      <c r="N132" s="134">
        <v>146.62</v>
      </c>
      <c r="O132" s="135">
        <v>144.78</v>
      </c>
    </row>
    <row r="133" spans="1:15" x14ac:dyDescent="0.2">
      <c r="A133" s="25"/>
      <c r="B133" s="17" t="s">
        <v>137</v>
      </c>
      <c r="C133" s="17"/>
      <c r="D133" s="17"/>
      <c r="E133" s="17"/>
      <c r="F133" s="127">
        <v>7</v>
      </c>
      <c r="G133" s="127">
        <v>7</v>
      </c>
      <c r="H133" s="134">
        <v>22388.48</v>
      </c>
      <c r="I133" s="134">
        <v>22422.01</v>
      </c>
      <c r="J133" s="133">
        <v>2.0000000000000001E-4</v>
      </c>
      <c r="K133" s="133">
        <v>2.0000000000000001E-4</v>
      </c>
      <c r="L133" s="134">
        <v>9.1300000000000008</v>
      </c>
      <c r="M133" s="134">
        <v>9.1199999999999992</v>
      </c>
      <c r="N133" s="134">
        <v>85.53</v>
      </c>
      <c r="O133" s="135">
        <v>84.95</v>
      </c>
    </row>
    <row r="134" spans="1:15" x14ac:dyDescent="0.2">
      <c r="A134" s="47"/>
      <c r="B134" s="58" t="s">
        <v>138</v>
      </c>
      <c r="C134" s="89"/>
      <c r="D134" s="89"/>
      <c r="E134" s="89"/>
      <c r="F134" s="181">
        <v>25248</v>
      </c>
      <c r="G134" s="181">
        <v>24710</v>
      </c>
      <c r="H134" s="182">
        <v>139960262.44</v>
      </c>
      <c r="I134" s="182">
        <v>137288495.84</v>
      </c>
      <c r="J134" s="151"/>
      <c r="K134" s="151"/>
      <c r="L134" s="183">
        <v>5.26</v>
      </c>
      <c r="M134" s="184">
        <v>5.26</v>
      </c>
      <c r="N134" s="150">
        <v>148.4</v>
      </c>
      <c r="O134" s="185">
        <v>148.44</v>
      </c>
    </row>
    <row r="135" spans="1:15" s="70" customFormat="1" ht="11.25" x14ac:dyDescent="0.2">
      <c r="A135" s="65"/>
      <c r="B135" s="68"/>
      <c r="C135" s="68"/>
      <c r="D135" s="68"/>
      <c r="E135" s="68"/>
      <c r="F135" s="154"/>
      <c r="G135" s="154"/>
      <c r="H135" s="154"/>
      <c r="I135" s="154"/>
      <c r="J135" s="154"/>
      <c r="K135" s="154"/>
      <c r="L135" s="154"/>
      <c r="M135" s="154"/>
      <c r="N135" s="155"/>
      <c r="O135" s="190"/>
    </row>
    <row r="136" spans="1:15" s="70" customFormat="1" ht="12" thickBot="1" x14ac:dyDescent="0.25">
      <c r="A136" s="71"/>
      <c r="B136" s="72"/>
      <c r="C136" s="72"/>
      <c r="D136" s="72"/>
      <c r="E136" s="72"/>
      <c r="F136" s="157"/>
      <c r="G136" s="157"/>
      <c r="H136" s="157"/>
      <c r="I136" s="157"/>
      <c r="J136" s="157"/>
      <c r="K136" s="157"/>
      <c r="L136" s="157"/>
      <c r="M136" s="157"/>
      <c r="N136" s="157"/>
      <c r="O136" s="191"/>
    </row>
    <row r="137" spans="1:15" ht="13.5" thickBot="1" x14ac:dyDescent="0.25">
      <c r="F137" s="161"/>
      <c r="G137" s="161"/>
      <c r="H137" s="161"/>
      <c r="I137" s="161"/>
      <c r="J137" s="161"/>
      <c r="K137" s="161"/>
      <c r="L137" s="161"/>
      <c r="M137" s="161"/>
      <c r="N137" s="161"/>
      <c r="O137" s="161"/>
    </row>
    <row r="138" spans="1:15" ht="15.75" x14ac:dyDescent="0.25">
      <c r="A138" s="20" t="s">
        <v>139</v>
      </c>
      <c r="B138" s="22"/>
      <c r="C138" s="22"/>
      <c r="D138" s="22"/>
      <c r="E138" s="2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3"/>
    </row>
    <row r="139" spans="1:15" ht="6.75" customHeight="1" x14ac:dyDescent="0.2">
      <c r="A139" s="25"/>
      <c r="B139" s="17"/>
      <c r="C139" s="17"/>
      <c r="D139" s="17"/>
      <c r="E139" s="17"/>
      <c r="F139" s="160"/>
      <c r="G139" s="160"/>
      <c r="H139" s="160"/>
      <c r="I139" s="160"/>
      <c r="J139" s="160"/>
      <c r="K139" s="160"/>
      <c r="L139" s="160"/>
      <c r="M139" s="160"/>
      <c r="N139" s="160"/>
      <c r="O139" s="164"/>
    </row>
    <row r="140" spans="1:15" ht="12.75" customHeight="1" x14ac:dyDescent="0.2">
      <c r="A140" s="28"/>
      <c r="B140" s="189"/>
      <c r="C140" s="189"/>
      <c r="D140" s="189"/>
      <c r="E140" s="189"/>
      <c r="F140" s="165" t="s">
        <v>87</v>
      </c>
      <c r="G140" s="166"/>
      <c r="H140" s="165" t="s">
        <v>122</v>
      </c>
      <c r="I140" s="166"/>
      <c r="J140" s="165" t="s">
        <v>140</v>
      </c>
      <c r="K140" s="166"/>
      <c r="L140" s="165" t="s">
        <v>102</v>
      </c>
      <c r="M140" s="166"/>
      <c r="N140" s="165" t="s">
        <v>103</v>
      </c>
      <c r="O140" s="167"/>
    </row>
    <row r="141" spans="1:15" x14ac:dyDescent="0.2">
      <c r="A141" s="28"/>
      <c r="B141" s="189"/>
      <c r="C141" s="189"/>
      <c r="D141" s="189"/>
      <c r="E141" s="189"/>
      <c r="F141" s="168" t="s">
        <v>104</v>
      </c>
      <c r="G141" s="168" t="s">
        <v>105</v>
      </c>
      <c r="H141" s="168" t="s">
        <v>104</v>
      </c>
      <c r="I141" s="166" t="s">
        <v>105</v>
      </c>
      <c r="J141" s="168" t="s">
        <v>104</v>
      </c>
      <c r="K141" s="168" t="s">
        <v>105</v>
      </c>
      <c r="L141" s="168" t="s">
        <v>104</v>
      </c>
      <c r="M141" s="168" t="s">
        <v>105</v>
      </c>
      <c r="N141" s="168" t="s">
        <v>104</v>
      </c>
      <c r="O141" s="171" t="s">
        <v>105</v>
      </c>
    </row>
    <row r="142" spans="1:15" x14ac:dyDescent="0.2">
      <c r="A142" s="25"/>
      <c r="B142" s="17" t="s">
        <v>141</v>
      </c>
      <c r="C142" s="17"/>
      <c r="D142" s="17"/>
      <c r="E142" s="17"/>
      <c r="F142" s="127">
        <v>19347</v>
      </c>
      <c r="G142" s="127">
        <v>18946</v>
      </c>
      <c r="H142" s="134">
        <v>112345191.26000001</v>
      </c>
      <c r="I142" s="134">
        <v>110379602.89</v>
      </c>
      <c r="J142" s="133">
        <v>0.80269999999999997</v>
      </c>
      <c r="K142" s="133">
        <v>0.80400000000000005</v>
      </c>
      <c r="L142" s="134">
        <v>5.18</v>
      </c>
      <c r="M142" s="134">
        <v>5.18</v>
      </c>
      <c r="N142" s="176">
        <v>148.82</v>
      </c>
      <c r="O142" s="177">
        <v>149.08000000000001</v>
      </c>
    </row>
    <row r="143" spans="1:15" x14ac:dyDescent="0.2">
      <c r="A143" s="25"/>
      <c r="B143" s="17" t="s">
        <v>142</v>
      </c>
      <c r="C143" s="17"/>
      <c r="D143" s="17"/>
      <c r="E143" s="17"/>
      <c r="F143" s="127">
        <v>3517</v>
      </c>
      <c r="G143" s="127">
        <v>3448</v>
      </c>
      <c r="H143" s="134">
        <v>11650183.289999999</v>
      </c>
      <c r="I143" s="134">
        <v>11153170.699999999</v>
      </c>
      <c r="J143" s="133">
        <v>8.3199999999999996E-2</v>
      </c>
      <c r="K143" s="133">
        <v>8.1199999999999994E-2</v>
      </c>
      <c r="L143" s="134">
        <v>5.64</v>
      </c>
      <c r="M143" s="134">
        <v>5.59</v>
      </c>
      <c r="N143" s="176">
        <v>132.15</v>
      </c>
      <c r="O143" s="179">
        <v>130.63</v>
      </c>
    </row>
    <row r="144" spans="1:15" x14ac:dyDescent="0.2">
      <c r="A144" s="25"/>
      <c r="B144" s="17" t="s">
        <v>143</v>
      </c>
      <c r="C144" s="17"/>
      <c r="D144" s="17"/>
      <c r="E144" s="17"/>
      <c r="F144" s="127">
        <v>1764</v>
      </c>
      <c r="G144" s="127">
        <v>1706</v>
      </c>
      <c r="H144" s="134">
        <v>7523842.1900000004</v>
      </c>
      <c r="I144" s="134">
        <v>7333814.9199999999</v>
      </c>
      <c r="J144" s="133">
        <v>5.3800000000000001E-2</v>
      </c>
      <c r="K144" s="133">
        <v>5.3400000000000003E-2</v>
      </c>
      <c r="L144" s="134">
        <v>5.33</v>
      </c>
      <c r="M144" s="134">
        <v>5.33</v>
      </c>
      <c r="N144" s="176">
        <v>139.29</v>
      </c>
      <c r="O144" s="179">
        <v>139.72999999999999</v>
      </c>
    </row>
    <row r="145" spans="1:15" x14ac:dyDescent="0.2">
      <c r="A145" s="25"/>
      <c r="B145" s="17" t="s">
        <v>144</v>
      </c>
      <c r="C145" s="17"/>
      <c r="D145" s="17"/>
      <c r="E145" s="17"/>
      <c r="F145" s="127">
        <v>601</v>
      </c>
      <c r="G145" s="127">
        <v>591</v>
      </c>
      <c r="H145" s="134">
        <v>8358305.5199999996</v>
      </c>
      <c r="I145" s="134">
        <v>8339621.4699999997</v>
      </c>
      <c r="J145" s="133">
        <v>5.9700000000000003E-2</v>
      </c>
      <c r="K145" s="133">
        <v>6.0699999999999997E-2</v>
      </c>
      <c r="L145" s="134">
        <v>5.78</v>
      </c>
      <c r="M145" s="134">
        <v>5.79</v>
      </c>
      <c r="N145" s="176">
        <v>173.81</v>
      </c>
      <c r="O145" s="179">
        <v>171.44</v>
      </c>
    </row>
    <row r="146" spans="1:15" x14ac:dyDescent="0.2">
      <c r="A146" s="25"/>
      <c r="B146" s="17" t="s">
        <v>145</v>
      </c>
      <c r="C146" s="17"/>
      <c r="D146" s="17"/>
      <c r="E146" s="17"/>
      <c r="F146" s="127">
        <v>19</v>
      </c>
      <c r="G146" s="127">
        <v>19</v>
      </c>
      <c r="H146" s="134">
        <v>82740.179999999993</v>
      </c>
      <c r="I146" s="134">
        <v>82285.86</v>
      </c>
      <c r="J146" s="133">
        <v>5.9999999999999995E-4</v>
      </c>
      <c r="K146" s="133">
        <v>5.9999999999999995E-4</v>
      </c>
      <c r="L146" s="134">
        <v>5.49</v>
      </c>
      <c r="M146" s="134">
        <v>5.49</v>
      </c>
      <c r="N146" s="176">
        <v>137.9</v>
      </c>
      <c r="O146" s="179">
        <v>137.49</v>
      </c>
    </row>
    <row r="147" spans="1:15" x14ac:dyDescent="0.2">
      <c r="A147" s="47"/>
      <c r="B147" s="58" t="s">
        <v>95</v>
      </c>
      <c r="C147" s="89"/>
      <c r="D147" s="89"/>
      <c r="E147" s="89"/>
      <c r="F147" s="181">
        <v>25248</v>
      </c>
      <c r="G147" s="181">
        <v>24710</v>
      </c>
      <c r="H147" s="182">
        <v>139960262.44</v>
      </c>
      <c r="I147" s="182">
        <v>137288495.84</v>
      </c>
      <c r="J147" s="151"/>
      <c r="K147" s="151"/>
      <c r="L147" s="183">
        <v>5.26</v>
      </c>
      <c r="M147" s="183">
        <v>5.26</v>
      </c>
      <c r="N147" s="150">
        <v>148.4</v>
      </c>
      <c r="O147" s="185">
        <v>148.44</v>
      </c>
    </row>
    <row r="148" spans="1:15" s="70" customFormat="1" ht="11.25" x14ac:dyDescent="0.2">
      <c r="A148" s="122"/>
      <c r="B148" s="66"/>
      <c r="C148" s="66"/>
      <c r="D148" s="66"/>
      <c r="E148" s="66"/>
      <c r="F148" s="154"/>
      <c r="G148" s="154"/>
      <c r="H148" s="154"/>
      <c r="I148" s="154"/>
      <c r="J148" s="154"/>
      <c r="K148" s="154"/>
      <c r="L148" s="154"/>
      <c r="M148" s="154"/>
      <c r="N148" s="155"/>
      <c r="O148" s="192"/>
    </row>
    <row r="149" spans="1:15" s="70" customFormat="1" ht="12" thickBot="1" x14ac:dyDescent="0.25">
      <c r="A149" s="71"/>
      <c r="B149" s="72"/>
      <c r="C149" s="72"/>
      <c r="D149" s="72"/>
      <c r="E149" s="72"/>
      <c r="F149" s="157"/>
      <c r="G149" s="157"/>
      <c r="H149" s="157"/>
      <c r="I149" s="157"/>
      <c r="J149" s="157"/>
      <c r="K149" s="157"/>
      <c r="L149" s="157"/>
      <c r="M149" s="157"/>
      <c r="N149" s="157"/>
      <c r="O149" s="191"/>
    </row>
    <row r="150" spans="1:15" ht="13.5" thickBot="1" x14ac:dyDescent="0.25">
      <c r="F150" s="193"/>
      <c r="G150" s="161"/>
      <c r="H150" s="161"/>
      <c r="I150" s="161"/>
      <c r="J150" s="161"/>
      <c r="K150" s="161"/>
      <c r="L150" s="161"/>
      <c r="M150" s="161"/>
      <c r="N150" s="161"/>
      <c r="O150" s="161"/>
    </row>
    <row r="151" spans="1:15" ht="15.75" x14ac:dyDescent="0.25">
      <c r="A151" s="20" t="s">
        <v>146</v>
      </c>
      <c r="B151" s="22"/>
      <c r="C151" s="22"/>
      <c r="D151" s="22"/>
      <c r="E151" s="22"/>
      <c r="F151" s="162"/>
      <c r="G151" s="162"/>
      <c r="H151" s="162"/>
      <c r="I151" s="162"/>
      <c r="J151" s="162"/>
      <c r="K151" s="162"/>
      <c r="L151" s="163"/>
      <c r="M151" s="161"/>
      <c r="N151" s="161"/>
      <c r="O151" s="161"/>
    </row>
    <row r="152" spans="1:15" ht="6.75" customHeight="1" x14ac:dyDescent="0.2">
      <c r="A152" s="25"/>
      <c r="B152" s="17"/>
      <c r="C152" s="17"/>
      <c r="D152" s="17"/>
      <c r="E152" s="17"/>
      <c r="F152" s="160"/>
      <c r="G152" s="160"/>
      <c r="H152" s="160"/>
      <c r="I152" s="160"/>
      <c r="J152" s="160"/>
      <c r="K152" s="160"/>
      <c r="L152" s="164"/>
      <c r="M152" s="161"/>
      <c r="N152" s="161"/>
      <c r="O152" s="161"/>
    </row>
    <row r="153" spans="1:15" x14ac:dyDescent="0.2">
      <c r="A153" s="28"/>
      <c r="B153" s="189"/>
      <c r="C153" s="189"/>
      <c r="D153" s="189"/>
      <c r="E153" s="194"/>
      <c r="F153" s="165" t="s">
        <v>87</v>
      </c>
      <c r="G153" s="166"/>
      <c r="H153" s="165" t="s">
        <v>122</v>
      </c>
      <c r="I153" s="166"/>
      <c r="J153" s="165" t="s">
        <v>147</v>
      </c>
      <c r="K153" s="166"/>
      <c r="L153" s="171" t="s">
        <v>21</v>
      </c>
      <c r="M153" s="161"/>
      <c r="N153" s="161"/>
      <c r="O153" s="161"/>
    </row>
    <row r="154" spans="1:15" x14ac:dyDescent="0.2">
      <c r="A154" s="28"/>
      <c r="B154" s="189"/>
      <c r="C154" s="189"/>
      <c r="D154" s="189"/>
      <c r="E154" s="194"/>
      <c r="F154" s="166" t="s">
        <v>104</v>
      </c>
      <c r="G154" s="166" t="s">
        <v>105</v>
      </c>
      <c r="H154" s="168" t="s">
        <v>104</v>
      </c>
      <c r="I154" s="168" t="s">
        <v>105</v>
      </c>
      <c r="J154" s="168" t="s">
        <v>104</v>
      </c>
      <c r="K154" s="168" t="s">
        <v>105</v>
      </c>
      <c r="L154" s="195"/>
      <c r="M154" s="161"/>
      <c r="N154" s="161"/>
      <c r="O154" s="161"/>
    </row>
    <row r="155" spans="1:15" x14ac:dyDescent="0.2">
      <c r="A155" s="85"/>
      <c r="B155" s="86" t="s">
        <v>148</v>
      </c>
      <c r="C155" s="86"/>
      <c r="D155" s="86"/>
      <c r="E155" s="86"/>
      <c r="F155" s="127">
        <v>894</v>
      </c>
      <c r="G155" s="127">
        <v>882</v>
      </c>
      <c r="H155" s="134">
        <v>3132905.56</v>
      </c>
      <c r="I155" s="173">
        <v>3095099.14</v>
      </c>
      <c r="J155" s="133">
        <v>2.24E-2</v>
      </c>
      <c r="K155" s="196">
        <v>2.2499999999999999E-2</v>
      </c>
      <c r="L155" s="197">
        <v>3.0234000000000001</v>
      </c>
      <c r="M155" s="161"/>
      <c r="N155" s="161"/>
      <c r="O155" s="161"/>
    </row>
    <row r="156" spans="1:15" x14ac:dyDescent="0.2">
      <c r="A156" s="25"/>
      <c r="B156" s="17" t="s">
        <v>149</v>
      </c>
      <c r="C156" s="17"/>
      <c r="D156" s="17"/>
      <c r="E156" s="17"/>
      <c r="F156" s="127">
        <v>24354</v>
      </c>
      <c r="G156" s="127">
        <v>23828</v>
      </c>
      <c r="H156" s="134">
        <v>136827356.88</v>
      </c>
      <c r="I156" s="173">
        <v>134193396.7</v>
      </c>
      <c r="J156" s="133">
        <v>0.97760000000000002</v>
      </c>
      <c r="K156" s="196">
        <v>0.97750000000000004</v>
      </c>
      <c r="L156" s="198">
        <v>2.4716</v>
      </c>
      <c r="M156" s="161"/>
      <c r="N156" s="161"/>
      <c r="O156" s="161"/>
    </row>
    <row r="157" spans="1:15" x14ac:dyDescent="0.2">
      <c r="A157" s="25"/>
      <c r="B157" s="17" t="s">
        <v>150</v>
      </c>
      <c r="C157" s="17"/>
      <c r="D157" s="17"/>
      <c r="E157" s="17"/>
      <c r="F157" s="127">
        <v>0</v>
      </c>
      <c r="G157" s="127">
        <v>0</v>
      </c>
      <c r="H157" s="134">
        <v>0</v>
      </c>
      <c r="I157" s="134">
        <v>0</v>
      </c>
      <c r="J157" s="133">
        <v>0</v>
      </c>
      <c r="K157" s="196">
        <v>0</v>
      </c>
      <c r="L157" s="198">
        <v>0</v>
      </c>
      <c r="M157" s="161"/>
      <c r="N157" s="161"/>
      <c r="O157" s="161"/>
    </row>
    <row r="158" spans="1:15" ht="13.5" thickBot="1" x14ac:dyDescent="0.25">
      <c r="A158" s="109"/>
      <c r="B158" s="199" t="s">
        <v>49</v>
      </c>
      <c r="C158" s="74"/>
      <c r="D158" s="74"/>
      <c r="E158" s="74"/>
      <c r="F158" s="181">
        <v>25248</v>
      </c>
      <c r="G158" s="181">
        <v>24710</v>
      </c>
      <c r="H158" s="150">
        <v>139960262.44</v>
      </c>
      <c r="I158" s="150">
        <v>137288495.84</v>
      </c>
      <c r="J158" s="151"/>
      <c r="K158" s="200"/>
      <c r="L158" s="201">
        <v>2.484</v>
      </c>
      <c r="M158" s="161"/>
      <c r="N158" s="161"/>
      <c r="O158" s="161"/>
    </row>
    <row r="159" spans="1:15" s="204" customFormat="1" ht="11.25" x14ac:dyDescent="0.2">
      <c r="A159" s="68"/>
      <c r="B159" s="202"/>
      <c r="C159" s="202"/>
      <c r="D159" s="202"/>
      <c r="E159" s="202"/>
      <c r="F159" s="202"/>
      <c r="G159" s="202"/>
      <c r="H159" s="203"/>
      <c r="I159" s="202"/>
      <c r="J159" s="202"/>
    </row>
    <row r="160" spans="1:15" s="204" customFormat="1" ht="11.25" x14ac:dyDescent="0.2">
      <c r="A160" s="68"/>
      <c r="B160" s="202"/>
      <c r="C160" s="202"/>
      <c r="D160" s="202"/>
      <c r="E160" s="202"/>
      <c r="F160" s="202"/>
      <c r="G160" s="202"/>
      <c r="H160" s="203"/>
      <c r="I160" s="202"/>
      <c r="J160" s="202"/>
    </row>
    <row r="161" spans="1:16" ht="13.5" thickBot="1" x14ac:dyDescent="0.25"/>
    <row r="162" spans="1:16" ht="15.75" x14ac:dyDescent="0.25">
      <c r="A162" s="20" t="s">
        <v>151</v>
      </c>
      <c r="B162" s="205"/>
      <c r="C162" s="206"/>
      <c r="D162" s="207"/>
      <c r="E162" s="207"/>
      <c r="F162" s="208" t="s">
        <v>152</v>
      </c>
    </row>
    <row r="163" spans="1:16" ht="13.5" thickBot="1" x14ac:dyDescent="0.25">
      <c r="A163" s="109" t="s">
        <v>153</v>
      </c>
      <c r="B163" s="109"/>
      <c r="C163" s="209"/>
      <c r="D163" s="209"/>
      <c r="E163" s="209"/>
      <c r="F163" s="283">
        <v>470798296.25999999</v>
      </c>
    </row>
    <row r="164" spans="1:16" x14ac:dyDescent="0.2">
      <c r="A164" s="17"/>
      <c r="B164" s="17"/>
      <c r="C164" s="210"/>
      <c r="D164" s="210"/>
      <c r="E164" s="210"/>
      <c r="F164" s="211"/>
    </row>
    <row r="165" spans="1:16" x14ac:dyDescent="0.2">
      <c r="A165" s="17"/>
      <c r="B165" s="17"/>
      <c r="C165" s="212"/>
      <c r="D165" s="116"/>
      <c r="E165" s="116"/>
      <c r="F165" s="211"/>
    </row>
    <row r="166" spans="1:16" ht="12.75" customHeight="1" x14ac:dyDescent="0.2">
      <c r="A166" s="453"/>
      <c r="B166" s="453"/>
      <c r="C166" s="453"/>
      <c r="D166" s="453"/>
      <c r="E166" s="453"/>
      <c r="F166" s="453"/>
    </row>
    <row r="167" spans="1:16" x14ac:dyDescent="0.2">
      <c r="A167" s="453"/>
      <c r="B167" s="453"/>
      <c r="C167" s="453"/>
      <c r="D167" s="453"/>
      <c r="E167" s="453"/>
      <c r="F167" s="453"/>
    </row>
    <row r="168" spans="1:16" x14ac:dyDescent="0.2">
      <c r="A168" s="453"/>
      <c r="B168" s="453"/>
      <c r="C168" s="453"/>
      <c r="D168" s="453"/>
      <c r="E168" s="453"/>
      <c r="F168" s="453"/>
    </row>
    <row r="169" spans="1:16" x14ac:dyDescent="0.2">
      <c r="A169" s="17"/>
      <c r="B169" s="17"/>
      <c r="C169" s="212"/>
      <c r="D169" s="116"/>
      <c r="E169" s="116"/>
      <c r="F169" s="211"/>
      <c r="G169" s="17"/>
    </row>
    <row r="170" spans="1:16" x14ac:dyDescent="0.2">
      <c r="A170" s="453"/>
      <c r="B170" s="453"/>
      <c r="C170" s="453"/>
      <c r="D170" s="453"/>
      <c r="E170" s="453"/>
      <c r="F170" s="453"/>
    </row>
    <row r="171" spans="1:16" x14ac:dyDescent="0.2">
      <c r="A171" s="453"/>
      <c r="B171" s="453"/>
      <c r="C171" s="453"/>
      <c r="D171" s="453"/>
      <c r="E171" s="453"/>
      <c r="F171" s="453"/>
    </row>
    <row r="172" spans="1:16" x14ac:dyDescent="0.2">
      <c r="A172" s="453"/>
      <c r="B172" s="453"/>
      <c r="C172" s="453"/>
      <c r="D172" s="453"/>
      <c r="E172" s="453"/>
      <c r="F172" s="453"/>
    </row>
    <row r="173" spans="1:16" x14ac:dyDescent="0.2">
      <c r="F173" s="213"/>
      <c r="G173" s="213"/>
      <c r="H173" s="213"/>
      <c r="I173" s="213"/>
      <c r="J173" s="213"/>
      <c r="K173" s="213"/>
      <c r="L173" s="213"/>
      <c r="M173" s="213"/>
      <c r="N173" s="213"/>
      <c r="O173" s="213"/>
      <c r="P173" s="213"/>
    </row>
    <row r="174" spans="1:16" x14ac:dyDescent="0.2">
      <c r="F174" s="213"/>
      <c r="G174" s="213"/>
      <c r="H174" s="213"/>
      <c r="I174" s="213"/>
      <c r="J174" s="213"/>
      <c r="K174" s="213"/>
      <c r="L174" s="213"/>
      <c r="M174" s="213"/>
      <c r="N174" s="213"/>
      <c r="O174" s="213"/>
      <c r="P174" s="213"/>
    </row>
    <row r="175" spans="1:16" x14ac:dyDescent="0.2">
      <c r="F175" s="213"/>
      <c r="G175" s="213"/>
      <c r="H175" s="213"/>
      <c r="I175" s="213"/>
      <c r="J175" s="213"/>
      <c r="K175" s="213"/>
      <c r="L175" s="213"/>
      <c r="M175" s="213"/>
      <c r="N175" s="213"/>
      <c r="O175" s="213"/>
      <c r="P175" s="213"/>
    </row>
    <row r="176" spans="1:16" x14ac:dyDescent="0.2">
      <c r="F176" s="213"/>
      <c r="G176" s="213"/>
      <c r="H176" s="214"/>
      <c r="I176" s="213"/>
      <c r="J176" s="213"/>
      <c r="K176" s="213"/>
      <c r="L176" s="213"/>
      <c r="M176" s="213"/>
      <c r="N176" s="213"/>
      <c r="O176" s="213"/>
      <c r="P176" s="213"/>
    </row>
    <row r="178" spans="6:6" x14ac:dyDescent="0.2">
      <c r="F178" s="87"/>
    </row>
    <row r="180" spans="6:6" x14ac:dyDescent="0.2">
      <c r="F180" s="87"/>
    </row>
  </sheetData>
  <mergeCells count="20">
    <mergeCell ref="B4:C4"/>
    <mergeCell ref="I4:J6"/>
    <mergeCell ref="B5:C5"/>
    <mergeCell ref="L5:M7"/>
    <mergeCell ref="B6:C6"/>
    <mergeCell ref="B7:C7"/>
    <mergeCell ref="L88:M88"/>
    <mergeCell ref="N88:O88"/>
    <mergeCell ref="B8:C8"/>
    <mergeCell ref="B9:C9"/>
    <mergeCell ref="B11:C11"/>
    <mergeCell ref="M27:O27"/>
    <mergeCell ref="M28:O28"/>
    <mergeCell ref="J39:O41"/>
    <mergeCell ref="A166:F168"/>
    <mergeCell ref="A170:F172"/>
    <mergeCell ref="J60:K60"/>
    <mergeCell ref="F88:G88"/>
    <mergeCell ref="H88:I88"/>
    <mergeCell ref="J88:K88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display="www.edsouthservices.com"/>
  </hyperlinks>
  <pageMargins left="0.41" right="0.36" top="0.43" bottom="0.62" header="0.5" footer="0.5"/>
  <pageSetup scale="70" orientation="landscape" r:id="rId2"/>
  <headerFooter alignWithMargins="0"/>
  <rowBreaks count="1" manualBreakCount="1">
    <brk id="83" max="14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36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215" customWidth="1"/>
    <col min="3" max="6" width="14.42578125" style="215" customWidth="1"/>
    <col min="7" max="7" width="16.28515625" style="215" customWidth="1"/>
    <col min="8" max="8" width="15.7109375" style="215" bestFit="1" customWidth="1"/>
    <col min="9" max="9" width="15.7109375" style="215" customWidth="1"/>
    <col min="10" max="11" width="14.42578125" style="215" customWidth="1"/>
    <col min="12" max="12" width="15.7109375" style="215" bestFit="1" customWidth="1"/>
    <col min="13" max="13" width="14.42578125" style="215" customWidth="1"/>
    <col min="14" max="15" width="17.140625" style="215" customWidth="1"/>
    <col min="16" max="16" width="16.7109375" style="215" bestFit="1" customWidth="1"/>
    <col min="17" max="17" width="28.85546875" style="215" bestFit="1" customWidth="1"/>
    <col min="18" max="18" width="15.7109375" style="215" bestFit="1" customWidth="1"/>
    <col min="19" max="19" width="18.28515625" style="215" bestFit="1" customWidth="1"/>
    <col min="20" max="20" width="17.7109375" style="215" bestFit="1" customWidth="1"/>
    <col min="21" max="21" width="14.42578125" style="215" customWidth="1"/>
    <col min="22" max="22" width="13.7109375" style="215" bestFit="1" customWidth="1"/>
    <col min="23" max="23" width="9.42578125" style="215" customWidth="1"/>
    <col min="24" max="24" width="30" style="215" bestFit="1" customWidth="1"/>
    <col min="25" max="25" width="27.7109375" style="215" bestFit="1" customWidth="1"/>
    <col min="26" max="26" width="12.28515625" style="215" customWidth="1"/>
    <col min="27" max="38" width="10.85546875" style="215" customWidth="1"/>
    <col min="39" max="39" width="2.7109375" style="215" customWidth="1"/>
    <col min="40" max="16384" width="9.140625" style="215"/>
  </cols>
  <sheetData>
    <row r="1" spans="1:39" ht="15.75" x14ac:dyDescent="0.25">
      <c r="A1" s="338" t="s">
        <v>0</v>
      </c>
    </row>
    <row r="2" spans="1:39" ht="15.75" customHeight="1" x14ac:dyDescent="0.25">
      <c r="A2" s="338" t="s">
        <v>154</v>
      </c>
      <c r="S2" s="216"/>
      <c r="T2" s="216"/>
      <c r="U2" s="216"/>
    </row>
    <row r="3" spans="1:39" ht="15.75" x14ac:dyDescent="0.25">
      <c r="A3" s="338" t="str">
        <f>'ESA FFELP(3)'!D5</f>
        <v>Indenture No. 3, LLC</v>
      </c>
      <c r="R3" s="216"/>
      <c r="S3" s="216"/>
      <c r="T3" s="216"/>
      <c r="U3" s="216"/>
    </row>
    <row r="4" spans="1:39" ht="13.5" thickBot="1" x14ac:dyDescent="0.25">
      <c r="R4" s="216"/>
      <c r="S4" s="216"/>
      <c r="T4" s="216"/>
      <c r="U4" s="216"/>
    </row>
    <row r="5" spans="1:39" x14ac:dyDescent="0.2">
      <c r="B5" s="479" t="s">
        <v>6</v>
      </c>
      <c r="C5" s="480"/>
      <c r="D5" s="480"/>
      <c r="E5" s="484">
        <f>+'ESA FFELP(3)'!D6</f>
        <v>43613</v>
      </c>
      <c r="F5" s="484"/>
      <c r="G5" s="485"/>
      <c r="R5" s="216"/>
      <c r="S5" s="216"/>
      <c r="T5" s="216"/>
      <c r="U5" s="216"/>
    </row>
    <row r="6" spans="1:39" ht="13.5" thickBot="1" x14ac:dyDescent="0.25">
      <c r="B6" s="462" t="s">
        <v>155</v>
      </c>
      <c r="C6" s="463"/>
      <c r="D6" s="463"/>
      <c r="E6" s="486">
        <f>+'ESA FFELP(3)'!D7</f>
        <v>43585</v>
      </c>
      <c r="F6" s="486"/>
      <c r="G6" s="487"/>
      <c r="R6" s="216"/>
      <c r="S6" s="216"/>
      <c r="T6" s="216"/>
      <c r="U6" s="216"/>
    </row>
    <row r="8" spans="1:39" x14ac:dyDescent="0.2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</row>
    <row r="9" spans="1:39" ht="15.75" thickBot="1" x14ac:dyDescent="0.3">
      <c r="A9" s="218"/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S9" s="88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</row>
    <row r="10" spans="1:39" ht="6" customHeight="1" thickBot="1" x14ac:dyDescent="0.25">
      <c r="A10" s="217"/>
      <c r="B10" s="217"/>
      <c r="C10" s="217"/>
      <c r="D10" s="217"/>
      <c r="E10" s="217"/>
      <c r="F10" s="217"/>
      <c r="G10" s="217"/>
      <c r="H10" s="217"/>
      <c r="J10" s="219"/>
      <c r="K10" s="220"/>
      <c r="L10" s="220"/>
      <c r="M10" s="220"/>
      <c r="N10" s="221"/>
      <c r="O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</row>
    <row r="11" spans="1:39" ht="15" thickBot="1" x14ac:dyDescent="0.25">
      <c r="A11" s="222" t="s">
        <v>156</v>
      </c>
      <c r="B11" s="223"/>
      <c r="C11" s="223"/>
      <c r="D11" s="223"/>
      <c r="E11" s="223"/>
      <c r="F11" s="223"/>
      <c r="G11" s="223"/>
      <c r="H11" s="224"/>
      <c r="J11" s="225" t="s">
        <v>157</v>
      </c>
      <c r="K11" s="217"/>
      <c r="L11" s="217"/>
      <c r="M11" s="217"/>
      <c r="N11" s="425">
        <v>43585</v>
      </c>
      <c r="O11" s="226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</row>
    <row r="12" spans="1:39" x14ac:dyDescent="0.2">
      <c r="A12" s="225"/>
      <c r="B12" s="217"/>
      <c r="C12" s="217"/>
      <c r="D12" s="217"/>
      <c r="E12" s="217"/>
      <c r="F12" s="217"/>
      <c r="G12" s="217"/>
      <c r="H12" s="227"/>
      <c r="J12" s="228" t="s">
        <v>158</v>
      </c>
      <c r="L12" s="217"/>
      <c r="M12" s="217"/>
      <c r="N12" s="229">
        <v>0</v>
      </c>
      <c r="O12" s="230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</row>
    <row r="13" spans="1:39" x14ac:dyDescent="0.2">
      <c r="A13" s="228"/>
      <c r="B13" s="217" t="s">
        <v>159</v>
      </c>
      <c r="C13" s="217"/>
      <c r="D13" s="217"/>
      <c r="E13" s="217"/>
      <c r="F13" s="217"/>
      <c r="G13" s="217"/>
      <c r="H13" s="229">
        <v>2670153.2199999997</v>
      </c>
      <c r="J13" s="228" t="s">
        <v>160</v>
      </c>
      <c r="L13" s="217"/>
      <c r="M13" s="217"/>
      <c r="N13" s="229">
        <v>37230.51</v>
      </c>
      <c r="O13" s="230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</row>
    <row r="14" spans="1:39" x14ac:dyDescent="0.2">
      <c r="A14" s="228"/>
      <c r="B14" s="217" t="s">
        <v>161</v>
      </c>
      <c r="C14" s="217"/>
      <c r="D14" s="217"/>
      <c r="E14" s="217"/>
      <c r="F14" s="231"/>
      <c r="G14" s="217"/>
      <c r="H14" s="232">
        <v>0</v>
      </c>
      <c r="J14" s="228" t="s">
        <v>162</v>
      </c>
      <c r="L14" s="217"/>
      <c r="M14" s="217"/>
      <c r="N14" s="229">
        <v>22695.870000000003</v>
      </c>
      <c r="O14" s="230"/>
      <c r="P14" s="233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</row>
    <row r="15" spans="1:39" x14ac:dyDescent="0.2">
      <c r="A15" s="228"/>
      <c r="B15" s="217" t="s">
        <v>67</v>
      </c>
      <c r="C15" s="217"/>
      <c r="D15" s="217"/>
      <c r="E15" s="217"/>
      <c r="F15" s="217"/>
      <c r="G15" s="217"/>
      <c r="H15" s="232"/>
      <c r="J15" s="25" t="s">
        <v>163</v>
      </c>
      <c r="L15" s="217"/>
      <c r="M15" s="217"/>
      <c r="N15" s="229">
        <v>73067.23</v>
      </c>
      <c r="O15" s="230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</row>
    <row r="16" spans="1:39" x14ac:dyDescent="0.2">
      <c r="A16" s="228"/>
      <c r="B16" s="217"/>
      <c r="C16" s="217" t="s">
        <v>164</v>
      </c>
      <c r="D16" s="217"/>
      <c r="E16" s="217"/>
      <c r="F16" s="217"/>
      <c r="G16" s="217"/>
      <c r="H16" s="229">
        <v>0</v>
      </c>
      <c r="J16" s="25" t="s">
        <v>165</v>
      </c>
      <c r="L16" s="217"/>
      <c r="M16" s="217"/>
      <c r="N16" s="234">
        <v>0</v>
      </c>
      <c r="O16" s="100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</row>
    <row r="17" spans="1:39" ht="13.5" thickBot="1" x14ac:dyDescent="0.25">
      <c r="A17" s="228"/>
      <c r="B17" s="217" t="s">
        <v>166</v>
      </c>
      <c r="C17" s="217"/>
      <c r="D17" s="217"/>
      <c r="E17" s="217"/>
      <c r="F17" s="217"/>
      <c r="G17" s="217"/>
      <c r="H17" s="229">
        <v>8942.39</v>
      </c>
      <c r="J17" s="235"/>
      <c r="K17" s="199" t="s">
        <v>167</v>
      </c>
      <c r="L17" s="236"/>
      <c r="M17" s="236"/>
      <c r="N17" s="426">
        <v>132993.60999999999</v>
      </c>
      <c r="O17" s="100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</row>
    <row r="18" spans="1:39" x14ac:dyDescent="0.2">
      <c r="A18" s="228"/>
      <c r="B18" s="217" t="s">
        <v>169</v>
      </c>
      <c r="C18" s="217"/>
      <c r="D18" s="217"/>
      <c r="E18" s="217"/>
      <c r="F18" s="217"/>
      <c r="G18" s="217"/>
      <c r="H18" s="232">
        <v>0</v>
      </c>
      <c r="O18" s="230"/>
      <c r="S18" s="217"/>
      <c r="T18" s="217"/>
      <c r="U18" s="217"/>
      <c r="V18" s="217"/>
      <c r="W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</row>
    <row r="19" spans="1:39" x14ac:dyDescent="0.2">
      <c r="A19" s="228"/>
      <c r="B19" s="17" t="s">
        <v>170</v>
      </c>
      <c r="C19" s="217"/>
      <c r="D19" s="217"/>
      <c r="E19" s="217"/>
      <c r="F19" s="217"/>
      <c r="G19" s="217"/>
      <c r="H19" s="232"/>
      <c r="O19" s="100"/>
      <c r="S19" s="217"/>
      <c r="T19" s="217"/>
      <c r="U19" s="217"/>
      <c r="V19" s="217"/>
      <c r="W19" s="237"/>
      <c r="X19" s="238"/>
      <c r="Y19" s="238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</row>
    <row r="20" spans="1:39" x14ac:dyDescent="0.2">
      <c r="A20" s="228"/>
      <c r="B20" s="217" t="s">
        <v>171</v>
      </c>
      <c r="C20" s="217"/>
      <c r="D20" s="217"/>
      <c r="E20" s="217"/>
      <c r="F20" s="217"/>
      <c r="G20" s="217"/>
      <c r="H20" s="229">
        <v>696673.42</v>
      </c>
      <c r="O20" s="230"/>
      <c r="Q20" s="239"/>
      <c r="S20" s="217"/>
      <c r="T20" s="217"/>
      <c r="U20" s="217"/>
      <c r="V20" s="217"/>
      <c r="W20" s="237"/>
      <c r="X20" s="238"/>
      <c r="Y20" s="238"/>
      <c r="Z20" s="238"/>
      <c r="AA20" s="238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</row>
    <row r="21" spans="1:39" x14ac:dyDescent="0.2">
      <c r="A21" s="228"/>
      <c r="B21" s="17" t="s">
        <v>172</v>
      </c>
      <c r="C21" s="217"/>
      <c r="D21" s="217"/>
      <c r="E21" s="217"/>
      <c r="F21" s="217"/>
      <c r="G21" s="217"/>
      <c r="H21" s="232"/>
      <c r="N21" s="239"/>
      <c r="R21" s="98"/>
      <c r="S21" s="217"/>
      <c r="T21" s="217"/>
      <c r="U21" s="217"/>
      <c r="V21" s="217"/>
      <c r="W21" s="237"/>
      <c r="X21" s="238"/>
      <c r="Y21" s="238"/>
      <c r="Z21" s="238"/>
      <c r="AA21" s="238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</row>
    <row r="22" spans="1:39" ht="13.5" thickBot="1" x14ac:dyDescent="0.25">
      <c r="A22" s="228"/>
      <c r="B22" s="217" t="s">
        <v>173</v>
      </c>
      <c r="C22" s="217"/>
      <c r="D22" s="217"/>
      <c r="E22" s="217"/>
      <c r="F22" s="217"/>
      <c r="G22" s="217"/>
      <c r="H22" s="232">
        <v>0</v>
      </c>
      <c r="N22" s="239"/>
      <c r="P22" s="1"/>
      <c r="S22" s="217"/>
      <c r="T22" s="217"/>
      <c r="U22" s="217"/>
      <c r="V22" s="217"/>
      <c r="W22" s="237"/>
      <c r="X22" s="238"/>
      <c r="Y22" s="238"/>
      <c r="Z22" s="238"/>
      <c r="AA22" s="238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</row>
    <row r="23" spans="1:39" x14ac:dyDescent="0.2">
      <c r="A23" s="228"/>
      <c r="B23" s="217" t="s">
        <v>174</v>
      </c>
      <c r="C23" s="217"/>
      <c r="D23" s="217"/>
      <c r="E23" s="217"/>
      <c r="F23" s="217"/>
      <c r="G23" s="217"/>
      <c r="H23" s="232"/>
      <c r="J23" s="219" t="s">
        <v>175</v>
      </c>
      <c r="K23" s="220"/>
      <c r="L23" s="220"/>
      <c r="M23" s="220"/>
      <c r="N23" s="427">
        <v>43585</v>
      </c>
      <c r="O23" s="210"/>
      <c r="S23" s="217"/>
      <c r="T23" s="217"/>
      <c r="U23" s="88"/>
      <c r="V23" s="217"/>
      <c r="W23" s="237"/>
      <c r="X23" s="238"/>
      <c r="Y23" s="238"/>
      <c r="Z23" s="238"/>
      <c r="AA23" s="238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</row>
    <row r="24" spans="1:39" x14ac:dyDescent="0.2">
      <c r="A24" s="228"/>
      <c r="B24" s="217" t="s">
        <v>176</v>
      </c>
      <c r="C24" s="217"/>
      <c r="D24" s="217"/>
      <c r="E24" s="217"/>
      <c r="F24" s="217"/>
      <c r="G24" s="217"/>
      <c r="H24" s="232"/>
      <c r="J24" s="228"/>
      <c r="K24" s="217"/>
      <c r="L24" s="217"/>
      <c r="M24" s="217"/>
      <c r="N24" s="240"/>
      <c r="P24" s="241"/>
      <c r="S24" s="217"/>
      <c r="T24" s="217"/>
      <c r="U24" s="217"/>
      <c r="V24" s="217"/>
      <c r="W24" s="237"/>
      <c r="X24" s="238"/>
      <c r="Y24" s="238"/>
      <c r="Z24" s="238"/>
      <c r="AA24" s="238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</row>
    <row r="25" spans="1:39" x14ac:dyDescent="0.2">
      <c r="A25" s="228"/>
      <c r="B25" s="217" t="s">
        <v>177</v>
      </c>
      <c r="C25" s="217"/>
      <c r="D25" s="217"/>
      <c r="E25" s="217"/>
      <c r="F25" s="217"/>
      <c r="G25" s="217"/>
      <c r="H25" s="229"/>
      <c r="J25" s="228" t="s">
        <v>178</v>
      </c>
      <c r="K25" s="217"/>
      <c r="L25" s="217"/>
      <c r="M25" s="217"/>
      <c r="N25" s="252">
        <v>296221.03000000003</v>
      </c>
      <c r="S25" s="217"/>
      <c r="T25" s="217"/>
      <c r="U25" s="217"/>
      <c r="V25" s="217"/>
      <c r="W25" s="237"/>
      <c r="X25" s="238"/>
      <c r="Y25" s="238"/>
      <c r="Z25" s="238"/>
      <c r="AA25" s="238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</row>
    <row r="26" spans="1:39" x14ac:dyDescent="0.2">
      <c r="A26" s="228"/>
      <c r="B26" s="217" t="s">
        <v>179</v>
      </c>
      <c r="C26" s="217"/>
      <c r="D26" s="217"/>
      <c r="E26" s="217"/>
      <c r="F26" s="217"/>
      <c r="G26" s="217"/>
      <c r="H26" s="229"/>
      <c r="J26" s="228" t="s">
        <v>180</v>
      </c>
      <c r="K26" s="217"/>
      <c r="L26" s="217"/>
      <c r="M26" s="217"/>
      <c r="N26" s="246">
        <v>84384669.650000006</v>
      </c>
      <c r="O26" s="242"/>
      <c r="Q26" s="1"/>
      <c r="S26" s="243"/>
      <c r="T26" s="217"/>
      <c r="U26" s="217"/>
      <c r="V26" s="217"/>
      <c r="W26" s="237"/>
      <c r="X26" s="238"/>
      <c r="Y26" s="238"/>
      <c r="Z26" s="238"/>
      <c r="AA26" s="238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</row>
    <row r="27" spans="1:39" x14ac:dyDescent="0.2">
      <c r="A27" s="228"/>
      <c r="B27" s="217" t="s">
        <v>181</v>
      </c>
      <c r="C27" s="217"/>
      <c r="D27" s="217"/>
      <c r="E27" s="217"/>
      <c r="F27" s="217"/>
      <c r="G27" s="217"/>
      <c r="H27" s="232"/>
      <c r="J27" s="25" t="s">
        <v>182</v>
      </c>
      <c r="K27" s="217"/>
      <c r="L27" s="217"/>
      <c r="M27" s="217"/>
      <c r="N27" s="428">
        <v>0.17923741508911128</v>
      </c>
      <c r="O27" s="244"/>
      <c r="Q27" s="1"/>
      <c r="S27" s="241"/>
      <c r="T27" s="217"/>
      <c r="U27" s="217"/>
      <c r="V27" s="217"/>
      <c r="W27" s="237"/>
      <c r="X27" s="238"/>
      <c r="Y27" s="238"/>
      <c r="Z27" s="238"/>
      <c r="AA27" s="238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</row>
    <row r="28" spans="1:39" x14ac:dyDescent="0.2">
      <c r="A28" s="228"/>
      <c r="B28" s="217"/>
      <c r="C28" s="217"/>
      <c r="D28" s="217"/>
      <c r="E28" s="217"/>
      <c r="F28" s="217"/>
      <c r="G28" s="217"/>
      <c r="H28" s="245"/>
      <c r="J28" s="25" t="s">
        <v>183</v>
      </c>
      <c r="K28" s="217"/>
      <c r="L28" s="217"/>
      <c r="M28" s="217"/>
      <c r="N28" s="429">
        <v>0.61566984394436552</v>
      </c>
      <c r="O28" s="244"/>
      <c r="Q28" s="1"/>
      <c r="W28" s="237"/>
      <c r="X28" s="244"/>
      <c r="Y28" s="244"/>
      <c r="Z28" s="238"/>
      <c r="AA28" s="238"/>
    </row>
    <row r="29" spans="1:39" x14ac:dyDescent="0.2">
      <c r="A29" s="228"/>
      <c r="B29" s="217"/>
      <c r="C29" s="88" t="s">
        <v>184</v>
      </c>
      <c r="D29" s="217"/>
      <c r="E29" s="217"/>
      <c r="F29" s="217"/>
      <c r="G29" s="217"/>
      <c r="H29" s="430">
        <v>3375769.03</v>
      </c>
      <c r="I29" s="239"/>
      <c r="J29" s="228"/>
      <c r="K29" s="217"/>
      <c r="L29" s="217"/>
      <c r="M29" s="217"/>
      <c r="N29" s="246"/>
      <c r="O29" s="244"/>
      <c r="Q29" s="1"/>
      <c r="R29" s="1"/>
      <c r="W29" s="237"/>
      <c r="X29" s="244"/>
      <c r="Y29" s="244"/>
      <c r="Z29" s="238"/>
      <c r="AA29" s="238"/>
    </row>
    <row r="30" spans="1:39" ht="13.5" thickBot="1" x14ac:dyDescent="0.25">
      <c r="A30" s="228"/>
      <c r="B30" s="217"/>
      <c r="C30" s="88"/>
      <c r="D30" s="217"/>
      <c r="E30" s="217"/>
      <c r="F30" s="217"/>
      <c r="G30" s="217"/>
      <c r="H30" s="245"/>
      <c r="J30" s="228" t="s">
        <v>185</v>
      </c>
      <c r="K30" s="217"/>
      <c r="L30" s="217"/>
      <c r="M30" s="217"/>
      <c r="N30" s="252">
        <v>696673.42</v>
      </c>
      <c r="O30" s="244"/>
      <c r="Q30" s="1"/>
      <c r="X30" s="244"/>
      <c r="Y30" s="244"/>
    </row>
    <row r="31" spans="1:39" x14ac:dyDescent="0.2">
      <c r="A31" s="247" t="s">
        <v>186</v>
      </c>
      <c r="B31" s="248"/>
      <c r="C31" s="249"/>
      <c r="D31" s="248"/>
      <c r="E31" s="248"/>
      <c r="F31" s="248"/>
      <c r="G31" s="248"/>
      <c r="H31" s="250"/>
      <c r="J31" s="228" t="s">
        <v>187</v>
      </c>
      <c r="K31" s="217"/>
      <c r="L31" s="217"/>
      <c r="M31" s="217"/>
      <c r="N31" s="246">
        <v>0</v>
      </c>
      <c r="O31" s="244"/>
    </row>
    <row r="32" spans="1:39" ht="14.25" x14ac:dyDescent="0.2">
      <c r="A32" s="65"/>
      <c r="B32" s="202"/>
      <c r="C32" s="202"/>
      <c r="D32" s="202"/>
      <c r="E32" s="202"/>
      <c r="F32" s="202"/>
      <c r="G32" s="202"/>
      <c r="H32" s="251"/>
      <c r="J32" s="25" t="s">
        <v>188</v>
      </c>
      <c r="K32" s="217"/>
      <c r="L32" s="217"/>
      <c r="M32" s="217"/>
      <c r="N32" s="252">
        <v>86602236.661699995</v>
      </c>
      <c r="O32" s="244"/>
      <c r="Q32" s="1"/>
    </row>
    <row r="33" spans="1:19" ht="15" thickBot="1" x14ac:dyDescent="0.25">
      <c r="A33" s="71"/>
      <c r="B33" s="253"/>
      <c r="C33" s="253"/>
      <c r="D33" s="253"/>
      <c r="E33" s="253"/>
      <c r="F33" s="253"/>
      <c r="G33" s="254"/>
      <c r="H33" s="255"/>
      <c r="J33" s="25" t="s">
        <v>189</v>
      </c>
      <c r="K33" s="17"/>
      <c r="L33" s="17"/>
      <c r="M33" s="17"/>
      <c r="N33" s="429">
        <v>1.0262792640049161</v>
      </c>
      <c r="O33" s="244"/>
      <c r="P33" s="147"/>
      <c r="Q33" s="87"/>
    </row>
    <row r="34" spans="1:19" s="204" customFormat="1" x14ac:dyDescent="0.2">
      <c r="A34" s="68"/>
      <c r="B34" s="202"/>
      <c r="C34" s="202"/>
      <c r="D34" s="202"/>
      <c r="E34" s="202"/>
      <c r="F34" s="202"/>
      <c r="G34" s="202"/>
      <c r="H34" s="202"/>
      <c r="J34" s="25" t="s">
        <v>168</v>
      </c>
      <c r="K34" s="17"/>
      <c r="L34" s="17"/>
      <c r="M34" s="17"/>
      <c r="N34" s="429">
        <v>-4.7102273506855058E-3</v>
      </c>
      <c r="O34" s="256"/>
      <c r="P34" s="244"/>
      <c r="Q34" s="257"/>
      <c r="R34" s="1"/>
    </row>
    <row r="35" spans="1:19" s="204" customFormat="1" ht="13.5" thickBot="1" x14ac:dyDescent="0.25">
      <c r="G35" s="258"/>
      <c r="J35" s="259" t="s">
        <v>190</v>
      </c>
      <c r="K35" s="260"/>
      <c r="L35" s="260"/>
      <c r="M35" s="260"/>
      <c r="N35" s="261">
        <v>0</v>
      </c>
      <c r="O35" s="262"/>
      <c r="Q35" s="257"/>
      <c r="R35" s="1"/>
    </row>
    <row r="36" spans="1:19" s="204" customFormat="1" x14ac:dyDescent="0.2">
      <c r="H36" s="263"/>
      <c r="J36" s="264" t="s">
        <v>191</v>
      </c>
      <c r="K36" s="265"/>
      <c r="L36" s="265"/>
      <c r="M36" s="265"/>
      <c r="N36" s="266"/>
      <c r="Q36" s="87"/>
      <c r="R36" s="1"/>
    </row>
    <row r="37" spans="1:19" s="204" customFormat="1" ht="13.5" thickBot="1" x14ac:dyDescent="0.25">
      <c r="H37" s="258"/>
      <c r="J37" s="476" t="s">
        <v>192</v>
      </c>
      <c r="K37" s="477"/>
      <c r="L37" s="477"/>
      <c r="M37" s="477"/>
      <c r="N37" s="478"/>
      <c r="P37" s="267"/>
      <c r="Q37" s="100"/>
      <c r="R37" s="1"/>
    </row>
    <row r="38" spans="1:19" s="204" customFormat="1" x14ac:dyDescent="0.2">
      <c r="J38" s="68"/>
      <c r="K38" s="88"/>
      <c r="L38" s="217"/>
      <c r="M38" s="217"/>
      <c r="N38" s="217"/>
      <c r="P38" s="217"/>
      <c r="Q38" s="87"/>
      <c r="R38" s="1"/>
      <c r="S38" s="258"/>
    </row>
    <row r="39" spans="1:19" ht="13.5" thickBot="1" x14ac:dyDescent="0.25"/>
    <row r="40" spans="1:19" ht="15.75" thickBot="1" x14ac:dyDescent="0.3">
      <c r="A40" s="268" t="s">
        <v>193</v>
      </c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4"/>
      <c r="O40" s="217"/>
      <c r="R40" s="239"/>
    </row>
    <row r="41" spans="1:19" ht="15.75" thickBot="1" x14ac:dyDescent="0.3">
      <c r="A41" s="218"/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04"/>
      <c r="R41" s="233"/>
    </row>
    <row r="42" spans="1:19" x14ac:dyDescent="0.2">
      <c r="A42" s="269"/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1"/>
      <c r="O42" s="217"/>
      <c r="P42" s="270"/>
      <c r="Q42" s="271"/>
      <c r="R42" s="1"/>
      <c r="S42" s="239"/>
    </row>
    <row r="43" spans="1:19" x14ac:dyDescent="0.2">
      <c r="A43" s="225" t="s">
        <v>194</v>
      </c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72" t="s">
        <v>195</v>
      </c>
      <c r="M43" s="273"/>
      <c r="N43" s="274" t="s">
        <v>196</v>
      </c>
      <c r="O43" s="275"/>
      <c r="P43" s="270"/>
      <c r="Q43" s="271"/>
      <c r="R43" s="239"/>
    </row>
    <row r="44" spans="1:19" x14ac:dyDescent="0.2">
      <c r="A44" s="228"/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45"/>
      <c r="O44" s="217"/>
      <c r="P44" s="270"/>
    </row>
    <row r="45" spans="1:19" x14ac:dyDescent="0.2">
      <c r="A45" s="228"/>
      <c r="B45" s="88" t="s">
        <v>184</v>
      </c>
      <c r="C45" s="217"/>
      <c r="D45" s="217"/>
      <c r="E45" s="217"/>
      <c r="F45" s="217"/>
      <c r="G45" s="217"/>
      <c r="H45" s="217"/>
      <c r="I45" s="217"/>
      <c r="J45" s="217"/>
      <c r="K45" s="217"/>
      <c r="L45" s="230"/>
      <c r="M45" s="230"/>
      <c r="N45" s="232">
        <v>3375769.03</v>
      </c>
      <c r="O45" s="217"/>
      <c r="P45" s="276"/>
      <c r="Q45" s="270"/>
      <c r="R45" s="277"/>
      <c r="S45" s="270"/>
    </row>
    <row r="46" spans="1:19" x14ac:dyDescent="0.2">
      <c r="A46" s="228"/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30"/>
      <c r="M46" s="230"/>
      <c r="N46" s="232"/>
      <c r="O46" s="230"/>
      <c r="P46" s="276"/>
      <c r="Q46" s="270"/>
      <c r="R46" s="277"/>
      <c r="S46" s="270"/>
    </row>
    <row r="47" spans="1:19" x14ac:dyDescent="0.2">
      <c r="A47" s="228"/>
      <c r="B47" s="88" t="s">
        <v>197</v>
      </c>
      <c r="C47" s="217"/>
      <c r="D47" s="217"/>
      <c r="E47" s="217"/>
      <c r="F47" s="217"/>
      <c r="G47" s="217"/>
      <c r="H47" s="217"/>
      <c r="I47" s="217"/>
      <c r="J47" s="217"/>
      <c r="K47" s="217"/>
      <c r="L47" s="100">
        <v>73067.23</v>
      </c>
      <c r="M47" s="230"/>
      <c r="N47" s="232">
        <v>3302701.8</v>
      </c>
      <c r="O47" s="230"/>
      <c r="P47" s="270"/>
      <c r="Q47" s="270"/>
      <c r="R47" s="277"/>
      <c r="S47" s="270"/>
    </row>
    <row r="48" spans="1:19" x14ac:dyDescent="0.2">
      <c r="A48" s="228"/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100"/>
      <c r="M48" s="230"/>
      <c r="N48" s="232"/>
      <c r="O48" s="230"/>
      <c r="P48" s="270"/>
      <c r="Q48" s="276"/>
      <c r="R48" s="277"/>
      <c r="S48" s="270"/>
    </row>
    <row r="49" spans="1:19" x14ac:dyDescent="0.2">
      <c r="A49" s="228"/>
      <c r="B49" s="17" t="s">
        <v>198</v>
      </c>
      <c r="C49" s="217"/>
      <c r="D49" s="217"/>
      <c r="E49" s="217"/>
      <c r="F49" s="217"/>
      <c r="G49" s="217"/>
      <c r="H49" s="217"/>
      <c r="I49" s="217"/>
      <c r="J49" s="217"/>
      <c r="K49" s="217"/>
      <c r="L49" s="100">
        <v>0</v>
      </c>
      <c r="M49" s="230"/>
      <c r="N49" s="232">
        <v>3302701.8</v>
      </c>
      <c r="O49" s="230"/>
      <c r="P49" s="276"/>
      <c r="Q49" s="276"/>
      <c r="R49" s="277"/>
      <c r="S49" s="270"/>
    </row>
    <row r="50" spans="1:19" x14ac:dyDescent="0.2">
      <c r="A50" s="228"/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100"/>
      <c r="M50" s="230"/>
      <c r="N50" s="232"/>
      <c r="O50" s="230"/>
      <c r="P50" s="276"/>
      <c r="Q50" s="270"/>
      <c r="R50" s="277"/>
      <c r="S50" s="270"/>
    </row>
    <row r="51" spans="1:19" x14ac:dyDescent="0.2">
      <c r="A51" s="228"/>
      <c r="B51" s="17" t="s">
        <v>199</v>
      </c>
      <c r="C51" s="217"/>
      <c r="D51" s="217"/>
      <c r="E51" s="217"/>
      <c r="F51" s="217"/>
      <c r="G51" s="217"/>
      <c r="H51" s="217"/>
      <c r="I51" s="217"/>
      <c r="J51" s="217"/>
      <c r="K51" s="217"/>
      <c r="L51" s="100">
        <v>37230.51</v>
      </c>
      <c r="M51" s="230"/>
      <c r="N51" s="232">
        <v>3265471.29</v>
      </c>
      <c r="O51" s="100"/>
      <c r="P51" s="276"/>
      <c r="Q51" s="270"/>
      <c r="R51" s="277"/>
      <c r="S51" s="270"/>
    </row>
    <row r="52" spans="1:19" x14ac:dyDescent="0.2">
      <c r="A52" s="228"/>
      <c r="B52" s="217"/>
      <c r="C52" s="217"/>
      <c r="D52" s="217"/>
      <c r="E52" s="217"/>
      <c r="F52" s="217"/>
      <c r="G52" s="217"/>
      <c r="H52" s="217"/>
      <c r="I52" s="217"/>
      <c r="J52" s="217"/>
      <c r="K52" s="217"/>
      <c r="L52" s="100"/>
      <c r="M52" s="230"/>
      <c r="N52" s="232"/>
      <c r="O52" s="230"/>
      <c r="P52" s="276"/>
      <c r="Q52" s="276"/>
      <c r="R52" s="277"/>
      <c r="S52" s="270"/>
    </row>
    <row r="53" spans="1:19" x14ac:dyDescent="0.2">
      <c r="A53" s="228"/>
      <c r="B53" s="17" t="s">
        <v>200</v>
      </c>
      <c r="C53" s="217"/>
      <c r="D53" s="217"/>
      <c r="E53" s="217"/>
      <c r="F53" s="217"/>
      <c r="G53" s="217"/>
      <c r="H53" s="217"/>
      <c r="I53" s="217"/>
      <c r="J53" s="217"/>
      <c r="K53" s="217"/>
      <c r="L53" s="100">
        <v>5673.97</v>
      </c>
      <c r="M53" s="230"/>
      <c r="N53" s="232">
        <v>3259797.32</v>
      </c>
      <c r="O53" s="230"/>
      <c r="P53" s="276"/>
      <c r="R53" s="277"/>
      <c r="S53" s="270"/>
    </row>
    <row r="54" spans="1:19" x14ac:dyDescent="0.2">
      <c r="A54" s="228"/>
      <c r="B54" s="217"/>
      <c r="C54" s="217"/>
      <c r="D54" s="217"/>
      <c r="E54" s="217"/>
      <c r="F54" s="217"/>
      <c r="G54" s="217"/>
      <c r="H54" s="217"/>
      <c r="I54" s="217"/>
      <c r="J54" s="217"/>
      <c r="K54" s="217"/>
      <c r="L54" s="100"/>
      <c r="M54" s="230"/>
      <c r="N54" s="232"/>
      <c r="O54" s="230"/>
      <c r="P54" s="270"/>
      <c r="Q54" s="276"/>
      <c r="R54" s="277"/>
      <c r="S54" s="270"/>
    </row>
    <row r="55" spans="1:19" x14ac:dyDescent="0.2">
      <c r="A55" s="228"/>
      <c r="B55" s="88" t="s">
        <v>201</v>
      </c>
      <c r="C55" s="217"/>
      <c r="D55" s="217"/>
      <c r="E55" s="217"/>
      <c r="F55" s="217"/>
      <c r="G55" s="217"/>
      <c r="H55" s="217"/>
      <c r="I55" s="217"/>
      <c r="J55" s="217"/>
      <c r="K55" s="217"/>
      <c r="L55" s="100">
        <v>346653.31</v>
      </c>
      <c r="M55" s="230"/>
      <c r="N55" s="232">
        <v>2913144.01</v>
      </c>
      <c r="O55" s="230"/>
      <c r="P55" s="276"/>
      <c r="Q55" s="217"/>
      <c r="R55" s="217"/>
      <c r="S55" s="217"/>
    </row>
    <row r="56" spans="1:19" x14ac:dyDescent="0.2">
      <c r="A56" s="228"/>
      <c r="B56" s="217"/>
      <c r="C56" s="217"/>
      <c r="D56" s="217"/>
      <c r="E56" s="217"/>
      <c r="F56" s="217"/>
      <c r="G56" s="217"/>
      <c r="H56" s="217"/>
      <c r="I56" s="217"/>
      <c r="J56" s="217"/>
      <c r="K56" s="217"/>
      <c r="L56" s="100"/>
      <c r="M56" s="230"/>
      <c r="N56" s="232"/>
      <c r="O56" s="230"/>
      <c r="P56" s="276"/>
      <c r="Q56" s="217"/>
      <c r="R56" s="217"/>
      <c r="S56" s="217"/>
    </row>
    <row r="57" spans="1:19" x14ac:dyDescent="0.2">
      <c r="A57" s="228"/>
      <c r="B57" s="17" t="s">
        <v>202</v>
      </c>
      <c r="C57" s="217"/>
      <c r="D57" s="217"/>
      <c r="E57" s="217"/>
      <c r="F57" s="217"/>
      <c r="G57" s="217"/>
      <c r="H57" s="217"/>
      <c r="I57" s="217"/>
      <c r="J57" s="217"/>
      <c r="K57" s="217"/>
      <c r="L57" s="230">
        <v>50404.75</v>
      </c>
      <c r="M57" s="217"/>
      <c r="N57" s="232">
        <v>2862739.26</v>
      </c>
      <c r="P57" s="276"/>
    </row>
    <row r="58" spans="1:19" x14ac:dyDescent="0.2">
      <c r="A58" s="228"/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45"/>
      <c r="P58" s="217"/>
    </row>
    <row r="59" spans="1:19" x14ac:dyDescent="0.2">
      <c r="A59" s="228"/>
      <c r="B59" s="17" t="s">
        <v>203</v>
      </c>
      <c r="C59" s="217"/>
      <c r="D59" s="217"/>
      <c r="E59" s="217"/>
      <c r="F59" s="217"/>
      <c r="G59" s="217"/>
      <c r="H59" s="217"/>
      <c r="I59" s="217"/>
      <c r="J59" s="217"/>
      <c r="K59" s="217"/>
      <c r="L59" s="100">
        <v>0</v>
      </c>
      <c r="M59" s="217"/>
      <c r="N59" s="240">
        <v>2862739.26</v>
      </c>
    </row>
    <row r="60" spans="1:19" x14ac:dyDescent="0.2">
      <c r="A60" s="228"/>
      <c r="B60" s="217"/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45"/>
    </row>
    <row r="61" spans="1:19" x14ac:dyDescent="0.2">
      <c r="A61" s="228"/>
      <c r="B61" s="88" t="s">
        <v>204</v>
      </c>
      <c r="C61" s="217"/>
      <c r="D61" s="217"/>
      <c r="E61" s="217"/>
      <c r="F61" s="217"/>
      <c r="G61" s="217"/>
      <c r="H61" s="217"/>
      <c r="I61" s="217"/>
      <c r="J61" s="217"/>
      <c r="K61" s="217"/>
      <c r="L61" s="241">
        <v>2671766.6</v>
      </c>
      <c r="M61" s="217"/>
      <c r="N61" s="240">
        <v>190972.65999999968</v>
      </c>
    </row>
    <row r="62" spans="1:19" x14ac:dyDescent="0.2">
      <c r="A62" s="228"/>
      <c r="B62" s="217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45"/>
    </row>
    <row r="63" spans="1:19" x14ac:dyDescent="0.2">
      <c r="A63" s="228"/>
      <c r="B63" s="88" t="s">
        <v>205</v>
      </c>
      <c r="C63" s="217"/>
      <c r="D63" s="217"/>
      <c r="E63" s="217"/>
      <c r="F63" s="217"/>
      <c r="G63" s="217"/>
      <c r="H63" s="217"/>
      <c r="I63" s="217"/>
      <c r="J63" s="217"/>
      <c r="K63" s="217"/>
      <c r="L63" s="100">
        <v>17021.900000000001</v>
      </c>
      <c r="M63" s="217"/>
      <c r="N63" s="240">
        <v>173950.75999999969</v>
      </c>
    </row>
    <row r="64" spans="1:19" x14ac:dyDescent="0.2">
      <c r="A64" s="228"/>
      <c r="B64" s="88"/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45"/>
    </row>
    <row r="65" spans="1:24" x14ac:dyDescent="0.2">
      <c r="A65" s="228"/>
      <c r="B65" s="88" t="s">
        <v>206</v>
      </c>
      <c r="C65" s="217"/>
      <c r="D65" s="217"/>
      <c r="E65" s="217"/>
      <c r="F65" s="217"/>
      <c r="G65" s="217"/>
      <c r="H65" s="217"/>
      <c r="I65" s="217"/>
      <c r="J65" s="217"/>
      <c r="K65" s="217"/>
      <c r="L65" s="100">
        <v>173950.75999999969</v>
      </c>
      <c r="M65" s="217"/>
      <c r="N65" s="240">
        <v>0</v>
      </c>
    </row>
    <row r="66" spans="1:24" x14ac:dyDescent="0.2">
      <c r="A66" s="228"/>
      <c r="B66" s="88"/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45"/>
    </row>
    <row r="67" spans="1:24" x14ac:dyDescent="0.2">
      <c r="A67" s="228"/>
      <c r="B67" s="88" t="s">
        <v>207</v>
      </c>
      <c r="C67" s="217"/>
      <c r="D67" s="217"/>
      <c r="E67" s="217"/>
      <c r="F67" s="217"/>
      <c r="G67" s="217"/>
      <c r="H67" s="217"/>
      <c r="I67" s="217"/>
      <c r="J67" s="217"/>
      <c r="K67" s="217"/>
      <c r="L67" s="100">
        <v>0</v>
      </c>
      <c r="M67" s="217"/>
      <c r="N67" s="240">
        <v>0</v>
      </c>
    </row>
    <row r="68" spans="1:24" x14ac:dyDescent="0.2">
      <c r="A68" s="228"/>
      <c r="B68" s="88"/>
      <c r="C68" s="217"/>
      <c r="D68" s="217"/>
      <c r="E68" s="217"/>
      <c r="F68" s="217"/>
      <c r="G68" s="217"/>
      <c r="H68" s="217"/>
      <c r="I68" s="217"/>
      <c r="J68" s="217"/>
      <c r="K68" s="217"/>
      <c r="L68" s="100"/>
      <c r="M68" s="217"/>
      <c r="N68" s="245"/>
    </row>
    <row r="69" spans="1:24" x14ac:dyDescent="0.2">
      <c r="A69" s="228"/>
      <c r="B69" s="88" t="s">
        <v>208</v>
      </c>
      <c r="C69" s="217"/>
      <c r="D69" s="217"/>
      <c r="E69" s="217"/>
      <c r="F69" s="217"/>
      <c r="G69" s="217"/>
      <c r="H69" s="217"/>
      <c r="I69" s="217"/>
      <c r="J69" s="217"/>
      <c r="K69" s="217"/>
      <c r="L69" s="100">
        <v>0</v>
      </c>
      <c r="M69" s="217"/>
      <c r="N69" s="245"/>
    </row>
    <row r="70" spans="1:24" x14ac:dyDescent="0.2">
      <c r="A70" s="65"/>
      <c r="B70" s="202"/>
      <c r="C70" s="202"/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45"/>
    </row>
    <row r="71" spans="1:24" ht="13.5" thickBot="1" x14ac:dyDescent="0.25">
      <c r="A71" s="71"/>
      <c r="B71" s="236"/>
      <c r="C71" s="236"/>
      <c r="D71" s="236"/>
      <c r="E71" s="236"/>
      <c r="F71" s="236"/>
      <c r="G71" s="236"/>
      <c r="H71" s="236"/>
      <c r="I71" s="236"/>
      <c r="J71" s="236"/>
      <c r="K71" s="236"/>
      <c r="L71" s="236"/>
      <c r="M71" s="236"/>
      <c r="N71" s="278"/>
    </row>
    <row r="72" spans="1:24" ht="13.5" thickBot="1" x14ac:dyDescent="0.25">
      <c r="A72" s="228"/>
      <c r="B72" s="88"/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</row>
    <row r="73" spans="1:24" x14ac:dyDescent="0.2">
      <c r="A73" s="219" t="s">
        <v>209</v>
      </c>
      <c r="B73" s="220"/>
      <c r="C73" s="220"/>
      <c r="D73" s="220"/>
      <c r="E73" s="220"/>
      <c r="F73" s="220"/>
      <c r="G73" s="279" t="s">
        <v>210</v>
      </c>
      <c r="H73" s="279" t="s">
        <v>211</v>
      </c>
      <c r="I73" s="280" t="s">
        <v>212</v>
      </c>
      <c r="J73" s="217"/>
      <c r="K73" s="217"/>
      <c r="L73" s="217"/>
      <c r="M73" s="217"/>
      <c r="N73" s="217"/>
    </row>
    <row r="74" spans="1:24" x14ac:dyDescent="0.2">
      <c r="A74" s="228"/>
      <c r="B74" s="217"/>
      <c r="C74" s="217"/>
      <c r="D74" s="217"/>
      <c r="E74" s="217"/>
      <c r="F74" s="217"/>
      <c r="G74" s="281"/>
      <c r="H74" s="281"/>
      <c r="I74" s="245"/>
      <c r="J74" s="217"/>
      <c r="K74" s="217"/>
      <c r="L74" s="217"/>
      <c r="M74" s="217"/>
      <c r="N74" s="217"/>
    </row>
    <row r="75" spans="1:24" x14ac:dyDescent="0.2">
      <c r="A75" s="228"/>
      <c r="B75" s="217" t="s">
        <v>213</v>
      </c>
      <c r="C75" s="217"/>
      <c r="D75" s="217"/>
      <c r="E75" s="217"/>
      <c r="F75" s="217"/>
      <c r="G75" s="431">
        <v>346653.31</v>
      </c>
      <c r="H75" s="431">
        <v>50404.75</v>
      </c>
      <c r="I75" s="240">
        <v>397058.06</v>
      </c>
      <c r="J75" s="217"/>
      <c r="K75" s="217"/>
      <c r="L75" s="217"/>
      <c r="M75" s="217"/>
      <c r="N75" s="217"/>
    </row>
    <row r="76" spans="1:24" x14ac:dyDescent="0.2">
      <c r="A76" s="228"/>
      <c r="B76" s="217" t="s">
        <v>214</v>
      </c>
      <c r="C76" s="217"/>
      <c r="D76" s="217"/>
      <c r="E76" s="217"/>
      <c r="F76" s="217"/>
      <c r="G76" s="432">
        <v>346653.31</v>
      </c>
      <c r="H76" s="432">
        <v>50404.75</v>
      </c>
      <c r="I76" s="433">
        <v>397058.06</v>
      </c>
      <c r="J76" s="217"/>
      <c r="K76" s="217"/>
      <c r="L76" s="217"/>
      <c r="M76" s="217"/>
      <c r="N76" s="217"/>
    </row>
    <row r="77" spans="1:24" x14ac:dyDescent="0.2">
      <c r="A77" s="228"/>
      <c r="B77" s="217"/>
      <c r="C77" s="17" t="s">
        <v>215</v>
      </c>
      <c r="D77" s="217"/>
      <c r="E77" s="217"/>
      <c r="F77" s="217"/>
      <c r="G77" s="431">
        <v>0</v>
      </c>
      <c r="H77" s="431">
        <v>0</v>
      </c>
      <c r="I77" s="434">
        <v>0</v>
      </c>
      <c r="J77" s="217"/>
      <c r="K77" s="217"/>
      <c r="L77" s="217"/>
      <c r="M77" s="217"/>
      <c r="N77" s="217"/>
    </row>
    <row r="78" spans="1:24" x14ac:dyDescent="0.2">
      <c r="A78" s="228"/>
      <c r="B78" s="217"/>
      <c r="C78" s="217"/>
      <c r="D78" s="217"/>
      <c r="E78" s="217"/>
      <c r="F78" s="217"/>
      <c r="G78" s="281"/>
      <c r="H78" s="281"/>
      <c r="I78" s="245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</row>
    <row r="79" spans="1:24" x14ac:dyDescent="0.2">
      <c r="A79" s="228"/>
      <c r="B79" s="217" t="s">
        <v>216</v>
      </c>
      <c r="C79" s="217"/>
      <c r="D79" s="217"/>
      <c r="E79" s="217"/>
      <c r="F79" s="217"/>
      <c r="G79" s="435">
        <v>0</v>
      </c>
      <c r="H79" s="435">
        <v>0</v>
      </c>
      <c r="I79" s="232">
        <v>0</v>
      </c>
      <c r="J79" s="217"/>
      <c r="K79" s="217"/>
      <c r="L79" s="217"/>
      <c r="M79" s="217"/>
      <c r="N79" s="217"/>
      <c r="O79" s="230"/>
      <c r="P79" s="217"/>
      <c r="Q79" s="6"/>
      <c r="R79" s="6"/>
      <c r="S79" s="6"/>
      <c r="T79" s="217"/>
      <c r="U79" s="217"/>
      <c r="V79" s="217"/>
      <c r="W79" s="217"/>
      <c r="X79" s="217"/>
    </row>
    <row r="80" spans="1:24" x14ac:dyDescent="0.2">
      <c r="A80" s="228"/>
      <c r="B80" s="217" t="s">
        <v>217</v>
      </c>
      <c r="C80" s="217"/>
      <c r="D80" s="217"/>
      <c r="E80" s="217"/>
      <c r="F80" s="217"/>
      <c r="G80" s="436">
        <v>0</v>
      </c>
      <c r="H80" s="436">
        <v>0</v>
      </c>
      <c r="I80" s="437">
        <v>0</v>
      </c>
      <c r="J80" s="217"/>
      <c r="K80" s="217"/>
      <c r="L80" s="241"/>
      <c r="M80" s="217"/>
      <c r="N80" s="217"/>
      <c r="O80" s="230"/>
      <c r="P80" s="17"/>
      <c r="Q80" s="451"/>
      <c r="R80" s="17"/>
      <c r="S80" s="488"/>
      <c r="T80" s="488"/>
      <c r="U80" s="17"/>
      <c r="V80" s="17"/>
      <c r="W80" s="17"/>
      <c r="X80" s="217"/>
    </row>
    <row r="81" spans="1:24" x14ac:dyDescent="0.2">
      <c r="A81" s="228"/>
      <c r="B81" s="217"/>
      <c r="C81" s="217" t="s">
        <v>218</v>
      </c>
      <c r="D81" s="217"/>
      <c r="E81" s="217"/>
      <c r="F81" s="217"/>
      <c r="G81" s="435">
        <v>0</v>
      </c>
      <c r="H81" s="435">
        <v>0</v>
      </c>
      <c r="I81" s="232">
        <v>0</v>
      </c>
      <c r="J81" s="217"/>
      <c r="K81" s="217"/>
      <c r="L81" s="217"/>
      <c r="M81" s="217"/>
      <c r="N81" s="217"/>
      <c r="O81" s="230"/>
      <c r="P81" s="17"/>
      <c r="Q81" s="17"/>
      <c r="R81" s="17"/>
      <c r="S81" s="17"/>
      <c r="T81" s="17"/>
      <c r="U81" s="17"/>
      <c r="V81" s="17"/>
      <c r="W81" s="17"/>
      <c r="X81" s="217"/>
    </row>
    <row r="82" spans="1:24" x14ac:dyDescent="0.2">
      <c r="A82" s="228"/>
      <c r="B82" s="217"/>
      <c r="C82" s="217"/>
      <c r="D82" s="217"/>
      <c r="E82" s="217"/>
      <c r="F82" s="217"/>
      <c r="G82" s="281"/>
      <c r="H82" s="281"/>
      <c r="I82" s="245"/>
      <c r="J82" s="217"/>
      <c r="K82" s="217"/>
      <c r="L82" s="217"/>
      <c r="M82" s="217"/>
      <c r="N82" s="217"/>
      <c r="O82" s="230"/>
      <c r="P82" s="483"/>
      <c r="Q82" s="17"/>
      <c r="R82" s="17"/>
      <c r="S82" s="452"/>
      <c r="T82" s="100"/>
      <c r="U82" s="17"/>
      <c r="V82" s="100"/>
      <c r="W82" s="100"/>
      <c r="X82" s="217"/>
    </row>
    <row r="83" spans="1:24" x14ac:dyDescent="0.2">
      <c r="A83" s="228"/>
      <c r="B83" s="217" t="s">
        <v>219</v>
      </c>
      <c r="C83" s="217"/>
      <c r="D83" s="217"/>
      <c r="E83" s="217"/>
      <c r="F83" s="217"/>
      <c r="G83" s="431">
        <v>2845717.36</v>
      </c>
      <c r="H83" s="431">
        <v>0</v>
      </c>
      <c r="I83" s="240">
        <v>2845717.36</v>
      </c>
      <c r="J83" s="217"/>
      <c r="K83" s="217"/>
      <c r="L83" s="217"/>
      <c r="M83" s="217"/>
      <c r="N83" s="217"/>
      <c r="O83" s="230"/>
      <c r="P83" s="483"/>
      <c r="Q83" s="17"/>
      <c r="R83" s="17"/>
      <c r="S83" s="452"/>
      <c r="T83" s="100"/>
      <c r="U83" s="17"/>
      <c r="V83" s="100"/>
      <c r="W83" s="17"/>
      <c r="X83" s="217"/>
    </row>
    <row r="84" spans="1:24" x14ac:dyDescent="0.2">
      <c r="A84" s="228"/>
      <c r="B84" s="217" t="s">
        <v>220</v>
      </c>
      <c r="C84" s="217"/>
      <c r="D84" s="217"/>
      <c r="E84" s="217"/>
      <c r="F84" s="217"/>
      <c r="G84" s="432">
        <v>2845717.36</v>
      </c>
      <c r="H84" s="432">
        <v>0</v>
      </c>
      <c r="I84" s="437">
        <v>2845717.36</v>
      </c>
      <c r="J84" s="217"/>
      <c r="K84" s="217"/>
      <c r="L84" s="217"/>
      <c r="M84" s="217"/>
      <c r="N84" s="217"/>
      <c r="O84" s="230"/>
      <c r="P84" s="483"/>
      <c r="Q84" s="17"/>
      <c r="R84" s="17"/>
      <c r="S84" s="452"/>
      <c r="T84" s="100"/>
      <c r="U84" s="17"/>
      <c r="V84" s="100"/>
      <c r="W84" s="17"/>
      <c r="X84" s="217"/>
    </row>
    <row r="85" spans="1:24" x14ac:dyDescent="0.2">
      <c r="A85" s="228"/>
      <c r="C85" s="17" t="s">
        <v>221</v>
      </c>
      <c r="D85" s="217"/>
      <c r="E85" s="217"/>
      <c r="F85" s="217"/>
      <c r="G85" s="431">
        <v>0</v>
      </c>
      <c r="H85" s="431">
        <v>0</v>
      </c>
      <c r="I85" s="240">
        <v>0</v>
      </c>
      <c r="J85" s="217"/>
      <c r="K85" s="217"/>
      <c r="L85" s="217"/>
      <c r="M85" s="217"/>
      <c r="N85" s="217"/>
      <c r="O85" s="230"/>
      <c r="P85" s="483"/>
      <c r="Q85" s="17"/>
      <c r="R85" s="17"/>
      <c r="S85" s="100"/>
      <c r="T85" s="100"/>
      <c r="U85" s="17"/>
      <c r="V85" s="100"/>
      <c r="W85" s="17"/>
      <c r="X85" s="217"/>
    </row>
    <row r="86" spans="1:24" s="204" customFormat="1" x14ac:dyDescent="0.2">
      <c r="A86" s="228"/>
      <c r="B86" s="217"/>
      <c r="C86" s="217"/>
      <c r="D86" s="217"/>
      <c r="E86" s="217"/>
      <c r="F86" s="217"/>
      <c r="G86" s="281"/>
      <c r="H86" s="281"/>
      <c r="I86" s="245"/>
      <c r="J86" s="202"/>
      <c r="K86" s="202"/>
      <c r="L86" s="202"/>
      <c r="M86" s="202"/>
      <c r="N86" s="202"/>
      <c r="O86" s="230"/>
      <c r="P86" s="17"/>
      <c r="Q86" s="88"/>
      <c r="R86" s="88"/>
      <c r="S86" s="211"/>
      <c r="T86" s="211"/>
      <c r="U86" s="17"/>
      <c r="V86" s="17"/>
      <c r="W86" s="17"/>
      <c r="X86" s="202"/>
    </row>
    <row r="87" spans="1:24" x14ac:dyDescent="0.2">
      <c r="A87" s="228"/>
      <c r="B87" s="217"/>
      <c r="C87" s="88" t="s">
        <v>222</v>
      </c>
      <c r="D87" s="217"/>
      <c r="E87" s="217"/>
      <c r="F87" s="217"/>
      <c r="G87" s="431">
        <v>3192370.67</v>
      </c>
      <c r="H87" s="431">
        <v>50404.75</v>
      </c>
      <c r="I87" s="240">
        <v>3242775.42</v>
      </c>
      <c r="J87" s="217"/>
      <c r="K87" s="217"/>
      <c r="L87" s="217"/>
      <c r="M87" s="217"/>
      <c r="N87" s="217"/>
      <c r="O87" s="230"/>
      <c r="P87" s="483"/>
      <c r="Q87" s="17"/>
      <c r="R87" s="17"/>
      <c r="S87" s="100"/>
      <c r="T87" s="100"/>
      <c r="U87" s="17"/>
      <c r="V87" s="17"/>
      <c r="W87" s="17"/>
      <c r="X87" s="217"/>
    </row>
    <row r="88" spans="1:24" x14ac:dyDescent="0.2">
      <c r="A88" s="228"/>
      <c r="B88" s="217"/>
      <c r="C88" s="217"/>
      <c r="D88" s="217"/>
      <c r="E88" s="217"/>
      <c r="F88" s="217"/>
      <c r="G88" s="281"/>
      <c r="H88" s="281"/>
      <c r="I88" s="245"/>
      <c r="J88" s="217"/>
      <c r="K88" s="217"/>
      <c r="L88" s="217"/>
      <c r="M88" s="217"/>
      <c r="N88" s="217"/>
      <c r="O88" s="230"/>
      <c r="P88" s="483"/>
      <c r="Q88" s="17"/>
      <c r="R88" s="17"/>
      <c r="S88" s="100"/>
      <c r="T88" s="100"/>
      <c r="U88" s="17"/>
      <c r="V88" s="17"/>
      <c r="W88" s="17"/>
      <c r="X88" s="217"/>
    </row>
    <row r="89" spans="1:24" ht="13.5" thickBot="1" x14ac:dyDescent="0.25">
      <c r="A89" s="235"/>
      <c r="B89" s="236"/>
      <c r="C89" s="236"/>
      <c r="D89" s="236"/>
      <c r="E89" s="236"/>
      <c r="F89" s="236"/>
      <c r="G89" s="284"/>
      <c r="H89" s="284"/>
      <c r="I89" s="278"/>
      <c r="O89" s="230"/>
      <c r="P89" s="483"/>
      <c r="Q89" s="17"/>
      <c r="R89" s="17"/>
      <c r="S89" s="100"/>
      <c r="T89" s="100"/>
      <c r="U89" s="17"/>
      <c r="V89" s="17"/>
      <c r="W89" s="17"/>
      <c r="X89" s="217"/>
    </row>
    <row r="90" spans="1:24" x14ac:dyDescent="0.2">
      <c r="O90" s="230"/>
      <c r="P90" s="17"/>
      <c r="Q90" s="88"/>
      <c r="R90" s="88"/>
      <c r="S90" s="211"/>
      <c r="T90" s="211"/>
      <c r="U90" s="17"/>
      <c r="V90" s="17"/>
      <c r="W90" s="17"/>
      <c r="X90" s="217"/>
    </row>
    <row r="91" spans="1:24" x14ac:dyDescent="0.2">
      <c r="O91" s="230"/>
      <c r="P91" s="17"/>
      <c r="Q91" s="17"/>
      <c r="R91" s="17"/>
      <c r="S91" s="100"/>
      <c r="T91" s="100"/>
      <c r="U91" s="17"/>
      <c r="V91" s="17"/>
      <c r="W91" s="17"/>
      <c r="X91" s="217"/>
    </row>
    <row r="92" spans="1:24" x14ac:dyDescent="0.2">
      <c r="O92" s="230"/>
      <c r="P92" s="17"/>
      <c r="Q92" s="88"/>
      <c r="R92" s="88"/>
      <c r="S92" s="211"/>
      <c r="T92" s="211"/>
      <c r="U92" s="17"/>
      <c r="V92" s="17"/>
      <c r="W92" s="17"/>
      <c r="X92" s="217"/>
    </row>
    <row r="93" spans="1:24" x14ac:dyDescent="0.2">
      <c r="O93" s="230"/>
      <c r="P93" s="17"/>
      <c r="Q93" s="17"/>
      <c r="R93" s="17"/>
      <c r="S93" s="17"/>
      <c r="T93" s="100"/>
      <c r="U93" s="17"/>
      <c r="V93" s="17"/>
      <c r="W93" s="17"/>
      <c r="X93" s="217"/>
    </row>
    <row r="94" spans="1:24" x14ac:dyDescent="0.2">
      <c r="O94" s="230"/>
      <c r="P94" s="17"/>
      <c r="Q94" s="17"/>
      <c r="R94" s="17"/>
      <c r="S94" s="17"/>
      <c r="T94" s="100"/>
      <c r="U94" s="17"/>
      <c r="V94" s="17"/>
      <c r="W94" s="17"/>
      <c r="X94" s="217"/>
    </row>
    <row r="95" spans="1:24" x14ac:dyDescent="0.2">
      <c r="O95" s="217"/>
      <c r="P95" s="202"/>
      <c r="Q95" s="217"/>
      <c r="R95" s="217"/>
      <c r="S95" s="217"/>
      <c r="T95" s="217"/>
      <c r="U95" s="217"/>
      <c r="V95" s="202"/>
      <c r="W95" s="202"/>
      <c r="X95" s="217"/>
    </row>
    <row r="96" spans="1:24" x14ac:dyDescent="0.2">
      <c r="O96" s="217"/>
      <c r="P96" s="217"/>
      <c r="Q96" s="202"/>
      <c r="R96" s="202"/>
      <c r="S96" s="202"/>
      <c r="T96" s="202"/>
      <c r="U96" s="202"/>
      <c r="V96" s="217"/>
      <c r="W96" s="217"/>
      <c r="X96" s="217"/>
    </row>
    <row r="97" spans="15:24" x14ac:dyDescent="0.2">
      <c r="O97" s="217"/>
      <c r="P97" s="6"/>
      <c r="Q97" s="6"/>
      <c r="R97" s="6"/>
      <c r="S97" s="217"/>
      <c r="T97" s="217"/>
      <c r="U97" s="217"/>
      <c r="V97" s="217"/>
      <c r="W97" s="217"/>
      <c r="X97" s="217"/>
    </row>
    <row r="98" spans="15:24" x14ac:dyDescent="0.2">
      <c r="O98" s="217"/>
      <c r="P98" s="17"/>
      <c r="Q98" s="17"/>
      <c r="R98" s="217"/>
      <c r="S98" s="217"/>
      <c r="T98" s="217"/>
      <c r="U98" s="217"/>
      <c r="V98" s="217"/>
      <c r="W98" s="217"/>
      <c r="X98" s="217"/>
    </row>
    <row r="99" spans="15:24" x14ac:dyDescent="0.2">
      <c r="O99" s="217"/>
      <c r="P99" s="217"/>
      <c r="Q99" s="95"/>
      <c r="R99" s="217"/>
      <c r="S99" s="217"/>
      <c r="T99" s="217"/>
      <c r="U99" s="217"/>
      <c r="V99" s="217"/>
      <c r="W99" s="217"/>
      <c r="X99" s="217"/>
    </row>
    <row r="100" spans="15:24" x14ac:dyDescent="0.2">
      <c r="O100" s="117"/>
      <c r="P100" s="100"/>
      <c r="Q100" s="100"/>
      <c r="R100" s="217"/>
      <c r="S100" s="217"/>
      <c r="T100" s="217"/>
      <c r="U100" s="217"/>
      <c r="V100" s="217"/>
      <c r="W100" s="217"/>
      <c r="X100" s="217"/>
    </row>
    <row r="101" spans="15:24" x14ac:dyDescent="0.2">
      <c r="O101" s="237"/>
      <c r="P101" s="100"/>
      <c r="Q101" s="100"/>
      <c r="R101" s="217"/>
      <c r="S101" s="217"/>
      <c r="T101" s="217"/>
      <c r="U101" s="217"/>
      <c r="V101" s="217"/>
      <c r="W101" s="217"/>
      <c r="X101" s="217"/>
    </row>
    <row r="102" spans="15:24" x14ac:dyDescent="0.2">
      <c r="O102" s="237"/>
      <c r="P102" s="100"/>
      <c r="Q102" s="100"/>
      <c r="R102" s="217"/>
      <c r="S102" s="217"/>
      <c r="T102" s="217"/>
      <c r="U102" s="217"/>
      <c r="V102" s="217"/>
      <c r="W102" s="217"/>
      <c r="X102" s="217"/>
    </row>
    <row r="103" spans="15:24" x14ac:dyDescent="0.2">
      <c r="O103" s="217"/>
      <c r="P103" s="241"/>
      <c r="Q103" s="241"/>
      <c r="R103" s="217"/>
      <c r="S103" s="217"/>
      <c r="T103" s="217"/>
      <c r="U103" s="217"/>
      <c r="V103" s="217"/>
      <c r="W103" s="217"/>
      <c r="X103" s="217"/>
    </row>
    <row r="104" spans="15:24" x14ac:dyDescent="0.2">
      <c r="O104" s="241"/>
      <c r="P104" s="241"/>
      <c r="Q104" s="241"/>
      <c r="R104" s="241"/>
      <c r="S104" s="217"/>
      <c r="T104" s="217"/>
      <c r="U104" s="217"/>
      <c r="V104" s="217"/>
      <c r="W104" s="217"/>
      <c r="X104" s="217"/>
    </row>
    <row r="105" spans="15:24" x14ac:dyDescent="0.2">
      <c r="O105" s="217"/>
      <c r="P105" s="217"/>
      <c r="Q105" s="217"/>
      <c r="R105" s="217"/>
      <c r="S105" s="217"/>
      <c r="T105" s="217"/>
      <c r="U105" s="217"/>
      <c r="V105" s="217"/>
      <c r="W105" s="217"/>
      <c r="X105" s="217"/>
    </row>
    <row r="106" spans="15:24" x14ac:dyDescent="0.2">
      <c r="O106" s="217"/>
      <c r="P106" s="217"/>
      <c r="Q106" s="217"/>
      <c r="R106" s="217"/>
      <c r="S106" s="217"/>
      <c r="T106" s="217"/>
      <c r="U106" s="217"/>
      <c r="V106" s="217"/>
      <c r="W106" s="217"/>
      <c r="X106" s="217"/>
    </row>
    <row r="107" spans="15:24" x14ac:dyDescent="0.2">
      <c r="O107" s="217"/>
      <c r="P107" s="217"/>
      <c r="Q107" s="217"/>
      <c r="R107" s="217"/>
      <c r="S107" s="217"/>
      <c r="T107" s="217"/>
      <c r="U107" s="217"/>
      <c r="V107" s="217"/>
      <c r="W107" s="217"/>
      <c r="X107" s="217"/>
    </row>
    <row r="108" spans="15:24" x14ac:dyDescent="0.2">
      <c r="O108" s="217"/>
      <c r="P108" s="217"/>
      <c r="Q108" s="217"/>
      <c r="R108" s="217"/>
      <c r="S108" s="217"/>
      <c r="T108" s="217"/>
      <c r="U108" s="217"/>
      <c r="V108" s="217"/>
      <c r="W108" s="217"/>
      <c r="X108" s="217"/>
    </row>
    <row r="109" spans="15:24" x14ac:dyDescent="0.2">
      <c r="O109" s="217"/>
      <c r="P109" s="217"/>
      <c r="Q109" s="217"/>
      <c r="R109" s="217"/>
      <c r="S109" s="217"/>
      <c r="T109" s="217"/>
      <c r="U109" s="217"/>
      <c r="V109" s="217"/>
      <c r="W109" s="217"/>
      <c r="X109" s="217"/>
    </row>
    <row r="110" spans="15:24" x14ac:dyDescent="0.2">
      <c r="O110" s="217"/>
      <c r="P110" s="217"/>
      <c r="Q110" s="217"/>
      <c r="R110" s="217"/>
      <c r="S110" s="217"/>
      <c r="T110" s="217"/>
      <c r="U110" s="217"/>
      <c r="V110" s="217"/>
      <c r="W110" s="217"/>
      <c r="X110" s="217"/>
    </row>
    <row r="111" spans="15:24" x14ac:dyDescent="0.2">
      <c r="O111" s="217"/>
      <c r="P111" s="217"/>
      <c r="Q111" s="217"/>
      <c r="R111" s="217"/>
      <c r="S111" s="217"/>
      <c r="T111" s="217"/>
      <c r="U111" s="217"/>
      <c r="V111" s="217"/>
      <c r="W111" s="217"/>
      <c r="X111" s="217"/>
    </row>
    <row r="112" spans="15:24" x14ac:dyDescent="0.2">
      <c r="O112" s="217"/>
      <c r="P112" s="217"/>
      <c r="Q112" s="217"/>
      <c r="R112" s="217"/>
      <c r="S112" s="217"/>
      <c r="T112" s="217"/>
      <c r="U112" s="217"/>
      <c r="V112" s="217"/>
      <c r="W112" s="217"/>
      <c r="X112" s="217"/>
    </row>
    <row r="113" spans="15:24" x14ac:dyDescent="0.2">
      <c r="O113" s="217"/>
      <c r="P113" s="217"/>
      <c r="Q113" s="217"/>
      <c r="R113" s="217"/>
      <c r="S113" s="217"/>
      <c r="T113" s="217"/>
      <c r="U113" s="217"/>
      <c r="V113" s="217"/>
      <c r="W113" s="217"/>
      <c r="X113" s="217"/>
    </row>
    <row r="114" spans="15:24" x14ac:dyDescent="0.2">
      <c r="O114" s="217"/>
      <c r="P114" s="217"/>
      <c r="Q114" s="217"/>
      <c r="R114" s="217"/>
      <c r="S114" s="217"/>
      <c r="T114" s="217"/>
      <c r="U114" s="217"/>
      <c r="V114" s="217"/>
      <c r="W114" s="217"/>
      <c r="X114" s="217"/>
    </row>
    <row r="115" spans="15:24" x14ac:dyDescent="0.2">
      <c r="O115" s="217"/>
      <c r="P115" s="217"/>
      <c r="Q115" s="217"/>
      <c r="R115" s="217"/>
      <c r="S115" s="217"/>
      <c r="T115" s="217"/>
      <c r="U115" s="217"/>
      <c r="V115" s="217"/>
      <c r="W115" s="217"/>
      <c r="X115" s="217"/>
    </row>
    <row r="116" spans="15:24" x14ac:dyDescent="0.2">
      <c r="O116" s="217"/>
      <c r="P116" s="217"/>
      <c r="Q116" s="217"/>
      <c r="R116" s="217"/>
      <c r="S116" s="217"/>
      <c r="T116" s="217"/>
      <c r="U116" s="217"/>
      <c r="V116" s="217"/>
      <c r="W116" s="217"/>
      <c r="X116" s="217"/>
    </row>
    <row r="117" spans="15:24" x14ac:dyDescent="0.2">
      <c r="O117" s="217"/>
      <c r="P117" s="217"/>
      <c r="Q117" s="217"/>
      <c r="R117" s="217"/>
      <c r="S117" s="217"/>
      <c r="T117" s="217"/>
      <c r="U117" s="217"/>
      <c r="V117" s="217"/>
      <c r="W117" s="217"/>
      <c r="X117" s="217"/>
    </row>
    <row r="118" spans="15:24" x14ac:dyDescent="0.2">
      <c r="O118" s="217"/>
      <c r="P118" s="217"/>
      <c r="Q118" s="217"/>
      <c r="R118" s="217"/>
      <c r="S118" s="217"/>
      <c r="T118" s="217"/>
      <c r="U118" s="217"/>
      <c r="V118" s="217"/>
      <c r="W118" s="217"/>
      <c r="X118" s="217"/>
    </row>
    <row r="119" spans="15:24" x14ac:dyDescent="0.2">
      <c r="O119" s="217"/>
      <c r="P119" s="217"/>
      <c r="Q119" s="217"/>
      <c r="R119" s="217"/>
      <c r="S119" s="217"/>
      <c r="T119" s="217"/>
      <c r="U119" s="217"/>
      <c r="V119" s="217"/>
      <c r="W119" s="217"/>
      <c r="X119" s="217"/>
    </row>
    <row r="120" spans="15:24" x14ac:dyDescent="0.2">
      <c r="O120" s="217"/>
      <c r="P120" s="217"/>
      <c r="Q120" s="217"/>
      <c r="R120" s="217"/>
      <c r="S120" s="217"/>
      <c r="T120" s="217"/>
      <c r="U120" s="217"/>
      <c r="V120" s="217"/>
      <c r="W120" s="217"/>
      <c r="X120" s="217"/>
    </row>
    <row r="121" spans="15:24" x14ac:dyDescent="0.2">
      <c r="O121" s="217"/>
      <c r="P121" s="217"/>
      <c r="Q121" s="217"/>
      <c r="R121" s="217"/>
      <c r="S121" s="217"/>
      <c r="T121" s="217"/>
      <c r="U121" s="217"/>
      <c r="V121" s="217"/>
      <c r="W121" s="217"/>
      <c r="X121" s="217"/>
    </row>
    <row r="122" spans="15:24" x14ac:dyDescent="0.2">
      <c r="O122" s="217"/>
      <c r="P122" s="217"/>
      <c r="Q122" s="217"/>
      <c r="R122" s="217"/>
      <c r="S122" s="217"/>
      <c r="T122" s="217"/>
      <c r="U122" s="217"/>
      <c r="V122" s="217"/>
      <c r="W122" s="217"/>
      <c r="X122" s="217"/>
    </row>
    <row r="123" spans="15:24" x14ac:dyDescent="0.2">
      <c r="O123" s="217"/>
      <c r="P123" s="217"/>
      <c r="Q123" s="217"/>
      <c r="R123" s="217"/>
      <c r="S123" s="217"/>
      <c r="T123" s="217"/>
      <c r="U123" s="217"/>
      <c r="V123" s="217"/>
      <c r="W123" s="217"/>
      <c r="X123" s="217"/>
    </row>
    <row r="124" spans="15:24" x14ac:dyDescent="0.2">
      <c r="O124" s="217"/>
      <c r="P124" s="217"/>
      <c r="Q124" s="217"/>
      <c r="R124" s="217"/>
      <c r="S124" s="217"/>
      <c r="T124" s="217"/>
      <c r="U124" s="217"/>
      <c r="V124" s="217"/>
      <c r="W124" s="217"/>
      <c r="X124" s="217"/>
    </row>
    <row r="125" spans="15:24" x14ac:dyDescent="0.2">
      <c r="O125" s="217"/>
      <c r="P125" s="217"/>
      <c r="Q125" s="217"/>
      <c r="R125" s="217"/>
      <c r="S125" s="217"/>
      <c r="T125" s="217"/>
      <c r="U125" s="217"/>
      <c r="V125" s="217"/>
      <c r="W125" s="217"/>
      <c r="X125" s="217"/>
    </row>
    <row r="126" spans="15:24" x14ac:dyDescent="0.2">
      <c r="O126" s="217"/>
      <c r="P126" s="217"/>
      <c r="Q126" s="217"/>
      <c r="R126" s="217"/>
      <c r="S126" s="217"/>
      <c r="T126" s="217"/>
      <c r="U126" s="217"/>
      <c r="V126" s="217"/>
      <c r="W126" s="217"/>
      <c r="X126" s="217"/>
    </row>
    <row r="127" spans="15:24" x14ac:dyDescent="0.2">
      <c r="O127" s="217"/>
      <c r="P127" s="217"/>
      <c r="Q127" s="217"/>
      <c r="R127" s="217"/>
      <c r="S127" s="217"/>
      <c r="T127" s="217"/>
      <c r="U127" s="217"/>
      <c r="V127" s="217"/>
      <c r="W127" s="217"/>
      <c r="X127" s="217"/>
    </row>
    <row r="128" spans="15:24" x14ac:dyDescent="0.2">
      <c r="O128" s="217"/>
      <c r="P128" s="217"/>
      <c r="Q128" s="217"/>
      <c r="R128" s="217"/>
      <c r="S128" s="217"/>
      <c r="T128" s="217"/>
      <c r="U128" s="217"/>
      <c r="V128" s="217"/>
      <c r="W128" s="217"/>
      <c r="X128" s="217"/>
    </row>
    <row r="129" spans="15:24" x14ac:dyDescent="0.2">
      <c r="O129" s="217"/>
      <c r="P129" s="217"/>
      <c r="Q129" s="217"/>
      <c r="R129" s="217"/>
      <c r="S129" s="217"/>
      <c r="T129" s="217"/>
      <c r="U129" s="217"/>
      <c r="V129" s="217"/>
      <c r="W129" s="217"/>
      <c r="X129" s="217"/>
    </row>
    <row r="130" spans="15:24" x14ac:dyDescent="0.2">
      <c r="O130" s="217"/>
      <c r="P130" s="217"/>
      <c r="Q130" s="217"/>
      <c r="R130" s="217"/>
      <c r="S130" s="217"/>
      <c r="T130" s="217"/>
      <c r="U130" s="217"/>
      <c r="V130" s="217"/>
      <c r="W130" s="217"/>
      <c r="X130" s="217"/>
    </row>
    <row r="131" spans="15:24" x14ac:dyDescent="0.2">
      <c r="O131" s="217"/>
      <c r="P131" s="217"/>
      <c r="Q131" s="217"/>
      <c r="R131" s="217"/>
      <c r="S131" s="217"/>
      <c r="T131" s="217"/>
      <c r="U131" s="217"/>
      <c r="V131" s="217"/>
      <c r="W131" s="217"/>
      <c r="X131" s="217"/>
    </row>
    <row r="132" spans="15:24" x14ac:dyDescent="0.2">
      <c r="O132" s="217"/>
      <c r="P132" s="217"/>
      <c r="Q132" s="217"/>
      <c r="R132" s="217"/>
      <c r="S132" s="217"/>
      <c r="T132" s="217"/>
      <c r="U132" s="217"/>
      <c r="V132" s="217"/>
      <c r="W132" s="217"/>
      <c r="X132" s="217"/>
    </row>
    <row r="133" spans="15:24" x14ac:dyDescent="0.2">
      <c r="O133" s="217"/>
      <c r="P133" s="217"/>
      <c r="Q133" s="217"/>
      <c r="R133" s="217"/>
      <c r="S133" s="217"/>
      <c r="T133" s="217"/>
      <c r="U133" s="217"/>
      <c r="V133" s="217"/>
      <c r="W133" s="217"/>
      <c r="X133" s="217"/>
    </row>
    <row r="134" spans="15:24" x14ac:dyDescent="0.2">
      <c r="O134" s="217"/>
      <c r="P134" s="217"/>
      <c r="Q134" s="217"/>
      <c r="R134" s="217"/>
      <c r="S134" s="217"/>
      <c r="T134" s="217"/>
      <c r="U134" s="217"/>
      <c r="V134" s="217"/>
      <c r="W134" s="217"/>
      <c r="X134" s="217"/>
    </row>
    <row r="135" spans="15:24" x14ac:dyDescent="0.2">
      <c r="O135" s="217"/>
      <c r="P135" s="217"/>
      <c r="Q135" s="217"/>
      <c r="R135" s="217"/>
      <c r="S135" s="217"/>
      <c r="T135" s="217"/>
      <c r="U135" s="217"/>
      <c r="V135" s="217"/>
      <c r="W135" s="217"/>
      <c r="X135" s="217"/>
    </row>
    <row r="136" spans="15:24" x14ac:dyDescent="0.2">
      <c r="O136" s="217"/>
      <c r="P136" s="217"/>
      <c r="Q136" s="217"/>
      <c r="R136" s="217"/>
      <c r="S136" s="217"/>
      <c r="T136" s="217"/>
      <c r="U136" s="217"/>
      <c r="V136" s="217"/>
      <c r="W136" s="217"/>
      <c r="X136" s="217"/>
    </row>
    <row r="137" spans="15:24" x14ac:dyDescent="0.2">
      <c r="O137" s="217"/>
      <c r="P137" s="217"/>
      <c r="Q137" s="217"/>
      <c r="R137" s="217"/>
      <c r="S137" s="217"/>
      <c r="T137" s="217"/>
      <c r="U137" s="217"/>
      <c r="V137" s="217"/>
      <c r="W137" s="217"/>
      <c r="X137" s="217"/>
    </row>
    <row r="138" spans="15:24" x14ac:dyDescent="0.2">
      <c r="O138" s="217"/>
      <c r="P138" s="217"/>
      <c r="Q138" s="217"/>
      <c r="R138" s="217"/>
      <c r="S138" s="217"/>
      <c r="T138" s="217"/>
      <c r="U138" s="217"/>
      <c r="V138" s="217"/>
      <c r="W138" s="217"/>
      <c r="X138" s="217"/>
    </row>
    <row r="139" spans="15:24" x14ac:dyDescent="0.2">
      <c r="O139" s="217"/>
      <c r="P139" s="217"/>
      <c r="Q139" s="217"/>
      <c r="R139" s="217"/>
      <c r="S139" s="217"/>
      <c r="T139" s="217"/>
      <c r="U139" s="217"/>
      <c r="V139" s="217"/>
      <c r="W139" s="217"/>
      <c r="X139" s="217"/>
    </row>
    <row r="140" spans="15:24" x14ac:dyDescent="0.2">
      <c r="O140" s="217"/>
      <c r="P140" s="217"/>
      <c r="Q140" s="217"/>
      <c r="R140" s="217"/>
      <c r="S140" s="217"/>
      <c r="T140" s="217"/>
      <c r="U140" s="217"/>
      <c r="V140" s="217"/>
      <c r="W140" s="217"/>
      <c r="X140" s="217"/>
    </row>
    <row r="141" spans="15:24" x14ac:dyDescent="0.2">
      <c r="O141" s="217"/>
      <c r="P141" s="217"/>
      <c r="Q141" s="217"/>
      <c r="R141" s="217"/>
      <c r="S141" s="217"/>
      <c r="T141" s="217"/>
      <c r="U141" s="217"/>
      <c r="V141" s="217"/>
      <c r="W141" s="217"/>
      <c r="X141" s="217"/>
    </row>
    <row r="142" spans="15:24" x14ac:dyDescent="0.2">
      <c r="O142" s="217"/>
      <c r="P142" s="217"/>
      <c r="Q142" s="217"/>
      <c r="R142" s="217"/>
      <c r="S142" s="217"/>
      <c r="T142" s="217"/>
      <c r="U142" s="217"/>
      <c r="V142" s="217"/>
      <c r="W142" s="217"/>
      <c r="X142" s="217"/>
    </row>
    <row r="143" spans="15:24" x14ac:dyDescent="0.2">
      <c r="O143" s="217"/>
      <c r="P143" s="217"/>
      <c r="Q143" s="217"/>
      <c r="R143" s="217"/>
      <c r="S143" s="217"/>
      <c r="T143" s="217"/>
      <c r="U143" s="217"/>
      <c r="V143" s="217"/>
      <c r="W143" s="217"/>
      <c r="X143" s="217"/>
    </row>
    <row r="144" spans="15:24" x14ac:dyDescent="0.2">
      <c r="O144" s="217"/>
      <c r="P144" s="217"/>
      <c r="Q144" s="217"/>
      <c r="R144" s="217"/>
      <c r="S144" s="217"/>
      <c r="T144" s="217"/>
      <c r="U144" s="217"/>
      <c r="V144" s="217"/>
      <c r="W144" s="217"/>
      <c r="X144" s="217"/>
    </row>
    <row r="145" spans="15:24" x14ac:dyDescent="0.2">
      <c r="O145" s="217"/>
      <c r="P145" s="217"/>
      <c r="Q145" s="217"/>
      <c r="R145" s="217"/>
      <c r="S145" s="217"/>
      <c r="T145" s="217"/>
      <c r="U145" s="217"/>
      <c r="V145" s="217"/>
      <c r="W145" s="217"/>
      <c r="X145" s="217"/>
    </row>
    <row r="146" spans="15:24" x14ac:dyDescent="0.2">
      <c r="O146" s="217"/>
      <c r="P146" s="217"/>
      <c r="Q146" s="217"/>
      <c r="R146" s="217"/>
      <c r="S146" s="217"/>
      <c r="T146" s="217"/>
      <c r="U146" s="217"/>
      <c r="V146" s="217"/>
      <c r="W146" s="217"/>
      <c r="X146" s="217"/>
    </row>
    <row r="147" spans="15:24" x14ac:dyDescent="0.2">
      <c r="O147" s="217"/>
      <c r="P147" s="217"/>
      <c r="Q147" s="217"/>
      <c r="R147" s="217"/>
      <c r="S147" s="217"/>
      <c r="T147" s="217"/>
      <c r="U147" s="217"/>
      <c r="V147" s="217"/>
      <c r="W147" s="217"/>
      <c r="X147" s="217"/>
    </row>
    <row r="148" spans="15:24" x14ac:dyDescent="0.2">
      <c r="O148" s="217"/>
      <c r="P148" s="217"/>
      <c r="Q148" s="217"/>
      <c r="R148" s="217"/>
      <c r="S148" s="217"/>
      <c r="T148" s="217"/>
      <c r="U148" s="217"/>
      <c r="V148" s="217"/>
      <c r="W148" s="217"/>
      <c r="X148" s="217"/>
    </row>
    <row r="149" spans="15:24" x14ac:dyDescent="0.2">
      <c r="O149" s="217"/>
      <c r="P149" s="217"/>
      <c r="Q149" s="217"/>
      <c r="R149" s="217"/>
      <c r="S149" s="217"/>
      <c r="T149" s="217"/>
      <c r="U149" s="217"/>
      <c r="V149" s="217"/>
      <c r="W149" s="217"/>
      <c r="X149" s="217"/>
    </row>
    <row r="150" spans="15:24" x14ac:dyDescent="0.2">
      <c r="O150" s="217"/>
      <c r="P150" s="217"/>
      <c r="Q150" s="217"/>
      <c r="R150" s="217"/>
      <c r="S150" s="217"/>
      <c r="T150" s="217"/>
      <c r="U150" s="217"/>
      <c r="V150" s="217"/>
      <c r="W150" s="217"/>
      <c r="X150" s="217"/>
    </row>
    <row r="151" spans="15:24" x14ac:dyDescent="0.2">
      <c r="O151" s="217"/>
      <c r="P151" s="217"/>
      <c r="Q151" s="217"/>
      <c r="R151" s="217"/>
      <c r="S151" s="217"/>
      <c r="T151" s="217"/>
      <c r="U151" s="217"/>
      <c r="V151" s="217"/>
      <c r="W151" s="217"/>
      <c r="X151" s="217"/>
    </row>
    <row r="152" spans="15:24" x14ac:dyDescent="0.2">
      <c r="O152" s="217"/>
      <c r="P152" s="217"/>
      <c r="Q152" s="217"/>
      <c r="R152" s="217"/>
      <c r="S152" s="217"/>
      <c r="T152" s="217"/>
      <c r="U152" s="217"/>
      <c r="V152" s="217"/>
      <c r="W152" s="217"/>
      <c r="X152" s="217"/>
    </row>
    <row r="153" spans="15:24" x14ac:dyDescent="0.2">
      <c r="O153" s="217"/>
      <c r="P153" s="217"/>
      <c r="Q153" s="217"/>
      <c r="R153" s="217"/>
      <c r="S153" s="217"/>
      <c r="T153" s="217"/>
      <c r="U153" s="217"/>
      <c r="V153" s="217"/>
      <c r="W153" s="217"/>
      <c r="X153" s="217"/>
    </row>
    <row r="154" spans="15:24" x14ac:dyDescent="0.2">
      <c r="O154" s="217"/>
      <c r="P154" s="217"/>
      <c r="Q154" s="217"/>
      <c r="R154" s="217"/>
      <c r="S154" s="217"/>
      <c r="T154" s="217"/>
      <c r="U154" s="217"/>
      <c r="V154" s="217"/>
      <c r="W154" s="217"/>
      <c r="X154" s="217"/>
    </row>
    <row r="155" spans="15:24" x14ac:dyDescent="0.2">
      <c r="O155" s="217"/>
      <c r="P155" s="217"/>
      <c r="Q155" s="217"/>
      <c r="R155" s="217"/>
      <c r="S155" s="217"/>
      <c r="T155" s="217"/>
      <c r="U155" s="217"/>
      <c r="V155" s="217"/>
      <c r="W155" s="217"/>
      <c r="X155" s="217"/>
    </row>
    <row r="156" spans="15:24" x14ac:dyDescent="0.2">
      <c r="O156" s="217"/>
      <c r="P156" s="217"/>
      <c r="Q156" s="217"/>
      <c r="R156" s="217"/>
      <c r="S156" s="217"/>
      <c r="T156" s="217"/>
      <c r="U156" s="217"/>
      <c r="V156" s="217"/>
      <c r="W156" s="217"/>
      <c r="X156" s="217"/>
    </row>
    <row r="157" spans="15:24" x14ac:dyDescent="0.2">
      <c r="O157" s="217"/>
      <c r="P157" s="217"/>
      <c r="Q157" s="217"/>
      <c r="R157" s="217"/>
      <c r="S157" s="217"/>
      <c r="T157" s="217"/>
      <c r="U157" s="217"/>
      <c r="V157" s="217"/>
      <c r="W157" s="217"/>
      <c r="X157" s="217"/>
    </row>
    <row r="158" spans="15:24" x14ac:dyDescent="0.2">
      <c r="O158" s="217"/>
      <c r="P158" s="217"/>
      <c r="Q158" s="217"/>
      <c r="R158" s="217"/>
      <c r="S158" s="217"/>
      <c r="T158" s="217"/>
      <c r="U158" s="217"/>
      <c r="V158" s="217"/>
      <c r="W158" s="217"/>
      <c r="X158" s="217"/>
    </row>
    <row r="159" spans="15:24" x14ac:dyDescent="0.2">
      <c r="O159" s="217"/>
      <c r="P159" s="217"/>
      <c r="Q159" s="217"/>
      <c r="R159" s="217"/>
      <c r="S159" s="217"/>
      <c r="T159" s="217"/>
      <c r="U159" s="217"/>
      <c r="V159" s="217"/>
      <c r="W159" s="217"/>
      <c r="X159" s="217"/>
    </row>
    <row r="160" spans="15:24" x14ac:dyDescent="0.2">
      <c r="O160" s="217"/>
      <c r="P160" s="217"/>
      <c r="Q160" s="217"/>
      <c r="R160" s="217"/>
      <c r="S160" s="217"/>
      <c r="T160" s="217"/>
      <c r="U160" s="217"/>
      <c r="V160" s="217"/>
      <c r="W160" s="217"/>
      <c r="X160" s="217"/>
    </row>
    <row r="161" spans="15:24" x14ac:dyDescent="0.2">
      <c r="O161" s="217"/>
      <c r="P161" s="217"/>
      <c r="Q161" s="217"/>
      <c r="R161" s="217"/>
      <c r="S161" s="217"/>
      <c r="T161" s="217"/>
      <c r="U161" s="217"/>
      <c r="V161" s="217"/>
      <c r="W161" s="217"/>
      <c r="X161" s="217"/>
    </row>
    <row r="162" spans="15:24" x14ac:dyDescent="0.2">
      <c r="O162" s="217"/>
      <c r="P162" s="217"/>
      <c r="Q162" s="217"/>
      <c r="R162" s="217"/>
      <c r="S162" s="217"/>
      <c r="T162" s="217"/>
      <c r="U162" s="217"/>
      <c r="V162" s="217"/>
      <c r="W162" s="217"/>
      <c r="X162" s="217"/>
    </row>
    <row r="163" spans="15:24" x14ac:dyDescent="0.2">
      <c r="O163" s="217"/>
      <c r="P163" s="217"/>
      <c r="Q163" s="217"/>
      <c r="R163" s="217"/>
      <c r="S163" s="217"/>
      <c r="T163" s="217"/>
      <c r="U163" s="217"/>
      <c r="V163" s="217"/>
      <c r="W163" s="217"/>
      <c r="X163" s="217"/>
    </row>
    <row r="164" spans="15:24" x14ac:dyDescent="0.2">
      <c r="O164" s="217"/>
      <c r="P164" s="217"/>
      <c r="Q164" s="217"/>
      <c r="R164" s="217"/>
      <c r="S164" s="217"/>
      <c r="T164" s="217"/>
      <c r="U164" s="217"/>
      <c r="V164" s="217"/>
      <c r="W164" s="217"/>
      <c r="X164" s="217"/>
    </row>
    <row r="165" spans="15:24" x14ac:dyDescent="0.2">
      <c r="O165" s="217"/>
      <c r="P165" s="217"/>
      <c r="Q165" s="217"/>
      <c r="R165" s="217"/>
      <c r="S165" s="217"/>
      <c r="T165" s="217"/>
      <c r="U165" s="217"/>
      <c r="V165" s="217"/>
      <c r="W165" s="217"/>
      <c r="X165" s="217"/>
    </row>
    <row r="166" spans="15:24" x14ac:dyDescent="0.2">
      <c r="O166" s="217"/>
      <c r="P166" s="217"/>
      <c r="Q166" s="217"/>
      <c r="R166" s="217"/>
      <c r="S166" s="217"/>
      <c r="T166" s="217"/>
      <c r="U166" s="217"/>
      <c r="V166" s="217"/>
      <c r="W166" s="217"/>
      <c r="X166" s="217"/>
    </row>
    <row r="167" spans="15:24" x14ac:dyDescent="0.2">
      <c r="O167" s="217"/>
      <c r="P167" s="217"/>
      <c r="Q167" s="217"/>
      <c r="R167" s="217"/>
      <c r="S167" s="217"/>
      <c r="T167" s="217"/>
      <c r="U167" s="217"/>
      <c r="V167" s="217"/>
      <c r="W167" s="217"/>
      <c r="X167" s="217"/>
    </row>
    <row r="168" spans="15:24" x14ac:dyDescent="0.2">
      <c r="O168" s="217"/>
      <c r="P168" s="217"/>
      <c r="Q168" s="217"/>
      <c r="R168" s="217"/>
      <c r="S168" s="217"/>
      <c r="T168" s="217"/>
      <c r="U168" s="217"/>
      <c r="V168" s="217"/>
      <c r="W168" s="217"/>
      <c r="X168" s="217"/>
    </row>
    <row r="169" spans="15:24" x14ac:dyDescent="0.2">
      <c r="O169" s="217"/>
      <c r="P169" s="217"/>
      <c r="Q169" s="217"/>
      <c r="R169" s="217"/>
      <c r="S169" s="217"/>
      <c r="T169" s="217"/>
      <c r="U169" s="217"/>
      <c r="V169" s="217"/>
      <c r="W169" s="217"/>
      <c r="X169" s="217"/>
    </row>
    <row r="170" spans="15:24" x14ac:dyDescent="0.2">
      <c r="O170" s="217"/>
      <c r="P170" s="217"/>
      <c r="Q170" s="217"/>
      <c r="R170" s="217"/>
      <c r="S170" s="217"/>
      <c r="T170" s="217"/>
      <c r="U170" s="217"/>
      <c r="V170" s="217"/>
      <c r="W170" s="217"/>
      <c r="X170" s="217"/>
    </row>
    <row r="171" spans="15:24" x14ac:dyDescent="0.2">
      <c r="O171" s="217"/>
      <c r="P171" s="217"/>
      <c r="Q171" s="217"/>
      <c r="R171" s="217"/>
      <c r="S171" s="217"/>
      <c r="T171" s="217"/>
      <c r="U171" s="217"/>
      <c r="V171" s="217"/>
      <c r="W171" s="217"/>
      <c r="X171" s="217"/>
    </row>
    <row r="172" spans="15:24" x14ac:dyDescent="0.2">
      <c r="O172" s="217"/>
      <c r="P172" s="217"/>
      <c r="Q172" s="217"/>
      <c r="R172" s="217"/>
      <c r="S172" s="217"/>
      <c r="T172" s="217"/>
      <c r="U172" s="217"/>
      <c r="V172" s="217"/>
      <c r="W172" s="217"/>
      <c r="X172" s="217"/>
    </row>
    <row r="173" spans="15:24" x14ac:dyDescent="0.2">
      <c r="O173" s="217"/>
      <c r="P173" s="217"/>
      <c r="Q173" s="217"/>
      <c r="R173" s="217"/>
      <c r="S173" s="217"/>
      <c r="T173" s="217"/>
      <c r="U173" s="217"/>
      <c r="V173" s="217"/>
      <c r="W173" s="217"/>
      <c r="X173" s="217"/>
    </row>
    <row r="174" spans="15:24" x14ac:dyDescent="0.2">
      <c r="O174" s="217"/>
      <c r="P174" s="217"/>
      <c r="Q174" s="217"/>
      <c r="R174" s="217"/>
      <c r="S174" s="217"/>
      <c r="T174" s="217"/>
      <c r="U174" s="217"/>
      <c r="V174" s="217"/>
      <c r="W174" s="217"/>
      <c r="X174" s="217"/>
    </row>
    <row r="175" spans="15:24" x14ac:dyDescent="0.2">
      <c r="O175" s="217"/>
      <c r="P175" s="217"/>
      <c r="Q175" s="217"/>
      <c r="R175" s="217"/>
      <c r="S175" s="217"/>
      <c r="T175" s="217"/>
      <c r="U175" s="217"/>
      <c r="V175" s="217"/>
      <c r="W175" s="217"/>
      <c r="X175" s="217"/>
    </row>
    <row r="176" spans="15:24" x14ac:dyDescent="0.2">
      <c r="O176" s="217"/>
      <c r="P176" s="217"/>
      <c r="Q176" s="217"/>
      <c r="R176" s="217"/>
      <c r="S176" s="217"/>
      <c r="T176" s="217"/>
      <c r="U176" s="217"/>
      <c r="V176" s="217"/>
      <c r="W176" s="217"/>
      <c r="X176" s="217"/>
    </row>
    <row r="177" spans="15:24" x14ac:dyDescent="0.2">
      <c r="O177" s="217"/>
      <c r="P177" s="217"/>
      <c r="Q177" s="217"/>
      <c r="R177" s="217"/>
      <c r="S177" s="217"/>
      <c r="T177" s="217"/>
      <c r="U177" s="217"/>
      <c r="V177" s="217"/>
      <c r="W177" s="217"/>
      <c r="X177" s="217"/>
    </row>
    <row r="178" spans="15:24" x14ac:dyDescent="0.2">
      <c r="O178" s="217"/>
      <c r="P178" s="217"/>
      <c r="Q178" s="217"/>
      <c r="R178" s="217"/>
      <c r="S178" s="217"/>
      <c r="T178" s="217"/>
      <c r="U178" s="217"/>
      <c r="V178" s="217"/>
      <c r="W178" s="217"/>
      <c r="X178" s="217"/>
    </row>
    <row r="179" spans="15:24" x14ac:dyDescent="0.2">
      <c r="O179" s="217"/>
      <c r="P179" s="217"/>
      <c r="Q179" s="217"/>
      <c r="R179" s="217"/>
      <c r="S179" s="217"/>
      <c r="T179" s="217"/>
      <c r="U179" s="217"/>
      <c r="V179" s="217"/>
      <c r="W179" s="217"/>
      <c r="X179" s="217"/>
    </row>
    <row r="180" spans="15:24" x14ac:dyDescent="0.2">
      <c r="O180" s="217"/>
      <c r="P180" s="217"/>
      <c r="Q180" s="217"/>
      <c r="R180" s="217"/>
      <c r="S180" s="217"/>
      <c r="T180" s="217"/>
      <c r="U180" s="217"/>
      <c r="V180" s="217"/>
      <c r="W180" s="217"/>
      <c r="X180" s="217"/>
    </row>
    <row r="181" spans="15:24" x14ac:dyDescent="0.2">
      <c r="O181" s="217"/>
      <c r="P181" s="217"/>
      <c r="Q181" s="217"/>
      <c r="R181" s="217"/>
      <c r="S181" s="217"/>
      <c r="T181" s="217"/>
      <c r="U181" s="217"/>
      <c r="V181" s="217"/>
      <c r="W181" s="217"/>
      <c r="X181" s="217"/>
    </row>
    <row r="182" spans="15:24" x14ac:dyDescent="0.2">
      <c r="O182" s="217"/>
      <c r="P182" s="217"/>
      <c r="Q182" s="217"/>
      <c r="R182" s="217"/>
      <c r="S182" s="217"/>
      <c r="T182" s="217"/>
      <c r="U182" s="217"/>
      <c r="V182" s="217"/>
      <c r="W182" s="217"/>
      <c r="X182" s="217"/>
    </row>
    <row r="183" spans="15:24" x14ac:dyDescent="0.2">
      <c r="O183" s="217"/>
      <c r="P183" s="217"/>
      <c r="Q183" s="217"/>
      <c r="R183" s="217"/>
      <c r="S183" s="217"/>
      <c r="T183" s="217"/>
      <c r="U183" s="217"/>
      <c r="V183" s="217"/>
      <c r="W183" s="217"/>
      <c r="X183" s="217"/>
    </row>
    <row r="184" spans="15:24" x14ac:dyDescent="0.2">
      <c r="O184" s="217"/>
      <c r="P184" s="217"/>
      <c r="Q184" s="217"/>
      <c r="R184" s="217"/>
      <c r="S184" s="217"/>
      <c r="T184" s="217"/>
      <c r="U184" s="217"/>
      <c r="V184" s="217"/>
      <c r="W184" s="217"/>
      <c r="X184" s="217"/>
    </row>
    <row r="185" spans="15:24" x14ac:dyDescent="0.2">
      <c r="O185" s="217"/>
      <c r="P185" s="217"/>
      <c r="Q185" s="217"/>
      <c r="R185" s="217"/>
      <c r="S185" s="217"/>
      <c r="T185" s="217"/>
      <c r="U185" s="217"/>
      <c r="V185" s="217"/>
      <c r="W185" s="217"/>
      <c r="X185" s="217"/>
    </row>
    <row r="186" spans="15:24" x14ac:dyDescent="0.2">
      <c r="O186" s="217"/>
      <c r="P186" s="217"/>
      <c r="Q186" s="217"/>
      <c r="R186" s="217"/>
      <c r="S186" s="217"/>
      <c r="T186" s="217"/>
      <c r="U186" s="217"/>
      <c r="V186" s="217"/>
      <c r="W186" s="217"/>
      <c r="X186" s="217"/>
    </row>
    <row r="187" spans="15:24" x14ac:dyDescent="0.2">
      <c r="O187" s="217"/>
      <c r="P187" s="217"/>
      <c r="Q187" s="217"/>
      <c r="R187" s="217"/>
      <c r="S187" s="217"/>
      <c r="T187" s="217"/>
      <c r="U187" s="217"/>
      <c r="V187" s="217"/>
      <c r="W187" s="217"/>
      <c r="X187" s="217"/>
    </row>
    <row r="188" spans="15:24" x14ac:dyDescent="0.2">
      <c r="O188" s="217"/>
      <c r="P188" s="217"/>
      <c r="Q188" s="217"/>
      <c r="R188" s="217"/>
      <c r="S188" s="217"/>
      <c r="T188" s="217"/>
      <c r="U188" s="217"/>
      <c r="V188" s="217"/>
      <c r="W188" s="217"/>
      <c r="X188" s="217"/>
    </row>
    <row r="189" spans="15:24" x14ac:dyDescent="0.2">
      <c r="O189" s="217"/>
      <c r="P189" s="217"/>
      <c r="Q189" s="217"/>
      <c r="R189" s="217"/>
      <c r="S189" s="217"/>
      <c r="T189" s="217"/>
      <c r="U189" s="217"/>
      <c r="V189" s="217"/>
      <c r="W189" s="217"/>
      <c r="X189" s="217"/>
    </row>
    <row r="190" spans="15:24" x14ac:dyDescent="0.2">
      <c r="O190" s="217"/>
      <c r="P190" s="217"/>
      <c r="Q190" s="217"/>
      <c r="R190" s="217"/>
      <c r="S190" s="217"/>
      <c r="T190" s="217"/>
      <c r="U190" s="217"/>
      <c r="V190" s="217"/>
      <c r="W190" s="217"/>
      <c r="X190" s="217"/>
    </row>
    <row r="235" spans="4:5" x14ac:dyDescent="0.2">
      <c r="D235" s="286"/>
      <c r="E235" s="286"/>
    </row>
    <row r="236" spans="4:5" x14ac:dyDescent="0.2">
      <c r="D236" s="286"/>
      <c r="E236" s="286"/>
    </row>
  </sheetData>
  <mergeCells count="9">
    <mergeCell ref="S80:T80"/>
    <mergeCell ref="P82:P83"/>
    <mergeCell ref="P84:P85"/>
    <mergeCell ref="P87:P89"/>
    <mergeCell ref="B5:D5"/>
    <mergeCell ref="E5:G5"/>
    <mergeCell ref="B6:D6"/>
    <mergeCell ref="E6:G6"/>
    <mergeCell ref="J37:N37"/>
  </mergeCells>
  <pageMargins left="0.7" right="0.7" top="0.75" bottom="0.75" header="0.3" footer="0.3"/>
  <pageSetup scale="49" orientation="portrait" r:id="rId1"/>
  <rowBreaks count="1" manualBreakCount="1">
    <brk id="3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="90" zoomScaleNormal="90" workbookViewId="0"/>
  </sheetViews>
  <sheetFormatPr defaultColWidth="9.140625" defaultRowHeight="12.75" x14ac:dyDescent="0.2"/>
  <cols>
    <col min="1" max="1" width="67.42578125" style="215" customWidth="1"/>
    <col min="2" max="2" width="18.7109375" style="215" customWidth="1"/>
    <col min="3" max="6" width="9.140625" style="215"/>
    <col min="7" max="7" width="11.42578125" style="215" customWidth="1"/>
    <col min="8" max="9" width="9.140625" style="215"/>
    <col min="10" max="10" width="13.5703125" style="215" customWidth="1"/>
    <col min="11" max="16384" width="9.140625" style="215"/>
  </cols>
  <sheetData>
    <row r="1" spans="1:11" x14ac:dyDescent="0.2">
      <c r="A1" s="288" t="s">
        <v>223</v>
      </c>
      <c r="B1" s="287"/>
    </row>
    <row r="2" spans="1:11" x14ac:dyDescent="0.2">
      <c r="A2" s="288" t="s">
        <v>224</v>
      </c>
      <c r="B2" s="287"/>
    </row>
    <row r="3" spans="1:11" x14ac:dyDescent="0.2">
      <c r="A3" s="438">
        <f>+'ESA FFELP(3)'!D7</f>
        <v>43585</v>
      </c>
      <c r="B3" s="287"/>
    </row>
    <row r="4" spans="1:11" x14ac:dyDescent="0.2">
      <c r="A4" s="288" t="s">
        <v>225</v>
      </c>
      <c r="B4" s="287"/>
    </row>
    <row r="7" spans="1:11" x14ac:dyDescent="0.2">
      <c r="A7" s="289" t="s">
        <v>226</v>
      </c>
    </row>
    <row r="9" spans="1:11" x14ac:dyDescent="0.2">
      <c r="A9" s="290" t="s">
        <v>227</v>
      </c>
      <c r="B9" s="439">
        <v>4069420.39</v>
      </c>
      <c r="C9" s="291"/>
    </row>
    <row r="10" spans="1:11" ht="18" x14ac:dyDescent="0.25">
      <c r="A10" s="290" t="s">
        <v>228</v>
      </c>
      <c r="B10" s="292"/>
      <c r="C10" s="291"/>
      <c r="I10" s="293"/>
      <c r="J10" s="293"/>
      <c r="K10" s="293"/>
    </row>
    <row r="11" spans="1:11" ht="18" x14ac:dyDescent="0.25">
      <c r="A11" s="290" t="s">
        <v>229</v>
      </c>
      <c r="B11" s="294">
        <v>0</v>
      </c>
      <c r="C11" s="291"/>
      <c r="I11" s="293"/>
      <c r="J11" s="293"/>
      <c r="K11" s="293"/>
    </row>
    <row r="12" spans="1:11" x14ac:dyDescent="0.2">
      <c r="A12" s="290" t="s">
        <v>230</v>
      </c>
      <c r="B12" s="294">
        <v>136175165.58000001</v>
      </c>
      <c r="C12" s="291"/>
      <c r="F12" s="295"/>
    </row>
    <row r="13" spans="1:11" x14ac:dyDescent="0.2">
      <c r="A13" s="290" t="s">
        <v>231</v>
      </c>
      <c r="B13" s="294">
        <v>-7976888.0300000003</v>
      </c>
      <c r="C13" s="291"/>
    </row>
    <row r="14" spans="1:11" x14ac:dyDescent="0.2">
      <c r="A14" s="290" t="s">
        <v>232</v>
      </c>
      <c r="B14" s="440">
        <f>SUM(B12:B13)</f>
        <v>128198277.55000001</v>
      </c>
      <c r="C14" s="291"/>
    </row>
    <row r="15" spans="1:11" x14ac:dyDescent="0.2">
      <c r="A15" s="290"/>
      <c r="B15" s="294"/>
      <c r="C15" s="291"/>
    </row>
    <row r="16" spans="1:11" ht="18.75" customHeight="1" x14ac:dyDescent="0.2">
      <c r="A16" s="290" t="s">
        <v>233</v>
      </c>
      <c r="B16" s="294">
        <v>3923540.47</v>
      </c>
      <c r="C16" s="291"/>
      <c r="E16" s="1"/>
      <c r="I16" s="296"/>
    </row>
    <row r="17" spans="1:7" x14ac:dyDescent="0.2">
      <c r="A17" s="297" t="s">
        <v>234</v>
      </c>
      <c r="B17" s="294">
        <v>19770.98</v>
      </c>
      <c r="C17" s="291"/>
    </row>
    <row r="18" spans="1:7" x14ac:dyDescent="0.2">
      <c r="A18" s="290" t="s">
        <v>235</v>
      </c>
      <c r="B18" s="294">
        <v>55206.46</v>
      </c>
      <c r="C18" s="291"/>
      <c r="E18" s="1"/>
      <c r="F18" s="1"/>
    </row>
    <row r="19" spans="1:7" x14ac:dyDescent="0.2">
      <c r="A19" s="290" t="s">
        <v>236</v>
      </c>
      <c r="B19" s="294"/>
      <c r="C19" s="291"/>
      <c r="F19" s="1"/>
    </row>
    <row r="20" spans="1:7" x14ac:dyDescent="0.2">
      <c r="A20" s="290" t="s">
        <v>237</v>
      </c>
      <c r="B20" s="294">
        <v>0</v>
      </c>
      <c r="C20" s="291"/>
    </row>
    <row r="21" spans="1:7" x14ac:dyDescent="0.2">
      <c r="A21" s="291"/>
      <c r="B21" s="298"/>
      <c r="C21" s="291"/>
    </row>
    <row r="22" spans="1:7" ht="13.5" thickBot="1" x14ac:dyDescent="0.25">
      <c r="A22" s="299" t="s">
        <v>82</v>
      </c>
      <c r="B22" s="441">
        <f>+B9+B14+B16+B19+B18+B17</f>
        <v>136266215.85000002</v>
      </c>
      <c r="C22" s="291"/>
    </row>
    <row r="23" spans="1:7" ht="13.5" thickTop="1" x14ac:dyDescent="0.2">
      <c r="A23" s="291"/>
      <c r="B23" s="292"/>
      <c r="C23" s="291"/>
    </row>
    <row r="24" spans="1:7" x14ac:dyDescent="0.2">
      <c r="A24" s="291"/>
      <c r="B24" s="292"/>
      <c r="C24" s="291"/>
    </row>
    <row r="25" spans="1:7" x14ac:dyDescent="0.2">
      <c r="A25" s="299" t="s">
        <v>238</v>
      </c>
      <c r="B25" s="292"/>
      <c r="C25" s="291"/>
    </row>
    <row r="26" spans="1:7" x14ac:dyDescent="0.2">
      <c r="A26" s="291"/>
      <c r="B26" s="292"/>
      <c r="C26" s="291"/>
    </row>
    <row r="27" spans="1:7" x14ac:dyDescent="0.2">
      <c r="A27" s="290" t="s">
        <v>239</v>
      </c>
      <c r="B27" s="300">
        <v>0</v>
      </c>
      <c r="C27" s="291"/>
    </row>
    <row r="28" spans="1:7" x14ac:dyDescent="0.2">
      <c r="A28" s="290" t="s">
        <v>240</v>
      </c>
      <c r="B28" s="294">
        <v>125263288.09999999</v>
      </c>
      <c r="C28" s="291"/>
    </row>
    <row r="29" spans="1:7" x14ac:dyDescent="0.2">
      <c r="A29" s="290" t="s">
        <v>241</v>
      </c>
      <c r="B29" s="294">
        <v>159337.94</v>
      </c>
      <c r="C29" s="291"/>
      <c r="E29" s="1"/>
      <c r="G29" s="1"/>
    </row>
    <row r="30" spans="1:7" x14ac:dyDescent="0.2">
      <c r="A30" s="290" t="s">
        <v>242</v>
      </c>
      <c r="B30" s="294">
        <v>0</v>
      </c>
      <c r="C30" s="291"/>
    </row>
    <row r="31" spans="1:7" x14ac:dyDescent="0.2">
      <c r="A31" s="290" t="s">
        <v>243</v>
      </c>
      <c r="B31" s="294">
        <v>0</v>
      </c>
      <c r="C31" s="291"/>
      <c r="G31" s="1"/>
    </row>
    <row r="32" spans="1:7" x14ac:dyDescent="0.2">
      <c r="A32" s="291"/>
      <c r="B32" s="298"/>
      <c r="C32" s="291"/>
    </row>
    <row r="33" spans="1:9" ht="13.5" thickBot="1" x14ac:dyDescent="0.25">
      <c r="A33" s="290" t="s">
        <v>244</v>
      </c>
      <c r="B33" s="442">
        <f>SUM(B28:B32)</f>
        <v>125422626.03999999</v>
      </c>
      <c r="C33" s="291"/>
    </row>
    <row r="34" spans="1:9" ht="13.5" thickTop="1" x14ac:dyDescent="0.2">
      <c r="A34" s="291"/>
      <c r="B34" s="301"/>
      <c r="C34" s="291"/>
    </row>
    <row r="35" spans="1:9" x14ac:dyDescent="0.2">
      <c r="A35" s="299" t="s">
        <v>245</v>
      </c>
      <c r="B35" s="443">
        <v>10843589.810000001</v>
      </c>
      <c r="C35" s="291"/>
    </row>
    <row r="36" spans="1:9" x14ac:dyDescent="0.2">
      <c r="A36" s="291"/>
      <c r="B36" s="292"/>
      <c r="C36" s="291"/>
    </row>
    <row r="37" spans="1:9" ht="13.5" thickBot="1" x14ac:dyDescent="0.25">
      <c r="A37" s="299" t="s">
        <v>246</v>
      </c>
      <c r="B37" s="441">
        <f>+B33+B35</f>
        <v>136266215.84999999</v>
      </c>
      <c r="C37" s="291"/>
      <c r="I37" s="302"/>
    </row>
    <row r="38" spans="1:9" ht="13.5" thickTop="1" x14ac:dyDescent="0.2">
      <c r="A38" s="291"/>
      <c r="B38" s="292"/>
      <c r="C38" s="291"/>
    </row>
    <row r="39" spans="1:9" x14ac:dyDescent="0.2">
      <c r="A39" s="291"/>
      <c r="B39" s="292">
        <f>B22-B37</f>
        <v>0</v>
      </c>
      <c r="C39" s="291"/>
    </row>
    <row r="40" spans="1:9" x14ac:dyDescent="0.2">
      <c r="B40" s="104"/>
    </row>
    <row r="41" spans="1:9" x14ac:dyDescent="0.2">
      <c r="A41" s="291" t="s">
        <v>247</v>
      </c>
      <c r="B41" s="292"/>
      <c r="C41" s="291"/>
    </row>
    <row r="42" spans="1:9" x14ac:dyDescent="0.2">
      <c r="A42" s="291" t="s">
        <v>248</v>
      </c>
      <c r="B42" s="292"/>
      <c r="C42" s="291"/>
    </row>
    <row r="43" spans="1:9" x14ac:dyDescent="0.2">
      <c r="A43" s="1"/>
      <c r="B43" s="104"/>
      <c r="C43" s="1"/>
    </row>
    <row r="44" spans="1:9" x14ac:dyDescent="0.2">
      <c r="B44" s="104"/>
    </row>
    <row r="45" spans="1:9" x14ac:dyDescent="0.2">
      <c r="B45" s="104"/>
    </row>
    <row r="46" spans="1:9" x14ac:dyDescent="0.2">
      <c r="B46" s="104"/>
    </row>
    <row r="47" spans="1:9" x14ac:dyDescent="0.2">
      <c r="B47" s="104"/>
    </row>
  </sheetData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zoomScaleNormal="100" workbookViewId="0"/>
  </sheetViews>
  <sheetFormatPr defaultColWidth="9.140625" defaultRowHeight="12.75" x14ac:dyDescent="0.2"/>
  <cols>
    <col min="1" max="2" width="9.140625" style="215"/>
    <col min="3" max="3" width="51.42578125" style="215" customWidth="1"/>
    <col min="4" max="4" width="29.85546875" style="215" bestFit="1" customWidth="1"/>
    <col min="5" max="5" width="14" style="215" bestFit="1" customWidth="1"/>
    <col min="6" max="6" width="14.28515625" style="215" customWidth="1"/>
    <col min="7" max="7" width="9.140625" style="215"/>
    <col min="8" max="8" width="10.140625" style="215" bestFit="1" customWidth="1"/>
    <col min="9" max="9" width="23.28515625" style="215" customWidth="1"/>
    <col min="10" max="10" width="8.7109375" style="215" customWidth="1"/>
    <col min="11" max="11" width="8" style="215" customWidth="1"/>
    <col min="12" max="12" width="16.28515625" style="215" customWidth="1"/>
    <col min="13" max="18" width="9.140625" style="215"/>
    <col min="19" max="19" width="13.85546875" style="215" customWidth="1"/>
    <col min="20" max="16384" width="9.140625" style="215"/>
  </cols>
  <sheetData>
    <row r="1" spans="1:25" x14ac:dyDescent="0.2">
      <c r="A1" s="444" t="s">
        <v>223</v>
      </c>
      <c r="J1" s="35"/>
    </row>
    <row r="2" spans="1:25" ht="15" x14ac:dyDescent="0.25">
      <c r="A2" s="303" t="s">
        <v>249</v>
      </c>
      <c r="B2" s="282"/>
      <c r="C2" s="282"/>
      <c r="D2" s="282"/>
      <c r="E2" s="282"/>
    </row>
    <row r="3" spans="1:25" x14ac:dyDescent="0.2">
      <c r="A3" s="286"/>
      <c r="B3" s="286"/>
      <c r="C3" s="286"/>
      <c r="E3" s="286"/>
    </row>
    <row r="4" spans="1:25" ht="15" x14ac:dyDescent="0.25">
      <c r="A4" s="282"/>
      <c r="B4" s="304" t="s">
        <v>250</v>
      </c>
      <c r="C4" s="282"/>
      <c r="D4" s="282"/>
      <c r="E4" s="282"/>
    </row>
    <row r="5" spans="1:25" x14ac:dyDescent="0.2">
      <c r="A5" s="282"/>
      <c r="B5" s="282" t="s">
        <v>251</v>
      </c>
      <c r="C5" s="282"/>
      <c r="D5" s="445" t="s">
        <v>279</v>
      </c>
      <c r="E5" s="282"/>
      <c r="G5" s="1"/>
    </row>
    <row r="6" spans="1:25" x14ac:dyDescent="0.2">
      <c r="A6" s="282"/>
      <c r="B6" s="282" t="s">
        <v>6</v>
      </c>
      <c r="C6" s="282"/>
      <c r="D6" s="446">
        <v>43613</v>
      </c>
      <c r="E6" s="282"/>
      <c r="G6" s="1"/>
    </row>
    <row r="7" spans="1:25" x14ac:dyDescent="0.2">
      <c r="A7" s="282"/>
      <c r="B7" s="282" t="s">
        <v>252</v>
      </c>
      <c r="C7" s="282"/>
      <c r="D7" s="447">
        <v>33</v>
      </c>
      <c r="E7" s="282"/>
      <c r="G7" s="1"/>
    </row>
    <row r="8" spans="1:25" x14ac:dyDescent="0.2">
      <c r="A8" s="282"/>
      <c r="B8" s="282" t="s">
        <v>253</v>
      </c>
      <c r="C8" s="282"/>
      <c r="D8" s="242">
        <v>360</v>
      </c>
      <c r="E8" s="282"/>
      <c r="G8" s="1"/>
    </row>
    <row r="9" spans="1:25" ht="15" x14ac:dyDescent="0.25">
      <c r="A9" s="282"/>
      <c r="B9" s="282" t="s">
        <v>254</v>
      </c>
      <c r="C9" s="282"/>
      <c r="D9" s="448">
        <v>9200000</v>
      </c>
      <c r="E9" s="282"/>
      <c r="G9" s="1"/>
    </row>
    <row r="10" spans="1:25" ht="15" x14ac:dyDescent="0.25">
      <c r="A10" s="282"/>
      <c r="B10" s="282" t="s">
        <v>255</v>
      </c>
      <c r="C10" s="305"/>
      <c r="D10" s="449">
        <v>5.9766300000000001E-2</v>
      </c>
      <c r="E10" s="282"/>
      <c r="G10" s="1"/>
      <c r="I10" s="1"/>
    </row>
    <row r="11" spans="1:25" ht="15" x14ac:dyDescent="0.25">
      <c r="A11" s="282"/>
      <c r="B11" s="282" t="s">
        <v>256</v>
      </c>
      <c r="C11" s="282"/>
      <c r="D11" s="449">
        <v>2.4766300000000002E-2</v>
      </c>
      <c r="E11" s="282"/>
      <c r="G11" s="1"/>
      <c r="I11" s="1"/>
    </row>
    <row r="12" spans="1:25" x14ac:dyDescent="0.2">
      <c r="A12" s="282"/>
      <c r="B12" s="306"/>
      <c r="C12" s="307" t="s">
        <v>257</v>
      </c>
      <c r="D12" s="446">
        <v>43608</v>
      </c>
      <c r="E12" s="282"/>
      <c r="G12" s="1"/>
    </row>
    <row r="13" spans="1:25" x14ac:dyDescent="0.2">
      <c r="A13" s="282"/>
      <c r="B13" s="306"/>
      <c r="C13" s="306"/>
      <c r="D13" s="308"/>
      <c r="E13" s="282"/>
      <c r="F13" s="285"/>
      <c r="X13" s="1"/>
      <c r="Y13" s="1"/>
    </row>
    <row r="14" spans="1:25" ht="15" x14ac:dyDescent="0.25">
      <c r="A14" s="282"/>
      <c r="B14" s="304" t="s">
        <v>258</v>
      </c>
      <c r="C14" s="304"/>
      <c r="D14" s="328">
        <f>D9*(D10)*(ROUND((D7)/D8,5))</f>
        <v>50404.745833199995</v>
      </c>
      <c r="E14" s="282"/>
      <c r="X14" s="1"/>
      <c r="Y14" s="1"/>
    </row>
    <row r="15" spans="1:25" x14ac:dyDescent="0.2">
      <c r="A15" s="286"/>
      <c r="B15" s="286"/>
      <c r="C15" s="286"/>
      <c r="D15" s="286"/>
      <c r="E15" s="286"/>
      <c r="X15" s="295"/>
      <c r="Y15" s="1"/>
    </row>
    <row r="16" spans="1:25" ht="15" x14ac:dyDescent="0.25">
      <c r="A16" s="282"/>
      <c r="B16" s="304" t="s">
        <v>259</v>
      </c>
      <c r="C16" s="309"/>
      <c r="D16" s="310"/>
      <c r="E16" s="282"/>
    </row>
    <row r="17" spans="1:26" x14ac:dyDescent="0.2">
      <c r="A17" s="282"/>
      <c r="B17" s="311"/>
      <c r="C17" s="311" t="s">
        <v>260</v>
      </c>
      <c r="D17" s="310">
        <v>601940.54</v>
      </c>
      <c r="E17" s="312"/>
      <c r="G17" s="1"/>
      <c r="K17" s="313"/>
      <c r="Q17" s="217"/>
      <c r="R17" s="217"/>
      <c r="S17" s="217"/>
      <c r="T17" s="217"/>
      <c r="X17" s="314"/>
      <c r="Z17" s="1"/>
    </row>
    <row r="18" spans="1:26" x14ac:dyDescent="0.2">
      <c r="A18" s="286"/>
      <c r="B18" s="311"/>
      <c r="C18" s="311" t="s">
        <v>261</v>
      </c>
      <c r="D18" s="310">
        <v>100792.28</v>
      </c>
      <c r="E18" s="315"/>
      <c r="F18" s="313"/>
      <c r="G18" s="1"/>
      <c r="K18" s="102"/>
      <c r="Q18" s="217"/>
      <c r="R18" s="217"/>
      <c r="S18" s="217"/>
      <c r="T18" s="217"/>
    </row>
    <row r="19" spans="1:26" x14ac:dyDescent="0.2">
      <c r="A19" s="286"/>
      <c r="B19" s="311"/>
      <c r="C19" s="311" t="s">
        <v>262</v>
      </c>
      <c r="D19" s="310">
        <v>42904.480000000003</v>
      </c>
      <c r="E19" s="315"/>
      <c r="G19" s="1"/>
      <c r="I19" s="1"/>
      <c r="K19" s="313"/>
      <c r="Q19" s="316"/>
      <c r="R19" s="316"/>
      <c r="S19" s="317"/>
      <c r="T19" s="217"/>
    </row>
    <row r="20" spans="1:26" ht="15" x14ac:dyDescent="0.25">
      <c r="A20" s="286"/>
      <c r="B20" s="311"/>
      <c r="C20" s="311" t="s">
        <v>263</v>
      </c>
      <c r="D20" s="310">
        <v>346653.31</v>
      </c>
      <c r="E20" s="315"/>
      <c r="G20" s="1"/>
      <c r="K20" s="313"/>
      <c r="Q20" s="318"/>
      <c r="R20" s="318"/>
      <c r="S20" s="318"/>
      <c r="T20" s="217"/>
    </row>
    <row r="21" spans="1:26" ht="15" x14ac:dyDescent="0.25">
      <c r="A21" s="286"/>
      <c r="B21" s="311"/>
      <c r="C21" s="319" t="s">
        <v>264</v>
      </c>
      <c r="D21" s="450">
        <v>833.33</v>
      </c>
      <c r="E21" s="315"/>
      <c r="G21" s="1"/>
      <c r="H21" s="217"/>
      <c r="I21" s="217"/>
      <c r="J21" s="217"/>
      <c r="K21" s="320"/>
      <c r="L21" s="217"/>
      <c r="M21" s="217"/>
      <c r="N21" s="217"/>
      <c r="O21" s="217"/>
      <c r="P21" s="217"/>
      <c r="Q21" s="318"/>
      <c r="R21" s="318"/>
      <c r="S21" s="318"/>
      <c r="T21" s="217"/>
    </row>
    <row r="22" spans="1:26" ht="15" x14ac:dyDescent="0.25">
      <c r="A22" s="286"/>
      <c r="B22" s="311"/>
      <c r="C22" s="311"/>
      <c r="D22" s="321"/>
      <c r="E22" s="286"/>
      <c r="H22" s="217"/>
      <c r="I22" s="217"/>
      <c r="J22" s="217"/>
      <c r="K22" s="320"/>
      <c r="L22" s="217"/>
      <c r="M22" s="217"/>
      <c r="N22" s="217"/>
      <c r="O22" s="217"/>
      <c r="P22" s="217"/>
      <c r="Q22" s="318"/>
      <c r="R22" s="318"/>
      <c r="S22" s="318"/>
      <c r="T22" s="217"/>
    </row>
    <row r="23" spans="1:26" ht="15" x14ac:dyDescent="0.25">
      <c r="A23" s="286"/>
      <c r="B23" s="304" t="s">
        <v>265</v>
      </c>
      <c r="C23" s="309"/>
      <c r="D23" s="328">
        <f>D17-D18-D19-D20-D21</f>
        <v>110757.14000000003</v>
      </c>
      <c r="E23" s="315"/>
      <c r="H23" s="217"/>
      <c r="I23" s="217"/>
      <c r="J23" s="217"/>
      <c r="K23" s="217"/>
      <c r="L23" s="217"/>
      <c r="M23" s="217"/>
      <c r="N23" s="217"/>
      <c r="O23" s="217"/>
      <c r="P23" s="217"/>
      <c r="Q23" s="318"/>
      <c r="R23" s="318"/>
      <c r="S23" s="318"/>
      <c r="T23" s="217"/>
    </row>
    <row r="24" spans="1:26" ht="15" x14ac:dyDescent="0.25">
      <c r="A24" s="286"/>
      <c r="B24" s="304"/>
      <c r="C24" s="282"/>
      <c r="D24" s="282"/>
      <c r="E24" s="286"/>
      <c r="H24" s="217"/>
      <c r="I24" s="217"/>
      <c r="J24" s="217"/>
      <c r="K24" s="217"/>
      <c r="L24" s="217"/>
      <c r="M24" s="217"/>
      <c r="N24" s="217"/>
      <c r="O24" s="217"/>
      <c r="P24" s="217"/>
      <c r="Q24" s="318"/>
      <c r="R24" s="318"/>
      <c r="S24" s="318"/>
      <c r="T24" s="217"/>
    </row>
    <row r="25" spans="1:26" ht="15" x14ac:dyDescent="0.25">
      <c r="A25" s="286"/>
      <c r="B25" s="307" t="s">
        <v>266</v>
      </c>
      <c r="C25" s="282"/>
      <c r="D25" s="322">
        <v>0</v>
      </c>
      <c r="E25" s="286"/>
      <c r="H25" s="323"/>
      <c r="I25" s="324"/>
      <c r="J25" s="324"/>
      <c r="K25" s="324"/>
      <c r="L25" s="324"/>
      <c r="M25" s="324"/>
      <c r="N25" s="324"/>
      <c r="O25" s="217"/>
      <c r="P25" s="217"/>
      <c r="Q25" s="318"/>
      <c r="R25" s="318"/>
      <c r="S25" s="318"/>
      <c r="T25" s="217"/>
    </row>
    <row r="26" spans="1:26" ht="15" x14ac:dyDescent="0.25">
      <c r="A26" s="286"/>
      <c r="B26" s="307"/>
      <c r="C26" s="325" t="s">
        <v>267</v>
      </c>
      <c r="D26" s="282"/>
      <c r="E26" s="286"/>
      <c r="H26" s="323"/>
      <c r="I26" s="324"/>
      <c r="J26" s="324"/>
      <c r="K26" s="324"/>
      <c r="L26" s="318"/>
      <c r="M26" s="324"/>
      <c r="N26" s="324"/>
      <c r="O26" s="217"/>
      <c r="P26" s="217"/>
      <c r="Q26" s="318"/>
      <c r="R26" s="318"/>
      <c r="S26" s="318"/>
      <c r="T26" s="217"/>
    </row>
    <row r="27" spans="1:26" ht="15" x14ac:dyDescent="0.25">
      <c r="A27" s="286"/>
      <c r="B27" s="307" t="s">
        <v>268</v>
      </c>
      <c r="C27" s="282"/>
      <c r="D27" s="322">
        <v>0</v>
      </c>
      <c r="E27" s="286"/>
      <c r="H27" s="323"/>
      <c r="I27" s="324"/>
      <c r="J27" s="324"/>
      <c r="K27" s="324"/>
      <c r="L27" s="318"/>
      <c r="M27" s="324"/>
      <c r="N27" s="324"/>
      <c r="O27" s="217"/>
      <c r="P27" s="217"/>
      <c r="Q27" s="318"/>
      <c r="R27" s="318"/>
      <c r="S27" s="318"/>
      <c r="T27" s="217"/>
    </row>
    <row r="28" spans="1:26" ht="15" x14ac:dyDescent="0.25">
      <c r="A28" s="286"/>
      <c r="B28" s="307" t="s">
        <v>269</v>
      </c>
      <c r="C28" s="282"/>
      <c r="D28" s="326">
        <v>0</v>
      </c>
      <c r="E28" s="286"/>
      <c r="H28" s="324"/>
      <c r="I28" s="324"/>
      <c r="J28" s="324"/>
      <c r="K28" s="324"/>
      <c r="L28" s="318"/>
      <c r="M28" s="324"/>
      <c r="N28" s="324"/>
      <c r="O28" s="217"/>
      <c r="P28" s="217"/>
      <c r="Q28" s="217"/>
      <c r="R28" s="217"/>
      <c r="S28" s="217"/>
      <c r="T28" s="217"/>
    </row>
    <row r="29" spans="1:26" ht="15" x14ac:dyDescent="0.25">
      <c r="A29" s="286"/>
      <c r="B29" s="327" t="s">
        <v>270</v>
      </c>
      <c r="C29" s="282"/>
      <c r="D29" s="328">
        <v>0</v>
      </c>
      <c r="E29" s="286"/>
      <c r="H29" s="324"/>
      <c r="I29" s="318"/>
      <c r="J29" s="324"/>
      <c r="K29" s="324"/>
      <c r="L29" s="318"/>
      <c r="M29" s="324"/>
      <c r="N29" s="324"/>
      <c r="O29" s="217"/>
      <c r="P29" s="217"/>
      <c r="Q29" s="316"/>
      <c r="R29" s="317"/>
      <c r="S29" s="317"/>
      <c r="T29" s="217"/>
    </row>
    <row r="30" spans="1:26" ht="15" x14ac:dyDescent="0.25">
      <c r="A30" s="286"/>
      <c r="B30" s="327"/>
      <c r="C30" s="282"/>
      <c r="D30" s="282"/>
      <c r="E30" s="286"/>
      <c r="H30" s="324"/>
      <c r="I30" s="318"/>
      <c r="J30" s="324"/>
      <c r="K30" s="324"/>
      <c r="L30" s="318"/>
      <c r="M30" s="324"/>
      <c r="N30" s="324"/>
      <c r="O30" s="217"/>
      <c r="P30" s="217"/>
      <c r="Q30" s="318"/>
      <c r="R30" s="318"/>
      <c r="S30" s="318"/>
      <c r="T30" s="217"/>
    </row>
    <row r="31" spans="1:26" ht="15" x14ac:dyDescent="0.25">
      <c r="A31" s="286"/>
      <c r="B31" s="329" t="s">
        <v>271</v>
      </c>
      <c r="C31" s="311"/>
      <c r="D31" s="322"/>
      <c r="E31" s="286"/>
      <c r="H31" s="324"/>
      <c r="I31" s="324"/>
      <c r="J31" s="324"/>
      <c r="K31" s="324"/>
      <c r="L31" s="318"/>
      <c r="M31" s="324"/>
      <c r="N31" s="324"/>
      <c r="O31" s="217"/>
      <c r="P31" s="217"/>
      <c r="Q31" s="318"/>
      <c r="R31" s="318"/>
      <c r="S31" s="318"/>
      <c r="T31" s="217"/>
    </row>
    <row r="32" spans="1:26" ht="15" x14ac:dyDescent="0.25">
      <c r="A32" s="286"/>
      <c r="B32" s="330"/>
      <c r="C32" s="330" t="s">
        <v>272</v>
      </c>
      <c r="D32" s="322">
        <f>+D14</f>
        <v>50404.745833199995</v>
      </c>
      <c r="E32" s="286"/>
      <c r="H32" s="324"/>
      <c r="I32" s="324"/>
      <c r="J32" s="324"/>
      <c r="K32" s="324"/>
      <c r="L32" s="318"/>
      <c r="M32" s="324"/>
      <c r="N32" s="324"/>
      <c r="O32" s="217"/>
      <c r="P32" s="217"/>
      <c r="Q32" s="318"/>
      <c r="R32" s="318"/>
      <c r="S32" s="318"/>
      <c r="T32" s="217"/>
    </row>
    <row r="33" spans="1:20" ht="15" x14ac:dyDescent="0.25">
      <c r="A33" s="286"/>
      <c r="B33" s="282"/>
      <c r="C33" s="282"/>
      <c r="D33" s="308"/>
      <c r="E33" s="286"/>
      <c r="H33" s="324"/>
      <c r="I33" s="318"/>
      <c r="J33" s="324"/>
      <c r="K33" s="324"/>
      <c r="L33" s="318"/>
      <c r="M33" s="324"/>
      <c r="N33" s="324"/>
      <c r="O33" s="217"/>
      <c r="P33" s="217"/>
      <c r="Q33" s="318"/>
      <c r="R33" s="318"/>
      <c r="S33" s="318"/>
      <c r="T33" s="217"/>
    </row>
    <row r="34" spans="1:20" ht="15" x14ac:dyDescent="0.25">
      <c r="A34" s="286"/>
      <c r="B34" s="304" t="s">
        <v>273</v>
      </c>
      <c r="C34" s="304"/>
      <c r="D34" s="328">
        <f>D32</f>
        <v>50404.745833199995</v>
      </c>
      <c r="E34" s="286"/>
      <c r="H34" s="324"/>
      <c r="I34" s="318"/>
      <c r="J34" s="324"/>
      <c r="K34" s="324"/>
      <c r="L34" s="318"/>
      <c r="M34" s="324"/>
      <c r="N34" s="324"/>
      <c r="O34" s="217"/>
      <c r="P34" s="217"/>
      <c r="Q34" s="318"/>
      <c r="R34" s="318"/>
      <c r="S34" s="318"/>
      <c r="T34" s="217"/>
    </row>
    <row r="35" spans="1:20" ht="15" x14ac:dyDescent="0.25">
      <c r="A35" s="286"/>
      <c r="B35" s="286"/>
      <c r="C35" s="286"/>
      <c r="D35" s="286"/>
      <c r="E35" s="286"/>
      <c r="H35" s="324"/>
      <c r="I35" s="324"/>
      <c r="J35" s="324"/>
      <c r="K35" s="324"/>
      <c r="L35" s="318"/>
      <c r="M35" s="324"/>
      <c r="N35" s="324"/>
      <c r="O35" s="217"/>
      <c r="P35" s="217"/>
      <c r="Q35" s="318"/>
      <c r="R35" s="318"/>
      <c r="S35" s="318"/>
      <c r="T35" s="217"/>
    </row>
    <row r="36" spans="1:20" ht="15" x14ac:dyDescent="0.25">
      <c r="A36" s="286"/>
      <c r="B36" s="304" t="s">
        <v>274</v>
      </c>
      <c r="C36" s="282"/>
      <c r="D36" s="282"/>
      <c r="E36" s="286"/>
      <c r="H36" s="324"/>
      <c r="I36" s="324"/>
      <c r="J36" s="324"/>
      <c r="K36" s="324"/>
      <c r="L36" s="318"/>
      <c r="M36" s="324"/>
      <c r="N36" s="324"/>
      <c r="O36" s="217"/>
      <c r="P36" s="217"/>
      <c r="Q36" s="318"/>
      <c r="R36" s="318"/>
      <c r="S36" s="318"/>
      <c r="T36" s="217"/>
    </row>
    <row r="37" spans="1:20" ht="15" x14ac:dyDescent="0.25">
      <c r="A37" s="286"/>
      <c r="B37" s="282"/>
      <c r="C37" s="330" t="s">
        <v>275</v>
      </c>
      <c r="D37" s="331">
        <v>0</v>
      </c>
      <c r="E37" s="286"/>
      <c r="H37" s="324"/>
      <c r="I37" s="318"/>
      <c r="J37" s="324"/>
      <c r="K37" s="324"/>
      <c r="L37" s="318"/>
      <c r="M37" s="324"/>
      <c r="N37" s="324"/>
      <c r="O37" s="217"/>
      <c r="P37" s="217"/>
      <c r="Q37" s="318"/>
      <c r="R37" s="318"/>
      <c r="S37" s="318"/>
      <c r="T37" s="217"/>
    </row>
    <row r="38" spans="1:20" ht="15" x14ac:dyDescent="0.25">
      <c r="A38" s="286"/>
      <c r="B38" s="282" t="s">
        <v>276</v>
      </c>
      <c r="C38" s="282"/>
      <c r="D38" s="332">
        <v>0</v>
      </c>
      <c r="E38" s="286"/>
      <c r="H38" s="324"/>
      <c r="I38" s="318"/>
      <c r="J38" s="324"/>
      <c r="K38" s="324"/>
      <c r="L38" s="318"/>
      <c r="M38" s="324"/>
      <c r="N38" s="324"/>
      <c r="O38" s="217"/>
      <c r="P38" s="217"/>
      <c r="Q38" s="318"/>
      <c r="R38" s="318"/>
      <c r="S38" s="318"/>
      <c r="T38" s="217"/>
    </row>
    <row r="39" spans="1:20" ht="15" x14ac:dyDescent="0.25">
      <c r="A39" s="286"/>
      <c r="B39" s="307" t="s">
        <v>277</v>
      </c>
      <c r="C39" s="282"/>
      <c r="D39" s="333">
        <v>0</v>
      </c>
      <c r="E39" s="286"/>
      <c r="H39" s="323"/>
      <c r="I39" s="324"/>
      <c r="J39" s="324"/>
      <c r="K39" s="324"/>
      <c r="L39" s="318"/>
      <c r="M39" s="324"/>
      <c r="N39" s="324"/>
      <c r="O39" s="217"/>
      <c r="P39" s="217"/>
      <c r="Q39" s="318"/>
      <c r="R39" s="318"/>
      <c r="S39" s="318"/>
      <c r="T39" s="217"/>
    </row>
    <row r="40" spans="1:20" ht="15" x14ac:dyDescent="0.25">
      <c r="A40" s="286"/>
      <c r="B40" s="327" t="s">
        <v>278</v>
      </c>
      <c r="C40" s="282"/>
      <c r="D40" s="328">
        <v>0</v>
      </c>
      <c r="E40" s="286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</row>
    <row r="41" spans="1:20" x14ac:dyDescent="0.2">
      <c r="H41" s="217"/>
      <c r="I41" s="217"/>
      <c r="J41" s="217"/>
      <c r="K41" s="217"/>
      <c r="L41" s="217"/>
      <c r="M41" s="217"/>
      <c r="N41" s="217"/>
      <c r="O41" s="217"/>
      <c r="P41" s="217"/>
      <c r="Q41" s="316"/>
      <c r="R41" s="317"/>
      <c r="S41" s="317"/>
      <c r="T41" s="217"/>
    </row>
    <row r="42" spans="1:20" ht="15" x14ac:dyDescent="0.25">
      <c r="H42" s="217"/>
      <c r="I42" s="217"/>
      <c r="J42" s="217"/>
      <c r="K42" s="217"/>
      <c r="L42" s="217"/>
      <c r="M42" s="217"/>
      <c r="N42" s="217"/>
      <c r="O42" s="217"/>
      <c r="P42" s="217"/>
      <c r="Q42" s="318"/>
      <c r="R42" s="318"/>
      <c r="S42" s="318"/>
      <c r="T42" s="217"/>
    </row>
    <row r="43" spans="1:20" ht="15" x14ac:dyDescent="0.25">
      <c r="H43" s="316"/>
      <c r="I43" s="270"/>
      <c r="J43" s="317"/>
      <c r="K43" s="317"/>
      <c r="L43" s="316"/>
      <c r="M43" s="217"/>
      <c r="N43" s="217"/>
      <c r="O43" s="217"/>
      <c r="P43" s="217"/>
      <c r="Q43" s="318"/>
      <c r="R43" s="318"/>
      <c r="S43" s="318"/>
      <c r="T43" s="217"/>
    </row>
    <row r="44" spans="1:20" ht="15" x14ac:dyDescent="0.25">
      <c r="H44" s="334"/>
      <c r="I44" s="270"/>
      <c r="J44" s="335"/>
      <c r="K44" s="336"/>
      <c r="L44" s="270"/>
      <c r="M44" s="217"/>
      <c r="N44" s="217"/>
      <c r="O44" s="217"/>
      <c r="P44" s="217"/>
      <c r="Q44" s="318"/>
      <c r="R44" s="318"/>
      <c r="S44" s="318"/>
      <c r="T44" s="217"/>
    </row>
    <row r="45" spans="1:20" ht="15" x14ac:dyDescent="0.25">
      <c r="H45" s="334"/>
      <c r="I45" s="270"/>
      <c r="J45" s="334"/>
      <c r="K45" s="334"/>
      <c r="L45" s="270"/>
      <c r="M45" s="217"/>
      <c r="N45" s="217"/>
      <c r="O45" s="217"/>
      <c r="P45" s="217"/>
      <c r="Q45" s="318"/>
      <c r="R45" s="318"/>
      <c r="S45" s="318"/>
      <c r="T45" s="217"/>
    </row>
    <row r="46" spans="1:20" ht="15" x14ac:dyDescent="0.25">
      <c r="H46" s="316"/>
      <c r="I46" s="337"/>
      <c r="J46" s="334"/>
      <c r="K46" s="334"/>
      <c r="L46" s="270"/>
      <c r="M46" s="217"/>
      <c r="N46" s="217"/>
      <c r="O46" s="217"/>
      <c r="P46" s="217"/>
      <c r="Q46" s="318"/>
      <c r="R46" s="318"/>
      <c r="S46" s="318"/>
      <c r="T46" s="217"/>
    </row>
    <row r="47" spans="1:20" ht="15" x14ac:dyDescent="0.25">
      <c r="H47" s="334"/>
      <c r="I47" s="270"/>
      <c r="J47" s="334"/>
      <c r="K47" s="270"/>
      <c r="L47" s="270"/>
      <c r="M47" s="217"/>
      <c r="N47" s="217"/>
      <c r="O47" s="217"/>
      <c r="P47" s="217"/>
      <c r="Q47" s="318"/>
      <c r="R47" s="318"/>
      <c r="S47" s="318"/>
      <c r="T47" s="217"/>
    </row>
    <row r="48" spans="1:20" ht="15" x14ac:dyDescent="0.25">
      <c r="H48" s="334"/>
      <c r="I48" s="100"/>
      <c r="J48" s="334"/>
      <c r="K48" s="334"/>
      <c r="L48" s="270"/>
      <c r="M48" s="217"/>
      <c r="N48" s="217"/>
      <c r="O48" s="217"/>
      <c r="P48" s="217"/>
      <c r="Q48" s="318"/>
      <c r="R48" s="318"/>
      <c r="S48" s="318"/>
      <c r="T48" s="217"/>
    </row>
    <row r="49" spans="8:20" ht="15" x14ac:dyDescent="0.25">
      <c r="H49" s="316"/>
      <c r="I49" s="337"/>
      <c r="J49" s="334"/>
      <c r="K49" s="334"/>
      <c r="L49" s="270"/>
      <c r="M49" s="217"/>
      <c r="N49" s="217"/>
      <c r="O49" s="217"/>
      <c r="P49" s="217"/>
      <c r="Q49" s="324"/>
      <c r="R49" s="318"/>
      <c r="S49" s="318"/>
      <c r="T49" s="217"/>
    </row>
  </sheetData>
  <pageMargins left="0.7" right="0.7" top="0.75" bottom="0.75" header="0.3" footer="0.3"/>
  <pageSetup scale="67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ESA FFELP(3)</vt:lpstr>
      <vt:lpstr>ESA Collection and Waterfall(3)</vt:lpstr>
      <vt:lpstr>ESA Balance Sheet(3)</vt:lpstr>
      <vt:lpstr>Class B Note</vt:lpstr>
      <vt:lpstr>'Class B Note'!Print_Area</vt:lpstr>
      <vt:lpstr>'ESA Collection and Waterfall(3)'!Print_Area</vt:lpstr>
      <vt:lpstr>'ESA FFELP(3)'!Print_Area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2019-05-22T16:13:34Z</dcterms:created>
  <dcterms:modified xsi:type="dcterms:W3CDTF">2019-05-22T16:52:52Z</dcterms:modified>
</cp:coreProperties>
</file>