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14" i="4" l="1"/>
  <c r="D32" i="4"/>
  <c r="D34" i="4"/>
  <c r="D23" i="4"/>
  <c r="B14" i="3"/>
  <c r="B22" i="3"/>
  <c r="B29" i="3"/>
  <c r="B34" i="3"/>
  <c r="B38" i="3"/>
  <c r="B40" i="3"/>
  <c r="A3" i="3"/>
  <c r="P105" i="2"/>
  <c r="P106" i="2"/>
  <c r="P107" i="2"/>
  <c r="P109" i="2"/>
  <c r="Q105" i="2"/>
  <c r="Q106" i="2"/>
  <c r="H46" i="1"/>
  <c r="Q107" i="2"/>
  <c r="Q109" i="2"/>
  <c r="R109" i="2"/>
  <c r="L55" i="2"/>
  <c r="G75" i="2"/>
  <c r="L61" i="2"/>
  <c r="G47" i="1"/>
  <c r="H16" i="2"/>
  <c r="H20" i="2"/>
  <c r="H29" i="2"/>
  <c r="N45" i="2"/>
  <c r="N47" i="2"/>
  <c r="N49" i="2"/>
  <c r="L51" i="2"/>
  <c r="N51" i="2"/>
  <c r="N53" i="2"/>
  <c r="N55" i="2"/>
  <c r="L57" i="2"/>
  <c r="N57" i="2"/>
  <c r="N59" i="2"/>
  <c r="N61" i="2"/>
  <c r="N63" i="2"/>
  <c r="L65" i="2"/>
  <c r="G84" i="2"/>
  <c r="H84" i="2"/>
  <c r="I84" i="2"/>
  <c r="G76" i="2"/>
  <c r="H75" i="2"/>
  <c r="H76" i="2"/>
  <c r="I76" i="2"/>
  <c r="I87" i="2"/>
  <c r="H87" i="2"/>
  <c r="G87" i="2"/>
  <c r="G83" i="2"/>
  <c r="H83" i="2"/>
  <c r="I83" i="2"/>
  <c r="I85" i="2"/>
  <c r="H85" i="2"/>
  <c r="G85" i="2"/>
  <c r="I75" i="2"/>
  <c r="N65" i="2"/>
  <c r="N67" i="2"/>
  <c r="N34" i="2"/>
  <c r="N33" i="2"/>
  <c r="N28" i="2"/>
  <c r="N27" i="2"/>
  <c r="E6" i="2"/>
  <c r="N23" i="2"/>
  <c r="N17" i="2"/>
  <c r="N11" i="2"/>
  <c r="E5" i="2"/>
  <c r="A3" i="2"/>
  <c r="A84" i="1"/>
  <c r="H64" i="1"/>
  <c r="H65" i="1"/>
  <c r="H66" i="1"/>
  <c r="H68" i="1"/>
  <c r="K17" i="1"/>
  <c r="L17" i="1"/>
  <c r="H72" i="1"/>
  <c r="H74" i="1"/>
  <c r="H79" i="1"/>
  <c r="H78" i="1"/>
  <c r="G72" i="1"/>
  <c r="G73" i="1"/>
  <c r="G74" i="1"/>
  <c r="G64" i="1"/>
  <c r="G66" i="1"/>
  <c r="G68" i="1"/>
  <c r="H53" i="1"/>
  <c r="G53" i="1"/>
  <c r="G50" i="1"/>
  <c r="G46" i="1"/>
  <c r="G39" i="1"/>
  <c r="G38" i="1"/>
  <c r="G37" i="1"/>
  <c r="G36" i="1"/>
  <c r="G35" i="1"/>
  <c r="G34" i="1"/>
  <c r="G30" i="1"/>
  <c r="G29" i="1"/>
  <c r="G28" i="1"/>
  <c r="M21" i="1"/>
  <c r="L18" i="1"/>
  <c r="L21" i="1"/>
  <c r="K21" i="1"/>
  <c r="J21" i="1"/>
  <c r="I21" i="1"/>
  <c r="H21" i="1"/>
  <c r="E18" i="1"/>
  <c r="E17" i="1"/>
</calcChain>
</file>

<file path=xl/sharedStrings.xml><?xml version="1.0" encoding="utf-8"?>
<sst xmlns="http://schemas.openxmlformats.org/spreadsheetml/2006/main" count="390" uniqueCount="293">
  <si>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</si>
  <si>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</si>
  <si>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</si>
  <si>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</si>
  <si>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</si>
  <si>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</si>
  <si>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</si>
  <si>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</si>
  <si>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</si>
  <si>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</si>
  <si>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</si>
  <si>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</si>
  <si>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</si>
  <si>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estewart@edsouth.org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</si>
  <si>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</si>
  <si>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</si>
  <si>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</si>
  <si>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</si>
  <si>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</si>
  <si>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</si>
  <si>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</si>
  <si>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</si>
  <si>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</si>
  <si>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</si>
  <si>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</si>
  <si>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</si>
  <si>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</si>
  <si>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</si>
  <si>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</si>
  <si>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</si>
  <si>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</si>
  <si>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</si>
  <si>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</si>
  <si>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</si>
  <si>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</si>
  <si>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</si>
  <si>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</si>
  <si>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</si>
  <si>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</si>
  <si>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</si>
  <si>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</si>
  <si>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</si>
  <si>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</si>
  <si>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</si>
  <si>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</si>
  <si>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</si>
  <si>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</si>
  <si>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</si>
  <si>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</si>
  <si>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</si>
  <si>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</si>
  <si>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</si>
  <si>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</si>
  <si>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</si>
  <si>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</si>
  <si>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</si>
  <si>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</si>
  <si>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</si>
  <si>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</si>
  <si>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</si>
  <si>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</si>
  <si>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</si>
  <si>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</si>
  <si>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</si>
  <si>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</si>
  <si>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</si>
  <si>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</si>
  <si>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</si>
  <si>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</si>
  <si>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</si>
  <si>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</si>
  <si>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</si>
  <si>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</si>
  <si>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</si>
  <si>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</si>
  <si>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</si>
  <si>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</si>
  <si>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</si>
  <si>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</si>
  <si>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</si>
  <si>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</si>
  <si>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</si>
  <si>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</si>
  <si>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</si>
  <si>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</si>
  <si>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</si>
  <si>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</si>
  <si>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</si>
  <si>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</si>
  <si>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</si>
  <si>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</si>
  <si>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</si>
  <si>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</si>
  <si>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</si>
  <si>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</si>
  <si>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</si>
  <si>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</si>
  <si>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</si>
  <si>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</si>
  <si>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</si>
  <si>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</si>
  <si>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</si>
  <si>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</si>
  <si>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</si>
  <si>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</si>
  <si>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</si>
  <si>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</si>
  <si>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</si>
  <si>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</si>
  <si>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</si>
  <si>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</si>
  <si>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</si>
  <si>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</si>
  <si>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</si>
  <si>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</si>
  <si>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</si>
  <si>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</si>
  <si>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</si>
  <si>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</si>
  <si>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</si>
  <si>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</si>
  <si>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</si>
  <si>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</si>
  <si>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</si>
  <si>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</si>
  <si>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</si>
  <si>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</si>
  <si>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</si>
  <si>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</si>
  <si>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</si>
  <si>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</si>
  <si>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</si>
  <si>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</si>
  <si>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</si>
  <si>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</si>
  <si>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</si>
  <si>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</si>
  <si>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</si>
  <si>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</si>
  <si>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</si>
  <si>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</si>
  <si>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</si>
  <si>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</si>
  <si>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</si>
  <si>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</si>
  <si>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</si>
  <si>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</si>
  <si>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</si>
  <si>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</si>
  <si>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</si>
  <si>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</si>
  <si>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</si>
  <si>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</si>
  <si>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</si>
  <si>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</si>
  <si>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</si>
  <si>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</si>
  <si>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</si>
  <si>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</si>
  <si>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</si>
  <si>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</si>
  <si>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</si>
  <si>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</si>
  <si>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</si>
  <si>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</si>
  <si>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</si>
  <si>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</si>
  <si>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</si>
  <si>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</si>
  <si>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</si>
  <si>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</si>
  <si>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</si>
  <si>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</si>
  <si>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</si>
  <si>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</si>
  <si>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</si>
  <si>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</si>
  <si>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</si>
  <si>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</si>
  <si>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</si>
  <si>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</si>
  <si>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</si>
  <si>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</si>
  <si>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</si>
  <si>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</si>
  <si>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</si>
  <si>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</si>
  <si>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</si>
  <si>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</si>
  <si>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</si>
  <si>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</si>
  <si>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</si>
  <si>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</si>
  <si>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</si>
  <si>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</si>
  <si>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</si>
  <si>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</si>
  <si>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</si>
  <si>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</si>
  <si>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</si>
  <si>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</si>
  <si>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</si>
  <si>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</si>
  <si>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</si>
  <si>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</si>
  <si>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</si>
  <si>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</si>
  <si>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</si>
  <si>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</si>
  <si>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</si>
  <si>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</si>
  <si>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</si>
  <si>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</si>
  <si>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</si>
  <si>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</si>
  <si>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</si>
  <si>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</si>
  <si>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</si>
  <si>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</si>
  <si>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</si>
  <si>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</si>
  <si>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</si>
  <si>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</si>
  <si>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</si>
  <si>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</si>
  <si>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</si>
  <si>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</si>
  <si>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</si>
  <si>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</si>
  <si>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prior</t>
  </si>
  <si>
    <t>current</t>
  </si>
  <si>
    <t>Principal Distribution</t>
  </si>
  <si>
    <t>pool bal</t>
  </si>
  <si>
    <t>cap int</t>
  </si>
  <si>
    <t>dsr</t>
  </si>
  <si>
    <t>Edsouth Indenture No. 3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</si>
  <si>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</si>
  <si>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</si>
  <si>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</si>
  <si>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</si>
  <si>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</si>
  <si>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</si>
  <si>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</si>
  <si>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</si>
  <si>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</si>
  <si>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</si>
  <si>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</si>
  <si>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</si>
  <si>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</si>
  <si>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</si>
  <si>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</si>
  <si>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</si>
  <si>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</si>
  <si>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</si>
  <si>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</si>
  <si>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</si>
  <si>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</si>
  <si>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</si>
  <si>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</si>
  <si>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</si>
  <si>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</si>
  <si>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</si>
  <si>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</si>
  <si>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</si>
  <si>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</si>
  <si>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4/25/2014-5/26/2014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</si>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</sst>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0.00_)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8"/>
      <color indexed="22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0">
    <xf numFmtId="0" fontId="0" fillId="0" borderId="0"/>
    <xf numFmtId="0" fontId="41" fillId="33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41" fillId="37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1" fillId="39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40" borderId="0" applyNumberFormat="0" applyBorder="0" applyAlignment="0" applyProtection="0"/>
    <xf numFmtId="0" fontId="1" fillId="30" borderId="0" applyNumberFormat="0" applyBorder="0" applyAlignment="0" applyProtection="0"/>
    <xf numFmtId="0" fontId="42" fillId="38" borderId="0" applyNumberFormat="0" applyBorder="0" applyAlignment="0" applyProtection="0"/>
    <xf numFmtId="0" fontId="41" fillId="34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36" borderId="0" applyNumberFormat="0" applyBorder="0" applyAlignment="0" applyProtection="0"/>
    <xf numFmtId="0" fontId="1" fillId="15" borderId="0" applyNumberFormat="0" applyBorder="0" applyAlignment="0" applyProtection="0"/>
    <xf numFmtId="0" fontId="42" fillId="36" borderId="0" applyNumberFormat="0" applyBorder="0" applyAlignment="0" applyProtection="0"/>
    <xf numFmtId="0" fontId="41" fillId="42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41" fillId="39" borderId="0" applyNumberFormat="0" applyBorder="0" applyAlignment="0" applyProtection="0"/>
    <xf numFmtId="0" fontId="1" fillId="23" borderId="0" applyNumberFormat="0" applyBorder="0" applyAlignment="0" applyProtection="0"/>
    <xf numFmtId="0" fontId="42" fillId="35" borderId="0" applyNumberFormat="0" applyBorder="0" applyAlignment="0" applyProtection="0"/>
    <xf numFmtId="0" fontId="41" fillId="34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44" borderId="0" applyNumberFormat="0" applyBorder="0" applyAlignment="0" applyProtection="0"/>
    <xf numFmtId="0" fontId="1" fillId="31" borderId="0" applyNumberFormat="0" applyBorder="0" applyAlignment="0" applyProtection="0"/>
    <xf numFmtId="0" fontId="42" fillId="38" borderId="0" applyNumberFormat="0" applyBorder="0" applyAlignment="0" applyProtection="0"/>
    <xf numFmtId="0" fontId="43" fillId="45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43" fillId="36" borderId="0" applyNumberFormat="0" applyBorder="0" applyAlignment="0" applyProtection="0"/>
    <xf numFmtId="0" fontId="17" fillId="16" borderId="0" applyNumberFormat="0" applyBorder="0" applyAlignment="0" applyProtection="0"/>
    <xf numFmtId="0" fontId="44" fillId="46" borderId="0" applyNumberFormat="0" applyBorder="0" applyAlignment="0" applyProtection="0"/>
    <xf numFmtId="0" fontId="43" fillId="42" borderId="0" applyNumberFormat="0" applyBorder="0" applyAlignment="0" applyProtection="0"/>
    <xf numFmtId="0" fontId="17" fillId="20" borderId="0" applyNumberFormat="0" applyBorder="0" applyAlignment="0" applyProtection="0"/>
    <xf numFmtId="0" fontId="44" fillId="44" borderId="0" applyNumberFormat="0" applyBorder="0" applyAlignment="0" applyProtection="0"/>
    <xf numFmtId="0" fontId="43" fillId="47" borderId="0" applyNumberFormat="0" applyBorder="0" applyAlignment="0" applyProtection="0"/>
    <xf numFmtId="0" fontId="17" fillId="24" borderId="0" applyNumberFormat="0" applyBorder="0" applyAlignment="0" applyProtection="0"/>
    <xf numFmtId="0" fontId="44" fillId="35" borderId="0" applyNumberFormat="0" applyBorder="0" applyAlignment="0" applyProtection="0"/>
    <xf numFmtId="0" fontId="43" fillId="48" borderId="0" applyNumberFormat="0" applyBorder="0" applyAlignment="0" applyProtection="0"/>
    <xf numFmtId="0" fontId="17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49" borderId="0" applyNumberFormat="0" applyBorder="0" applyAlignment="0" applyProtection="0"/>
    <xf numFmtId="0" fontId="17" fillId="32" borderId="0" applyNumberFormat="0" applyBorder="0" applyAlignment="0" applyProtection="0"/>
    <xf numFmtId="0" fontId="44" fillId="36" borderId="0" applyNumberFormat="0" applyBorder="0" applyAlignment="0" applyProtection="0"/>
    <xf numFmtId="0" fontId="43" fillId="50" borderId="0" applyNumberFormat="0" applyBorder="0" applyAlignment="0" applyProtection="0"/>
    <xf numFmtId="0" fontId="17" fillId="9" borderId="0" applyNumberFormat="0" applyBorder="0" applyAlignment="0" applyProtection="0"/>
    <xf numFmtId="0" fontId="44" fillId="51" borderId="0" applyNumberFormat="0" applyBorder="0" applyAlignment="0" applyProtection="0"/>
    <xf numFmtId="0" fontId="43" fillId="52" borderId="0" applyNumberFormat="0" applyBorder="0" applyAlignment="0" applyProtection="0"/>
    <xf numFmtId="0" fontId="17" fillId="13" borderId="0" applyNumberFormat="0" applyBorder="0" applyAlignment="0" applyProtection="0"/>
    <xf numFmtId="0" fontId="44" fillId="46" borderId="0" applyNumberFormat="0" applyBorder="0" applyAlignment="0" applyProtection="0"/>
    <xf numFmtId="0" fontId="43" fillId="53" borderId="0" applyNumberFormat="0" applyBorder="0" applyAlignment="0" applyProtection="0"/>
    <xf numFmtId="0" fontId="17" fillId="17" borderId="0" applyNumberFormat="0" applyBorder="0" applyAlignment="0" applyProtection="0"/>
    <xf numFmtId="0" fontId="44" fillId="44" borderId="0" applyNumberFormat="0" applyBorder="0" applyAlignment="0" applyProtection="0"/>
    <xf numFmtId="0" fontId="43" fillId="47" borderId="0" applyNumberFormat="0" applyBorder="0" applyAlignment="0" applyProtection="0"/>
    <xf numFmtId="0" fontId="17" fillId="21" borderId="0" applyNumberFormat="0" applyBorder="0" applyAlignment="0" applyProtection="0"/>
    <xf numFmtId="0" fontId="44" fillId="54" borderId="0" applyNumberFormat="0" applyBorder="0" applyAlignment="0" applyProtection="0"/>
    <xf numFmtId="0" fontId="43" fillId="48" borderId="0" applyNumberFormat="0" applyBorder="0" applyAlignment="0" applyProtection="0"/>
    <xf numFmtId="0" fontId="17" fillId="25" borderId="0" applyNumberFormat="0" applyBorder="0" applyAlignment="0" applyProtection="0"/>
    <xf numFmtId="0" fontId="44" fillId="48" borderId="0" applyNumberFormat="0" applyBorder="0" applyAlignment="0" applyProtection="0"/>
    <xf numFmtId="0" fontId="43" fillId="46" borderId="0" applyNumberFormat="0" applyBorder="0" applyAlignment="0" applyProtection="0"/>
    <xf numFmtId="0" fontId="17" fillId="29" borderId="0" applyNumberFormat="0" applyBorder="0" applyAlignment="0" applyProtection="0"/>
    <xf numFmtId="0" fontId="44" fillId="52" borderId="0" applyNumberFormat="0" applyBorder="0" applyAlignment="0" applyProtection="0"/>
    <xf numFmtId="0" fontId="45" fillId="35" borderId="0" applyNumberFormat="0" applyBorder="0" applyAlignment="0" applyProtection="0"/>
    <xf numFmtId="0" fontId="7" fillId="3" borderId="0" applyNumberFormat="0" applyBorder="0" applyAlignment="0" applyProtection="0"/>
    <xf numFmtId="0" fontId="46" fillId="39" borderId="0" applyNumberFormat="0" applyBorder="0" applyAlignment="0" applyProtection="0"/>
    <xf numFmtId="0" fontId="47" fillId="55" borderId="55" applyNumberFormat="0" applyAlignment="0" applyProtection="0"/>
    <xf numFmtId="0" fontId="11" fillId="6" borderId="4" applyNumberFormat="0" applyAlignment="0" applyProtection="0"/>
    <xf numFmtId="0" fontId="48" fillId="56" borderId="55" applyNumberFormat="0" applyAlignment="0" applyProtection="0"/>
    <xf numFmtId="0" fontId="49" fillId="57" borderId="56" applyNumberFormat="0" applyAlignment="0" applyProtection="0"/>
    <xf numFmtId="0" fontId="13" fillId="7" borderId="7" applyNumberFormat="0" applyAlignment="0" applyProtection="0"/>
    <xf numFmtId="0" fontId="50" fillId="57" borderId="56" applyNumberFormat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56" fillId="0" borderId="57" applyNumberFormat="0" applyFill="0" applyAlignment="0" applyProtection="0"/>
    <xf numFmtId="0" fontId="3" fillId="0" borderId="1" applyNumberFormat="0" applyFill="0" applyAlignment="0" applyProtection="0"/>
    <xf numFmtId="0" fontId="57" fillId="0" borderId="58" applyNumberFormat="0" applyFill="0" applyAlignment="0" applyProtection="0"/>
    <xf numFmtId="0" fontId="58" fillId="0" borderId="59" applyNumberFormat="0" applyFill="0" applyAlignment="0" applyProtection="0"/>
    <xf numFmtId="0" fontId="4" fillId="0" borderId="2" applyNumberFormat="0" applyFill="0" applyAlignment="0" applyProtection="0"/>
    <xf numFmtId="0" fontId="59" fillId="0" borderId="60" applyNumberFormat="0" applyFill="0" applyAlignment="0" applyProtection="0"/>
    <xf numFmtId="0" fontId="60" fillId="0" borderId="61" applyNumberFormat="0" applyFill="0" applyAlignment="0" applyProtection="0"/>
    <xf numFmtId="0" fontId="5" fillId="0" borderId="3" applyNumberFormat="0" applyFill="0" applyAlignment="0" applyProtection="0"/>
    <xf numFmtId="0" fontId="61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63" fillId="40" borderId="55" applyNumberFormat="0" applyAlignment="0" applyProtection="0"/>
    <xf numFmtId="0" fontId="9" fillId="5" borderId="4" applyNumberFormat="0" applyAlignment="0" applyProtection="0"/>
    <xf numFmtId="0" fontId="64" fillId="43" borderId="55" applyNumberFormat="0" applyAlignment="0" applyProtection="0"/>
    <xf numFmtId="0" fontId="65" fillId="0" borderId="63" applyNumberFormat="0" applyFill="0" applyAlignment="0" applyProtection="0"/>
    <xf numFmtId="0" fontId="12" fillId="0" borderId="6" applyNumberFormat="0" applyFill="0" applyAlignment="0" applyProtection="0"/>
    <xf numFmtId="0" fontId="66" fillId="0" borderId="64" applyNumberFormat="0" applyFill="0" applyAlignment="0" applyProtection="0"/>
    <xf numFmtId="0" fontId="67" fillId="43" borderId="0" applyNumberFormat="0" applyBorder="0" applyAlignment="0" applyProtection="0"/>
    <xf numFmtId="0" fontId="8" fillId="4" borderId="0" applyNumberFormat="0" applyBorder="0" applyAlignment="0" applyProtection="0"/>
    <xf numFmtId="0" fontId="68" fillId="43" borderId="0" applyNumberFormat="0" applyBorder="0" applyAlignment="0" applyProtection="0"/>
    <xf numFmtId="173" fontId="6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71" fillId="55" borderId="66" applyNumberFormat="0" applyAlignment="0" applyProtection="0"/>
    <xf numFmtId="0" fontId="10" fillId="6" borderId="5" applyNumberFormat="0" applyAlignment="0" applyProtection="0"/>
    <xf numFmtId="0" fontId="72" fillId="56" borderId="66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3" fillId="0" borderId="0" applyNumberFormat="0" applyBorder="0" applyAlignment="0"/>
    <xf numFmtId="0" fontId="74" fillId="0" borderId="0" applyNumberFormat="0" applyBorder="0" applyAlignment="0"/>
    <xf numFmtId="0" fontId="73" fillId="0" borderId="0" applyNumberFormat="0" applyBorder="0" applyAlignment="0"/>
    <xf numFmtId="0" fontId="75" fillId="0" borderId="0" applyNumberFormat="0" applyBorder="0" applyAlignment="0"/>
    <xf numFmtId="0" fontId="76" fillId="0" borderId="0" applyNumberFormat="0" applyBorder="0" applyAlignment="0"/>
    <xf numFmtId="0" fontId="77" fillId="0" borderId="0" applyNumberFormat="0" applyBorder="0" applyAlignment="0"/>
    <xf numFmtId="0" fontId="78" fillId="0" borderId="0" applyNumberFormat="0" applyBorder="0" applyAlignment="0"/>
    <xf numFmtId="0" fontId="79" fillId="0" borderId="0" applyNumberFormat="0" applyBorder="0" applyAlignment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7" applyNumberFormat="0" applyFill="0" applyAlignment="0" applyProtection="0"/>
    <xf numFmtId="0" fontId="16" fillId="0" borderId="9" applyNumberFormat="0" applyFill="0" applyAlignment="0" applyProtection="0"/>
    <xf numFmtId="0" fontId="83" fillId="0" borderId="68" applyNumberFormat="0" applyFill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6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35" xfId="0" applyNumberFormat="1" applyFont="1" applyFill="1" applyBorder="1" applyAlignment="1">
      <alignment horizontal="right"/>
    </xf>
    <xf numFmtId="43" fontId="19" fillId="0" borderId="20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37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37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37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 readingOrder="1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37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8" fontId="19" fillId="0" borderId="37" xfId="0" applyNumberFormat="1" applyFont="1" applyFill="1" applyBorder="1" applyAlignment="1">
      <alignment horizontal="right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8" fontId="19" fillId="0" borderId="36" xfId="0" applyNumberFormat="1" applyFont="1" applyFill="1" applyBorder="1" applyAlignment="1">
      <alignment horizontal="right"/>
    </xf>
    <xf numFmtId="43" fontId="19" fillId="0" borderId="28" xfId="0" applyNumberFormat="1" applyFont="1" applyFill="1" applyBorder="1" applyAlignment="1">
      <alignment horizontal="right"/>
    </xf>
    <xf numFmtId="44" fontId="19" fillId="0" borderId="31" xfId="0" applyNumberFormat="1" applyFont="1" applyFill="1" applyBorder="1" applyAlignment="1">
      <alignment horizontal="right" readingOrder="1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center" vertical="center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5" xfId="0" applyNumberFormat="1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43" fontId="19" fillId="0" borderId="11" xfId="0" applyNumberFormat="1" applyFont="1" applyFill="1" applyBorder="1"/>
    <xf numFmtId="0" fontId="0" fillId="0" borderId="44" xfId="0" applyFill="1" applyBorder="1"/>
    <xf numFmtId="0" fontId="0" fillId="0" borderId="41" xfId="0" applyFill="1" applyBorder="1"/>
    <xf numFmtId="0" fontId="19" fillId="0" borderId="50" xfId="0" applyFont="1" applyFill="1" applyBorder="1" applyAlignment="1">
      <alignment horizontal="center"/>
    </xf>
    <xf numFmtId="43" fontId="19" fillId="0" borderId="10" xfId="0" applyNumberFormat="1" applyFont="1" applyFill="1" applyBorder="1"/>
    <xf numFmtId="0" fontId="0" fillId="0" borderId="0" xfId="0" applyFill="1" applyAlignment="1">
      <alignment horizontal="right"/>
    </xf>
    <xf numFmtId="43" fontId="19" fillId="0" borderId="13" xfId="0" applyNumberFormat="1" applyFont="1" applyFill="1" applyBorder="1"/>
    <xf numFmtId="43" fontId="0" fillId="0" borderId="15" xfId="0" applyNumberFormat="1" applyFill="1" applyBorder="1"/>
    <xf numFmtId="43" fontId="0" fillId="0" borderId="16" xfId="0" applyNumberFormat="1" applyFill="1" applyBorder="1"/>
    <xf numFmtId="43" fontId="0" fillId="0" borderId="53" xfId="0" applyNumberFormat="1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37" fillId="0" borderId="0" xfId="0" applyFont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4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4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ill="1"/>
    <xf numFmtId="0" fontId="38" fillId="0" borderId="0" xfId="0" applyFont="1" applyFill="1" applyAlignment="1"/>
    <xf numFmtId="0" fontId="16" fillId="0" borderId="0" xfId="0" applyFont="1" applyFill="1" applyAlignment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39" fillId="0" borderId="0" xfId="0" applyNumberFormat="1" applyFont="1" applyFill="1" applyAlignment="1"/>
    <xf numFmtId="0" fontId="39" fillId="0" borderId="0" xfId="0" applyFont="1" applyFill="1" applyAlignment="1">
      <alignment horizontal="left" vertical="top"/>
    </xf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44" fontId="0" fillId="0" borderId="0" xfId="0" applyNumberFormat="1" applyFill="1" applyAlignment="1"/>
    <xf numFmtId="0" fontId="40" fillId="0" borderId="30" xfId="0" applyFont="1" applyFill="1" applyBorder="1" applyAlignment="1">
      <alignment horizontal="left" vertical="top"/>
    </xf>
    <xf numFmtId="44" fontId="40" fillId="0" borderId="30" xfId="0" applyNumberFormat="1" applyFont="1" applyFill="1" applyBorder="1" applyAlignment="1"/>
    <xf numFmtId="0" fontId="40" fillId="0" borderId="0" xfId="0" applyFont="1" applyFill="1" applyAlignment="1"/>
    <xf numFmtId="43" fontId="1" fillId="0" borderId="0" xfId="0" applyNumberFormat="1" applyFont="1" applyFill="1" applyAlignment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39" fillId="0" borderId="0" xfId="0" applyFont="1" applyFill="1" applyAlignment="1"/>
    <xf numFmtId="0" fontId="40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10" fontId="0" fillId="0" borderId="0" xfId="0" applyNumberFormat="1" applyFill="1" applyBorder="1"/>
    <xf numFmtId="10" fontId="21" fillId="0" borderId="0" xfId="0" quotePrefix="1" applyNumberFormat="1" applyFont="1" applyFill="1" applyBorder="1" applyAlignment="1">
      <alignment horizontal="right"/>
    </xf>
    <xf numFmtId="43" fontId="34" fillId="0" borderId="0" xfId="0" applyNumberFormat="1" applyFont="1" applyFill="1" applyBorder="1"/>
    <xf numFmtId="10" fontId="21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0" fillId="0" borderId="38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39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770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Comma 2" xfId="82"/>
    <cellStyle name="Comma 2 2" xfId="83"/>
    <cellStyle name="Comma 2 3" xfId="84"/>
    <cellStyle name="Comma 2 3 2" xfId="85"/>
    <cellStyle name="Comma 2 4" xfId="86"/>
    <cellStyle name="Comma 3" xfId="87"/>
    <cellStyle name="Comma 3 2" xfId="88"/>
    <cellStyle name="Comma 3 2 2" xfId="89"/>
    <cellStyle name="Comma 3 2 2 2" xfId="90"/>
    <cellStyle name="Comma 3 2 3" xfId="91"/>
    <cellStyle name="Comma 3 3" xfId="92"/>
    <cellStyle name="Comma 3 3 2" xfId="93"/>
    <cellStyle name="Comma 3 3 2 2" xfId="94"/>
    <cellStyle name="Comma 3 3 3" xfId="95"/>
    <cellStyle name="Comma 3 4" xfId="96"/>
    <cellStyle name="Comma 3 4 2" xfId="97"/>
    <cellStyle name="Comma 3 5" xfId="98"/>
    <cellStyle name="Comma 3 5 2" xfId="99"/>
    <cellStyle name="Comma 3 6" xfId="100"/>
    <cellStyle name="Comma 3 7" xfId="101"/>
    <cellStyle name="Comma 4" xfId="102"/>
    <cellStyle name="Comma 4 2" xfId="103"/>
    <cellStyle name="Comma 5" xfId="104"/>
    <cellStyle name="Currency 2" xfId="105"/>
    <cellStyle name="Currency 2 2" xfId="106"/>
    <cellStyle name="Currency 2 3" xfId="107"/>
    <cellStyle name="Currency 2 3 2" xfId="108"/>
    <cellStyle name="Currency 3" xfId="109"/>
    <cellStyle name="Currency 3 2" xfId="110"/>
    <cellStyle name="Currency 3 2 2" xfId="111"/>
    <cellStyle name="Currency 3 2 2 2" xfId="112"/>
    <cellStyle name="Currency 3 2 3" xfId="113"/>
    <cellStyle name="Currency 3 3" xfId="114"/>
    <cellStyle name="Currency 3 3 2" xfId="115"/>
    <cellStyle name="Currency 3 3 2 2" xfId="116"/>
    <cellStyle name="Currency 3 3 3" xfId="117"/>
    <cellStyle name="Currency 3 4" xfId="118"/>
    <cellStyle name="Currency 3 4 2" xfId="119"/>
    <cellStyle name="Currency 3 5" xfId="120"/>
    <cellStyle name="Currency 4" xfId="121"/>
    <cellStyle name="Currency 4 2" xfId="122"/>
    <cellStyle name="Currency 5" xfId="123"/>
    <cellStyle name="Explanatory Text 2" xfId="124"/>
    <cellStyle name="Explanatory Text 3" xfId="125"/>
    <cellStyle name="Explanatory Text 4" xfId="126"/>
    <cellStyle name="Good 2" xfId="127"/>
    <cellStyle name="Good 3" xfId="128"/>
    <cellStyle name="Good 4" xfId="129"/>
    <cellStyle name="Heading 1 2" xfId="130"/>
    <cellStyle name="Heading 1 3" xfId="131"/>
    <cellStyle name="Heading 1 4" xfId="132"/>
    <cellStyle name="Heading 2 2" xfId="133"/>
    <cellStyle name="Heading 2 3" xfId="134"/>
    <cellStyle name="Heading 2 4" xfId="135"/>
    <cellStyle name="Heading 3 2" xfId="136"/>
    <cellStyle name="Heading 3 3" xfId="137"/>
    <cellStyle name="Heading 3 4" xfId="138"/>
    <cellStyle name="Heading 4 2" xfId="139"/>
    <cellStyle name="Heading 4 3" xfId="140"/>
    <cellStyle name="Heading 4 4" xfId="141"/>
    <cellStyle name="Hyperlink 2" xfId="142"/>
    <cellStyle name="Hyperlink 3" xfId="143"/>
    <cellStyle name="Input 2" xfId="144"/>
    <cellStyle name="Input 3" xfId="145"/>
    <cellStyle name="Input 4" xfId="146"/>
    <cellStyle name="Linked Cell 2" xfId="147"/>
    <cellStyle name="Linked Cell 3" xfId="148"/>
    <cellStyle name="Linked Cell 4" xfId="149"/>
    <cellStyle name="Neutral 2" xfId="150"/>
    <cellStyle name="Neutral 3" xfId="151"/>
    <cellStyle name="Neutral 4" xfId="152"/>
    <cellStyle name="Normal" xfId="0" builtinId="0"/>
    <cellStyle name="Normal - Style1" xfId="153"/>
    <cellStyle name="Normal 10" xfId="154"/>
    <cellStyle name="Normal 10 2" xfId="155"/>
    <cellStyle name="Normal 10 2 2" xfId="156"/>
    <cellStyle name="Normal 10 2 2 2" xfId="157"/>
    <cellStyle name="Normal 10 2 2 2 2" xfId="158"/>
    <cellStyle name="Normal 10 2 2 3" xfId="159"/>
    <cellStyle name="Normal 10 2 3" xfId="160"/>
    <cellStyle name="Normal 10 2 4" xfId="161"/>
    <cellStyle name="Normal 10 2 4 2" xfId="162"/>
    <cellStyle name="Normal 10 2 5" xfId="163"/>
    <cellStyle name="Normal 10 3" xfId="164"/>
    <cellStyle name="Normal 10 4" xfId="165"/>
    <cellStyle name="Normal 10 4 2" xfId="166"/>
    <cellStyle name="Normal 10 4 2 2" xfId="167"/>
    <cellStyle name="Normal 10 4 3" xfId="168"/>
    <cellStyle name="Normal 11" xfId="169"/>
    <cellStyle name="Normal 11 2" xfId="170"/>
    <cellStyle name="Normal 11 2 2" xfId="171"/>
    <cellStyle name="Normal 11 2 2 2" xfId="172"/>
    <cellStyle name="Normal 11 2 2 2 2" xfId="173"/>
    <cellStyle name="Normal 11 2 2 3" xfId="174"/>
    <cellStyle name="Normal 11 2 3" xfId="175"/>
    <cellStyle name="Normal 11 2 4" xfId="176"/>
    <cellStyle name="Normal 11 2 4 2" xfId="177"/>
    <cellStyle name="Normal 11 2 5" xfId="178"/>
    <cellStyle name="Normal 11 3" xfId="179"/>
    <cellStyle name="Normal 11 4" xfId="180"/>
    <cellStyle name="Normal 11 4 2" xfId="181"/>
    <cellStyle name="Normal 11 4 2 2" xfId="182"/>
    <cellStyle name="Normal 11 4 3" xfId="183"/>
    <cellStyle name="Normal 12" xfId="184"/>
    <cellStyle name="Normal 12 2" xfId="185"/>
    <cellStyle name="Normal 12 2 2" xfId="186"/>
    <cellStyle name="Normal 12 2 2 2" xfId="187"/>
    <cellStyle name="Normal 12 2 2 2 2" xfId="188"/>
    <cellStyle name="Normal 12 2 2 3" xfId="189"/>
    <cellStyle name="Normal 12 2 3" xfId="190"/>
    <cellStyle name="Normal 12 2 4" xfId="191"/>
    <cellStyle name="Normal 12 2 4 2" xfId="192"/>
    <cellStyle name="Normal 12 2 5" xfId="193"/>
    <cellStyle name="Normal 12 3" xfId="194"/>
    <cellStyle name="Normal 12 4" xfId="195"/>
    <cellStyle name="Normal 12 4 2" xfId="196"/>
    <cellStyle name="Normal 12 4 2 2" xfId="197"/>
    <cellStyle name="Normal 12 4 3" xfId="198"/>
    <cellStyle name="Normal 13" xfId="199"/>
    <cellStyle name="Normal 13 2" xfId="200"/>
    <cellStyle name="Normal 13 2 2" xfId="201"/>
    <cellStyle name="Normal 13 3" xfId="202"/>
    <cellStyle name="Normal 13 4" xfId="203"/>
    <cellStyle name="Normal 13 4 2" xfId="204"/>
    <cellStyle name="Normal 13 4 2 2" xfId="205"/>
    <cellStyle name="Normal 13 4 3" xfId="206"/>
    <cellStyle name="Normal 13 5" xfId="207"/>
    <cellStyle name="Normal 13 5 2" xfId="208"/>
    <cellStyle name="Normal 13 5 2 2" xfId="209"/>
    <cellStyle name="Normal 13 5 3" xfId="210"/>
    <cellStyle name="Normal 13 6" xfId="211"/>
    <cellStyle name="Normal 13 6 2" xfId="212"/>
    <cellStyle name="Normal 13 7" xfId="213"/>
    <cellStyle name="Normal 14" xfId="214"/>
    <cellStyle name="Normal 14 2" xfId="215"/>
    <cellStyle name="Normal 14 2 2" xfId="216"/>
    <cellStyle name="Normal 14 3" xfId="217"/>
    <cellStyle name="Normal 14 4" xfId="218"/>
    <cellStyle name="Normal 14 4 2" xfId="219"/>
    <cellStyle name="Normal 14 4 2 2" xfId="220"/>
    <cellStyle name="Normal 14 4 3" xfId="221"/>
    <cellStyle name="Normal 14 5" xfId="222"/>
    <cellStyle name="Normal 14 5 2" xfId="223"/>
    <cellStyle name="Normal 14 5 2 2" xfId="224"/>
    <cellStyle name="Normal 14 5 3" xfId="225"/>
    <cellStyle name="Normal 14 6" xfId="226"/>
    <cellStyle name="Normal 14 6 2" xfId="227"/>
    <cellStyle name="Normal 14 7" xfId="228"/>
    <cellStyle name="Normal 15" xfId="229"/>
    <cellStyle name="Normal 15 2" xfId="230"/>
    <cellStyle name="Normal 15 2 2" xfId="231"/>
    <cellStyle name="Normal 15 3" xfId="232"/>
    <cellStyle name="Normal 15 4" xfId="233"/>
    <cellStyle name="Normal 15 4 2" xfId="234"/>
    <cellStyle name="Normal 15 4 2 2" xfId="235"/>
    <cellStyle name="Normal 15 4 3" xfId="236"/>
    <cellStyle name="Normal 15 5" xfId="237"/>
    <cellStyle name="Normal 15 5 2" xfId="238"/>
    <cellStyle name="Normal 15 5 2 2" xfId="239"/>
    <cellStyle name="Normal 15 5 3" xfId="240"/>
    <cellStyle name="Normal 15 6" xfId="241"/>
    <cellStyle name="Normal 15 6 2" xfId="242"/>
    <cellStyle name="Normal 15 7" xfId="243"/>
    <cellStyle name="Normal 16" xfId="244"/>
    <cellStyle name="Normal 16 2" xfId="245"/>
    <cellStyle name="Normal 16 3" xfId="246"/>
    <cellStyle name="Normal 16 3 2" xfId="247"/>
    <cellStyle name="Normal 16 3 2 2" xfId="248"/>
    <cellStyle name="Normal 16 3 3" xfId="249"/>
    <cellStyle name="Normal 16 4" xfId="250"/>
    <cellStyle name="Normal 16 4 2" xfId="251"/>
    <cellStyle name="Normal 16 4 2 2" xfId="252"/>
    <cellStyle name="Normal 16 4 3" xfId="253"/>
    <cellStyle name="Normal 16 5" xfId="254"/>
    <cellStyle name="Normal 16 5 2" xfId="255"/>
    <cellStyle name="Normal 16 6" xfId="256"/>
    <cellStyle name="Normal 17" xfId="257"/>
    <cellStyle name="Normal 17 2" xfId="258"/>
    <cellStyle name="Normal 17 2 2" xfId="259"/>
    <cellStyle name="Normal 17 3" xfId="260"/>
    <cellStyle name="Normal 17 4" xfId="261"/>
    <cellStyle name="Normal 17 4 2" xfId="262"/>
    <cellStyle name="Normal 17 4 2 2" xfId="263"/>
    <cellStyle name="Normal 17 4 3" xfId="264"/>
    <cellStyle name="Normal 17 5" xfId="265"/>
    <cellStyle name="Normal 17 5 2" xfId="266"/>
    <cellStyle name="Normal 17 5 2 2" xfId="267"/>
    <cellStyle name="Normal 17 5 3" xfId="268"/>
    <cellStyle name="Normal 17 6" xfId="269"/>
    <cellStyle name="Normal 17 6 2" xfId="270"/>
    <cellStyle name="Normal 17 7" xfId="271"/>
    <cellStyle name="Normal 18" xfId="272"/>
    <cellStyle name="Normal 18 2" xfId="273"/>
    <cellStyle name="Normal 18 2 2" xfId="274"/>
    <cellStyle name="Normal 18 3" xfId="275"/>
    <cellStyle name="Normal 18 4" xfId="276"/>
    <cellStyle name="Normal 18 4 2" xfId="277"/>
    <cellStyle name="Normal 18 4 2 2" xfId="278"/>
    <cellStyle name="Normal 18 4 3" xfId="279"/>
    <cellStyle name="Normal 18 5" xfId="280"/>
    <cellStyle name="Normal 18 5 2" xfId="281"/>
    <cellStyle name="Normal 18 5 2 2" xfId="282"/>
    <cellStyle name="Normal 18 5 3" xfId="283"/>
    <cellStyle name="Normal 18 6" xfId="284"/>
    <cellStyle name="Normal 18 6 2" xfId="285"/>
    <cellStyle name="Normal 18 7" xfId="286"/>
    <cellStyle name="Normal 19" xfId="287"/>
    <cellStyle name="Normal 19 2" xfId="288"/>
    <cellStyle name="Normal 19 2 2" xfId="289"/>
    <cellStyle name="Normal 19 3" xfId="290"/>
    <cellStyle name="Normal 19 4" xfId="291"/>
    <cellStyle name="Normal 19 4 2" xfId="292"/>
    <cellStyle name="Normal 19 4 2 2" xfId="293"/>
    <cellStyle name="Normal 19 4 3" xfId="294"/>
    <cellStyle name="Normal 19 5" xfId="295"/>
    <cellStyle name="Normal 19 5 2" xfId="296"/>
    <cellStyle name="Normal 19 5 2 2" xfId="297"/>
    <cellStyle name="Normal 19 5 3" xfId="298"/>
    <cellStyle name="Normal 19 6" xfId="299"/>
    <cellStyle name="Normal 19 6 2" xfId="300"/>
    <cellStyle name="Normal 19 7" xfId="301"/>
    <cellStyle name="Normal 2" xfId="302"/>
    <cellStyle name="Normal 2 2" xfId="303"/>
    <cellStyle name="Normal 2 3" xfId="304"/>
    <cellStyle name="Normal 2 3 2" xfId="305"/>
    <cellStyle name="Normal 2 4" xfId="306"/>
    <cellStyle name="Normal 20" xfId="307"/>
    <cellStyle name="Normal 20 2" xfId="308"/>
    <cellStyle name="Normal 20 2 2" xfId="309"/>
    <cellStyle name="Normal 20 3" xfId="310"/>
    <cellStyle name="Normal 20 4" xfId="311"/>
    <cellStyle name="Normal 20 4 2" xfId="312"/>
    <cellStyle name="Normal 20 4 2 2" xfId="313"/>
    <cellStyle name="Normal 20 4 3" xfId="314"/>
    <cellStyle name="Normal 20 5" xfId="315"/>
    <cellStyle name="Normal 20 5 2" xfId="316"/>
    <cellStyle name="Normal 20 5 2 2" xfId="317"/>
    <cellStyle name="Normal 20 5 3" xfId="318"/>
    <cellStyle name="Normal 20 6" xfId="319"/>
    <cellStyle name="Normal 20 6 2" xfId="320"/>
    <cellStyle name="Normal 20 7" xfId="321"/>
    <cellStyle name="Normal 21" xfId="322"/>
    <cellStyle name="Normal 21 2" xfId="323"/>
    <cellStyle name="Normal 21 2 2" xfId="324"/>
    <cellStyle name="Normal 21 3" xfId="325"/>
    <cellStyle name="Normal 21 4" xfId="326"/>
    <cellStyle name="Normal 21 4 2" xfId="327"/>
    <cellStyle name="Normal 21 4 2 2" xfId="328"/>
    <cellStyle name="Normal 21 4 3" xfId="329"/>
    <cellStyle name="Normal 21 5" xfId="330"/>
    <cellStyle name="Normal 21 5 2" xfId="331"/>
    <cellStyle name="Normal 21 5 2 2" xfId="332"/>
    <cellStyle name="Normal 21 5 3" xfId="333"/>
    <cellStyle name="Normal 21 6" xfId="334"/>
    <cellStyle name="Normal 21 6 2" xfId="335"/>
    <cellStyle name="Normal 21 7" xfId="336"/>
    <cellStyle name="Normal 22" xfId="337"/>
    <cellStyle name="Normal 22 2" xfId="338"/>
    <cellStyle name="Normal 22 2 2" xfId="339"/>
    <cellStyle name="Normal 22 3" xfId="340"/>
    <cellStyle name="Normal 22 4" xfId="341"/>
    <cellStyle name="Normal 22 4 2" xfId="342"/>
    <cellStyle name="Normal 22 4 2 2" xfId="343"/>
    <cellStyle name="Normal 22 4 3" xfId="344"/>
    <cellStyle name="Normal 22 5" xfId="345"/>
    <cellStyle name="Normal 22 5 2" xfId="346"/>
    <cellStyle name="Normal 22 5 2 2" xfId="347"/>
    <cellStyle name="Normal 22 5 3" xfId="348"/>
    <cellStyle name="Normal 22 6" xfId="349"/>
    <cellStyle name="Normal 22 6 2" xfId="350"/>
    <cellStyle name="Normal 22 7" xfId="351"/>
    <cellStyle name="Normal 23" xfId="352"/>
    <cellStyle name="Normal 23 2" xfId="353"/>
    <cellStyle name="Normal 23 2 2" xfId="354"/>
    <cellStyle name="Normal 23 3" xfId="355"/>
    <cellStyle name="Normal 23 4" xfId="356"/>
    <cellStyle name="Normal 23 4 2" xfId="357"/>
    <cellStyle name="Normal 23 4 2 2" xfId="358"/>
    <cellStyle name="Normal 23 4 3" xfId="359"/>
    <cellStyle name="Normal 23 5" xfId="360"/>
    <cellStyle name="Normal 23 5 2" xfId="361"/>
    <cellStyle name="Normal 23 5 2 2" xfId="362"/>
    <cellStyle name="Normal 23 5 3" xfId="363"/>
    <cellStyle name="Normal 23 6" xfId="364"/>
    <cellStyle name="Normal 23 6 2" xfId="365"/>
    <cellStyle name="Normal 23 7" xfId="366"/>
    <cellStyle name="Normal 24" xfId="367"/>
    <cellStyle name="Normal 24 2" xfId="368"/>
    <cellStyle name="Normal 25" xfId="369"/>
    <cellStyle name="Normal 25 2" xfId="370"/>
    <cellStyle name="Normal 26" xfId="371"/>
    <cellStyle name="Normal 26 2" xfId="372"/>
    <cellStyle name="Normal 27" xfId="373"/>
    <cellStyle name="Normal 27 2" xfId="374"/>
    <cellStyle name="Normal 28" xfId="375"/>
    <cellStyle name="Normal 28 2" xfId="376"/>
    <cellStyle name="Normal 28 2 2" xfId="377"/>
    <cellStyle name="Normal 28 3" xfId="378"/>
    <cellStyle name="Normal 28 4" xfId="379"/>
    <cellStyle name="Normal 28 4 2" xfId="380"/>
    <cellStyle name="Normal 28 4 2 2" xfId="381"/>
    <cellStyle name="Normal 28 4 3" xfId="382"/>
    <cellStyle name="Normal 28 5" xfId="383"/>
    <cellStyle name="Normal 28 5 2" xfId="384"/>
    <cellStyle name="Normal 28 5 2 2" xfId="385"/>
    <cellStyle name="Normal 28 5 3" xfId="386"/>
    <cellStyle name="Normal 28 6" xfId="387"/>
    <cellStyle name="Normal 28 6 2" xfId="388"/>
    <cellStyle name="Normal 28 7" xfId="389"/>
    <cellStyle name="Normal 29" xfId="390"/>
    <cellStyle name="Normal 29 2" xfId="391"/>
    <cellStyle name="Normal 29 2 2" xfId="392"/>
    <cellStyle name="Normal 29 3" xfId="393"/>
    <cellStyle name="Normal 29 4" xfId="394"/>
    <cellStyle name="Normal 29 4 2" xfId="395"/>
    <cellStyle name="Normal 29 4 2 2" xfId="396"/>
    <cellStyle name="Normal 29 4 3" xfId="397"/>
    <cellStyle name="Normal 29 5" xfId="398"/>
    <cellStyle name="Normal 29 5 2" xfId="399"/>
    <cellStyle name="Normal 29 5 2 2" xfId="400"/>
    <cellStyle name="Normal 29 5 3" xfId="401"/>
    <cellStyle name="Normal 29 6" xfId="402"/>
    <cellStyle name="Normal 29 6 2" xfId="403"/>
    <cellStyle name="Normal 29 7" xfId="404"/>
    <cellStyle name="Normal 3" xfId="405"/>
    <cellStyle name="Normal 3 2" xfId="406"/>
    <cellStyle name="Normal 3 2 2" xfId="407"/>
    <cellStyle name="Normal 3 3" xfId="408"/>
    <cellStyle name="Normal 3 4" xfId="409"/>
    <cellStyle name="Normal 3 4 2" xfId="410"/>
    <cellStyle name="Normal 3 4 2 2" xfId="411"/>
    <cellStyle name="Normal 3 4 3" xfId="412"/>
    <cellStyle name="Normal 3 5" xfId="413"/>
    <cellStyle name="Normal 3 5 2" xfId="414"/>
    <cellStyle name="Normal 3 5 2 2" xfId="415"/>
    <cellStyle name="Normal 3 5 3" xfId="416"/>
    <cellStyle name="Normal 3 6" xfId="417"/>
    <cellStyle name="Normal 3 6 2" xfId="418"/>
    <cellStyle name="Normal 3 7" xfId="419"/>
    <cellStyle name="Normal 30" xfId="420"/>
    <cellStyle name="Normal 30 2" xfId="421"/>
    <cellStyle name="Normal 30 2 2" xfId="422"/>
    <cellStyle name="Normal 30 3" xfId="423"/>
    <cellStyle name="Normal 30 4" xfId="424"/>
    <cellStyle name="Normal 30 4 2" xfId="425"/>
    <cellStyle name="Normal 30 4 2 2" xfId="426"/>
    <cellStyle name="Normal 30 4 3" xfId="427"/>
    <cellStyle name="Normal 30 5" xfId="428"/>
    <cellStyle name="Normal 30 5 2" xfId="429"/>
    <cellStyle name="Normal 30 5 2 2" xfId="430"/>
    <cellStyle name="Normal 30 5 3" xfId="431"/>
    <cellStyle name="Normal 30 6" xfId="432"/>
    <cellStyle name="Normal 30 6 2" xfId="433"/>
    <cellStyle name="Normal 30 7" xfId="434"/>
    <cellStyle name="Normal 31" xfId="435"/>
    <cellStyle name="Normal 31 2" xfId="436"/>
    <cellStyle name="Normal 31 2 2" xfId="437"/>
    <cellStyle name="Normal 31 3" xfId="438"/>
    <cellStyle name="Normal 31 4" xfId="439"/>
    <cellStyle name="Normal 31 4 2" xfId="440"/>
    <cellStyle name="Normal 31 4 2 2" xfId="441"/>
    <cellStyle name="Normal 31 4 3" xfId="442"/>
    <cellStyle name="Normal 31 5" xfId="443"/>
    <cellStyle name="Normal 31 5 2" xfId="444"/>
    <cellStyle name="Normal 31 5 2 2" xfId="445"/>
    <cellStyle name="Normal 31 5 3" xfId="446"/>
    <cellStyle name="Normal 31 6" xfId="447"/>
    <cellStyle name="Normal 31 6 2" xfId="448"/>
    <cellStyle name="Normal 31 7" xfId="449"/>
    <cellStyle name="Normal 32" xfId="450"/>
    <cellStyle name="Normal 32 2" xfId="451"/>
    <cellStyle name="Normal 32 2 2" xfId="452"/>
    <cellStyle name="Normal 32 2 2 2" xfId="453"/>
    <cellStyle name="Normal 32 2 3" xfId="454"/>
    <cellStyle name="Normal 32 3" xfId="455"/>
    <cellStyle name="Normal 32 3 2" xfId="456"/>
    <cellStyle name="Normal 32 3 2 2" xfId="457"/>
    <cellStyle name="Normal 32 3 3" xfId="458"/>
    <cellStyle name="Normal 32 4" xfId="459"/>
    <cellStyle name="Normal 32 4 2" xfId="460"/>
    <cellStyle name="Normal 32 5" xfId="461"/>
    <cellStyle name="Normal 33" xfId="462"/>
    <cellStyle name="Normal 33 2" xfId="463"/>
    <cellStyle name="Normal 33 2 2" xfId="464"/>
    <cellStyle name="Normal 33 2 2 2" xfId="465"/>
    <cellStyle name="Normal 33 2 3" xfId="466"/>
    <cellStyle name="Normal 33 3" xfId="467"/>
    <cellStyle name="Normal 33 3 2" xfId="468"/>
    <cellStyle name="Normal 33 3 2 2" xfId="469"/>
    <cellStyle name="Normal 33 3 3" xfId="470"/>
    <cellStyle name="Normal 33 4" xfId="471"/>
    <cellStyle name="Normal 33 4 2" xfId="472"/>
    <cellStyle name="Normal 33 5" xfId="473"/>
    <cellStyle name="Normal 34" xfId="474"/>
    <cellStyle name="Normal 34 2" xfId="475"/>
    <cellStyle name="Normal 34 2 2" xfId="476"/>
    <cellStyle name="Normal 34 2 2 2" xfId="477"/>
    <cellStyle name="Normal 34 2 3" xfId="478"/>
    <cellStyle name="Normal 34 3" xfId="479"/>
    <cellStyle name="Normal 34 3 2" xfId="480"/>
    <cellStyle name="Normal 34 3 2 2" xfId="481"/>
    <cellStyle name="Normal 34 3 3" xfId="482"/>
    <cellStyle name="Normal 34 4" xfId="483"/>
    <cellStyle name="Normal 34 4 2" xfId="484"/>
    <cellStyle name="Normal 34 5" xfId="485"/>
    <cellStyle name="Normal 35" xfId="486"/>
    <cellStyle name="Normal 35 2" xfId="487"/>
    <cellStyle name="Normal 35 2 2" xfId="488"/>
    <cellStyle name="Normal 35 2 2 2" xfId="489"/>
    <cellStyle name="Normal 35 2 3" xfId="490"/>
    <cellStyle name="Normal 35 3" xfId="491"/>
    <cellStyle name="Normal 35 3 2" xfId="492"/>
    <cellStyle name="Normal 35 3 2 2" xfId="493"/>
    <cellStyle name="Normal 35 3 3" xfId="494"/>
    <cellStyle name="Normal 35 4" xfId="495"/>
    <cellStyle name="Normal 35 4 2" xfId="496"/>
    <cellStyle name="Normal 35 5" xfId="497"/>
    <cellStyle name="Normal 36" xfId="498"/>
    <cellStyle name="Normal 36 2" xfId="499"/>
    <cellStyle name="Normal 36 2 2" xfId="500"/>
    <cellStyle name="Normal 36 2 2 2" xfId="501"/>
    <cellStyle name="Normal 36 2 3" xfId="502"/>
    <cellStyle name="Normal 36 3" xfId="503"/>
    <cellStyle name="Normal 36 3 2" xfId="504"/>
    <cellStyle name="Normal 36 3 2 2" xfId="505"/>
    <cellStyle name="Normal 36 3 3" xfId="506"/>
    <cellStyle name="Normal 36 4" xfId="507"/>
    <cellStyle name="Normal 36 4 2" xfId="508"/>
    <cellStyle name="Normal 36 5" xfId="509"/>
    <cellStyle name="Normal 37" xfId="510"/>
    <cellStyle name="Normal 37 2" xfId="511"/>
    <cellStyle name="Normal 37 2 2" xfId="512"/>
    <cellStyle name="Normal 37 2 2 2" xfId="513"/>
    <cellStyle name="Normal 37 2 3" xfId="514"/>
    <cellStyle name="Normal 37 3" xfId="515"/>
    <cellStyle name="Normal 37 3 2" xfId="516"/>
    <cellStyle name="Normal 37 3 2 2" xfId="517"/>
    <cellStyle name="Normal 37 3 3" xfId="518"/>
    <cellStyle name="Normal 37 4" xfId="519"/>
    <cellStyle name="Normal 37 4 2" xfId="520"/>
    <cellStyle name="Normal 37 5" xfId="521"/>
    <cellStyle name="Normal 38" xfId="522"/>
    <cellStyle name="Normal 38 2" xfId="523"/>
    <cellStyle name="Normal 38 2 2" xfId="524"/>
    <cellStyle name="Normal 38 2 2 2" xfId="525"/>
    <cellStyle name="Normal 38 2 3" xfId="526"/>
    <cellStyle name="Normal 38 3" xfId="527"/>
    <cellStyle name="Normal 38 3 2" xfId="528"/>
    <cellStyle name="Normal 38 3 2 2" xfId="529"/>
    <cellStyle name="Normal 38 3 3" xfId="530"/>
    <cellStyle name="Normal 38 4" xfId="531"/>
    <cellStyle name="Normal 38 4 2" xfId="532"/>
    <cellStyle name="Normal 38 5" xfId="533"/>
    <cellStyle name="Normal 39" xfId="534"/>
    <cellStyle name="Normal 39 2" xfId="535"/>
    <cellStyle name="Normal 39 2 2" xfId="536"/>
    <cellStyle name="Normal 39 2 2 2" xfId="537"/>
    <cellStyle name="Normal 39 2 3" xfId="538"/>
    <cellStyle name="Normal 39 3" xfId="539"/>
    <cellStyle name="Normal 39 3 2" xfId="540"/>
    <cellStyle name="Normal 39 3 2 2" xfId="541"/>
    <cellStyle name="Normal 39 3 3" xfId="542"/>
    <cellStyle name="Normal 39 4" xfId="543"/>
    <cellStyle name="Normal 39 4 2" xfId="544"/>
    <cellStyle name="Normal 39 5" xfId="545"/>
    <cellStyle name="Normal 4" xfId="546"/>
    <cellStyle name="Normal 4 2" xfId="547"/>
    <cellStyle name="Normal 4 2 2" xfId="548"/>
    <cellStyle name="Normal 4 3" xfId="549"/>
    <cellStyle name="Normal 4 3 2" xfId="550"/>
    <cellStyle name="Normal 4 3 2 2" xfId="551"/>
    <cellStyle name="Normal 4 3 2 2 2" xfId="552"/>
    <cellStyle name="Normal 4 3 2 3" xfId="553"/>
    <cellStyle name="Normal 4 3 3" xfId="554"/>
    <cellStyle name="Normal 4 3 3 2" xfId="555"/>
    <cellStyle name="Normal 4 3 4" xfId="556"/>
    <cellStyle name="Normal 4 4" xfId="557"/>
    <cellStyle name="Normal 4 5" xfId="558"/>
    <cellStyle name="Normal 4 5 2" xfId="559"/>
    <cellStyle name="Normal 4 5 2 2" xfId="560"/>
    <cellStyle name="Normal 4 5 3" xfId="561"/>
    <cellStyle name="Normal 40" xfId="562"/>
    <cellStyle name="Normal 40 2" xfId="563"/>
    <cellStyle name="Normal 40 2 2" xfId="564"/>
    <cellStyle name="Normal 40 2 2 2" xfId="565"/>
    <cellStyle name="Normal 40 2 3" xfId="566"/>
    <cellStyle name="Normal 40 3" xfId="567"/>
    <cellStyle name="Normal 40 3 2" xfId="568"/>
    <cellStyle name="Normal 40 3 2 2" xfId="569"/>
    <cellStyle name="Normal 40 3 3" xfId="570"/>
    <cellStyle name="Normal 40 4" xfId="571"/>
    <cellStyle name="Normal 40 4 2" xfId="572"/>
    <cellStyle name="Normal 40 5" xfId="573"/>
    <cellStyle name="Normal 41" xfId="574"/>
    <cellStyle name="Normal 41 2" xfId="575"/>
    <cellStyle name="Normal 41 2 2" xfId="576"/>
    <cellStyle name="Normal 41 2 2 2" xfId="577"/>
    <cellStyle name="Normal 41 2 3" xfId="578"/>
    <cellStyle name="Normal 41 3" xfId="579"/>
    <cellStyle name="Normal 41 3 2" xfId="580"/>
    <cellStyle name="Normal 41 3 2 2" xfId="581"/>
    <cellStyle name="Normal 41 3 3" xfId="582"/>
    <cellStyle name="Normal 41 4" xfId="583"/>
    <cellStyle name="Normal 41 4 2" xfId="584"/>
    <cellStyle name="Normal 41 5" xfId="585"/>
    <cellStyle name="Normal 42" xfId="586"/>
    <cellStyle name="Normal 42 2" xfId="587"/>
    <cellStyle name="Normal 42 2 2" xfId="588"/>
    <cellStyle name="Normal 42 2 2 2" xfId="589"/>
    <cellStyle name="Normal 42 2 3" xfId="590"/>
    <cellStyle name="Normal 42 3" xfId="591"/>
    <cellStyle name="Normal 42 3 2" xfId="592"/>
    <cellStyle name="Normal 42 3 2 2" xfId="593"/>
    <cellStyle name="Normal 42 3 3" xfId="594"/>
    <cellStyle name="Normal 42 4" xfId="595"/>
    <cellStyle name="Normal 42 4 2" xfId="596"/>
    <cellStyle name="Normal 42 5" xfId="597"/>
    <cellStyle name="Normal 43" xfId="598"/>
    <cellStyle name="Normal 43 2" xfId="599"/>
    <cellStyle name="Normal 43 2 2" xfId="600"/>
    <cellStyle name="Normal 43 2 2 2" xfId="601"/>
    <cellStyle name="Normal 43 2 3" xfId="602"/>
    <cellStyle name="Normal 43 3" xfId="603"/>
    <cellStyle name="Normal 43 3 2" xfId="604"/>
    <cellStyle name="Normal 43 3 2 2" xfId="605"/>
    <cellStyle name="Normal 43 3 3" xfId="606"/>
    <cellStyle name="Normal 43 4" xfId="607"/>
    <cellStyle name="Normal 43 4 2" xfId="608"/>
    <cellStyle name="Normal 43 5" xfId="609"/>
    <cellStyle name="Normal 44" xfId="610"/>
    <cellStyle name="Normal 44 2" xfId="611"/>
    <cellStyle name="Normal 44 2 2" xfId="612"/>
    <cellStyle name="Normal 44 2 2 2" xfId="613"/>
    <cellStyle name="Normal 44 2 3" xfId="614"/>
    <cellStyle name="Normal 44 3" xfId="615"/>
    <cellStyle name="Normal 44 3 2" xfId="616"/>
    <cellStyle name="Normal 44 3 2 2" xfId="617"/>
    <cellStyle name="Normal 44 3 3" xfId="618"/>
    <cellStyle name="Normal 44 4" xfId="619"/>
    <cellStyle name="Normal 44 4 2" xfId="620"/>
    <cellStyle name="Normal 44 5" xfId="621"/>
    <cellStyle name="Normal 45" xfId="622"/>
    <cellStyle name="Normal 45 2" xfId="623"/>
    <cellStyle name="Normal 46" xfId="624"/>
    <cellStyle name="Normal 46 2" xfId="625"/>
    <cellStyle name="Normal 47" xfId="626"/>
    <cellStyle name="Normal 47 2" xfId="627"/>
    <cellStyle name="Normal 48" xfId="628"/>
    <cellStyle name="Normal 48 2" xfId="629"/>
    <cellStyle name="Normal 49" xfId="630"/>
    <cellStyle name="Normal 49 2" xfId="631"/>
    <cellStyle name="Normal 5" xfId="632"/>
    <cellStyle name="Normal 5 2" xfId="633"/>
    <cellStyle name="Normal 5 2 2" xfId="634"/>
    <cellStyle name="Normal 5 3" xfId="635"/>
    <cellStyle name="Normal 5 3 2" xfId="636"/>
    <cellStyle name="Normal 5 3 2 2" xfId="637"/>
    <cellStyle name="Normal 5 3 2 2 2" xfId="638"/>
    <cellStyle name="Normal 5 3 2 3" xfId="639"/>
    <cellStyle name="Normal 5 3 3" xfId="640"/>
    <cellStyle name="Normal 5 3 3 2" xfId="641"/>
    <cellStyle name="Normal 5 3 4" xfId="642"/>
    <cellStyle name="Normal 5 4" xfId="643"/>
    <cellStyle name="Normal 5 5" xfId="644"/>
    <cellStyle name="Normal 5 5 2" xfId="645"/>
    <cellStyle name="Normal 5 5 2 2" xfId="646"/>
    <cellStyle name="Normal 5 5 3" xfId="647"/>
    <cellStyle name="Normal 50" xfId="648"/>
    <cellStyle name="Normal 50 2" xfId="649"/>
    <cellStyle name="Normal 51" xfId="650"/>
    <cellStyle name="Normal 51 2" xfId="651"/>
    <cellStyle name="Normal 52" xfId="652"/>
    <cellStyle name="Normal 52 2" xfId="653"/>
    <cellStyle name="Normal 53" xfId="654"/>
    <cellStyle name="Normal 53 2" xfId="655"/>
    <cellStyle name="Normal 54" xfId="656"/>
    <cellStyle name="Normal 55" xfId="657"/>
    <cellStyle name="Normal 56" xfId="658"/>
    <cellStyle name="Normal 57" xfId="659"/>
    <cellStyle name="Normal 58" xfId="660"/>
    <cellStyle name="Normal 59" xfId="661"/>
    <cellStyle name="Normal 6" xfId="662"/>
    <cellStyle name="Normal 6 2" xfId="663"/>
    <cellStyle name="Normal 6 2 2" xfId="664"/>
    <cellStyle name="Normal 6 3" xfId="665"/>
    <cellStyle name="Normal 6 3 2" xfId="666"/>
    <cellStyle name="Normal 6 3 2 2" xfId="667"/>
    <cellStyle name="Normal 6 3 2 2 2" xfId="668"/>
    <cellStyle name="Normal 6 3 2 3" xfId="669"/>
    <cellStyle name="Normal 6 3 3" xfId="670"/>
    <cellStyle name="Normal 6 3 3 2" xfId="671"/>
    <cellStyle name="Normal 6 3 4" xfId="672"/>
    <cellStyle name="Normal 6 4" xfId="673"/>
    <cellStyle name="Normal 6 5" xfId="674"/>
    <cellStyle name="Normal 6 5 2" xfId="675"/>
    <cellStyle name="Normal 6 5 2 2" xfId="676"/>
    <cellStyle name="Normal 6 5 3" xfId="677"/>
    <cellStyle name="Normal 60" xfId="678"/>
    <cellStyle name="Normal 61" xfId="679"/>
    <cellStyle name="Normal 62" xfId="680"/>
    <cellStyle name="Normal 63" xfId="681"/>
    <cellStyle name="Normal 64" xfId="682"/>
    <cellStyle name="Normal 7" xfId="683"/>
    <cellStyle name="Normal 7 2" xfId="684"/>
    <cellStyle name="Normal 7 2 2" xfId="685"/>
    <cellStyle name="Normal 7 3" xfId="686"/>
    <cellStyle name="Normal 7 3 2" xfId="687"/>
    <cellStyle name="Normal 7 3 2 2" xfId="688"/>
    <cellStyle name="Normal 7 3 2 2 2" xfId="689"/>
    <cellStyle name="Normal 7 3 2 3" xfId="690"/>
    <cellStyle name="Normal 7 3 3" xfId="691"/>
    <cellStyle name="Normal 7 3 3 2" xfId="692"/>
    <cellStyle name="Normal 7 3 4" xfId="693"/>
    <cellStyle name="Normal 7 4" xfId="694"/>
    <cellStyle name="Normal 7 5" xfId="695"/>
    <cellStyle name="Normal 7 5 2" xfId="696"/>
    <cellStyle name="Normal 7 5 2 2" xfId="697"/>
    <cellStyle name="Normal 7 5 3" xfId="698"/>
    <cellStyle name="Normal 8" xfId="699"/>
    <cellStyle name="Normal 8 2" xfId="700"/>
    <cellStyle name="Normal 8 2 2" xfId="701"/>
    <cellStyle name="Normal 8 3" xfId="702"/>
    <cellStyle name="Normal 8 3 2" xfId="703"/>
    <cellStyle name="Normal 8 3 2 2" xfId="704"/>
    <cellStyle name="Normal 8 3 2 2 2" xfId="705"/>
    <cellStyle name="Normal 8 3 2 3" xfId="706"/>
    <cellStyle name="Normal 8 3 3" xfId="707"/>
    <cellStyle name="Normal 8 3 3 2" xfId="708"/>
    <cellStyle name="Normal 8 3 4" xfId="709"/>
    <cellStyle name="Normal 8 4" xfId="710"/>
    <cellStyle name="Normal 8 5" xfId="711"/>
    <cellStyle name="Normal 8 5 2" xfId="712"/>
    <cellStyle name="Normal 8 5 2 2" xfId="713"/>
    <cellStyle name="Normal 8 5 3" xfId="714"/>
    <cellStyle name="Normal 9" xfId="715"/>
    <cellStyle name="Normal 9 2" xfId="716"/>
    <cellStyle name="Normal 9 2 2" xfId="717"/>
    <cellStyle name="Normal 9 3" xfId="718"/>
    <cellStyle name="Normal 9 3 2" xfId="719"/>
    <cellStyle name="Normal 9 3 2 2" xfId="720"/>
    <cellStyle name="Normal 9 3 2 2 2" xfId="721"/>
    <cellStyle name="Normal 9 3 2 3" xfId="722"/>
    <cellStyle name="Normal 9 3 3" xfId="723"/>
    <cellStyle name="Normal 9 3 3 2" xfId="724"/>
    <cellStyle name="Normal 9 3 4" xfId="725"/>
    <cellStyle name="Normal 9 4" xfId="726"/>
    <cellStyle name="Normal 9 5" xfId="727"/>
    <cellStyle name="Normal 9 5 2" xfId="728"/>
    <cellStyle name="Normal 9 5 2 2" xfId="729"/>
    <cellStyle name="Normal 9 5 3" xfId="730"/>
    <cellStyle name="Note 2" xfId="731"/>
    <cellStyle name="Note 2 2" xfId="732"/>
    <cellStyle name="Note 3" xfId="733"/>
    <cellStyle name="Note 3 2" xfId="734"/>
    <cellStyle name="Note 4" xfId="735"/>
    <cellStyle name="Note 4 2" xfId="736"/>
    <cellStyle name="Note 5" xfId="737"/>
    <cellStyle name="Note 5 2" xfId="738"/>
    <cellStyle name="Note 6" xfId="739"/>
    <cellStyle name="Note 7" xfId="740"/>
    <cellStyle name="Output 2" xfId="741"/>
    <cellStyle name="Output 3" xfId="742"/>
    <cellStyle name="Output 4" xfId="743"/>
    <cellStyle name="Percent 2" xfId="744"/>
    <cellStyle name="Percent 2 2" xfId="745"/>
    <cellStyle name="Percent 2 3" xfId="746"/>
    <cellStyle name="Percent 3" xfId="747"/>
    <cellStyle name="Percent 3 2" xfId="748"/>
    <cellStyle name="Percent 3 3" xfId="749"/>
    <cellStyle name="Percent 3 3 2" xfId="750"/>
    <cellStyle name="Percent 3 4" xfId="751"/>
    <cellStyle name="Percent 4" xfId="752"/>
    <cellStyle name="STYLE1" xfId="753"/>
    <cellStyle name="STYLE2" xfId="754"/>
    <cellStyle name="STYLE3" xfId="755"/>
    <cellStyle name="STYLE4" xfId="756"/>
    <cellStyle name="STYLE5" xfId="757"/>
    <cellStyle name="STYLE6" xfId="758"/>
    <cellStyle name="STYLE7" xfId="759"/>
    <cellStyle name="STYLE8" xfId="760"/>
    <cellStyle name="Title 2" xfId="761"/>
    <cellStyle name="Title 3" xfId="762"/>
    <cellStyle name="Title 4" xfId="763"/>
    <cellStyle name="Total 2" xfId="764"/>
    <cellStyle name="Total 3" xfId="765"/>
    <cellStyle name="Total 4" xfId="766"/>
    <cellStyle name="Warning Text 2" xfId="767"/>
    <cellStyle name="Warning Text 3" xfId="768"/>
    <cellStyle name="Warning Text 4" xfId="7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3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56" t="s">
        <v>2</v>
      </c>
      <c r="C4" s="457"/>
      <c r="D4" s="4" t="s">
        <v>3</v>
      </c>
      <c r="E4" s="4"/>
      <c r="F4" s="4"/>
      <c r="G4" s="5"/>
      <c r="I4" s="458"/>
      <c r="J4" s="458"/>
    </row>
    <row r="5" spans="1:15" x14ac:dyDescent="0.2">
      <c r="B5" s="437" t="s">
        <v>4</v>
      </c>
      <c r="C5" s="438"/>
      <c r="D5" s="6" t="s">
        <v>5</v>
      </c>
      <c r="E5" s="6"/>
      <c r="F5" s="6"/>
      <c r="G5" s="7"/>
      <c r="I5" s="458"/>
      <c r="J5" s="458"/>
      <c r="L5" s="459"/>
      <c r="M5" s="459"/>
    </row>
    <row r="6" spans="1:15" x14ac:dyDescent="0.2">
      <c r="B6" s="437" t="s">
        <v>6</v>
      </c>
      <c r="C6" s="438"/>
      <c r="D6" s="8">
        <v>41786</v>
      </c>
      <c r="E6" s="6"/>
      <c r="F6" s="6"/>
      <c r="G6" s="7"/>
      <c r="I6" s="458"/>
      <c r="J6" s="458"/>
      <c r="L6" s="459"/>
      <c r="M6" s="459"/>
    </row>
    <row r="7" spans="1:15" x14ac:dyDescent="0.2">
      <c r="B7" s="437" t="s">
        <v>7</v>
      </c>
      <c r="C7" s="438"/>
      <c r="D7" s="8">
        <v>41759</v>
      </c>
      <c r="E7" s="9"/>
      <c r="F7" s="9"/>
      <c r="G7" s="10"/>
      <c r="I7" s="11"/>
      <c r="J7" s="12"/>
      <c r="L7" s="459"/>
      <c r="M7" s="459"/>
    </row>
    <row r="8" spans="1:15" x14ac:dyDescent="0.2">
      <c r="B8" s="437" t="s">
        <v>8</v>
      </c>
      <c r="C8" s="438"/>
      <c r="D8" s="6" t="s">
        <v>9</v>
      </c>
      <c r="E8" s="6"/>
      <c r="F8" s="6"/>
      <c r="G8" s="7"/>
      <c r="I8" s="11"/>
      <c r="J8" s="11"/>
    </row>
    <row r="9" spans="1:15" x14ac:dyDescent="0.2">
      <c r="B9" s="437" t="s">
        <v>10</v>
      </c>
      <c r="C9" s="438"/>
      <c r="D9" s="6" t="s">
        <v>11</v>
      </c>
      <c r="E9" s="6"/>
      <c r="F9" s="6"/>
      <c r="G9" s="7"/>
      <c r="I9" s="11"/>
      <c r="J9" s="11"/>
    </row>
    <row r="10" spans="1:15" x14ac:dyDescent="0.2">
      <c r="B10" s="13" t="s">
        <v>12</v>
      </c>
      <c r="C10" s="14"/>
      <c r="D10" s="15" t="s">
        <v>13</v>
      </c>
      <c r="E10" s="16"/>
      <c r="F10" s="16"/>
      <c r="G10" s="17"/>
      <c r="I10" s="18"/>
      <c r="J10" s="18"/>
    </row>
    <row r="11" spans="1:15" ht="13.5" thickBot="1" x14ac:dyDescent="0.25">
      <c r="B11" s="439" t="s">
        <v>14</v>
      </c>
      <c r="C11" s="440"/>
      <c r="D11" s="19" t="s">
        <v>15</v>
      </c>
      <c r="E11" s="20"/>
      <c r="F11" s="20"/>
      <c r="G11" s="21"/>
    </row>
    <row r="12" spans="1:15" x14ac:dyDescent="0.2">
      <c r="B12" s="18"/>
      <c r="C12" s="18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6"/>
    </row>
    <row r="15" spans="1:15" ht="6.75" customHeight="1" x14ac:dyDescent="0.2">
      <c r="A15" s="27"/>
      <c r="B15" s="18"/>
      <c r="C15" s="18"/>
      <c r="D15" s="18"/>
      <c r="E15" s="18"/>
      <c r="F15" s="18"/>
      <c r="G15" s="18"/>
      <c r="H15" s="28"/>
      <c r="I15" s="18"/>
      <c r="J15" s="18"/>
      <c r="K15" s="18"/>
      <c r="L15" s="18"/>
      <c r="M15" s="18"/>
      <c r="N15" s="18"/>
      <c r="O15" s="29"/>
    </row>
    <row r="16" spans="1:15" x14ac:dyDescent="0.2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3" t="s">
        <v>23</v>
      </c>
      <c r="I16" s="31" t="s">
        <v>24</v>
      </c>
      <c r="J16" s="31" t="s">
        <v>25</v>
      </c>
      <c r="K16" s="31" t="s">
        <v>26</v>
      </c>
      <c r="L16" s="34" t="s">
        <v>27</v>
      </c>
      <c r="M16" s="31" t="s">
        <v>28</v>
      </c>
      <c r="N16" s="31" t="s">
        <v>29</v>
      </c>
      <c r="O16" s="35" t="s">
        <v>30</v>
      </c>
    </row>
    <row r="17" spans="1:17" x14ac:dyDescent="0.2">
      <c r="A17" s="27"/>
      <c r="B17" s="36" t="s">
        <v>31</v>
      </c>
      <c r="C17" s="37" t="s">
        <v>32</v>
      </c>
      <c r="D17" s="38">
        <v>8.8229999999999992E-3</v>
      </c>
      <c r="E17" s="39">
        <f>+D17-F17</f>
        <v>1.5229999999999992E-3</v>
      </c>
      <c r="F17" s="40">
        <v>7.3000000000000001E-3</v>
      </c>
      <c r="G17" s="41"/>
      <c r="H17" s="42">
        <v>462000000</v>
      </c>
      <c r="I17" s="43">
        <v>356408872.94</v>
      </c>
      <c r="J17" s="43">
        <v>279523.09000000003</v>
      </c>
      <c r="K17" s="44">
        <f>+'ESA Collection and Waterfall(3)'!G84</f>
        <v>6870943.4799999995</v>
      </c>
      <c r="L17" s="43">
        <f>I17-K17</f>
        <v>349537929.45999998</v>
      </c>
      <c r="M17" s="45">
        <v>0.98</v>
      </c>
      <c r="N17" s="46" t="s">
        <v>33</v>
      </c>
      <c r="O17" s="47">
        <v>50885</v>
      </c>
      <c r="Q17" s="48"/>
    </row>
    <row r="18" spans="1:17" x14ac:dyDescent="0.2">
      <c r="A18" s="27"/>
      <c r="B18" s="49" t="s">
        <v>34</v>
      </c>
      <c r="C18" s="50" t="s">
        <v>35</v>
      </c>
      <c r="D18" s="51">
        <v>3.6523E-2</v>
      </c>
      <c r="E18" s="52">
        <f>+D18-F18</f>
        <v>1.5229999999999966E-3</v>
      </c>
      <c r="F18" s="53">
        <v>3.5000000000000003E-2</v>
      </c>
      <c r="G18" s="54"/>
      <c r="H18" s="55">
        <v>9200000</v>
      </c>
      <c r="I18" s="56">
        <v>9200000</v>
      </c>
      <c r="J18" s="56">
        <v>29868.07</v>
      </c>
      <c r="K18" s="57"/>
      <c r="L18" s="56">
        <f>I18-K18</f>
        <v>9200000</v>
      </c>
      <c r="M18" s="58">
        <v>0.02</v>
      </c>
      <c r="N18" s="59" t="s">
        <v>33</v>
      </c>
      <c r="O18" s="60">
        <v>54173</v>
      </c>
      <c r="Q18" s="48"/>
    </row>
    <row r="19" spans="1:17" x14ac:dyDescent="0.2">
      <c r="A19" s="27"/>
      <c r="B19" s="61"/>
      <c r="C19" s="61"/>
      <c r="D19" s="51"/>
      <c r="E19" s="51"/>
      <c r="F19" s="62"/>
      <c r="G19" s="54"/>
      <c r="H19" s="63"/>
      <c r="I19" s="64"/>
      <c r="J19" s="56"/>
      <c r="K19" s="57"/>
      <c r="L19" s="56"/>
      <c r="M19" s="58"/>
      <c r="N19" s="59"/>
      <c r="O19" s="60"/>
      <c r="Q19" s="48"/>
    </row>
    <row r="20" spans="1:17" x14ac:dyDescent="0.2">
      <c r="A20" s="65"/>
      <c r="B20" s="66"/>
      <c r="C20" s="67"/>
      <c r="D20" s="68"/>
      <c r="E20" s="69"/>
      <c r="F20" s="67"/>
      <c r="G20" s="69"/>
      <c r="H20" s="70"/>
      <c r="I20" s="71"/>
      <c r="J20" s="71"/>
      <c r="K20" s="72"/>
      <c r="L20" s="71"/>
      <c r="M20" s="73"/>
      <c r="N20" s="74"/>
      <c r="O20" s="75"/>
    </row>
    <row r="21" spans="1:17" x14ac:dyDescent="0.2">
      <c r="A21" s="65"/>
      <c r="B21" s="76" t="s">
        <v>36</v>
      </c>
      <c r="C21" s="66"/>
      <c r="D21" s="77"/>
      <c r="E21" s="67"/>
      <c r="F21" s="67"/>
      <c r="G21" s="67"/>
      <c r="H21" s="78">
        <f>SUM(H17:H20)</f>
        <v>471200000</v>
      </c>
      <c r="I21" s="79">
        <f>SUM(I17:I20)</f>
        <v>365608872.94</v>
      </c>
      <c r="J21" s="79">
        <f>SUM(J17:J19)</f>
        <v>309391.16000000003</v>
      </c>
      <c r="K21" s="79">
        <f>SUM(K17:K19)</f>
        <v>6870943.4799999995</v>
      </c>
      <c r="L21" s="79">
        <f>SUM(L17:L19)</f>
        <v>358737929.45999998</v>
      </c>
      <c r="M21" s="80">
        <f>SUM(M17:M19)</f>
        <v>1</v>
      </c>
      <c r="N21" s="81"/>
      <c r="O21" s="82"/>
    </row>
    <row r="22" spans="1:17" s="88" customFormat="1" ht="11.25" x14ac:dyDescent="0.2">
      <c r="A22" s="83" t="s">
        <v>37</v>
      </c>
      <c r="B22" s="84"/>
      <c r="C22" s="84"/>
      <c r="D22" s="84"/>
      <c r="E22" s="84"/>
      <c r="F22" s="84"/>
      <c r="G22" s="84"/>
      <c r="H22" s="85"/>
      <c r="I22" s="84"/>
      <c r="J22" s="84"/>
      <c r="K22" s="86"/>
      <c r="L22" s="86"/>
      <c r="M22" s="86"/>
      <c r="N22" s="86"/>
      <c r="O22" s="87"/>
    </row>
    <row r="23" spans="1:17" s="88" customFormat="1" ht="13.5" thickBot="1" x14ac:dyDescent="0.25">
      <c r="A23" s="89"/>
      <c r="B23" s="90"/>
      <c r="C23" s="90"/>
      <c r="D23" s="90"/>
      <c r="E23" s="90"/>
      <c r="F23" s="90"/>
      <c r="G23" s="90"/>
      <c r="H23" s="91"/>
      <c r="I23" s="90"/>
      <c r="J23" s="90"/>
      <c r="K23" s="92"/>
      <c r="L23" s="92"/>
      <c r="M23" s="92"/>
      <c r="N23" s="92"/>
      <c r="O23" s="93"/>
    </row>
    <row r="24" spans="1:17" ht="13.5" thickBot="1" x14ac:dyDescent="0.25"/>
    <row r="25" spans="1:17" ht="15.75" x14ac:dyDescent="0.25">
      <c r="A25" s="22" t="s">
        <v>38</v>
      </c>
      <c r="B25" s="23"/>
      <c r="C25" s="24"/>
      <c r="D25" s="24"/>
      <c r="E25" s="24"/>
      <c r="F25" s="24"/>
      <c r="G25" s="24"/>
      <c r="H25" s="94"/>
      <c r="J25" s="22" t="s">
        <v>39</v>
      </c>
      <c r="K25" s="24"/>
      <c r="L25" s="24"/>
      <c r="M25" s="24"/>
      <c r="N25" s="24"/>
      <c r="O25" s="26"/>
    </row>
    <row r="26" spans="1:17" ht="6.75" customHeight="1" x14ac:dyDescent="0.2">
      <c r="A26" s="27"/>
      <c r="B26" s="18"/>
      <c r="C26" s="18"/>
      <c r="D26" s="18"/>
      <c r="E26" s="18"/>
      <c r="F26" s="18"/>
      <c r="G26" s="18"/>
      <c r="H26" s="95"/>
      <c r="J26" s="27"/>
      <c r="K26" s="18"/>
      <c r="L26" s="18"/>
      <c r="M26" s="18"/>
      <c r="N26" s="18"/>
      <c r="O26" s="29"/>
    </row>
    <row r="27" spans="1:17" s="104" customFormat="1" ht="12.75" customHeight="1" x14ac:dyDescent="0.2">
      <c r="A27" s="96"/>
      <c r="B27" s="97"/>
      <c r="C27" s="97"/>
      <c r="D27" s="97"/>
      <c r="E27" s="98"/>
      <c r="F27" s="99" t="s">
        <v>40</v>
      </c>
      <c r="G27" s="100" t="s">
        <v>41</v>
      </c>
      <c r="H27" s="101" t="s">
        <v>42</v>
      </c>
      <c r="I27" s="2"/>
      <c r="J27" s="102"/>
      <c r="K27" s="103"/>
      <c r="L27" s="34" t="s">
        <v>43</v>
      </c>
      <c r="M27" s="441" t="s">
        <v>44</v>
      </c>
      <c r="N27" s="442"/>
      <c r="O27" s="443"/>
    </row>
    <row r="28" spans="1:17" x14ac:dyDescent="0.2">
      <c r="A28" s="102"/>
      <c r="B28" s="105" t="s">
        <v>45</v>
      </c>
      <c r="C28" s="105"/>
      <c r="D28" s="105"/>
      <c r="E28" s="105"/>
      <c r="F28" s="106">
        <v>366085498.64999998</v>
      </c>
      <c r="G28" s="107">
        <f>H28-F28</f>
        <v>-6665806.8799999952</v>
      </c>
      <c r="H28" s="108">
        <v>359419691.76999998</v>
      </c>
      <c r="I28" s="109"/>
      <c r="J28" s="65"/>
      <c r="K28" s="110"/>
      <c r="L28" s="111"/>
      <c r="M28" s="444" t="s">
        <v>46</v>
      </c>
      <c r="N28" s="445"/>
      <c r="O28" s="446"/>
    </row>
    <row r="29" spans="1:17" x14ac:dyDescent="0.2">
      <c r="A29" s="27"/>
      <c r="B29" s="18" t="s">
        <v>47</v>
      </c>
      <c r="C29" s="18"/>
      <c r="D29" s="18"/>
      <c r="E29" s="18"/>
      <c r="F29" s="112">
        <v>4567188.72</v>
      </c>
      <c r="G29" s="113">
        <f t="shared" ref="G29:G30" si="0">H29-F29</f>
        <v>95675.69000000041</v>
      </c>
      <c r="H29" s="114">
        <v>4662864.41</v>
      </c>
      <c r="I29" s="109"/>
      <c r="J29" s="115" t="s">
        <v>48</v>
      </c>
      <c r="K29" s="116"/>
      <c r="L29" s="117">
        <v>1.35E-2</v>
      </c>
      <c r="M29" s="118"/>
      <c r="N29" s="119">
        <v>-24.86</v>
      </c>
      <c r="O29" s="120"/>
    </row>
    <row r="30" spans="1:17" x14ac:dyDescent="0.2">
      <c r="A30" s="27"/>
      <c r="B30" s="121" t="s">
        <v>49</v>
      </c>
      <c r="C30" s="121"/>
      <c r="D30" s="121"/>
      <c r="E30" s="121"/>
      <c r="F30" s="122">
        <v>370652687.37</v>
      </c>
      <c r="G30" s="113">
        <f t="shared" si="0"/>
        <v>-6570131.1899999976</v>
      </c>
      <c r="H30" s="123">
        <v>364082556.18000001</v>
      </c>
      <c r="I30" s="109"/>
      <c r="J30" s="115" t="s">
        <v>50</v>
      </c>
      <c r="K30" s="116"/>
      <c r="L30" s="117">
        <v>3.0000000000000001E-3</v>
      </c>
      <c r="M30" s="124"/>
      <c r="N30" s="125">
        <v>-1.89</v>
      </c>
      <c r="O30" s="126"/>
    </row>
    <row r="31" spans="1:17" x14ac:dyDescent="0.2">
      <c r="A31" s="27"/>
      <c r="B31" s="18"/>
      <c r="C31" s="18"/>
      <c r="D31" s="18"/>
      <c r="E31" s="18"/>
      <c r="F31" s="112"/>
      <c r="G31" s="113"/>
      <c r="H31" s="114"/>
      <c r="I31" s="109"/>
      <c r="J31" s="115" t="s">
        <v>51</v>
      </c>
      <c r="K31" s="116"/>
      <c r="L31" s="117">
        <v>0.12130000000000001</v>
      </c>
      <c r="M31" s="124"/>
      <c r="N31" s="125">
        <v>-17.61</v>
      </c>
      <c r="O31" s="126"/>
    </row>
    <row r="32" spans="1:17" x14ac:dyDescent="0.2">
      <c r="A32" s="27"/>
      <c r="B32" s="18"/>
      <c r="C32" s="18"/>
      <c r="D32" s="18"/>
      <c r="E32" s="18"/>
      <c r="F32" s="112"/>
      <c r="G32" s="113"/>
      <c r="H32" s="114"/>
      <c r="I32" s="109"/>
      <c r="J32" s="115" t="s">
        <v>52</v>
      </c>
      <c r="K32" s="116"/>
      <c r="L32" s="117">
        <v>0.1532</v>
      </c>
      <c r="M32" s="127"/>
      <c r="N32" s="128">
        <v>-3.05</v>
      </c>
      <c r="O32" s="129"/>
    </row>
    <row r="33" spans="1:15" ht="15.75" customHeight="1" x14ac:dyDescent="0.2">
      <c r="A33" s="27"/>
      <c r="B33" s="18"/>
      <c r="C33" s="18"/>
      <c r="D33" s="18"/>
      <c r="E33" s="18"/>
      <c r="F33" s="130"/>
      <c r="G33" s="131"/>
      <c r="H33" s="132"/>
      <c r="I33" s="109"/>
      <c r="J33" s="133"/>
      <c r="K33" s="134"/>
      <c r="L33" s="135"/>
      <c r="M33" s="136"/>
      <c r="N33" s="137" t="s">
        <v>53</v>
      </c>
      <c r="O33" s="138"/>
    </row>
    <row r="34" spans="1:15" x14ac:dyDescent="0.2">
      <c r="A34" s="27"/>
      <c r="B34" s="18" t="s">
        <v>54</v>
      </c>
      <c r="C34" s="18"/>
      <c r="D34" s="18"/>
      <c r="E34" s="18"/>
      <c r="F34" s="112">
        <v>5.0999999999999996</v>
      </c>
      <c r="G34" s="113">
        <f>H34-F34</f>
        <v>9.2310237416004526E-4</v>
      </c>
      <c r="H34" s="114">
        <v>5.1009231023741597</v>
      </c>
      <c r="I34" s="109"/>
      <c r="J34" s="115" t="s">
        <v>55</v>
      </c>
      <c r="K34" s="116"/>
      <c r="L34" s="117">
        <v>0.69769999999999999</v>
      </c>
      <c r="M34" s="118"/>
      <c r="N34" s="119">
        <v>76.44</v>
      </c>
      <c r="O34" s="120"/>
    </row>
    <row r="35" spans="1:15" x14ac:dyDescent="0.2">
      <c r="A35" s="27"/>
      <c r="B35" s="18" t="s">
        <v>56</v>
      </c>
      <c r="C35" s="18"/>
      <c r="D35" s="18"/>
      <c r="E35" s="18"/>
      <c r="F35" s="112">
        <v>153.1</v>
      </c>
      <c r="G35" s="113">
        <f t="shared" ref="G35:G39" si="1">H35-F35</f>
        <v>-7.2118267003759229E-2</v>
      </c>
      <c r="H35" s="114">
        <v>153.02788173299624</v>
      </c>
      <c r="I35" s="109"/>
      <c r="J35" s="115" t="s">
        <v>57</v>
      </c>
      <c r="K35" s="116"/>
      <c r="L35" s="117">
        <v>1.09E-2</v>
      </c>
      <c r="M35" s="124"/>
      <c r="N35" s="125">
        <v>78.3</v>
      </c>
      <c r="O35" s="126"/>
    </row>
    <row r="36" spans="1:15" ht="12.75" customHeight="1" x14ac:dyDescent="0.2">
      <c r="A36" s="27"/>
      <c r="B36" s="18" t="s">
        <v>58</v>
      </c>
      <c r="C36" s="18"/>
      <c r="D36" s="18"/>
      <c r="E36" s="18"/>
      <c r="F36" s="139">
        <v>69727</v>
      </c>
      <c r="G36" s="113">
        <f t="shared" si="1"/>
        <v>-1319</v>
      </c>
      <c r="H36" s="140">
        <v>68408</v>
      </c>
      <c r="I36" s="109"/>
      <c r="J36" s="115" t="s">
        <v>59</v>
      </c>
      <c r="K36" s="116"/>
      <c r="L36" s="117">
        <v>5.0000000000000001E-4</v>
      </c>
      <c r="M36" s="124"/>
      <c r="N36" s="125">
        <v>103.9</v>
      </c>
      <c r="O36" s="126"/>
    </row>
    <row r="37" spans="1:15" ht="13.5" thickBot="1" x14ac:dyDescent="0.25">
      <c r="A37" s="27"/>
      <c r="B37" s="18" t="s">
        <v>60</v>
      </c>
      <c r="C37" s="18"/>
      <c r="D37" s="18"/>
      <c r="E37" s="18"/>
      <c r="F37" s="139">
        <v>32996</v>
      </c>
      <c r="G37" s="113">
        <f t="shared" si="1"/>
        <v>-630</v>
      </c>
      <c r="H37" s="140">
        <v>32366</v>
      </c>
      <c r="I37" s="109"/>
      <c r="J37" s="141" t="s">
        <v>61</v>
      </c>
      <c r="K37" s="116"/>
      <c r="L37" s="142"/>
      <c r="M37" s="143"/>
      <c r="N37" s="144">
        <v>51.28</v>
      </c>
      <c r="O37" s="145"/>
    </row>
    <row r="38" spans="1:15" ht="13.5" thickBot="1" x14ac:dyDescent="0.25">
      <c r="A38" s="27"/>
      <c r="B38" s="18" t="s">
        <v>62</v>
      </c>
      <c r="C38" s="18"/>
      <c r="D38" s="18"/>
      <c r="E38" s="18"/>
      <c r="F38" s="146">
        <v>5315.77</v>
      </c>
      <c r="G38" s="113">
        <f t="shared" si="1"/>
        <v>6.4519065021631832</v>
      </c>
      <c r="H38" s="147">
        <v>5322.2219065021636</v>
      </c>
      <c r="I38" s="109"/>
      <c r="J38" s="148"/>
      <c r="K38" s="149"/>
      <c r="L38" s="150"/>
      <c r="M38" s="151"/>
      <c r="N38" s="151"/>
      <c r="O38" s="152"/>
    </row>
    <row r="39" spans="1:15" ht="12.75" customHeight="1" x14ac:dyDescent="0.2">
      <c r="A39" s="65"/>
      <c r="B39" s="153" t="s">
        <v>63</v>
      </c>
      <c r="C39" s="153"/>
      <c r="D39" s="153"/>
      <c r="E39" s="153"/>
      <c r="F39" s="154">
        <v>11233.26</v>
      </c>
      <c r="G39" s="155">
        <f t="shared" si="1"/>
        <v>15.660354075263967</v>
      </c>
      <c r="H39" s="156">
        <v>11248.920354075264</v>
      </c>
      <c r="I39" s="109"/>
      <c r="J39" s="447" t="s">
        <v>64</v>
      </c>
      <c r="K39" s="448"/>
      <c r="L39" s="448"/>
      <c r="M39" s="448"/>
      <c r="N39" s="448"/>
      <c r="O39" s="449"/>
    </row>
    <row r="40" spans="1:15" s="88" customFormat="1" x14ac:dyDescent="0.2">
      <c r="A40" s="83"/>
      <c r="B40" s="84"/>
      <c r="C40" s="84"/>
      <c r="D40" s="84"/>
      <c r="E40" s="84"/>
      <c r="F40" s="84"/>
      <c r="G40" s="86"/>
      <c r="H40" s="157"/>
      <c r="I40" s="109"/>
      <c r="J40" s="450"/>
      <c r="K40" s="451"/>
      <c r="L40" s="451"/>
      <c r="M40" s="451"/>
      <c r="N40" s="451"/>
      <c r="O40" s="452"/>
    </row>
    <row r="41" spans="1:15" s="88" customFormat="1" ht="13.5" thickBot="1" x14ac:dyDescent="0.25">
      <c r="A41" s="89"/>
      <c r="B41" s="90"/>
      <c r="C41" s="90"/>
      <c r="D41" s="90"/>
      <c r="E41" s="90"/>
      <c r="F41" s="90"/>
      <c r="G41" s="90"/>
      <c r="H41" s="158"/>
      <c r="I41" s="109"/>
      <c r="J41" s="453"/>
      <c r="K41" s="454"/>
      <c r="L41" s="454"/>
      <c r="M41" s="454"/>
      <c r="N41" s="454"/>
      <c r="O41" s="455"/>
    </row>
    <row r="42" spans="1:15" ht="13.5" thickBot="1" x14ac:dyDescent="0.25">
      <c r="I42" s="109"/>
    </row>
    <row r="43" spans="1:15" ht="15.75" x14ac:dyDescent="0.25">
      <c r="A43" s="22" t="s">
        <v>65</v>
      </c>
      <c r="B43" s="24"/>
      <c r="C43" s="24"/>
      <c r="D43" s="24"/>
      <c r="E43" s="24"/>
      <c r="F43" s="24"/>
      <c r="G43" s="24"/>
      <c r="H43" s="94"/>
      <c r="I43" s="109"/>
      <c r="J43" s="18"/>
      <c r="L43" s="18"/>
    </row>
    <row r="44" spans="1:15" x14ac:dyDescent="0.2">
      <c r="A44" s="27"/>
      <c r="B44" s="18"/>
      <c r="C44" s="18"/>
      <c r="D44" s="18"/>
      <c r="E44" s="18"/>
      <c r="F44" s="18"/>
      <c r="G44" s="18"/>
      <c r="H44" s="95"/>
      <c r="I44" s="109"/>
      <c r="J44" s="18"/>
      <c r="L44" s="159"/>
    </row>
    <row r="45" spans="1:15" x14ac:dyDescent="0.2">
      <c r="A45" s="96"/>
      <c r="B45" s="97"/>
      <c r="C45" s="97"/>
      <c r="D45" s="97"/>
      <c r="E45" s="97"/>
      <c r="F45" s="31" t="s">
        <v>66</v>
      </c>
      <c r="G45" s="34" t="s">
        <v>41</v>
      </c>
      <c r="H45" s="160" t="s">
        <v>42</v>
      </c>
      <c r="I45" s="109"/>
      <c r="J45" s="161"/>
      <c r="L45" s="159"/>
    </row>
    <row r="46" spans="1:15" x14ac:dyDescent="0.2">
      <c r="A46" s="27"/>
      <c r="B46" s="18" t="s">
        <v>67</v>
      </c>
      <c r="C46" s="18"/>
      <c r="D46" s="18"/>
      <c r="E46" s="103"/>
      <c r="F46" s="162">
        <v>946748.2</v>
      </c>
      <c r="G46" s="163">
        <f>H46-F46</f>
        <v>-20116.479999999981</v>
      </c>
      <c r="H46" s="164">
        <f>+F47</f>
        <v>926631.72</v>
      </c>
      <c r="I46" s="109"/>
      <c r="J46" s="165"/>
      <c r="L46" s="159"/>
    </row>
    <row r="47" spans="1:15" x14ac:dyDescent="0.2">
      <c r="A47" s="27"/>
      <c r="B47" s="18" t="s">
        <v>68</v>
      </c>
      <c r="C47" s="18"/>
      <c r="D47" s="18"/>
      <c r="E47" s="116"/>
      <c r="F47" s="162">
        <v>926631.72</v>
      </c>
      <c r="G47" s="166">
        <f t="shared" ref="G47:G50" si="2">H47-F47</f>
        <v>-16425.329999999958</v>
      </c>
      <c r="H47" s="164">
        <v>910206.39</v>
      </c>
      <c r="I47" s="109"/>
      <c r="J47" s="167"/>
    </row>
    <row r="48" spans="1:15" x14ac:dyDescent="0.2">
      <c r="A48" s="27"/>
      <c r="B48" s="18" t="s">
        <v>69</v>
      </c>
      <c r="C48" s="18"/>
      <c r="D48" s="18"/>
      <c r="E48" s="116"/>
      <c r="F48" s="168" t="s">
        <v>70</v>
      </c>
      <c r="G48" s="166">
        <v>0</v>
      </c>
      <c r="H48" s="164">
        <v>0</v>
      </c>
      <c r="I48" s="109"/>
      <c r="J48" s="169"/>
      <c r="L48" s="170"/>
    </row>
    <row r="49" spans="1:14" x14ac:dyDescent="0.2">
      <c r="A49" s="27"/>
      <c r="B49" s="18" t="s">
        <v>71</v>
      </c>
      <c r="C49" s="18"/>
      <c r="D49" s="18"/>
      <c r="E49" s="116"/>
      <c r="F49" s="168" t="s">
        <v>70</v>
      </c>
      <c r="G49" s="166">
        <v>0</v>
      </c>
      <c r="H49" s="164">
        <v>0</v>
      </c>
      <c r="I49" s="109"/>
      <c r="J49" s="167"/>
      <c r="L49" s="170"/>
    </row>
    <row r="50" spans="1:14" x14ac:dyDescent="0.2">
      <c r="A50" s="27"/>
      <c r="B50" s="18" t="s">
        <v>72</v>
      </c>
      <c r="C50" s="18"/>
      <c r="D50" s="18"/>
      <c r="E50" s="116"/>
      <c r="F50" s="168">
        <v>9483254.3200000003</v>
      </c>
      <c r="G50" s="166">
        <f t="shared" si="2"/>
        <v>-1460913.0100000007</v>
      </c>
      <c r="H50" s="164">
        <v>8022341.3099999996</v>
      </c>
      <c r="I50" s="109"/>
      <c r="J50" s="165"/>
      <c r="L50" s="18"/>
    </row>
    <row r="51" spans="1:14" ht="15" customHeight="1" x14ac:dyDescent="0.2">
      <c r="A51" s="27"/>
      <c r="B51" s="18" t="s">
        <v>73</v>
      </c>
      <c r="C51" s="18"/>
      <c r="D51" s="18"/>
      <c r="E51" s="18"/>
      <c r="F51" s="171"/>
      <c r="G51" s="166">
        <v>0</v>
      </c>
      <c r="H51" s="164"/>
      <c r="I51" s="109"/>
      <c r="J51" s="165"/>
      <c r="K51" s="170"/>
      <c r="L51" s="165"/>
      <c r="M51" s="172"/>
    </row>
    <row r="52" spans="1:14" x14ac:dyDescent="0.2">
      <c r="A52" s="27"/>
      <c r="B52" s="18" t="s">
        <v>74</v>
      </c>
      <c r="C52" s="18"/>
      <c r="D52" s="18"/>
      <c r="E52" s="18"/>
      <c r="F52" s="171"/>
      <c r="G52" s="166">
        <v>0</v>
      </c>
      <c r="H52" s="164"/>
      <c r="I52" s="109"/>
      <c r="J52" s="18"/>
      <c r="L52" s="18"/>
    </row>
    <row r="53" spans="1:14" x14ac:dyDescent="0.2">
      <c r="A53" s="27"/>
      <c r="B53" s="121" t="s">
        <v>75</v>
      </c>
      <c r="C53" s="18"/>
      <c r="D53" s="18"/>
      <c r="E53" s="18"/>
      <c r="F53" s="173">
        <v>10409886.039999999</v>
      </c>
      <c r="G53" s="166">
        <f>H53-F53</f>
        <v>-1477338.3399999999</v>
      </c>
      <c r="H53" s="174">
        <f>H47+H48+H50</f>
        <v>8932547.6999999993</v>
      </c>
      <c r="I53" s="109"/>
      <c r="J53" s="165"/>
      <c r="K53" s="175"/>
      <c r="L53" s="165"/>
    </row>
    <row r="54" spans="1:14" x14ac:dyDescent="0.2">
      <c r="A54" s="27"/>
      <c r="B54" s="18"/>
      <c r="C54" s="18"/>
      <c r="D54" s="18"/>
      <c r="E54" s="18"/>
      <c r="F54" s="173"/>
      <c r="G54" s="61"/>
      <c r="H54" s="95"/>
      <c r="I54" s="109"/>
      <c r="J54" s="18"/>
      <c r="L54" s="18"/>
    </row>
    <row r="55" spans="1:14" x14ac:dyDescent="0.2">
      <c r="A55" s="83"/>
      <c r="B55" s="86"/>
      <c r="C55" s="86"/>
      <c r="D55" s="86"/>
      <c r="E55" s="86"/>
      <c r="F55" s="176"/>
      <c r="G55" s="177"/>
      <c r="H55" s="178"/>
      <c r="I55" s="109"/>
      <c r="J55" s="18"/>
    </row>
    <row r="56" spans="1:14" x14ac:dyDescent="0.2">
      <c r="A56" s="83"/>
      <c r="B56" s="86"/>
      <c r="C56" s="86"/>
      <c r="D56" s="86"/>
      <c r="E56" s="86"/>
      <c r="F56" s="176"/>
      <c r="G56" s="177"/>
      <c r="H56" s="178"/>
      <c r="I56" s="109"/>
      <c r="J56" s="18"/>
      <c r="L56" s="109"/>
      <c r="M56" s="109"/>
    </row>
    <row r="57" spans="1:14" ht="13.5" thickBot="1" x14ac:dyDescent="0.25">
      <c r="A57" s="179"/>
      <c r="B57" s="92"/>
      <c r="C57" s="92"/>
      <c r="D57" s="92"/>
      <c r="E57" s="92"/>
      <c r="F57" s="180"/>
      <c r="G57" s="181"/>
      <c r="H57" s="182"/>
      <c r="I57" s="109"/>
    </row>
    <row r="58" spans="1:14" x14ac:dyDescent="0.2">
      <c r="I58" s="109"/>
    </row>
    <row r="59" spans="1:14" ht="13.5" thickBot="1" x14ac:dyDescent="0.25">
      <c r="I59" s="109"/>
    </row>
    <row r="60" spans="1:14" ht="16.5" thickBot="1" x14ac:dyDescent="0.3">
      <c r="A60" s="22" t="s">
        <v>76</v>
      </c>
      <c r="B60" s="24"/>
      <c r="C60" s="24"/>
      <c r="D60" s="24"/>
      <c r="E60" s="24"/>
      <c r="F60" s="24"/>
      <c r="G60" s="24"/>
      <c r="H60" s="94"/>
      <c r="I60" s="109"/>
      <c r="J60" s="434" t="s">
        <v>77</v>
      </c>
      <c r="K60" s="435"/>
      <c r="N60" s="172"/>
    </row>
    <row r="61" spans="1:14" ht="6.75" customHeight="1" x14ac:dyDescent="0.2">
      <c r="A61" s="27"/>
      <c r="B61" s="18"/>
      <c r="C61" s="18"/>
      <c r="D61" s="18"/>
      <c r="E61" s="18"/>
      <c r="F61" s="18"/>
      <c r="G61" s="18"/>
      <c r="H61" s="95"/>
      <c r="I61" s="109"/>
      <c r="J61" s="27"/>
      <c r="K61" s="29"/>
    </row>
    <row r="62" spans="1:14" s="104" customFormat="1" x14ac:dyDescent="0.2">
      <c r="A62" s="96"/>
      <c r="B62" s="97"/>
      <c r="C62" s="97"/>
      <c r="D62" s="97"/>
      <c r="E62" s="97"/>
      <c r="F62" s="31" t="s">
        <v>66</v>
      </c>
      <c r="G62" s="31" t="s">
        <v>41</v>
      </c>
      <c r="H62" s="160" t="s">
        <v>42</v>
      </c>
      <c r="I62" s="109"/>
      <c r="J62" s="27" t="s">
        <v>78</v>
      </c>
      <c r="K62" s="183">
        <v>9.794129549049746E-2</v>
      </c>
    </row>
    <row r="63" spans="1:14" ht="13.5" thickBot="1" x14ac:dyDescent="0.25">
      <c r="A63" s="102"/>
      <c r="B63" s="184" t="s">
        <v>79</v>
      </c>
      <c r="C63" s="105"/>
      <c r="D63" s="105"/>
      <c r="E63" s="105"/>
      <c r="F63" s="185"/>
      <c r="G63" s="103"/>
      <c r="H63" s="186"/>
      <c r="I63" s="109"/>
      <c r="J63" s="187"/>
      <c r="K63" s="188"/>
    </row>
    <row r="64" spans="1:14" ht="14.25" x14ac:dyDescent="0.2">
      <c r="A64" s="27"/>
      <c r="B64" s="18" t="s">
        <v>80</v>
      </c>
      <c r="C64" s="18"/>
      <c r="D64" s="18"/>
      <c r="E64" s="18"/>
      <c r="F64" s="166">
        <v>373143179.72000003</v>
      </c>
      <c r="G64" s="189">
        <f>-F64+H64</f>
        <v>-6669117.5900000334</v>
      </c>
      <c r="H64" s="164">
        <f>+H28+'ESA Balance Sheet(3)'!B16</f>
        <v>366474062.13</v>
      </c>
      <c r="I64" s="109"/>
      <c r="J64" s="18"/>
      <c r="K64" s="190"/>
    </row>
    <row r="65" spans="1:16" x14ac:dyDescent="0.2">
      <c r="A65" s="27"/>
      <c r="B65" s="18" t="s">
        <v>81</v>
      </c>
      <c r="C65" s="18"/>
      <c r="D65" s="18"/>
      <c r="E65" s="18"/>
      <c r="F65" s="166" t="s">
        <v>70</v>
      </c>
      <c r="G65" s="189">
        <v>0</v>
      </c>
      <c r="H65" s="164">
        <f>+H49</f>
        <v>0</v>
      </c>
      <c r="I65" s="109"/>
      <c r="J65" s="86"/>
      <c r="K65" s="18"/>
    </row>
    <row r="66" spans="1:16" x14ac:dyDescent="0.2">
      <c r="A66" s="27"/>
      <c r="B66" s="18" t="s">
        <v>82</v>
      </c>
      <c r="C66" s="18"/>
      <c r="D66" s="18"/>
      <c r="E66" s="191"/>
      <c r="F66" s="166">
        <v>926631.72</v>
      </c>
      <c r="G66" s="189">
        <f>(-F66+H66)</f>
        <v>-16425.329999999958</v>
      </c>
      <c r="H66" s="164">
        <f>+H47</f>
        <v>910206.39</v>
      </c>
      <c r="I66" s="109"/>
      <c r="J66" s="18"/>
      <c r="K66" s="18"/>
    </row>
    <row r="67" spans="1:16" x14ac:dyDescent="0.2">
      <c r="A67" s="27"/>
      <c r="B67" s="18" t="s">
        <v>73</v>
      </c>
      <c r="C67" s="18"/>
      <c r="D67" s="18"/>
      <c r="E67" s="191"/>
      <c r="F67" s="192" t="s">
        <v>70</v>
      </c>
      <c r="G67" s="193">
        <v>0</v>
      </c>
      <c r="H67" s="194">
        <v>0</v>
      </c>
      <c r="I67" s="109"/>
      <c r="J67" s="18"/>
      <c r="K67" s="18"/>
    </row>
    <row r="68" spans="1:16" ht="13.5" thickBot="1" x14ac:dyDescent="0.25">
      <c r="A68" s="27"/>
      <c r="B68" s="121" t="s">
        <v>83</v>
      </c>
      <c r="C68" s="18"/>
      <c r="D68" s="18"/>
      <c r="E68" s="18"/>
      <c r="F68" s="195">
        <v>374069811.44</v>
      </c>
      <c r="G68" s="196">
        <f>SUM(G64:G67)</f>
        <v>-6685542.9200000335</v>
      </c>
      <c r="H68" s="174">
        <f>SUM(H64:H67)</f>
        <v>367384268.51999998</v>
      </c>
      <c r="I68" s="109"/>
      <c r="J68" s="109"/>
    </row>
    <row r="69" spans="1:16" ht="15.75" x14ac:dyDescent="0.25">
      <c r="A69" s="27"/>
      <c r="B69" s="18"/>
      <c r="C69" s="18"/>
      <c r="D69" s="18"/>
      <c r="E69" s="18"/>
      <c r="F69" s="166"/>
      <c r="G69" s="189"/>
      <c r="H69" s="174"/>
      <c r="I69" s="109"/>
      <c r="J69" s="22" t="s">
        <v>84</v>
      </c>
      <c r="K69" s="24"/>
      <c r="L69" s="24"/>
      <c r="M69" s="24"/>
      <c r="N69" s="24"/>
      <c r="O69" s="26"/>
    </row>
    <row r="70" spans="1:16" ht="6.75" customHeight="1" x14ac:dyDescent="0.2">
      <c r="A70" s="27"/>
      <c r="B70" s="121"/>
      <c r="C70" s="18"/>
      <c r="D70" s="18"/>
      <c r="E70" s="18"/>
      <c r="F70" s="166"/>
      <c r="G70" s="189"/>
      <c r="H70" s="164"/>
      <c r="I70" s="109"/>
      <c r="J70" s="27"/>
      <c r="K70" s="18"/>
      <c r="L70" s="18"/>
      <c r="M70" s="18"/>
      <c r="N70" s="18"/>
      <c r="O70" s="29"/>
    </row>
    <row r="71" spans="1:16" x14ac:dyDescent="0.2">
      <c r="A71" s="27"/>
      <c r="B71" s="121" t="s">
        <v>85</v>
      </c>
      <c r="C71" s="18"/>
      <c r="D71" s="18"/>
      <c r="E71" s="18"/>
      <c r="F71" s="166"/>
      <c r="G71" s="189"/>
      <c r="H71" s="164"/>
      <c r="I71" s="109"/>
      <c r="J71" s="30"/>
      <c r="K71" s="197"/>
      <c r="L71" s="31" t="s">
        <v>86</v>
      </c>
      <c r="M71" s="31" t="s">
        <v>87</v>
      </c>
      <c r="N71" s="31" t="s">
        <v>88</v>
      </c>
      <c r="O71" s="198" t="s">
        <v>89</v>
      </c>
    </row>
    <row r="72" spans="1:16" x14ac:dyDescent="0.2">
      <c r="A72" s="27"/>
      <c r="B72" s="18" t="s">
        <v>90</v>
      </c>
      <c r="C72" s="18"/>
      <c r="D72" s="18"/>
      <c r="E72" s="18"/>
      <c r="F72" s="166">
        <v>356408872.94</v>
      </c>
      <c r="G72" s="189">
        <f>+H72-F72</f>
        <v>-6870943.4800000191</v>
      </c>
      <c r="H72" s="164">
        <f>+L17</f>
        <v>349537929.45999998</v>
      </c>
      <c r="I72" s="109"/>
      <c r="J72" s="27"/>
      <c r="K72" s="18"/>
      <c r="L72" s="199"/>
      <c r="M72" s="200"/>
      <c r="N72" s="201"/>
      <c r="O72" s="202"/>
    </row>
    <row r="73" spans="1:16" x14ac:dyDescent="0.2">
      <c r="A73" s="27"/>
      <c r="B73" s="18" t="s">
        <v>91</v>
      </c>
      <c r="C73" s="18"/>
      <c r="D73" s="18"/>
      <c r="E73" s="18"/>
      <c r="F73" s="192">
        <v>9200000</v>
      </c>
      <c r="G73" s="193">
        <f>-F73+H73</f>
        <v>0</v>
      </c>
      <c r="H73" s="194">
        <v>9200000</v>
      </c>
      <c r="I73" s="203"/>
      <c r="J73" s="27" t="s">
        <v>92</v>
      </c>
      <c r="K73" s="18"/>
      <c r="L73" s="199">
        <v>291622098.91000003</v>
      </c>
      <c r="M73" s="200">
        <v>0.80100000000000005</v>
      </c>
      <c r="N73" s="201">
        <v>54188</v>
      </c>
      <c r="O73" s="204">
        <v>3872598.85</v>
      </c>
    </row>
    <row r="74" spans="1:16" x14ac:dyDescent="0.2">
      <c r="A74" s="27"/>
      <c r="B74" s="121" t="s">
        <v>93</v>
      </c>
      <c r="C74" s="18"/>
      <c r="D74" s="18"/>
      <c r="E74" s="18"/>
      <c r="F74" s="205">
        <v>365608872.94</v>
      </c>
      <c r="G74" s="196">
        <f>SUM(G72:G73)</f>
        <v>-6870943.4800000191</v>
      </c>
      <c r="H74" s="174">
        <f>SUM(H72:H73)</f>
        <v>358737929.45999998</v>
      </c>
      <c r="I74" s="109"/>
      <c r="J74" s="27" t="s">
        <v>94</v>
      </c>
      <c r="K74" s="18"/>
      <c r="L74" s="199">
        <v>43447524.299999997</v>
      </c>
      <c r="M74" s="200">
        <v>0.1193</v>
      </c>
      <c r="N74" s="201">
        <v>7914</v>
      </c>
      <c r="O74" s="204" t="s">
        <v>95</v>
      </c>
    </row>
    <row r="75" spans="1:16" x14ac:dyDescent="0.2">
      <c r="A75" s="27"/>
      <c r="B75" s="18"/>
      <c r="C75" s="18"/>
      <c r="D75" s="18"/>
      <c r="E75" s="18"/>
      <c r="F75" s="49"/>
      <c r="G75" s="116"/>
      <c r="H75" s="206"/>
      <c r="I75" s="109"/>
      <c r="J75" s="27" t="s">
        <v>96</v>
      </c>
      <c r="K75" s="18"/>
      <c r="L75" s="199">
        <v>29012932.969999999</v>
      </c>
      <c r="M75" s="200">
        <v>7.9699999999999993E-2</v>
      </c>
      <c r="N75" s="201">
        <v>6306</v>
      </c>
      <c r="O75" s="204">
        <v>93780.21</v>
      </c>
    </row>
    <row r="76" spans="1:16" x14ac:dyDescent="0.2">
      <c r="A76" s="27"/>
      <c r="B76" s="18"/>
      <c r="C76" s="121"/>
      <c r="D76" s="121"/>
      <c r="E76" s="121"/>
      <c r="F76" s="207"/>
      <c r="G76" s="208"/>
      <c r="H76" s="209"/>
      <c r="I76" s="109"/>
      <c r="J76" s="210" t="s">
        <v>97</v>
      </c>
      <c r="K76" s="153"/>
      <c r="L76" s="211">
        <v>364082556.18000001</v>
      </c>
      <c r="M76" s="212"/>
      <c r="N76" s="213">
        <v>68408</v>
      </c>
      <c r="O76" s="214">
        <v>3966379.06</v>
      </c>
      <c r="P76" s="109"/>
    </row>
    <row r="77" spans="1:16" x14ac:dyDescent="0.2">
      <c r="A77" s="27"/>
      <c r="B77" s="18"/>
      <c r="C77" s="18"/>
      <c r="D77" s="18"/>
      <c r="E77" s="18"/>
      <c r="F77" s="61"/>
      <c r="G77" s="116"/>
      <c r="H77" s="206"/>
      <c r="I77" s="109"/>
      <c r="J77" s="83"/>
      <c r="K77" s="18"/>
      <c r="L77" s="18"/>
      <c r="M77" s="18"/>
      <c r="N77" s="18"/>
      <c r="O77" s="29"/>
    </row>
    <row r="78" spans="1:16" ht="13.5" thickBot="1" x14ac:dyDescent="0.25">
      <c r="A78" s="27"/>
      <c r="B78" s="18" t="s">
        <v>98</v>
      </c>
      <c r="C78" s="18"/>
      <c r="D78" s="18"/>
      <c r="E78" s="18"/>
      <c r="F78" s="59">
        <v>1.0496000000000001</v>
      </c>
      <c r="G78" s="215"/>
      <c r="H78" s="216">
        <f>+H68/H72</f>
        <v>1.0510569456298227</v>
      </c>
      <c r="I78" s="109"/>
      <c r="J78" s="179"/>
      <c r="K78" s="92"/>
      <c r="L78" s="92"/>
      <c r="M78" s="92"/>
      <c r="N78" s="92"/>
      <c r="O78" s="217"/>
    </row>
    <row r="79" spans="1:16" x14ac:dyDescent="0.2">
      <c r="A79" s="27"/>
      <c r="B79" s="18" t="s">
        <v>99</v>
      </c>
      <c r="C79" s="18"/>
      <c r="D79" s="18"/>
      <c r="E79" s="18"/>
      <c r="F79" s="59">
        <v>1.0230999999999999</v>
      </c>
      <c r="G79" s="215"/>
      <c r="H79" s="216">
        <f>+H68/H74</f>
        <v>1.0241021044889653</v>
      </c>
      <c r="I79" s="109"/>
      <c r="J79" s="18"/>
      <c r="K79" s="18"/>
      <c r="L79" s="18"/>
      <c r="M79" s="18"/>
      <c r="N79" s="18"/>
      <c r="O79" s="18"/>
    </row>
    <row r="80" spans="1:16" x14ac:dyDescent="0.2">
      <c r="A80" s="65"/>
      <c r="B80" s="153"/>
      <c r="C80" s="153"/>
      <c r="D80" s="153"/>
      <c r="E80" s="153"/>
      <c r="F80" s="67"/>
      <c r="G80" s="218"/>
      <c r="H80" s="219"/>
      <c r="I80" s="109"/>
    </row>
    <row r="81" spans="1:15" s="88" customFormat="1" ht="11.25" x14ac:dyDescent="0.2">
      <c r="A81" s="220" t="s">
        <v>100</v>
      </c>
      <c r="B81" s="84"/>
      <c r="C81" s="84"/>
      <c r="D81" s="84"/>
      <c r="E81" s="84"/>
      <c r="F81" s="84"/>
      <c r="G81" s="84"/>
      <c r="H81" s="157"/>
    </row>
    <row r="82" spans="1:15" s="88" customFormat="1" ht="12" thickBot="1" x14ac:dyDescent="0.25">
      <c r="A82" s="89"/>
      <c r="B82" s="90"/>
      <c r="C82" s="90"/>
      <c r="D82" s="90"/>
      <c r="E82" s="90"/>
      <c r="F82" s="90"/>
      <c r="G82" s="90"/>
      <c r="H82" s="158"/>
    </row>
    <row r="83" spans="1:15" ht="12.75" customHeight="1" x14ac:dyDescent="0.2">
      <c r="A83" s="18"/>
      <c r="B83" s="18"/>
      <c r="C83" s="18"/>
      <c r="D83" s="18"/>
      <c r="E83" s="18"/>
      <c r="F83" s="18"/>
      <c r="G83" s="18"/>
      <c r="H83" s="28"/>
      <c r="I83" s="18"/>
      <c r="J83" s="18"/>
      <c r="K83" s="18"/>
      <c r="L83" s="18"/>
      <c r="M83" s="18"/>
    </row>
    <row r="84" spans="1:15" ht="15.75" x14ac:dyDescent="0.25">
      <c r="A84" s="221" t="str">
        <f>+D4&amp;" - "&amp;D5</f>
        <v>Edsouth Services - Indenture No. 3, LLC</v>
      </c>
      <c r="B84" s="18"/>
      <c r="C84" s="18"/>
      <c r="D84" s="18"/>
      <c r="E84" s="18"/>
      <c r="F84" s="18"/>
      <c r="G84" s="18"/>
      <c r="H84" s="28"/>
      <c r="I84" s="18"/>
      <c r="J84" s="18"/>
      <c r="K84" s="18"/>
      <c r="L84" s="18"/>
      <c r="M84" s="18"/>
    </row>
    <row r="85" spans="1:15" ht="12.75" customHeight="1" thickBot="1" x14ac:dyDescent="0.25">
      <c r="A85" s="18"/>
      <c r="B85" s="18"/>
      <c r="C85" s="18"/>
      <c r="D85" s="18"/>
      <c r="E85" s="18"/>
      <c r="F85" s="18"/>
      <c r="G85" s="18"/>
      <c r="H85" s="28"/>
      <c r="I85" s="18"/>
      <c r="J85" s="18"/>
      <c r="K85" s="18"/>
      <c r="L85" s="18"/>
      <c r="M85" s="18"/>
    </row>
    <row r="86" spans="1:15" ht="15.75" x14ac:dyDescent="0.25">
      <c r="A86" s="22" t="s">
        <v>101</v>
      </c>
      <c r="B86" s="24"/>
      <c r="C86" s="24"/>
      <c r="D86" s="24"/>
      <c r="E86" s="24"/>
      <c r="F86" s="24"/>
      <c r="G86" s="24"/>
      <c r="H86" s="25"/>
      <c r="I86" s="24"/>
      <c r="J86" s="24"/>
      <c r="K86" s="24"/>
      <c r="L86" s="24"/>
      <c r="M86" s="24"/>
      <c r="N86" s="24"/>
      <c r="O86" s="26"/>
    </row>
    <row r="87" spans="1:15" ht="6.75" customHeight="1" x14ac:dyDescent="0.2">
      <c r="A87" s="27"/>
      <c r="B87" s="18"/>
      <c r="C87" s="18"/>
      <c r="D87" s="18"/>
      <c r="E87" s="18"/>
      <c r="F87" s="18"/>
      <c r="G87" s="18"/>
      <c r="H87" s="28"/>
      <c r="I87" s="18"/>
      <c r="J87" s="18"/>
      <c r="K87" s="18"/>
      <c r="L87" s="18"/>
      <c r="M87" s="18"/>
      <c r="N87" s="18"/>
      <c r="O87" s="29"/>
    </row>
    <row r="88" spans="1:15" s="104" customFormat="1" x14ac:dyDescent="0.2">
      <c r="A88" s="96"/>
      <c r="B88" s="97"/>
      <c r="C88" s="97"/>
      <c r="D88" s="97"/>
      <c r="E88" s="98"/>
      <c r="F88" s="431" t="s">
        <v>88</v>
      </c>
      <c r="G88" s="431"/>
      <c r="H88" s="222" t="s">
        <v>102</v>
      </c>
      <c r="I88" s="223"/>
      <c r="J88" s="431" t="s">
        <v>103</v>
      </c>
      <c r="K88" s="431"/>
      <c r="L88" s="431" t="s">
        <v>104</v>
      </c>
      <c r="M88" s="431"/>
      <c r="N88" s="431" t="s">
        <v>105</v>
      </c>
      <c r="O88" s="436"/>
    </row>
    <row r="89" spans="1:15" s="104" customFormat="1" x14ac:dyDescent="0.2">
      <c r="A89" s="96"/>
      <c r="B89" s="97"/>
      <c r="C89" s="97"/>
      <c r="D89" s="97"/>
      <c r="E89" s="98"/>
      <c r="F89" s="31" t="s">
        <v>106</v>
      </c>
      <c r="G89" s="31" t="s">
        <v>107</v>
      </c>
      <c r="H89" s="224" t="s">
        <v>106</v>
      </c>
      <c r="I89" s="225" t="s">
        <v>107</v>
      </c>
      <c r="J89" s="31" t="s">
        <v>106</v>
      </c>
      <c r="K89" s="31" t="s">
        <v>107</v>
      </c>
      <c r="L89" s="31" t="s">
        <v>106</v>
      </c>
      <c r="M89" s="31" t="s">
        <v>107</v>
      </c>
      <c r="N89" s="31" t="s">
        <v>106</v>
      </c>
      <c r="O89" s="35" t="s">
        <v>107</v>
      </c>
    </row>
    <row r="90" spans="1:15" x14ac:dyDescent="0.2">
      <c r="A90" s="226" t="s">
        <v>48</v>
      </c>
      <c r="B90" s="18" t="s">
        <v>48</v>
      </c>
      <c r="C90" s="18"/>
      <c r="D90" s="18"/>
      <c r="E90" s="18"/>
      <c r="F90" s="227">
        <v>1128</v>
      </c>
      <c r="G90" s="227">
        <v>1115</v>
      </c>
      <c r="H90" s="228">
        <v>4931728.17</v>
      </c>
      <c r="I90" s="113">
        <v>4919428.55</v>
      </c>
      <c r="J90" s="200">
        <v>1.3299999999999999E-2</v>
      </c>
      <c r="K90" s="229">
        <v>1.35E-2</v>
      </c>
      <c r="L90" s="230">
        <v>6.16</v>
      </c>
      <c r="M90" s="230">
        <v>6.18</v>
      </c>
      <c r="N90" s="230">
        <v>119.98</v>
      </c>
      <c r="O90" s="231">
        <v>120</v>
      </c>
    </row>
    <row r="91" spans="1:15" x14ac:dyDescent="0.2">
      <c r="A91" s="226" t="s">
        <v>50</v>
      </c>
      <c r="B91" s="18" t="s">
        <v>50</v>
      </c>
      <c r="C91" s="18"/>
      <c r="D91" s="18"/>
      <c r="E91" s="18"/>
      <c r="F91" s="227">
        <v>288</v>
      </c>
      <c r="G91" s="227">
        <v>270</v>
      </c>
      <c r="H91" s="228">
        <v>1142327.58</v>
      </c>
      <c r="I91" s="113">
        <v>1093333.43</v>
      </c>
      <c r="J91" s="200">
        <v>3.0999999999999999E-3</v>
      </c>
      <c r="K91" s="200">
        <v>3.0000000000000001E-3</v>
      </c>
      <c r="L91" s="232">
        <v>6.3</v>
      </c>
      <c r="M91" s="232">
        <v>6.27</v>
      </c>
      <c r="N91" s="232">
        <v>119.71</v>
      </c>
      <c r="O91" s="233">
        <v>116.57</v>
      </c>
    </row>
    <row r="92" spans="1:15" x14ac:dyDescent="0.2">
      <c r="A92" s="226" t="s">
        <v>55</v>
      </c>
      <c r="B92" s="18" t="s">
        <v>55</v>
      </c>
      <c r="C92" s="18"/>
      <c r="D92" s="18"/>
      <c r="E92" s="18"/>
      <c r="F92" s="227"/>
      <c r="G92" s="227"/>
      <c r="H92" s="228"/>
      <c r="I92" s="113"/>
      <c r="J92" s="200"/>
      <c r="K92" s="200"/>
      <c r="L92" s="232"/>
      <c r="M92" s="232"/>
      <c r="N92" s="232"/>
      <c r="O92" s="233"/>
    </row>
    <row r="93" spans="1:15" x14ac:dyDescent="0.2">
      <c r="A93" s="226" t="s">
        <v>108</v>
      </c>
      <c r="B93" s="18" t="s">
        <v>109</v>
      </c>
      <c r="C93" s="18"/>
      <c r="D93" s="18"/>
      <c r="E93" s="18"/>
      <c r="F93" s="227">
        <v>41236</v>
      </c>
      <c r="G93" s="227">
        <v>40859</v>
      </c>
      <c r="H93" s="228">
        <v>217130467.5</v>
      </c>
      <c r="I93" s="113">
        <v>214408637.96000001</v>
      </c>
      <c r="J93" s="200">
        <v>0.58579999999999999</v>
      </c>
      <c r="K93" s="200">
        <v>0.58889999999999998</v>
      </c>
      <c r="L93" s="232">
        <v>4.9800000000000004</v>
      </c>
      <c r="M93" s="232">
        <v>4.99</v>
      </c>
      <c r="N93" s="232">
        <v>151.01</v>
      </c>
      <c r="O93" s="233">
        <v>151.19999999999999</v>
      </c>
    </row>
    <row r="94" spans="1:15" x14ac:dyDescent="0.2">
      <c r="A94" s="226" t="s">
        <v>110</v>
      </c>
      <c r="B94" s="234" t="s">
        <v>111</v>
      </c>
      <c r="C94" s="18"/>
      <c r="D94" s="18"/>
      <c r="E94" s="18"/>
      <c r="F94" s="227">
        <v>2294</v>
      </c>
      <c r="G94" s="227">
        <v>2103</v>
      </c>
      <c r="H94" s="228">
        <v>13024400.939999999</v>
      </c>
      <c r="I94" s="113">
        <v>11350029.880000001</v>
      </c>
      <c r="J94" s="200">
        <v>3.5099999999999999E-2</v>
      </c>
      <c r="K94" s="200">
        <v>3.1199999999999999E-2</v>
      </c>
      <c r="L94" s="232">
        <v>5.19</v>
      </c>
      <c r="M94" s="232">
        <v>5.15</v>
      </c>
      <c r="N94" s="232">
        <v>163.87</v>
      </c>
      <c r="O94" s="233">
        <v>157.13999999999999</v>
      </c>
    </row>
    <row r="95" spans="1:15" x14ac:dyDescent="0.2">
      <c r="A95" s="226" t="s">
        <v>112</v>
      </c>
      <c r="B95" s="234" t="s">
        <v>113</v>
      </c>
      <c r="C95" s="18"/>
      <c r="D95" s="18"/>
      <c r="E95" s="18"/>
      <c r="F95" s="227">
        <v>1257</v>
      </c>
      <c r="G95" s="227">
        <v>1336</v>
      </c>
      <c r="H95" s="228">
        <v>7146089.96</v>
      </c>
      <c r="I95" s="113">
        <v>7959388.2800000003</v>
      </c>
      <c r="J95" s="200">
        <v>1.9300000000000001E-2</v>
      </c>
      <c r="K95" s="200">
        <v>2.1899999999999999E-2</v>
      </c>
      <c r="L95" s="232">
        <v>4.93</v>
      </c>
      <c r="M95" s="232">
        <v>5.09</v>
      </c>
      <c r="N95" s="232">
        <v>155.69999999999999</v>
      </c>
      <c r="O95" s="233">
        <v>165</v>
      </c>
    </row>
    <row r="96" spans="1:15" x14ac:dyDescent="0.2">
      <c r="A96" s="226" t="s">
        <v>114</v>
      </c>
      <c r="B96" s="234" t="s">
        <v>115</v>
      </c>
      <c r="C96" s="18"/>
      <c r="D96" s="18"/>
      <c r="E96" s="18"/>
      <c r="F96" s="227">
        <v>777</v>
      </c>
      <c r="G96" s="227">
        <v>814</v>
      </c>
      <c r="H96" s="228">
        <v>4448603.5599999996</v>
      </c>
      <c r="I96" s="113">
        <v>4297786.1100000003</v>
      </c>
      <c r="J96" s="200">
        <v>1.2E-2</v>
      </c>
      <c r="K96" s="200">
        <v>1.18E-2</v>
      </c>
      <c r="L96" s="232">
        <v>5.18</v>
      </c>
      <c r="M96" s="232">
        <v>4.84</v>
      </c>
      <c r="N96" s="232">
        <v>165.5</v>
      </c>
      <c r="O96" s="233">
        <v>152.53</v>
      </c>
    </row>
    <row r="97" spans="1:25" x14ac:dyDescent="0.2">
      <c r="A97" s="226" t="s">
        <v>116</v>
      </c>
      <c r="B97" s="234" t="s">
        <v>117</v>
      </c>
      <c r="C97" s="18"/>
      <c r="D97" s="18"/>
      <c r="E97" s="18"/>
      <c r="F97" s="227">
        <v>1303</v>
      </c>
      <c r="G97" s="227">
        <v>1178</v>
      </c>
      <c r="H97" s="228">
        <v>6499079.3600000003</v>
      </c>
      <c r="I97" s="113">
        <v>6621615.6699999999</v>
      </c>
      <c r="J97" s="200">
        <v>1.7500000000000002E-2</v>
      </c>
      <c r="K97" s="200">
        <v>1.8200000000000001E-2</v>
      </c>
      <c r="L97" s="232">
        <v>5.09</v>
      </c>
      <c r="M97" s="232">
        <v>5.0999999999999996</v>
      </c>
      <c r="N97" s="232">
        <v>145.47</v>
      </c>
      <c r="O97" s="233">
        <v>159.41</v>
      </c>
    </row>
    <row r="98" spans="1:25" x14ac:dyDescent="0.2">
      <c r="A98" s="226" t="s">
        <v>118</v>
      </c>
      <c r="B98" s="234" t="s">
        <v>119</v>
      </c>
      <c r="C98" s="18"/>
      <c r="D98" s="18"/>
      <c r="E98" s="18"/>
      <c r="F98" s="227">
        <v>1174</v>
      </c>
      <c r="G98" s="227">
        <v>1104</v>
      </c>
      <c r="H98" s="228">
        <v>5942792.2999999998</v>
      </c>
      <c r="I98" s="113">
        <v>5369731.2300000004</v>
      </c>
      <c r="J98" s="200">
        <v>1.6E-2</v>
      </c>
      <c r="K98" s="200">
        <v>1.47E-2</v>
      </c>
      <c r="L98" s="232">
        <v>5.36</v>
      </c>
      <c r="M98" s="232">
        <v>5.14</v>
      </c>
      <c r="N98" s="232">
        <v>145.25</v>
      </c>
      <c r="O98" s="233">
        <v>134.77000000000001</v>
      </c>
    </row>
    <row r="99" spans="1:25" x14ac:dyDescent="0.2">
      <c r="A99" s="226" t="s">
        <v>120</v>
      </c>
      <c r="B99" s="234" t="s">
        <v>121</v>
      </c>
      <c r="C99" s="18"/>
      <c r="D99" s="18"/>
      <c r="E99" s="18"/>
      <c r="F99" s="227">
        <v>1093</v>
      </c>
      <c r="G99" s="227">
        <v>830</v>
      </c>
      <c r="H99" s="228">
        <v>5390849.6600000001</v>
      </c>
      <c r="I99" s="113">
        <v>3995571.22</v>
      </c>
      <c r="J99" s="200">
        <v>1.4500000000000001E-2</v>
      </c>
      <c r="K99" s="200">
        <v>1.0999999999999999E-2</v>
      </c>
      <c r="L99" s="232">
        <v>5.12</v>
      </c>
      <c r="M99" s="232">
        <v>5.36</v>
      </c>
      <c r="N99" s="232">
        <v>148.19999999999999</v>
      </c>
      <c r="O99" s="233">
        <v>144.05000000000001</v>
      </c>
    </row>
    <row r="100" spans="1:25" x14ac:dyDescent="0.2">
      <c r="A100" s="235" t="s">
        <v>122</v>
      </c>
      <c r="B100" s="236" t="s">
        <v>122</v>
      </c>
      <c r="C100" s="236"/>
      <c r="D100" s="236"/>
      <c r="E100" s="236"/>
      <c r="F100" s="237">
        <v>49134</v>
      </c>
      <c r="G100" s="237">
        <v>48224</v>
      </c>
      <c r="H100" s="238">
        <v>259582283.28</v>
      </c>
      <c r="I100" s="239">
        <v>254002760.34999999</v>
      </c>
      <c r="J100" s="240">
        <v>0.70030000000000003</v>
      </c>
      <c r="K100" s="240">
        <v>0.69769999999999999</v>
      </c>
      <c r="L100" s="241">
        <v>5</v>
      </c>
      <c r="M100" s="241">
        <v>5.01</v>
      </c>
      <c r="N100" s="241">
        <v>151.71</v>
      </c>
      <c r="O100" s="242">
        <v>151.68</v>
      </c>
    </row>
    <row r="101" spans="1:25" x14ac:dyDescent="0.2">
      <c r="A101" s="226" t="s">
        <v>52</v>
      </c>
      <c r="B101" s="18" t="s">
        <v>52</v>
      </c>
      <c r="C101" s="18"/>
      <c r="D101" s="18"/>
      <c r="E101" s="18"/>
      <c r="F101" s="227">
        <v>8637</v>
      </c>
      <c r="G101" s="227">
        <v>8578</v>
      </c>
      <c r="H101" s="228">
        <v>56204653.630000003</v>
      </c>
      <c r="I101" s="113">
        <v>55765788.780000001</v>
      </c>
      <c r="J101" s="200">
        <v>0.15160000000000001</v>
      </c>
      <c r="K101" s="200">
        <v>0.1532</v>
      </c>
      <c r="L101" s="232">
        <v>5.37</v>
      </c>
      <c r="M101" s="232">
        <v>5.32</v>
      </c>
      <c r="N101" s="232">
        <v>167.83</v>
      </c>
      <c r="O101" s="233">
        <v>166.42</v>
      </c>
    </row>
    <row r="102" spans="1:25" x14ac:dyDescent="0.2">
      <c r="A102" s="226" t="s">
        <v>51</v>
      </c>
      <c r="B102" s="18" t="s">
        <v>51</v>
      </c>
      <c r="C102" s="18"/>
      <c r="D102" s="18"/>
      <c r="E102" s="18"/>
      <c r="F102" s="227">
        <v>9605</v>
      </c>
      <c r="G102" s="227">
        <v>9217</v>
      </c>
      <c r="H102" s="228">
        <v>45419767.869999997</v>
      </c>
      <c r="I102" s="113">
        <v>44161100.539999999</v>
      </c>
      <c r="J102" s="200">
        <v>0.1225</v>
      </c>
      <c r="K102" s="200">
        <v>0.12130000000000001</v>
      </c>
      <c r="L102" s="232">
        <v>5.17</v>
      </c>
      <c r="M102" s="232">
        <v>5.21</v>
      </c>
      <c r="N102" s="232">
        <v>148.88999999999999</v>
      </c>
      <c r="O102" s="233">
        <v>150.41999999999999</v>
      </c>
    </row>
    <row r="103" spans="1:25" x14ac:dyDescent="0.2">
      <c r="A103" s="226" t="s">
        <v>57</v>
      </c>
      <c r="B103" s="18" t="s">
        <v>57</v>
      </c>
      <c r="C103" s="18"/>
      <c r="D103" s="18"/>
      <c r="E103" s="18"/>
      <c r="F103" s="227">
        <v>899</v>
      </c>
      <c r="G103" s="227">
        <v>960</v>
      </c>
      <c r="H103" s="228">
        <v>3204919.77</v>
      </c>
      <c r="I103" s="113">
        <v>3966379.06</v>
      </c>
      <c r="J103" s="200">
        <v>8.6E-3</v>
      </c>
      <c r="K103" s="200">
        <v>1.09E-2</v>
      </c>
      <c r="L103" s="232">
        <v>5.45</v>
      </c>
      <c r="M103" s="232">
        <v>5.08</v>
      </c>
      <c r="N103" s="232">
        <v>131.79</v>
      </c>
      <c r="O103" s="233">
        <v>133.22</v>
      </c>
      <c r="P103" s="243"/>
      <c r="Q103" s="243"/>
      <c r="R103" s="243"/>
      <c r="S103" s="243"/>
      <c r="T103" s="244"/>
      <c r="U103" s="244"/>
      <c r="V103" s="109"/>
      <c r="W103" s="109"/>
      <c r="X103" s="109"/>
      <c r="Y103" s="109"/>
    </row>
    <row r="104" spans="1:25" x14ac:dyDescent="0.2">
      <c r="A104" s="226" t="s">
        <v>59</v>
      </c>
      <c r="B104" s="18" t="s">
        <v>59</v>
      </c>
      <c r="C104" s="18"/>
      <c r="D104" s="18"/>
      <c r="E104" s="18"/>
      <c r="F104" s="227">
        <v>36</v>
      </c>
      <c r="G104" s="227">
        <v>44</v>
      </c>
      <c r="H104" s="228">
        <v>167007.07</v>
      </c>
      <c r="I104" s="113">
        <v>173765.47</v>
      </c>
      <c r="J104" s="200">
        <v>5.0000000000000001E-4</v>
      </c>
      <c r="K104" s="200">
        <v>5.0000000000000001E-4</v>
      </c>
      <c r="L104" s="232">
        <v>4.87</v>
      </c>
      <c r="M104" s="232">
        <v>4.12</v>
      </c>
      <c r="N104" s="232">
        <v>114.95</v>
      </c>
      <c r="O104" s="233">
        <v>110.98</v>
      </c>
    </row>
    <row r="105" spans="1:25" x14ac:dyDescent="0.2">
      <c r="A105" s="65"/>
      <c r="B105" s="76" t="s">
        <v>97</v>
      </c>
      <c r="C105" s="153"/>
      <c r="D105" s="153"/>
      <c r="E105" s="110"/>
      <c r="F105" s="245">
        <v>69727</v>
      </c>
      <c r="G105" s="245">
        <v>68408</v>
      </c>
      <c r="H105" s="246">
        <v>370652687.37</v>
      </c>
      <c r="I105" s="211">
        <v>364082556.18000001</v>
      </c>
      <c r="J105" s="247"/>
      <c r="K105" s="247"/>
      <c r="L105" s="248">
        <v>5.0999999999999996</v>
      </c>
      <c r="M105" s="248">
        <v>5.0999999999999996</v>
      </c>
      <c r="N105" s="248">
        <v>153.1</v>
      </c>
      <c r="O105" s="249">
        <v>153.03</v>
      </c>
    </row>
    <row r="106" spans="1:25" s="88" customFormat="1" ht="11.25" x14ac:dyDescent="0.2">
      <c r="A106" s="220"/>
      <c r="B106" s="84"/>
      <c r="C106" s="84"/>
      <c r="D106" s="84"/>
      <c r="E106" s="84"/>
      <c r="F106" s="84"/>
      <c r="G106" s="84"/>
      <c r="H106" s="85"/>
      <c r="I106" s="250"/>
      <c r="J106" s="251"/>
      <c r="K106" s="251"/>
      <c r="L106" s="84"/>
      <c r="M106" s="84"/>
      <c r="N106" s="84"/>
      <c r="O106" s="252"/>
    </row>
    <row r="107" spans="1:25" s="88" customFormat="1" ht="12" thickBot="1" x14ac:dyDescent="0.25">
      <c r="A107" s="89"/>
      <c r="B107" s="90"/>
      <c r="C107" s="90"/>
      <c r="D107" s="90"/>
      <c r="E107" s="90"/>
      <c r="F107" s="90"/>
      <c r="G107" s="90"/>
      <c r="H107" s="91"/>
      <c r="I107" s="90"/>
      <c r="J107" s="253"/>
      <c r="K107" s="253"/>
      <c r="L107" s="90"/>
      <c r="M107" s="90"/>
      <c r="N107" s="90"/>
      <c r="O107" s="254"/>
    </row>
    <row r="108" spans="1:25" ht="12.75" customHeight="1" thickBot="1" x14ac:dyDescent="0.25">
      <c r="A108" s="92"/>
      <c r="B108" s="18"/>
      <c r="C108" s="18"/>
      <c r="D108" s="18"/>
      <c r="E108" s="18"/>
      <c r="F108" s="18"/>
      <c r="G108" s="18"/>
      <c r="H108" s="28"/>
      <c r="I108" s="18"/>
      <c r="J108" s="18"/>
      <c r="K108" s="18"/>
      <c r="L108" s="18"/>
      <c r="M108" s="18"/>
    </row>
    <row r="109" spans="1:25" ht="15.75" x14ac:dyDescent="0.25">
      <c r="A109" s="22" t="s">
        <v>123</v>
      </c>
      <c r="B109" s="24"/>
      <c r="C109" s="24"/>
      <c r="D109" s="24"/>
      <c r="E109" s="24"/>
      <c r="F109" s="24"/>
      <c r="G109" s="24"/>
      <c r="H109" s="25"/>
      <c r="I109" s="24"/>
      <c r="J109" s="24"/>
      <c r="K109" s="24"/>
      <c r="L109" s="24"/>
      <c r="M109" s="24"/>
      <c r="N109" s="24"/>
      <c r="O109" s="26"/>
    </row>
    <row r="110" spans="1:25" ht="6.75" customHeight="1" x14ac:dyDescent="0.2">
      <c r="A110" s="27"/>
      <c r="B110" s="18"/>
      <c r="C110" s="18"/>
      <c r="D110" s="18"/>
      <c r="E110" s="18"/>
      <c r="F110" s="18"/>
      <c r="G110" s="18"/>
      <c r="H110" s="28"/>
      <c r="I110" s="18"/>
      <c r="J110" s="18"/>
      <c r="K110" s="18"/>
      <c r="L110" s="18"/>
      <c r="M110" s="18"/>
      <c r="N110" s="18"/>
      <c r="O110" s="29"/>
    </row>
    <row r="111" spans="1:25" s="104" customFormat="1" x14ac:dyDescent="0.2">
      <c r="A111" s="96"/>
      <c r="B111" s="97"/>
      <c r="C111" s="97"/>
      <c r="D111" s="97"/>
      <c r="E111" s="98"/>
      <c r="F111" s="431" t="s">
        <v>88</v>
      </c>
      <c r="G111" s="431"/>
      <c r="H111" s="222" t="s">
        <v>102</v>
      </c>
      <c r="I111" s="223"/>
      <c r="J111" s="431" t="s">
        <v>103</v>
      </c>
      <c r="K111" s="431"/>
      <c r="L111" s="431" t="s">
        <v>104</v>
      </c>
      <c r="M111" s="431"/>
      <c r="N111" s="431" t="s">
        <v>105</v>
      </c>
      <c r="O111" s="436"/>
    </row>
    <row r="112" spans="1:25" s="104" customFormat="1" x14ac:dyDescent="0.2">
      <c r="A112" s="96"/>
      <c r="B112" s="97"/>
      <c r="C112" s="97"/>
      <c r="D112" s="97"/>
      <c r="E112" s="98"/>
      <c r="F112" s="31" t="s">
        <v>106</v>
      </c>
      <c r="G112" s="31" t="s">
        <v>107</v>
      </c>
      <c r="H112" s="224" t="s">
        <v>106</v>
      </c>
      <c r="I112" s="225" t="s">
        <v>107</v>
      </c>
      <c r="J112" s="31" t="s">
        <v>106</v>
      </c>
      <c r="K112" s="31" t="s">
        <v>107</v>
      </c>
      <c r="L112" s="31" t="s">
        <v>106</v>
      </c>
      <c r="M112" s="31" t="s">
        <v>107</v>
      </c>
      <c r="N112" s="31" t="s">
        <v>106</v>
      </c>
      <c r="O112" s="35" t="s">
        <v>107</v>
      </c>
    </row>
    <row r="113" spans="1:15" x14ac:dyDescent="0.2">
      <c r="A113" s="27"/>
      <c r="B113" s="18" t="s">
        <v>124</v>
      </c>
      <c r="C113" s="18"/>
      <c r="D113" s="18"/>
      <c r="E113" s="18"/>
      <c r="F113" s="227">
        <v>41236</v>
      </c>
      <c r="G113" s="227">
        <v>40859</v>
      </c>
      <c r="H113" s="228">
        <v>217130467.5</v>
      </c>
      <c r="I113" s="255">
        <v>214408637.96000001</v>
      </c>
      <c r="J113" s="200">
        <v>0.83650000000000002</v>
      </c>
      <c r="K113" s="200">
        <v>0.84409999999999996</v>
      </c>
      <c r="L113" s="113">
        <v>4.9800000000000004</v>
      </c>
      <c r="M113" s="113">
        <v>4.99</v>
      </c>
      <c r="N113" s="113">
        <v>151.01</v>
      </c>
      <c r="O113" s="256">
        <v>151.19999999999999</v>
      </c>
    </row>
    <row r="114" spans="1:15" x14ac:dyDescent="0.2">
      <c r="A114" s="27"/>
      <c r="B114" s="18" t="s">
        <v>125</v>
      </c>
      <c r="C114" s="18"/>
      <c r="D114" s="18"/>
      <c r="E114" s="18"/>
      <c r="F114" s="227">
        <v>2294</v>
      </c>
      <c r="G114" s="227">
        <v>2103</v>
      </c>
      <c r="H114" s="228">
        <v>13024400.939999999</v>
      </c>
      <c r="I114" s="257">
        <v>11350029.880000001</v>
      </c>
      <c r="J114" s="200">
        <v>5.0200000000000002E-2</v>
      </c>
      <c r="K114" s="200">
        <v>4.4699999999999997E-2</v>
      </c>
      <c r="L114" s="113">
        <v>5.19</v>
      </c>
      <c r="M114" s="113">
        <v>5.15</v>
      </c>
      <c r="N114" s="113">
        <v>163.87</v>
      </c>
      <c r="O114" s="258">
        <v>157.13999999999999</v>
      </c>
    </row>
    <row r="115" spans="1:15" x14ac:dyDescent="0.2">
      <c r="A115" s="27"/>
      <c r="B115" s="18" t="s">
        <v>126</v>
      </c>
      <c r="C115" s="18"/>
      <c r="D115" s="18"/>
      <c r="E115" s="18"/>
      <c r="F115" s="227">
        <v>1257</v>
      </c>
      <c r="G115" s="227">
        <v>1336</v>
      </c>
      <c r="H115" s="228">
        <v>7146089.96</v>
      </c>
      <c r="I115" s="257">
        <v>7959388.2800000003</v>
      </c>
      <c r="J115" s="200">
        <v>2.75E-2</v>
      </c>
      <c r="K115" s="200">
        <v>3.1300000000000001E-2</v>
      </c>
      <c r="L115" s="113">
        <v>4.93</v>
      </c>
      <c r="M115" s="113">
        <v>5.09</v>
      </c>
      <c r="N115" s="113">
        <v>155.69999999999999</v>
      </c>
      <c r="O115" s="258">
        <v>165</v>
      </c>
    </row>
    <row r="116" spans="1:15" x14ac:dyDescent="0.2">
      <c r="A116" s="27"/>
      <c r="B116" s="18" t="s">
        <v>127</v>
      </c>
      <c r="C116" s="18"/>
      <c r="D116" s="18"/>
      <c r="E116" s="18"/>
      <c r="F116" s="227">
        <v>777</v>
      </c>
      <c r="G116" s="227">
        <v>814</v>
      </c>
      <c r="H116" s="228">
        <v>4448603.5599999996</v>
      </c>
      <c r="I116" s="257">
        <v>4297786.1100000003</v>
      </c>
      <c r="J116" s="200">
        <v>1.7100000000000001E-2</v>
      </c>
      <c r="K116" s="200">
        <v>1.6899999999999998E-2</v>
      </c>
      <c r="L116" s="113">
        <v>5.18</v>
      </c>
      <c r="M116" s="113">
        <v>4.84</v>
      </c>
      <c r="N116" s="113">
        <v>165.5</v>
      </c>
      <c r="O116" s="258">
        <v>152.53</v>
      </c>
    </row>
    <row r="117" spans="1:15" x14ac:dyDescent="0.2">
      <c r="A117" s="27"/>
      <c r="B117" s="18" t="s">
        <v>128</v>
      </c>
      <c r="C117" s="18"/>
      <c r="D117" s="18"/>
      <c r="E117" s="18"/>
      <c r="F117" s="227">
        <v>1303</v>
      </c>
      <c r="G117" s="227">
        <v>1178</v>
      </c>
      <c r="H117" s="228">
        <v>6499079.3600000003</v>
      </c>
      <c r="I117" s="257">
        <v>6621615.6699999999</v>
      </c>
      <c r="J117" s="200">
        <v>2.5000000000000001E-2</v>
      </c>
      <c r="K117" s="200">
        <v>2.6100000000000002E-2</v>
      </c>
      <c r="L117" s="113">
        <v>5.09</v>
      </c>
      <c r="M117" s="113">
        <v>5.0999999999999996</v>
      </c>
      <c r="N117" s="113">
        <v>145.47</v>
      </c>
      <c r="O117" s="258">
        <v>159.41</v>
      </c>
    </row>
    <row r="118" spans="1:15" x14ac:dyDescent="0.2">
      <c r="A118" s="27"/>
      <c r="B118" s="18" t="s">
        <v>129</v>
      </c>
      <c r="C118" s="18"/>
      <c r="D118" s="18"/>
      <c r="E118" s="18"/>
      <c r="F118" s="227">
        <v>1174</v>
      </c>
      <c r="G118" s="227">
        <v>1104</v>
      </c>
      <c r="H118" s="228">
        <v>5942792.2999999998</v>
      </c>
      <c r="I118" s="257">
        <v>5369731.2300000004</v>
      </c>
      <c r="J118" s="200">
        <v>2.29E-2</v>
      </c>
      <c r="K118" s="200">
        <v>2.1100000000000001E-2</v>
      </c>
      <c r="L118" s="113">
        <v>5.36</v>
      </c>
      <c r="M118" s="112">
        <v>5.14</v>
      </c>
      <c r="N118" s="113">
        <v>145.25</v>
      </c>
      <c r="O118" s="258">
        <v>134.77000000000001</v>
      </c>
    </row>
    <row r="119" spans="1:15" x14ac:dyDescent="0.2">
      <c r="A119" s="27"/>
      <c r="B119" s="18" t="s">
        <v>130</v>
      </c>
      <c r="C119" s="18"/>
      <c r="D119" s="18"/>
      <c r="E119" s="18"/>
      <c r="F119" s="227">
        <v>1093</v>
      </c>
      <c r="G119" s="227">
        <v>830</v>
      </c>
      <c r="H119" s="228">
        <v>5390849.6600000001</v>
      </c>
      <c r="I119" s="257">
        <v>3995571.22</v>
      </c>
      <c r="J119" s="200">
        <v>2.0799999999999999E-2</v>
      </c>
      <c r="K119" s="200">
        <v>1.5699999999999999E-2</v>
      </c>
      <c r="L119" s="113">
        <v>5.12</v>
      </c>
      <c r="M119" s="113">
        <v>5.36</v>
      </c>
      <c r="N119" s="113">
        <v>148.19999999999999</v>
      </c>
      <c r="O119" s="258">
        <v>144.05000000000001</v>
      </c>
    </row>
    <row r="120" spans="1:15" x14ac:dyDescent="0.2">
      <c r="A120" s="65"/>
      <c r="B120" s="76" t="s">
        <v>131</v>
      </c>
      <c r="C120" s="153"/>
      <c r="D120" s="153"/>
      <c r="E120" s="110"/>
      <c r="F120" s="259">
        <v>49134</v>
      </c>
      <c r="G120" s="259">
        <v>48224</v>
      </c>
      <c r="H120" s="246">
        <v>259582283.28</v>
      </c>
      <c r="I120" s="211">
        <v>254002760.34999999</v>
      </c>
      <c r="J120" s="247"/>
      <c r="K120" s="247"/>
      <c r="L120" s="211">
        <v>5</v>
      </c>
      <c r="M120" s="260">
        <v>5.01</v>
      </c>
      <c r="N120" s="211">
        <v>151.71</v>
      </c>
      <c r="O120" s="214">
        <v>151.68</v>
      </c>
    </row>
    <row r="121" spans="1:15" s="88" customFormat="1" ht="11.25" x14ac:dyDescent="0.2">
      <c r="A121" s="83"/>
      <c r="B121" s="86"/>
      <c r="C121" s="86"/>
      <c r="D121" s="86"/>
      <c r="E121" s="86"/>
      <c r="F121" s="86"/>
      <c r="G121" s="86"/>
      <c r="H121" s="261"/>
      <c r="I121" s="86"/>
      <c r="J121" s="262"/>
      <c r="K121" s="262"/>
      <c r="L121" s="86"/>
      <c r="M121" s="86"/>
      <c r="N121" s="86"/>
      <c r="O121" s="263"/>
    </row>
    <row r="122" spans="1:15" s="88" customFormat="1" ht="12" thickBot="1" x14ac:dyDescent="0.25">
      <c r="A122" s="89"/>
      <c r="B122" s="90"/>
      <c r="C122" s="90"/>
      <c r="D122" s="90"/>
      <c r="E122" s="90"/>
      <c r="F122" s="90"/>
      <c r="G122" s="90"/>
      <c r="H122" s="91"/>
      <c r="I122" s="90"/>
      <c r="J122" s="253"/>
      <c r="K122" s="253"/>
      <c r="L122" s="90"/>
      <c r="M122" s="90"/>
      <c r="N122" s="90"/>
      <c r="O122" s="254"/>
    </row>
    <row r="123" spans="1:15" ht="12.75" customHeight="1" thickBot="1" x14ac:dyDescent="0.25">
      <c r="A123" s="92"/>
      <c r="B123" s="18"/>
      <c r="C123" s="18"/>
      <c r="D123" s="18"/>
      <c r="E123" s="18"/>
      <c r="F123" s="18"/>
      <c r="G123" s="18"/>
      <c r="H123" s="28"/>
      <c r="I123" s="18"/>
      <c r="J123" s="18"/>
      <c r="K123" s="18"/>
      <c r="L123" s="18"/>
      <c r="M123" s="18"/>
    </row>
    <row r="124" spans="1:15" ht="15.75" x14ac:dyDescent="0.25">
      <c r="A124" s="22" t="s">
        <v>132</v>
      </c>
      <c r="B124" s="24"/>
      <c r="C124" s="24"/>
      <c r="D124" s="24"/>
      <c r="E124" s="24"/>
      <c r="F124" s="24"/>
      <c r="G124" s="24"/>
      <c r="H124" s="25"/>
      <c r="I124" s="24"/>
      <c r="J124" s="24"/>
      <c r="K124" s="24"/>
      <c r="L124" s="24"/>
      <c r="M124" s="24"/>
      <c r="N124" s="24"/>
      <c r="O124" s="26"/>
    </row>
    <row r="125" spans="1:15" ht="6.75" customHeight="1" x14ac:dyDescent="0.2">
      <c r="A125" s="27"/>
      <c r="B125" s="18"/>
      <c r="C125" s="18"/>
      <c r="D125" s="18"/>
      <c r="E125" s="18"/>
      <c r="F125" s="18"/>
      <c r="G125" s="18"/>
      <c r="H125" s="28"/>
      <c r="I125" s="18"/>
      <c r="J125" s="18"/>
      <c r="K125" s="18"/>
      <c r="L125" s="18"/>
      <c r="M125" s="18"/>
      <c r="N125" s="18"/>
      <c r="O125" s="29"/>
    </row>
    <row r="126" spans="1:15" ht="12.75" customHeight="1" x14ac:dyDescent="0.2">
      <c r="A126" s="30"/>
      <c r="B126" s="197"/>
      <c r="C126" s="197"/>
      <c r="D126" s="197"/>
      <c r="E126" s="197"/>
      <c r="F126" s="429" t="s">
        <v>88</v>
      </c>
      <c r="G126" s="430"/>
      <c r="H126" s="222" t="s">
        <v>102</v>
      </c>
      <c r="I126" s="264"/>
      <c r="J126" s="429" t="s">
        <v>103</v>
      </c>
      <c r="K126" s="430"/>
      <c r="L126" s="429" t="s">
        <v>104</v>
      </c>
      <c r="M126" s="430"/>
      <c r="N126" s="429" t="s">
        <v>105</v>
      </c>
      <c r="O126" s="433"/>
    </row>
    <row r="127" spans="1:15" x14ac:dyDescent="0.2">
      <c r="A127" s="30"/>
      <c r="B127" s="197"/>
      <c r="C127" s="197"/>
      <c r="D127" s="197"/>
      <c r="E127" s="197"/>
      <c r="F127" s="31" t="s">
        <v>106</v>
      </c>
      <c r="G127" s="31" t="s">
        <v>107</v>
      </c>
      <c r="H127" s="33" t="s">
        <v>106</v>
      </c>
      <c r="I127" s="99" t="s">
        <v>107</v>
      </c>
      <c r="J127" s="31" t="s">
        <v>106</v>
      </c>
      <c r="K127" s="31" t="s">
        <v>107</v>
      </c>
      <c r="L127" s="31" t="s">
        <v>106</v>
      </c>
      <c r="M127" s="31" t="s">
        <v>107</v>
      </c>
      <c r="N127" s="31" t="s">
        <v>106</v>
      </c>
      <c r="O127" s="35" t="s">
        <v>107</v>
      </c>
    </row>
    <row r="128" spans="1:15" x14ac:dyDescent="0.2">
      <c r="A128" s="27"/>
      <c r="B128" s="18" t="s">
        <v>133</v>
      </c>
      <c r="C128" s="18"/>
      <c r="D128" s="18"/>
      <c r="E128" s="18"/>
      <c r="F128" s="227">
        <v>6884</v>
      </c>
      <c r="G128" s="227">
        <v>6810</v>
      </c>
      <c r="H128" s="265">
        <v>87137128.290000007</v>
      </c>
      <c r="I128" s="232">
        <v>86122059.129999995</v>
      </c>
      <c r="J128" s="200">
        <v>0.2351</v>
      </c>
      <c r="K128" s="200">
        <v>0.23649999999999999</v>
      </c>
      <c r="L128" s="232">
        <v>4.78</v>
      </c>
      <c r="M128" s="232">
        <v>4.78</v>
      </c>
      <c r="N128" s="232">
        <v>188.61</v>
      </c>
      <c r="O128" s="233">
        <v>188.18</v>
      </c>
    </row>
    <row r="129" spans="1:15" x14ac:dyDescent="0.2">
      <c r="A129" s="27"/>
      <c r="B129" s="18" t="s">
        <v>134</v>
      </c>
      <c r="C129" s="18"/>
      <c r="D129" s="18"/>
      <c r="E129" s="18"/>
      <c r="F129" s="227">
        <v>6947</v>
      </c>
      <c r="G129" s="227">
        <v>6863</v>
      </c>
      <c r="H129" s="265">
        <v>95566466.239999995</v>
      </c>
      <c r="I129" s="232">
        <v>94237654.120000005</v>
      </c>
      <c r="J129" s="200">
        <v>0.25779999999999997</v>
      </c>
      <c r="K129" s="200">
        <v>0.25879999999999997</v>
      </c>
      <c r="L129" s="232">
        <v>4.9000000000000004</v>
      </c>
      <c r="M129" s="232">
        <v>4.8899999999999997</v>
      </c>
      <c r="N129" s="232">
        <v>196.9</v>
      </c>
      <c r="O129" s="233">
        <v>196.24</v>
      </c>
    </row>
    <row r="130" spans="1:15" x14ac:dyDescent="0.2">
      <c r="A130" s="27"/>
      <c r="B130" s="18" t="s">
        <v>135</v>
      </c>
      <c r="C130" s="18"/>
      <c r="D130" s="18"/>
      <c r="E130" s="18"/>
      <c r="F130" s="227">
        <v>31197</v>
      </c>
      <c r="G130" s="227">
        <v>30531</v>
      </c>
      <c r="H130" s="265">
        <v>84842871.920000002</v>
      </c>
      <c r="I130" s="232">
        <v>82738777.980000004</v>
      </c>
      <c r="J130" s="200">
        <v>0.22889999999999999</v>
      </c>
      <c r="K130" s="200">
        <v>0.2273</v>
      </c>
      <c r="L130" s="232">
        <v>5.07</v>
      </c>
      <c r="M130" s="232">
        <v>5.07</v>
      </c>
      <c r="N130" s="232">
        <v>109.3</v>
      </c>
      <c r="O130" s="233">
        <v>109.17</v>
      </c>
    </row>
    <row r="131" spans="1:15" x14ac:dyDescent="0.2">
      <c r="A131" s="27"/>
      <c r="B131" s="18" t="s">
        <v>136</v>
      </c>
      <c r="C131" s="18"/>
      <c r="D131" s="18"/>
      <c r="E131" s="18"/>
      <c r="F131" s="227">
        <v>22580</v>
      </c>
      <c r="G131" s="227">
        <v>22128</v>
      </c>
      <c r="H131" s="265">
        <v>88945663.799999997</v>
      </c>
      <c r="I131" s="232">
        <v>87056767.040000007</v>
      </c>
      <c r="J131" s="200">
        <v>0.24</v>
      </c>
      <c r="K131" s="200">
        <v>0.23910000000000001</v>
      </c>
      <c r="L131" s="232">
        <v>5.28</v>
      </c>
      <c r="M131" s="232">
        <v>5.29</v>
      </c>
      <c r="N131" s="232">
        <v>119.36</v>
      </c>
      <c r="O131" s="233">
        <v>119.43</v>
      </c>
    </row>
    <row r="132" spans="1:15" x14ac:dyDescent="0.2">
      <c r="A132" s="27"/>
      <c r="B132" s="18" t="s">
        <v>137</v>
      </c>
      <c r="C132" s="18"/>
      <c r="D132" s="18"/>
      <c r="E132" s="18"/>
      <c r="F132" s="227">
        <v>2101</v>
      </c>
      <c r="G132" s="227">
        <v>2058</v>
      </c>
      <c r="H132" s="265">
        <v>14088986.33</v>
      </c>
      <c r="I132" s="232">
        <v>13855500.67</v>
      </c>
      <c r="J132" s="200">
        <v>3.7999999999999999E-2</v>
      </c>
      <c r="K132" s="200">
        <v>3.8100000000000002E-2</v>
      </c>
      <c r="L132" s="232">
        <v>7.52</v>
      </c>
      <c r="M132" s="232">
        <v>7.53</v>
      </c>
      <c r="N132" s="232">
        <v>113.34</v>
      </c>
      <c r="O132" s="233">
        <v>113.92</v>
      </c>
    </row>
    <row r="133" spans="1:15" x14ac:dyDescent="0.2">
      <c r="A133" s="27"/>
      <c r="B133" s="18" t="s">
        <v>138</v>
      </c>
      <c r="C133" s="18"/>
      <c r="D133" s="18"/>
      <c r="E133" s="18"/>
      <c r="F133" s="227">
        <v>18</v>
      </c>
      <c r="G133" s="227">
        <v>18</v>
      </c>
      <c r="H133" s="265">
        <v>71570.789999999994</v>
      </c>
      <c r="I133" s="232">
        <v>71797.240000000005</v>
      </c>
      <c r="J133" s="200">
        <v>2.0000000000000001E-4</v>
      </c>
      <c r="K133" s="200">
        <v>2.0000000000000001E-4</v>
      </c>
      <c r="L133" s="232">
        <v>3.25</v>
      </c>
      <c r="M133" s="232">
        <v>3.25</v>
      </c>
      <c r="N133" s="232">
        <v>96.45</v>
      </c>
      <c r="O133" s="233">
        <v>96.64</v>
      </c>
    </row>
    <row r="134" spans="1:15" x14ac:dyDescent="0.2">
      <c r="A134" s="65"/>
      <c r="B134" s="76" t="s">
        <v>139</v>
      </c>
      <c r="C134" s="153"/>
      <c r="D134" s="153"/>
      <c r="E134" s="153"/>
      <c r="F134" s="259">
        <v>69727</v>
      </c>
      <c r="G134" s="259">
        <v>68408</v>
      </c>
      <c r="H134" s="246">
        <v>370652687.37</v>
      </c>
      <c r="I134" s="211">
        <v>364082556.18000001</v>
      </c>
      <c r="J134" s="247"/>
      <c r="K134" s="247"/>
      <c r="L134" s="211">
        <v>5.0999999999999996</v>
      </c>
      <c r="M134" s="260">
        <v>5.0999999999999996</v>
      </c>
      <c r="N134" s="211">
        <v>153.1</v>
      </c>
      <c r="O134" s="214">
        <v>153.03</v>
      </c>
    </row>
    <row r="135" spans="1:15" s="88" customFormat="1" ht="11.25" x14ac:dyDescent="0.2">
      <c r="A135" s="83"/>
      <c r="B135" s="86"/>
      <c r="C135" s="86"/>
      <c r="D135" s="86"/>
      <c r="E135" s="86"/>
      <c r="F135" s="84"/>
      <c r="G135" s="84"/>
      <c r="H135" s="85"/>
      <c r="I135" s="84"/>
      <c r="J135" s="84"/>
      <c r="K135" s="84"/>
      <c r="L135" s="84"/>
      <c r="M135" s="84"/>
      <c r="N135" s="251"/>
      <c r="O135" s="266"/>
    </row>
    <row r="136" spans="1:15" s="88" customFormat="1" ht="12" thickBot="1" x14ac:dyDescent="0.25">
      <c r="A136" s="89"/>
      <c r="B136" s="90"/>
      <c r="C136" s="90"/>
      <c r="D136" s="90"/>
      <c r="E136" s="90"/>
      <c r="F136" s="90"/>
      <c r="G136" s="90"/>
      <c r="H136" s="91"/>
      <c r="I136" s="90"/>
      <c r="J136" s="90"/>
      <c r="K136" s="90"/>
      <c r="L136" s="90"/>
      <c r="M136" s="90"/>
      <c r="N136" s="90"/>
      <c r="O136" s="93"/>
    </row>
    <row r="137" spans="1:15" ht="13.5" thickBot="1" x14ac:dyDescent="0.25"/>
    <row r="138" spans="1:15" ht="15.75" x14ac:dyDescent="0.25">
      <c r="A138" s="22" t="s">
        <v>140</v>
      </c>
      <c r="B138" s="24"/>
      <c r="C138" s="24"/>
      <c r="D138" s="24"/>
      <c r="E138" s="24"/>
      <c r="F138" s="24"/>
      <c r="G138" s="24"/>
      <c r="H138" s="25"/>
      <c r="I138" s="24"/>
      <c r="J138" s="24"/>
      <c r="K138" s="24"/>
      <c r="L138" s="24"/>
      <c r="M138" s="24"/>
      <c r="N138" s="24"/>
      <c r="O138" s="26"/>
    </row>
    <row r="139" spans="1:15" ht="6.75" customHeight="1" x14ac:dyDescent="0.2">
      <c r="A139" s="27"/>
      <c r="B139" s="18"/>
      <c r="C139" s="18"/>
      <c r="D139" s="18"/>
      <c r="E139" s="18"/>
      <c r="F139" s="18"/>
      <c r="G139" s="18"/>
      <c r="H139" s="28"/>
      <c r="I139" s="18"/>
      <c r="J139" s="18"/>
      <c r="K139" s="18"/>
      <c r="L139" s="18"/>
      <c r="M139" s="18"/>
      <c r="N139" s="18"/>
      <c r="O139" s="29"/>
    </row>
    <row r="140" spans="1:15" ht="12.75" customHeight="1" x14ac:dyDescent="0.2">
      <c r="A140" s="30"/>
      <c r="B140" s="197"/>
      <c r="C140" s="197"/>
      <c r="D140" s="197"/>
      <c r="E140" s="197"/>
      <c r="F140" s="429" t="s">
        <v>88</v>
      </c>
      <c r="G140" s="430"/>
      <c r="H140" s="222" t="s">
        <v>102</v>
      </c>
      <c r="I140" s="223"/>
      <c r="J140" s="429" t="s">
        <v>141</v>
      </c>
      <c r="K140" s="430"/>
      <c r="L140" s="429" t="s">
        <v>104</v>
      </c>
      <c r="M140" s="430"/>
      <c r="N140" s="429" t="s">
        <v>105</v>
      </c>
      <c r="O140" s="433"/>
    </row>
    <row r="141" spans="1:15" x14ac:dyDescent="0.2">
      <c r="A141" s="30"/>
      <c r="B141" s="197"/>
      <c r="C141" s="197"/>
      <c r="D141" s="197"/>
      <c r="E141" s="197"/>
      <c r="F141" s="31" t="s">
        <v>106</v>
      </c>
      <c r="G141" s="31" t="s">
        <v>107</v>
      </c>
      <c r="H141" s="33" t="s">
        <v>106</v>
      </c>
      <c r="I141" s="99" t="s">
        <v>107</v>
      </c>
      <c r="J141" s="31" t="s">
        <v>106</v>
      </c>
      <c r="K141" s="31" t="s">
        <v>107</v>
      </c>
      <c r="L141" s="31" t="s">
        <v>106</v>
      </c>
      <c r="M141" s="31" t="s">
        <v>107</v>
      </c>
      <c r="N141" s="31" t="s">
        <v>106</v>
      </c>
      <c r="O141" s="35" t="s">
        <v>107</v>
      </c>
    </row>
    <row r="142" spans="1:15" x14ac:dyDescent="0.2">
      <c r="A142" s="27"/>
      <c r="B142" s="18" t="s">
        <v>142</v>
      </c>
      <c r="C142" s="18"/>
      <c r="D142" s="18"/>
      <c r="E142" s="18"/>
      <c r="F142" s="227">
        <v>55142</v>
      </c>
      <c r="G142" s="227">
        <v>54129</v>
      </c>
      <c r="H142" s="265">
        <v>299188653.72000003</v>
      </c>
      <c r="I142" s="232">
        <v>293719295.83999997</v>
      </c>
      <c r="J142" s="200">
        <v>0.80720000000000003</v>
      </c>
      <c r="K142" s="200">
        <v>0.80669999999999997</v>
      </c>
      <c r="L142" s="232">
        <v>5.07</v>
      </c>
      <c r="M142" s="232">
        <v>5.07</v>
      </c>
      <c r="N142" s="113">
        <v>149.56</v>
      </c>
      <c r="O142" s="256">
        <v>149.37</v>
      </c>
    </row>
    <row r="143" spans="1:15" x14ac:dyDescent="0.2">
      <c r="A143" s="27"/>
      <c r="B143" s="18" t="s">
        <v>143</v>
      </c>
      <c r="C143" s="18"/>
      <c r="D143" s="18"/>
      <c r="E143" s="18"/>
      <c r="F143" s="227">
        <v>8846</v>
      </c>
      <c r="G143" s="227">
        <v>8667</v>
      </c>
      <c r="H143" s="265">
        <v>26246648.670000002</v>
      </c>
      <c r="I143" s="232">
        <v>25666493.32</v>
      </c>
      <c r="J143" s="200">
        <v>7.0800000000000002E-2</v>
      </c>
      <c r="K143" s="200">
        <v>7.0499999999999993E-2</v>
      </c>
      <c r="L143" s="232">
        <v>5.2</v>
      </c>
      <c r="M143" s="232">
        <v>5.21</v>
      </c>
      <c r="N143" s="113">
        <v>122.58</v>
      </c>
      <c r="O143" s="258">
        <v>122.7</v>
      </c>
    </row>
    <row r="144" spans="1:15" x14ac:dyDescent="0.2">
      <c r="A144" s="27"/>
      <c r="B144" s="18" t="s">
        <v>144</v>
      </c>
      <c r="C144" s="18"/>
      <c r="D144" s="18"/>
      <c r="E144" s="18"/>
      <c r="F144" s="227">
        <v>4595</v>
      </c>
      <c r="G144" s="227">
        <v>4489</v>
      </c>
      <c r="H144" s="265">
        <v>22782401.23</v>
      </c>
      <c r="I144" s="232">
        <v>22376467.379999999</v>
      </c>
      <c r="J144" s="200">
        <v>6.1499999999999999E-2</v>
      </c>
      <c r="K144" s="200">
        <v>6.1499999999999999E-2</v>
      </c>
      <c r="L144" s="232">
        <v>4.96</v>
      </c>
      <c r="M144" s="232">
        <v>4.96</v>
      </c>
      <c r="N144" s="113">
        <v>152.84</v>
      </c>
      <c r="O144" s="258">
        <v>152.99</v>
      </c>
    </row>
    <row r="145" spans="1:15" x14ac:dyDescent="0.2">
      <c r="A145" s="27"/>
      <c r="B145" s="18" t="s">
        <v>145</v>
      </c>
      <c r="C145" s="18"/>
      <c r="D145" s="18"/>
      <c r="E145" s="18"/>
      <c r="F145" s="227">
        <v>1112</v>
      </c>
      <c r="G145" s="227">
        <v>1091</v>
      </c>
      <c r="H145" s="265">
        <v>22270940.43</v>
      </c>
      <c r="I145" s="232">
        <v>22178672.489999998</v>
      </c>
      <c r="J145" s="200">
        <v>6.0100000000000001E-2</v>
      </c>
      <c r="K145" s="200">
        <v>6.0900000000000003E-2</v>
      </c>
      <c r="L145" s="232">
        <v>5.57</v>
      </c>
      <c r="M145" s="232">
        <v>5.57</v>
      </c>
      <c r="N145" s="113">
        <v>236.92</v>
      </c>
      <c r="O145" s="258">
        <v>236.72</v>
      </c>
    </row>
    <row r="146" spans="1:15" x14ac:dyDescent="0.2">
      <c r="A146" s="27"/>
      <c r="B146" s="18" t="s">
        <v>146</v>
      </c>
      <c r="C146" s="18"/>
      <c r="D146" s="18"/>
      <c r="E146" s="18"/>
      <c r="F146" s="227">
        <v>32</v>
      </c>
      <c r="G146" s="227">
        <v>32</v>
      </c>
      <c r="H146" s="265">
        <v>164043.32</v>
      </c>
      <c r="I146" s="232">
        <v>141627.15</v>
      </c>
      <c r="J146" s="200">
        <v>4.0000000000000002E-4</v>
      </c>
      <c r="K146" s="200">
        <v>4.0000000000000002E-4</v>
      </c>
      <c r="L146" s="232">
        <v>4.71</v>
      </c>
      <c r="M146" s="232">
        <v>4.91</v>
      </c>
      <c r="N146" s="113">
        <v>137</v>
      </c>
      <c r="O146" s="258">
        <v>137.24</v>
      </c>
    </row>
    <row r="147" spans="1:15" x14ac:dyDescent="0.2">
      <c r="A147" s="65"/>
      <c r="B147" s="76" t="s">
        <v>97</v>
      </c>
      <c r="C147" s="153"/>
      <c r="D147" s="153"/>
      <c r="E147" s="153"/>
      <c r="F147" s="259">
        <v>69727</v>
      </c>
      <c r="G147" s="259">
        <v>68408</v>
      </c>
      <c r="H147" s="246">
        <v>370652687.37</v>
      </c>
      <c r="I147" s="211">
        <v>364082556.18000001</v>
      </c>
      <c r="J147" s="247"/>
      <c r="K147" s="247"/>
      <c r="L147" s="211">
        <v>5.0999999999999996</v>
      </c>
      <c r="M147" s="211">
        <v>5.0999999999999996</v>
      </c>
      <c r="N147" s="211">
        <v>153.1</v>
      </c>
      <c r="O147" s="214">
        <v>153.03</v>
      </c>
    </row>
    <row r="148" spans="1:15" s="88" customFormat="1" ht="11.25" x14ac:dyDescent="0.2">
      <c r="A148" s="220"/>
      <c r="B148" s="84"/>
      <c r="C148" s="84"/>
      <c r="D148" s="84"/>
      <c r="E148" s="84"/>
      <c r="F148" s="267"/>
      <c r="G148" s="267"/>
      <c r="H148" s="268"/>
      <c r="I148" s="269"/>
      <c r="J148" s="84"/>
      <c r="K148" s="84"/>
      <c r="L148" s="84"/>
      <c r="M148" s="84"/>
      <c r="N148" s="251"/>
      <c r="O148" s="87"/>
    </row>
    <row r="149" spans="1:15" s="88" customFormat="1" ht="12" thickBot="1" x14ac:dyDescent="0.25">
      <c r="A149" s="89"/>
      <c r="B149" s="90"/>
      <c r="C149" s="90"/>
      <c r="D149" s="90"/>
      <c r="E149" s="90"/>
      <c r="F149" s="90"/>
      <c r="G149" s="90"/>
      <c r="H149" s="91"/>
      <c r="I149" s="90"/>
      <c r="J149" s="90"/>
      <c r="K149" s="90"/>
      <c r="L149" s="90"/>
      <c r="M149" s="90"/>
      <c r="N149" s="90"/>
      <c r="O149" s="93"/>
    </row>
    <row r="150" spans="1:15" ht="13.5" thickBot="1" x14ac:dyDescent="0.25">
      <c r="F150" s="270"/>
    </row>
    <row r="151" spans="1:15" ht="15.75" x14ac:dyDescent="0.25">
      <c r="A151" s="22" t="s">
        <v>147</v>
      </c>
      <c r="B151" s="24"/>
      <c r="C151" s="24"/>
      <c r="D151" s="24"/>
      <c r="E151" s="24"/>
      <c r="F151" s="24"/>
      <c r="G151" s="24"/>
      <c r="H151" s="25"/>
      <c r="I151" s="24"/>
      <c r="J151" s="24"/>
      <c r="K151" s="24"/>
      <c r="L151" s="26"/>
    </row>
    <row r="152" spans="1:15" ht="6.75" customHeight="1" x14ac:dyDescent="0.2">
      <c r="A152" s="27"/>
      <c r="B152" s="18"/>
      <c r="C152" s="18"/>
      <c r="D152" s="18"/>
      <c r="E152" s="18"/>
      <c r="F152" s="18"/>
      <c r="G152" s="18"/>
      <c r="H152" s="28"/>
      <c r="I152" s="18"/>
      <c r="J152" s="18"/>
      <c r="K152" s="18"/>
      <c r="L152" s="29"/>
    </row>
    <row r="153" spans="1:15" x14ac:dyDescent="0.2">
      <c r="A153" s="30"/>
      <c r="B153" s="197"/>
      <c r="C153" s="197"/>
      <c r="D153" s="197"/>
      <c r="E153" s="134"/>
      <c r="F153" s="429" t="s">
        <v>88</v>
      </c>
      <c r="G153" s="430"/>
      <c r="H153" s="222" t="s">
        <v>102</v>
      </c>
      <c r="I153" s="223"/>
      <c r="J153" s="431" t="s">
        <v>148</v>
      </c>
      <c r="K153" s="431"/>
      <c r="L153" s="35" t="s">
        <v>21</v>
      </c>
    </row>
    <row r="154" spans="1:15" x14ac:dyDescent="0.2">
      <c r="A154" s="30"/>
      <c r="B154" s="197"/>
      <c r="C154" s="197"/>
      <c r="D154" s="197"/>
      <c r="E154" s="134"/>
      <c r="F154" s="99" t="s">
        <v>106</v>
      </c>
      <c r="G154" s="99" t="s">
        <v>107</v>
      </c>
      <c r="H154" s="33" t="s">
        <v>106</v>
      </c>
      <c r="I154" s="31" t="s">
        <v>107</v>
      </c>
      <c r="J154" s="31" t="s">
        <v>106</v>
      </c>
      <c r="K154" s="31" t="s">
        <v>107</v>
      </c>
      <c r="L154" s="271"/>
    </row>
    <row r="155" spans="1:15" x14ac:dyDescent="0.2">
      <c r="A155" s="102"/>
      <c r="B155" s="105" t="s">
        <v>149</v>
      </c>
      <c r="C155" s="105"/>
      <c r="D155" s="105"/>
      <c r="E155" s="105"/>
      <c r="F155" s="227">
        <v>2740</v>
      </c>
      <c r="G155" s="227">
        <v>2686</v>
      </c>
      <c r="H155" s="265">
        <v>9986630.5099999998</v>
      </c>
      <c r="I155" s="113">
        <v>9898817.1500000004</v>
      </c>
      <c r="J155" s="200">
        <v>2.69E-2</v>
      </c>
      <c r="K155" s="272">
        <v>2.7199999999999998E-2</v>
      </c>
      <c r="L155" s="273">
        <v>2.9918</v>
      </c>
    </row>
    <row r="156" spans="1:15" x14ac:dyDescent="0.2">
      <c r="A156" s="27"/>
      <c r="B156" s="18" t="s">
        <v>150</v>
      </c>
      <c r="C156" s="18"/>
      <c r="D156" s="18"/>
      <c r="E156" s="18"/>
      <c r="F156" s="227">
        <v>66987</v>
      </c>
      <c r="G156" s="227">
        <v>65722</v>
      </c>
      <c r="H156" s="265">
        <v>360666056.86000001</v>
      </c>
      <c r="I156" s="113">
        <v>354183739.02999997</v>
      </c>
      <c r="J156" s="200">
        <v>0.97309999999999997</v>
      </c>
      <c r="K156" s="272">
        <v>0.9728</v>
      </c>
      <c r="L156" s="274">
        <v>2.4009</v>
      </c>
    </row>
    <row r="157" spans="1:15" x14ac:dyDescent="0.2">
      <c r="A157" s="27"/>
      <c r="B157" s="18" t="s">
        <v>151</v>
      </c>
      <c r="C157" s="18"/>
      <c r="D157" s="18"/>
      <c r="E157" s="18"/>
      <c r="F157" s="227" t="s">
        <v>152</v>
      </c>
      <c r="G157" s="227" t="s">
        <v>153</v>
      </c>
      <c r="H157" s="265" t="s">
        <v>154</v>
      </c>
      <c r="I157" s="232" t="s">
        <v>155</v>
      </c>
      <c r="J157" s="200">
        <v>0</v>
      </c>
      <c r="K157" s="272">
        <v>0</v>
      </c>
      <c r="L157" s="274" t="s">
        <v>156</v>
      </c>
    </row>
    <row r="158" spans="1:15" ht="13.5" thickBot="1" x14ac:dyDescent="0.25">
      <c r="A158" s="179"/>
      <c r="B158" s="275" t="s">
        <v>49</v>
      </c>
      <c r="C158" s="92"/>
      <c r="D158" s="92"/>
      <c r="E158" s="92"/>
      <c r="F158" s="259">
        <v>69727</v>
      </c>
      <c r="G158" s="259">
        <v>68408</v>
      </c>
      <c r="H158" s="246">
        <v>370652687.37</v>
      </c>
      <c r="I158" s="211">
        <v>364082556.18000001</v>
      </c>
      <c r="J158" s="247"/>
      <c r="K158" s="276"/>
      <c r="L158" s="277">
        <v>2.4169999999999998</v>
      </c>
    </row>
    <row r="159" spans="1:15" s="280" customFormat="1" ht="11.25" x14ac:dyDescent="0.2">
      <c r="A159" s="86"/>
      <c r="B159" s="278"/>
      <c r="C159" s="278"/>
      <c r="D159" s="278"/>
      <c r="E159" s="278"/>
      <c r="F159" s="278"/>
      <c r="G159" s="278"/>
      <c r="H159" s="279"/>
      <c r="I159" s="278"/>
      <c r="J159" s="278"/>
    </row>
    <row r="160" spans="1:15" s="280" customFormat="1" ht="11.25" x14ac:dyDescent="0.2">
      <c r="A160" s="86"/>
      <c r="B160" s="278"/>
      <c r="C160" s="278"/>
      <c r="D160" s="278"/>
      <c r="E160" s="278"/>
      <c r="F160" s="278"/>
      <c r="G160" s="278"/>
      <c r="H160" s="279"/>
      <c r="I160" s="278"/>
      <c r="J160" s="278"/>
    </row>
    <row r="161" spans="1:7" ht="13.5" thickBot="1" x14ac:dyDescent="0.25"/>
    <row r="162" spans="1:7" ht="15.75" x14ac:dyDescent="0.25">
      <c r="A162" s="22" t="s">
        <v>157</v>
      </c>
      <c r="B162" s="281"/>
      <c r="C162" s="282"/>
      <c r="D162" s="283"/>
      <c r="E162" s="283"/>
      <c r="F162" s="284" t="s">
        <v>158</v>
      </c>
    </row>
    <row r="163" spans="1:7" ht="13.5" thickBot="1" x14ac:dyDescent="0.25">
      <c r="A163" s="179" t="s">
        <v>159</v>
      </c>
      <c r="B163" s="179"/>
      <c r="C163" s="285"/>
      <c r="D163" s="285"/>
      <c r="E163" s="285"/>
      <c r="F163" s="286">
        <v>470798296.25999999</v>
      </c>
    </row>
    <row r="164" spans="1:7" x14ac:dyDescent="0.2">
      <c r="A164" s="18"/>
      <c r="B164" s="18"/>
      <c r="C164" s="287"/>
      <c r="D164" s="287"/>
      <c r="E164" s="287"/>
      <c r="F164" s="288"/>
    </row>
    <row r="165" spans="1:7" x14ac:dyDescent="0.2">
      <c r="A165" s="18"/>
      <c r="B165" s="18"/>
      <c r="C165" s="289"/>
      <c r="D165" s="190"/>
      <c r="E165" s="190"/>
      <c r="F165" s="288"/>
    </row>
    <row r="166" spans="1:7" ht="12.75" customHeight="1" x14ac:dyDescent="0.2">
      <c r="A166" s="432"/>
      <c r="B166" s="432"/>
      <c r="C166" s="432"/>
      <c r="D166" s="432"/>
      <c r="E166" s="432"/>
      <c r="F166" s="432"/>
    </row>
    <row r="167" spans="1:7" x14ac:dyDescent="0.2">
      <c r="A167" s="432"/>
      <c r="B167" s="432"/>
      <c r="C167" s="432"/>
      <c r="D167" s="432"/>
      <c r="E167" s="432"/>
      <c r="F167" s="432"/>
    </row>
    <row r="168" spans="1:7" x14ac:dyDescent="0.2">
      <c r="A168" s="432"/>
      <c r="B168" s="432"/>
      <c r="C168" s="432"/>
      <c r="D168" s="432"/>
      <c r="E168" s="432"/>
      <c r="F168" s="432"/>
    </row>
    <row r="169" spans="1:7" x14ac:dyDescent="0.2">
      <c r="A169" s="18"/>
      <c r="B169" s="18"/>
      <c r="C169" s="289"/>
      <c r="D169" s="190"/>
      <c r="E169" s="190"/>
      <c r="F169" s="288"/>
      <c r="G169" s="18"/>
    </row>
    <row r="170" spans="1:7" x14ac:dyDescent="0.2">
      <c r="A170" s="432"/>
      <c r="B170" s="432"/>
      <c r="C170" s="432"/>
      <c r="D170" s="432"/>
      <c r="E170" s="432"/>
      <c r="F170" s="432"/>
    </row>
    <row r="171" spans="1:7" x14ac:dyDescent="0.2">
      <c r="A171" s="432"/>
      <c r="B171" s="432"/>
      <c r="C171" s="432"/>
      <c r="D171" s="432"/>
      <c r="E171" s="432"/>
      <c r="F171" s="432"/>
    </row>
    <row r="172" spans="1:7" x14ac:dyDescent="0.2">
      <c r="A172" s="432"/>
      <c r="B172" s="432"/>
      <c r="C172" s="432"/>
      <c r="D172" s="432"/>
      <c r="E172" s="432"/>
      <c r="F172" s="432"/>
    </row>
    <row r="178" spans="6:6" x14ac:dyDescent="0.2">
      <c r="F178" s="109"/>
    </row>
    <row r="180" spans="6:6" x14ac:dyDescent="0.2">
      <c r="F180" s="109"/>
    </row>
  </sheetData>
  <mergeCells count="33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hyperlinks>
    <hyperlink ref="D10" display="estewart@edsouth.org"/>
    <hyperlink ref="D11" display="www.edsouthservices.com"/>
  </hyperlinks>
  <pageMargins left="0.41" right="0.36" top="0.43" bottom="0.62" header="0.5" footer="0.5"/>
  <pageSetup scale="70" orientation="landscape" r:id="rId1"/>
  <headerFooter alignWithMargins="0"/>
  <rowBreaks count="1" manualBreakCount="1">
    <brk id="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90" customWidth="1"/>
    <col min="3" max="6" width="14.42578125" style="290" customWidth="1"/>
    <col min="7" max="7" width="16.28515625" style="290" customWidth="1"/>
    <col min="8" max="8" width="15.7109375" style="290" bestFit="1" customWidth="1"/>
    <col min="9" max="9" width="15.7109375" style="290" customWidth="1"/>
    <col min="10" max="11" width="14.42578125" style="290" customWidth="1"/>
    <col min="12" max="12" width="15.7109375" style="290" bestFit="1" customWidth="1"/>
    <col min="13" max="13" width="14.42578125" style="290" customWidth="1"/>
    <col min="14" max="15" width="17.140625" style="290" customWidth="1"/>
    <col min="16" max="16" width="16.7109375" style="290" bestFit="1" customWidth="1"/>
    <col min="17" max="17" width="28.85546875" style="290" bestFit="1" customWidth="1"/>
    <col min="18" max="18" width="15.7109375" style="290" bestFit="1" customWidth="1"/>
    <col min="19" max="19" width="18.28515625" style="290" bestFit="1" customWidth="1"/>
    <col min="20" max="20" width="17.7109375" style="290" bestFit="1" customWidth="1"/>
    <col min="21" max="21" width="14.42578125" style="290" customWidth="1"/>
    <col min="22" max="22" width="13.7109375" style="290" bestFit="1" customWidth="1"/>
    <col min="23" max="23" width="14.140625" style="290" bestFit="1" customWidth="1"/>
    <col min="24" max="24" width="13.140625" style="290" bestFit="1" customWidth="1"/>
    <col min="25" max="38" width="10.85546875" style="290" customWidth="1"/>
    <col min="39" max="39" width="2.7109375" style="290" customWidth="1"/>
    <col min="40" max="16384" width="9.140625" style="290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160</v>
      </c>
      <c r="S2" s="291"/>
      <c r="T2" s="291"/>
      <c r="U2" s="291"/>
    </row>
    <row r="3" spans="1:39" ht="15.75" x14ac:dyDescent="0.25">
      <c r="A3" s="1" t="str">
        <f>+'ESA FFELP(3)'!D4</f>
        <v>Edsouth Services</v>
      </c>
      <c r="R3" s="291"/>
      <c r="S3" s="291"/>
      <c r="T3" s="291"/>
      <c r="U3" s="291"/>
    </row>
    <row r="4" spans="1:39" ht="13.5" thickBot="1" x14ac:dyDescent="0.25">
      <c r="R4" s="291"/>
      <c r="S4" s="291"/>
      <c r="T4" s="291"/>
      <c r="U4" s="291"/>
    </row>
    <row r="5" spans="1:39" x14ac:dyDescent="0.2">
      <c r="B5" s="456" t="s">
        <v>6</v>
      </c>
      <c r="C5" s="457"/>
      <c r="D5" s="457"/>
      <c r="E5" s="461">
        <f>+'ESA FFELP(3)'!D6</f>
        <v>41786</v>
      </c>
      <c r="F5" s="461"/>
      <c r="G5" s="462"/>
      <c r="R5" s="291"/>
      <c r="S5" s="291"/>
      <c r="T5" s="291"/>
      <c r="U5" s="291"/>
    </row>
    <row r="6" spans="1:39" ht="13.5" thickBot="1" x14ac:dyDescent="0.25">
      <c r="B6" s="439" t="s">
        <v>161</v>
      </c>
      <c r="C6" s="440"/>
      <c r="D6" s="440"/>
      <c r="E6" s="463">
        <f>+'ESA FFELP(3)'!D7</f>
        <v>41759</v>
      </c>
      <c r="F6" s="463"/>
      <c r="G6" s="464"/>
      <c r="R6" s="291"/>
      <c r="S6" s="291"/>
      <c r="T6" s="291"/>
      <c r="U6" s="291"/>
    </row>
    <row r="8" spans="1:39" x14ac:dyDescent="0.2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39" ht="15.75" thickBot="1" x14ac:dyDescent="0.3">
      <c r="A9" s="293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S9" s="121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</row>
    <row r="10" spans="1:39" ht="6" customHeight="1" thickBot="1" x14ac:dyDescent="0.25">
      <c r="A10" s="292"/>
      <c r="B10" s="292"/>
      <c r="C10" s="292"/>
      <c r="D10" s="292"/>
      <c r="E10" s="292"/>
      <c r="F10" s="292"/>
      <c r="G10" s="292"/>
      <c r="H10" s="292"/>
      <c r="J10" s="294"/>
      <c r="K10" s="295"/>
      <c r="L10" s="295"/>
      <c r="M10" s="295"/>
      <c r="N10" s="296"/>
      <c r="O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</row>
    <row r="11" spans="1:39" ht="15" thickBot="1" x14ac:dyDescent="0.25">
      <c r="A11" s="297" t="s">
        <v>162</v>
      </c>
      <c r="B11" s="298"/>
      <c r="C11" s="298"/>
      <c r="D11" s="298"/>
      <c r="E11" s="298"/>
      <c r="F11" s="298"/>
      <c r="G11" s="298"/>
      <c r="H11" s="299"/>
      <c r="J11" s="141" t="s">
        <v>163</v>
      </c>
      <c r="K11" s="292"/>
      <c r="L11" s="292"/>
      <c r="M11" s="292"/>
      <c r="N11" s="300">
        <f>E6</f>
        <v>41759</v>
      </c>
      <c r="O11" s="301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</row>
    <row r="12" spans="1:39" x14ac:dyDescent="0.2">
      <c r="A12" s="141"/>
      <c r="B12" s="292"/>
      <c r="C12" s="292"/>
      <c r="D12" s="292"/>
      <c r="E12" s="292"/>
      <c r="F12" s="292"/>
      <c r="G12" s="292"/>
      <c r="H12" s="302"/>
      <c r="J12" s="303" t="s">
        <v>164</v>
      </c>
      <c r="L12" s="292"/>
      <c r="M12" s="292"/>
      <c r="N12" s="304">
        <v>0</v>
      </c>
      <c r="O12" s="305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</row>
    <row r="13" spans="1:39" x14ac:dyDescent="0.2">
      <c r="A13" s="303"/>
      <c r="B13" s="292" t="s">
        <v>165</v>
      </c>
      <c r="C13" s="292"/>
      <c r="D13" s="292"/>
      <c r="E13" s="292"/>
      <c r="F13" s="292"/>
      <c r="G13" s="292"/>
      <c r="H13" s="304">
        <v>6544769.209999999</v>
      </c>
      <c r="J13" s="303" t="s">
        <v>166</v>
      </c>
      <c r="L13" s="292"/>
      <c r="M13" s="292"/>
      <c r="N13" s="304">
        <v>90988.91</v>
      </c>
      <c r="O13" s="305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</row>
    <row r="14" spans="1:39" x14ac:dyDescent="0.2">
      <c r="A14" s="303"/>
      <c r="B14" s="292" t="s">
        <v>167</v>
      </c>
      <c r="C14" s="292"/>
      <c r="D14" s="292"/>
      <c r="E14" s="292"/>
      <c r="F14" s="306"/>
      <c r="G14" s="292"/>
      <c r="H14" s="307">
        <v>0</v>
      </c>
      <c r="J14" s="303" t="s">
        <v>168</v>
      </c>
      <c r="L14" s="292"/>
      <c r="M14" s="292"/>
      <c r="N14" s="304">
        <v>59903.28</v>
      </c>
      <c r="O14" s="305"/>
      <c r="P14" s="308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</row>
    <row r="15" spans="1:39" x14ac:dyDescent="0.2">
      <c r="A15" s="303"/>
      <c r="B15" s="292" t="s">
        <v>67</v>
      </c>
      <c r="C15" s="292"/>
      <c r="D15" s="292"/>
      <c r="E15" s="292"/>
      <c r="F15" s="292"/>
      <c r="G15" s="292"/>
      <c r="H15" s="307"/>
      <c r="J15" s="27" t="s">
        <v>169</v>
      </c>
      <c r="L15" s="292"/>
      <c r="M15" s="292"/>
      <c r="N15" s="304">
        <v>139118.76</v>
      </c>
      <c r="O15" s="305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</row>
    <row r="16" spans="1:39" x14ac:dyDescent="0.2">
      <c r="A16" s="303"/>
      <c r="B16" s="292"/>
      <c r="C16" s="292" t="s">
        <v>170</v>
      </c>
      <c r="D16" s="292"/>
      <c r="E16" s="292"/>
      <c r="F16" s="292"/>
      <c r="G16" s="292"/>
      <c r="H16" s="304">
        <f>-'ESA FFELP(3)'!G47</f>
        <v>16425.329999999958</v>
      </c>
      <c r="J16" s="27" t="s">
        <v>171</v>
      </c>
      <c r="L16" s="292"/>
      <c r="M16" s="292"/>
      <c r="N16" s="309">
        <v>0</v>
      </c>
      <c r="O16" s="167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</row>
    <row r="17" spans="1:39" ht="13.5" thickBot="1" x14ac:dyDescent="0.25">
      <c r="A17" s="303"/>
      <c r="B17" s="292" t="s">
        <v>172</v>
      </c>
      <c r="C17" s="292"/>
      <c r="D17" s="292"/>
      <c r="E17" s="292"/>
      <c r="F17" s="292"/>
      <c r="G17" s="292"/>
      <c r="H17" s="304">
        <v>746.49</v>
      </c>
      <c r="J17" s="310"/>
      <c r="K17" s="275" t="s">
        <v>173</v>
      </c>
      <c r="L17" s="311"/>
      <c r="M17" s="311"/>
      <c r="N17" s="312">
        <f>SUM(N12:N16)</f>
        <v>290010.95</v>
      </c>
      <c r="O17" s="167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</row>
    <row r="18" spans="1:39" x14ac:dyDescent="0.2">
      <c r="A18" s="303"/>
      <c r="B18" s="292" t="s">
        <v>174</v>
      </c>
      <c r="C18" s="292"/>
      <c r="D18" s="292"/>
      <c r="E18" s="292"/>
      <c r="F18" s="292"/>
      <c r="G18" s="292"/>
      <c r="H18" s="307">
        <v>0</v>
      </c>
      <c r="O18" s="305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</row>
    <row r="19" spans="1:39" x14ac:dyDescent="0.2">
      <c r="A19" s="303"/>
      <c r="B19" s="18" t="s">
        <v>175</v>
      </c>
      <c r="C19" s="292"/>
      <c r="D19" s="292"/>
      <c r="E19" s="292"/>
      <c r="F19" s="292"/>
      <c r="G19" s="292"/>
      <c r="H19" s="307"/>
      <c r="O19" s="167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</row>
    <row r="20" spans="1:39" x14ac:dyDescent="0.2">
      <c r="A20" s="303"/>
      <c r="B20" s="292" t="s">
        <v>176</v>
      </c>
      <c r="C20" s="292"/>
      <c r="D20" s="292"/>
      <c r="E20" s="292"/>
      <c r="F20" s="292"/>
      <c r="G20" s="292"/>
      <c r="H20" s="304">
        <f>+N30</f>
        <v>1460400.28</v>
      </c>
      <c r="O20" s="305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</row>
    <row r="21" spans="1:39" x14ac:dyDescent="0.2">
      <c r="A21" s="303"/>
      <c r="B21" s="18" t="s">
        <v>177</v>
      </c>
      <c r="C21" s="292"/>
      <c r="D21" s="292"/>
      <c r="E21" s="292"/>
      <c r="F21" s="292"/>
      <c r="G21" s="292"/>
      <c r="H21" s="307"/>
      <c r="R21" s="165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</row>
    <row r="22" spans="1:39" ht="13.5" thickBot="1" x14ac:dyDescent="0.25">
      <c r="A22" s="303"/>
      <c r="B22" s="292" t="s">
        <v>178</v>
      </c>
      <c r="C22" s="292"/>
      <c r="D22" s="292"/>
      <c r="E22" s="292"/>
      <c r="F22" s="292"/>
      <c r="G22" s="292"/>
      <c r="H22" s="307">
        <v>0</v>
      </c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</row>
    <row r="23" spans="1:39" x14ac:dyDescent="0.2">
      <c r="A23" s="303"/>
      <c r="B23" s="292" t="s">
        <v>179</v>
      </c>
      <c r="C23" s="292"/>
      <c r="D23" s="292"/>
      <c r="E23" s="292"/>
      <c r="F23" s="292"/>
      <c r="G23" s="292"/>
      <c r="H23" s="307"/>
      <c r="J23" s="294" t="s">
        <v>180</v>
      </c>
      <c r="K23" s="295"/>
      <c r="L23" s="295"/>
      <c r="M23" s="295"/>
      <c r="N23" s="313">
        <f>E6</f>
        <v>41759</v>
      </c>
      <c r="O23" s="287"/>
      <c r="S23" s="292"/>
      <c r="T23" s="292"/>
      <c r="U23" s="121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</row>
    <row r="24" spans="1:39" x14ac:dyDescent="0.2">
      <c r="A24" s="303"/>
      <c r="B24" s="292" t="s">
        <v>181</v>
      </c>
      <c r="C24" s="292"/>
      <c r="D24" s="292"/>
      <c r="E24" s="292"/>
      <c r="F24" s="292"/>
      <c r="G24" s="292"/>
      <c r="H24" s="307"/>
      <c r="J24" s="303"/>
      <c r="K24" s="292"/>
      <c r="L24" s="292"/>
      <c r="M24" s="292"/>
      <c r="N24" s="314"/>
      <c r="P24" s="315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</row>
    <row r="25" spans="1:39" x14ac:dyDescent="0.2">
      <c r="A25" s="303"/>
      <c r="B25" s="292" t="s">
        <v>182</v>
      </c>
      <c r="C25" s="292"/>
      <c r="D25" s="292"/>
      <c r="E25" s="292"/>
      <c r="F25" s="292"/>
      <c r="G25" s="292"/>
      <c r="H25" s="304"/>
      <c r="J25" s="303" t="s">
        <v>183</v>
      </c>
      <c r="K25" s="292"/>
      <c r="L25" s="292"/>
      <c r="M25" s="292"/>
      <c r="N25" s="316">
        <v>1131411.07</v>
      </c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</row>
    <row r="26" spans="1:39" x14ac:dyDescent="0.2">
      <c r="A26" s="303"/>
      <c r="B26" s="292" t="s">
        <v>184</v>
      </c>
      <c r="C26" s="292"/>
      <c r="D26" s="292"/>
      <c r="E26" s="292"/>
      <c r="F26" s="292"/>
      <c r="G26" s="292"/>
      <c r="H26" s="304"/>
      <c r="J26" s="303" t="s">
        <v>185</v>
      </c>
      <c r="K26" s="292"/>
      <c r="L26" s="292"/>
      <c r="M26" s="292"/>
      <c r="N26" s="317">
        <v>43734113.189999998</v>
      </c>
      <c r="O26" s="191"/>
      <c r="P26" s="292"/>
      <c r="Q26" s="18"/>
      <c r="R26" s="292"/>
      <c r="S26" s="319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</row>
    <row r="27" spans="1:39" x14ac:dyDescent="0.2">
      <c r="A27" s="303"/>
      <c r="B27" s="292" t="s">
        <v>186</v>
      </c>
      <c r="C27" s="292"/>
      <c r="D27" s="292"/>
      <c r="E27" s="292"/>
      <c r="F27" s="292"/>
      <c r="G27" s="292"/>
      <c r="H27" s="307"/>
      <c r="J27" s="27" t="s">
        <v>187</v>
      </c>
      <c r="K27" s="292"/>
      <c r="L27" s="292"/>
      <c r="M27" s="292"/>
      <c r="N27" s="320">
        <f>+N26/'ESA FFELP(3)'!F163</f>
        <v>9.289352475873805E-2</v>
      </c>
      <c r="O27" s="423"/>
      <c r="P27" s="292"/>
      <c r="Q27" s="18"/>
      <c r="R27" s="292"/>
      <c r="S27" s="315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</row>
    <row r="28" spans="1:39" x14ac:dyDescent="0.2">
      <c r="A28" s="303"/>
      <c r="B28" s="292"/>
      <c r="C28" s="292"/>
      <c r="D28" s="292"/>
      <c r="E28" s="292"/>
      <c r="F28" s="292"/>
      <c r="G28" s="292"/>
      <c r="H28" s="321"/>
      <c r="J28" s="27" t="s">
        <v>188</v>
      </c>
      <c r="K28" s="292"/>
      <c r="L28" s="292"/>
      <c r="M28" s="292"/>
      <c r="N28" s="322">
        <f>+N26/(+'ESA FFELP(3)'!I100+'ESA FFELP(3)'!I101+'ESA FFELP(3)'!I102+'ESA FFELP(3)'!I103+'ESA FFELP(3)'!I104)</f>
        <v>0.12213851572627288</v>
      </c>
      <c r="O28" s="423"/>
      <c r="P28" s="292"/>
      <c r="Q28" s="18"/>
      <c r="R28" s="292"/>
    </row>
    <row r="29" spans="1:39" x14ac:dyDescent="0.2">
      <c r="A29" s="303"/>
      <c r="B29" s="292"/>
      <c r="C29" s="121" t="s">
        <v>189</v>
      </c>
      <c r="D29" s="292"/>
      <c r="E29" s="292"/>
      <c r="F29" s="292"/>
      <c r="G29" s="292"/>
      <c r="H29" s="323">
        <f>SUM(H13:H28)</f>
        <v>8022341.3099999996</v>
      </c>
      <c r="I29" s="324"/>
      <c r="J29" s="303"/>
      <c r="K29" s="292"/>
      <c r="L29" s="292"/>
      <c r="M29" s="292"/>
      <c r="N29" s="317"/>
      <c r="O29" s="423"/>
      <c r="P29" s="292"/>
      <c r="Q29" s="18"/>
      <c r="R29" s="18"/>
    </row>
    <row r="30" spans="1:39" ht="13.5" thickBot="1" x14ac:dyDescent="0.25">
      <c r="A30" s="303"/>
      <c r="B30" s="292"/>
      <c r="C30" s="121"/>
      <c r="D30" s="292"/>
      <c r="E30" s="292"/>
      <c r="F30" s="292"/>
      <c r="G30" s="292"/>
      <c r="H30" s="321"/>
      <c r="J30" s="303" t="s">
        <v>190</v>
      </c>
      <c r="K30" s="292"/>
      <c r="L30" s="292"/>
      <c r="M30" s="292"/>
      <c r="N30" s="316">
        <v>1460400.28</v>
      </c>
      <c r="O30" s="423"/>
      <c r="P30" s="292"/>
      <c r="Q30" s="18"/>
      <c r="R30" s="292"/>
    </row>
    <row r="31" spans="1:39" x14ac:dyDescent="0.2">
      <c r="A31" s="325" t="s">
        <v>191</v>
      </c>
      <c r="B31" s="326"/>
      <c r="C31" s="327"/>
      <c r="D31" s="326"/>
      <c r="E31" s="326"/>
      <c r="F31" s="326"/>
      <c r="G31" s="326"/>
      <c r="H31" s="328"/>
      <c r="J31" s="303" t="s">
        <v>192</v>
      </c>
      <c r="K31" s="292"/>
      <c r="L31" s="292"/>
      <c r="M31" s="292"/>
      <c r="N31" s="317">
        <v>0</v>
      </c>
      <c r="O31" s="423"/>
      <c r="P31" s="292"/>
      <c r="Q31" s="292"/>
      <c r="R31" s="292"/>
    </row>
    <row r="32" spans="1:39" ht="14.25" x14ac:dyDescent="0.2">
      <c r="A32" s="83"/>
      <c r="B32" s="278"/>
      <c r="C32" s="278"/>
      <c r="D32" s="278"/>
      <c r="E32" s="278"/>
      <c r="F32" s="278"/>
      <c r="G32" s="278"/>
      <c r="H32" s="329"/>
      <c r="J32" s="27" t="s">
        <v>193</v>
      </c>
      <c r="K32" s="292"/>
      <c r="L32" s="292"/>
      <c r="M32" s="292"/>
      <c r="N32" s="316">
        <v>42834592.359999999</v>
      </c>
      <c r="O32" s="423"/>
      <c r="P32" s="292"/>
      <c r="Q32" s="18"/>
      <c r="R32" s="292"/>
    </row>
    <row r="33" spans="1:19" ht="15" thickBot="1" x14ac:dyDescent="0.25">
      <c r="A33" s="89"/>
      <c r="B33" s="330"/>
      <c r="C33" s="330"/>
      <c r="D33" s="330"/>
      <c r="E33" s="330"/>
      <c r="F33" s="330"/>
      <c r="G33" s="331"/>
      <c r="H33" s="332"/>
      <c r="J33" s="27" t="s">
        <v>194</v>
      </c>
      <c r="K33" s="18"/>
      <c r="L33" s="18"/>
      <c r="M33" s="18"/>
      <c r="N33" s="322">
        <f>+N32/N26</f>
        <v>0.97943205510782649</v>
      </c>
      <c r="O33" s="423"/>
      <c r="P33" s="292"/>
      <c r="Q33" s="167"/>
      <c r="R33" s="292"/>
    </row>
    <row r="34" spans="1:19" s="280" customFormat="1" x14ac:dyDescent="0.2">
      <c r="A34" s="86"/>
      <c r="B34" s="278"/>
      <c r="C34" s="278"/>
      <c r="D34" s="278"/>
      <c r="E34" s="278"/>
      <c r="F34" s="278"/>
      <c r="G34" s="278"/>
      <c r="H34" s="278"/>
      <c r="J34" s="27" t="s">
        <v>195</v>
      </c>
      <c r="K34" s="18"/>
      <c r="L34" s="18"/>
      <c r="M34" s="18"/>
      <c r="N34" s="322">
        <f>+(N26-N32)/'ESA FFELP(3)'!F163</f>
        <v>1.9106288980774789E-3</v>
      </c>
      <c r="O34" s="424"/>
      <c r="P34" s="278"/>
      <c r="Q34" s="425"/>
      <c r="R34" s="18"/>
    </row>
    <row r="35" spans="1:19" s="280" customFormat="1" ht="13.5" thickBot="1" x14ac:dyDescent="0.25">
      <c r="G35" s="333"/>
      <c r="J35" s="334" t="s">
        <v>196</v>
      </c>
      <c r="K35" s="335"/>
      <c r="L35" s="335"/>
      <c r="M35" s="335"/>
      <c r="N35" s="336">
        <v>0</v>
      </c>
      <c r="O35" s="426"/>
      <c r="P35" s="278"/>
      <c r="Q35" s="425"/>
      <c r="R35" s="18"/>
    </row>
    <row r="36" spans="1:19" s="280" customFormat="1" x14ac:dyDescent="0.2">
      <c r="H36" s="337"/>
      <c r="J36" s="338" t="s">
        <v>197</v>
      </c>
      <c r="K36" s="339"/>
      <c r="L36" s="339"/>
      <c r="M36" s="339"/>
      <c r="N36" s="340"/>
      <c r="O36" s="278"/>
      <c r="P36" s="278"/>
      <c r="Q36" s="167"/>
      <c r="R36" s="18"/>
    </row>
    <row r="37" spans="1:19" s="280" customFormat="1" ht="13.5" thickBot="1" x14ac:dyDescent="0.25">
      <c r="H37" s="333"/>
      <c r="J37" s="453" t="s">
        <v>198</v>
      </c>
      <c r="K37" s="454"/>
      <c r="L37" s="454"/>
      <c r="M37" s="454"/>
      <c r="N37" s="455"/>
      <c r="O37" s="278"/>
      <c r="P37" s="341"/>
      <c r="Q37" s="167"/>
      <c r="R37" s="18"/>
    </row>
    <row r="38" spans="1:19" s="280" customFormat="1" x14ac:dyDescent="0.2">
      <c r="J38" s="86"/>
      <c r="K38" s="121"/>
      <c r="L38" s="292"/>
      <c r="M38" s="292"/>
      <c r="N38" s="292"/>
      <c r="O38" s="278"/>
      <c r="P38" s="292"/>
      <c r="Q38" s="167"/>
      <c r="R38" s="18"/>
      <c r="S38" s="333"/>
    </row>
    <row r="39" spans="1:19" ht="13.5" thickBot="1" x14ac:dyDescent="0.25">
      <c r="O39" s="292"/>
      <c r="P39" s="292"/>
      <c r="Q39" s="292"/>
      <c r="R39" s="292"/>
    </row>
    <row r="40" spans="1:19" ht="15.75" thickBot="1" x14ac:dyDescent="0.3">
      <c r="A40" s="342" t="s">
        <v>199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2"/>
      <c r="P40" s="292"/>
      <c r="Q40" s="292"/>
      <c r="R40" s="315"/>
    </row>
    <row r="41" spans="1:19" ht="15.75" thickBot="1" x14ac:dyDescent="0.3">
      <c r="A41" s="293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Q41" s="280"/>
      <c r="R41" s="308"/>
    </row>
    <row r="42" spans="1:19" x14ac:dyDescent="0.2">
      <c r="A42" s="343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  <c r="O42" s="292"/>
      <c r="S42" s="324"/>
    </row>
    <row r="43" spans="1:19" x14ac:dyDescent="0.2">
      <c r="A43" s="141" t="s">
        <v>200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344" t="s">
        <v>201</v>
      </c>
      <c r="M43" s="345"/>
      <c r="N43" s="346" t="s">
        <v>202</v>
      </c>
      <c r="O43" s="347"/>
      <c r="R43" s="324"/>
    </row>
    <row r="44" spans="1:19" x14ac:dyDescent="0.2">
      <c r="A44" s="303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321"/>
      <c r="O44" s="292"/>
    </row>
    <row r="45" spans="1:19" x14ac:dyDescent="0.2">
      <c r="A45" s="303"/>
      <c r="B45" s="121" t="s">
        <v>189</v>
      </c>
      <c r="C45" s="292"/>
      <c r="D45" s="292"/>
      <c r="E45" s="292"/>
      <c r="F45" s="292"/>
      <c r="G45" s="292"/>
      <c r="H45" s="292"/>
      <c r="I45" s="292"/>
      <c r="J45" s="292"/>
      <c r="K45" s="292"/>
      <c r="L45" s="305"/>
      <c r="M45" s="305"/>
      <c r="N45" s="307">
        <f>+H29</f>
        <v>8022341.3099999996</v>
      </c>
      <c r="O45" s="292"/>
      <c r="Q45" s="348"/>
      <c r="R45" s="349"/>
      <c r="S45" s="348"/>
    </row>
    <row r="46" spans="1:19" x14ac:dyDescent="0.2">
      <c r="A46" s="303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305"/>
      <c r="M46" s="305"/>
      <c r="N46" s="307"/>
      <c r="O46" s="305"/>
      <c r="Q46" s="348"/>
      <c r="R46" s="349"/>
      <c r="S46" s="348"/>
    </row>
    <row r="47" spans="1:19" x14ac:dyDescent="0.2">
      <c r="A47" s="303"/>
      <c r="B47" s="121" t="s">
        <v>203</v>
      </c>
      <c r="C47" s="292"/>
      <c r="D47" s="292"/>
      <c r="E47" s="292"/>
      <c r="F47" s="292"/>
      <c r="G47" s="292"/>
      <c r="H47" s="292"/>
      <c r="I47" s="292"/>
      <c r="J47" s="292"/>
      <c r="K47" s="292"/>
      <c r="L47" s="167">
        <v>691114.48</v>
      </c>
      <c r="M47" s="305"/>
      <c r="N47" s="307">
        <f>N45-L47</f>
        <v>7331226.8300000001</v>
      </c>
      <c r="O47" s="305"/>
      <c r="Q47" s="348"/>
      <c r="R47" s="349"/>
      <c r="S47" s="348"/>
    </row>
    <row r="48" spans="1:19" x14ac:dyDescent="0.2">
      <c r="A48" s="303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167"/>
      <c r="M48" s="305"/>
      <c r="N48" s="307"/>
      <c r="O48" s="305"/>
      <c r="Q48" s="350"/>
      <c r="R48" s="349"/>
      <c r="S48" s="348"/>
    </row>
    <row r="49" spans="1:19" x14ac:dyDescent="0.2">
      <c r="A49" s="303"/>
      <c r="B49" s="18" t="s">
        <v>204</v>
      </c>
      <c r="C49" s="292"/>
      <c r="D49" s="292"/>
      <c r="E49" s="292"/>
      <c r="F49" s="292"/>
      <c r="G49" s="292"/>
      <c r="H49" s="292"/>
      <c r="I49" s="292"/>
      <c r="J49" s="292"/>
      <c r="K49" s="292"/>
      <c r="L49" s="167">
        <v>0</v>
      </c>
      <c r="M49" s="305"/>
      <c r="N49" s="307">
        <f>N47-L49</f>
        <v>7331226.8300000001</v>
      </c>
      <c r="O49" s="305"/>
      <c r="Q49" s="350"/>
      <c r="R49" s="349"/>
      <c r="S49" s="348"/>
    </row>
    <row r="50" spans="1:19" x14ac:dyDescent="0.2">
      <c r="A50" s="303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167"/>
      <c r="M50" s="305"/>
      <c r="N50" s="307"/>
      <c r="O50" s="305"/>
      <c r="Q50" s="348"/>
      <c r="R50" s="349"/>
      <c r="S50" s="348"/>
    </row>
    <row r="51" spans="1:19" x14ac:dyDescent="0.2">
      <c r="A51" s="303"/>
      <c r="B51" s="18" t="s">
        <v>205</v>
      </c>
      <c r="C51" s="292"/>
      <c r="D51" s="292"/>
      <c r="E51" s="292"/>
      <c r="F51" s="292"/>
      <c r="G51" s="292"/>
      <c r="H51" s="292"/>
      <c r="I51" s="292"/>
      <c r="J51" s="292"/>
      <c r="K51" s="292"/>
      <c r="L51" s="167">
        <f>+N13</f>
        <v>90988.91</v>
      </c>
      <c r="M51" s="305"/>
      <c r="N51" s="307">
        <f>N49-L51</f>
        <v>7240237.9199999999</v>
      </c>
      <c r="O51" s="167"/>
      <c r="Q51" s="348"/>
      <c r="R51" s="349"/>
      <c r="S51" s="348"/>
    </row>
    <row r="52" spans="1:19" x14ac:dyDescent="0.2">
      <c r="A52" s="303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167"/>
      <c r="M52" s="305"/>
      <c r="N52" s="307"/>
      <c r="O52" s="305"/>
      <c r="Q52" s="350"/>
      <c r="R52" s="349"/>
      <c r="S52" s="348"/>
    </row>
    <row r="53" spans="1:19" x14ac:dyDescent="0.2">
      <c r="A53" s="303"/>
      <c r="B53" s="18" t="s">
        <v>206</v>
      </c>
      <c r="C53" s="292"/>
      <c r="D53" s="292"/>
      <c r="E53" s="292"/>
      <c r="F53" s="292"/>
      <c r="G53" s="292"/>
      <c r="H53" s="292"/>
      <c r="I53" s="292"/>
      <c r="J53" s="292"/>
      <c r="K53" s="292"/>
      <c r="L53" s="167">
        <v>14975.82</v>
      </c>
      <c r="M53" s="305"/>
      <c r="N53" s="307">
        <f>N51-L53</f>
        <v>7225262.0999999996</v>
      </c>
      <c r="O53" s="305"/>
      <c r="Q53" s="350"/>
      <c r="R53" s="349"/>
      <c r="S53" s="348"/>
    </row>
    <row r="54" spans="1:19" x14ac:dyDescent="0.2">
      <c r="A54" s="303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167"/>
      <c r="M54" s="305"/>
      <c r="N54" s="307"/>
      <c r="O54" s="305"/>
      <c r="Q54" s="350"/>
      <c r="R54" s="349"/>
      <c r="S54" s="348"/>
    </row>
    <row r="55" spans="1:19" x14ac:dyDescent="0.2">
      <c r="A55" s="303"/>
      <c r="B55" s="121" t="s">
        <v>207</v>
      </c>
      <c r="C55" s="292"/>
      <c r="D55" s="292"/>
      <c r="E55" s="292"/>
      <c r="F55" s="292"/>
      <c r="G55" s="292"/>
      <c r="H55" s="292"/>
      <c r="I55" s="292"/>
      <c r="J55" s="292"/>
      <c r="K55" s="292"/>
      <c r="L55" s="167">
        <f>+'ESA FFELP(3)'!J17</f>
        <v>279523.09000000003</v>
      </c>
      <c r="M55" s="305"/>
      <c r="N55" s="307">
        <f>N53-L55</f>
        <v>6945739.0099999998</v>
      </c>
      <c r="O55" s="305"/>
      <c r="Q55" s="292"/>
      <c r="R55" s="292"/>
      <c r="S55" s="292"/>
    </row>
    <row r="56" spans="1:19" x14ac:dyDescent="0.2">
      <c r="A56" s="303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167"/>
      <c r="M56" s="305"/>
      <c r="N56" s="307"/>
      <c r="O56" s="305"/>
      <c r="Q56" s="292"/>
      <c r="R56" s="292"/>
      <c r="S56" s="292"/>
    </row>
    <row r="57" spans="1:19" x14ac:dyDescent="0.2">
      <c r="A57" s="303"/>
      <c r="B57" s="18" t="s">
        <v>208</v>
      </c>
      <c r="C57" s="292"/>
      <c r="D57" s="292"/>
      <c r="E57" s="292"/>
      <c r="F57" s="292"/>
      <c r="G57" s="292"/>
      <c r="H57" s="292"/>
      <c r="I57" s="292"/>
      <c r="J57" s="292"/>
      <c r="K57" s="292"/>
      <c r="L57" s="305">
        <f>+'ESA FFELP(3)'!J18</f>
        <v>29868.07</v>
      </c>
      <c r="M57" s="292"/>
      <c r="N57" s="307">
        <f>N55-L57</f>
        <v>6915870.9399999995</v>
      </c>
    </row>
    <row r="58" spans="1:19" x14ac:dyDescent="0.2">
      <c r="A58" s="303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321"/>
    </row>
    <row r="59" spans="1:19" x14ac:dyDescent="0.2">
      <c r="A59" s="303"/>
      <c r="B59" s="18" t="s">
        <v>209</v>
      </c>
      <c r="C59" s="292"/>
      <c r="D59" s="292"/>
      <c r="E59" s="292"/>
      <c r="F59" s="292"/>
      <c r="G59" s="292"/>
      <c r="H59" s="292"/>
      <c r="I59" s="292"/>
      <c r="J59" s="292"/>
      <c r="K59" s="292"/>
      <c r="L59" s="167">
        <v>0</v>
      </c>
      <c r="M59" s="292"/>
      <c r="N59" s="314">
        <f>+N57-L59</f>
        <v>6915870.9399999995</v>
      </c>
    </row>
    <row r="60" spans="1:19" x14ac:dyDescent="0.2">
      <c r="A60" s="303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321"/>
    </row>
    <row r="61" spans="1:19" x14ac:dyDescent="0.2">
      <c r="A61" s="303"/>
      <c r="B61" s="121" t="s">
        <v>210</v>
      </c>
      <c r="C61" s="292"/>
      <c r="D61" s="292"/>
      <c r="E61" s="292"/>
      <c r="F61" s="292"/>
      <c r="G61" s="292"/>
      <c r="H61" s="292"/>
      <c r="I61" s="292"/>
      <c r="J61" s="292"/>
      <c r="K61" s="292"/>
      <c r="L61" s="315">
        <f>+R109</f>
        <v>6590247.6699999571</v>
      </c>
      <c r="M61" s="292"/>
      <c r="N61" s="314">
        <f>+N59-L61</f>
        <v>325623.27000004239</v>
      </c>
    </row>
    <row r="62" spans="1:19" x14ac:dyDescent="0.2">
      <c r="A62" s="303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321"/>
    </row>
    <row r="63" spans="1:19" x14ac:dyDescent="0.2">
      <c r="A63" s="303"/>
      <c r="B63" s="121" t="s">
        <v>211</v>
      </c>
      <c r="C63" s="292"/>
      <c r="D63" s="292"/>
      <c r="E63" s="292"/>
      <c r="F63" s="292"/>
      <c r="G63" s="292"/>
      <c r="H63" s="292"/>
      <c r="I63" s="292"/>
      <c r="J63" s="292"/>
      <c r="K63" s="292"/>
      <c r="L63" s="167">
        <v>44927.46</v>
      </c>
      <c r="M63" s="292"/>
      <c r="N63" s="314">
        <f>+N61-L63</f>
        <v>280695.81000004237</v>
      </c>
    </row>
    <row r="64" spans="1:19" x14ac:dyDescent="0.2">
      <c r="A64" s="303"/>
      <c r="B64" s="12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321"/>
    </row>
    <row r="65" spans="1:24" x14ac:dyDescent="0.2">
      <c r="A65" s="303"/>
      <c r="B65" s="121" t="s">
        <v>212</v>
      </c>
      <c r="C65" s="292"/>
      <c r="D65" s="292"/>
      <c r="E65" s="292"/>
      <c r="F65" s="292"/>
      <c r="G65" s="292"/>
      <c r="H65" s="292"/>
      <c r="I65" s="292"/>
      <c r="J65" s="292"/>
      <c r="K65" s="292"/>
      <c r="L65" s="167">
        <f>+N63</f>
        <v>280695.81000004237</v>
      </c>
      <c r="M65" s="292"/>
      <c r="N65" s="314">
        <f>+N63-L65</f>
        <v>0</v>
      </c>
    </row>
    <row r="66" spans="1:24" x14ac:dyDescent="0.2">
      <c r="A66" s="303"/>
      <c r="B66" s="121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321"/>
    </row>
    <row r="67" spans="1:24" x14ac:dyDescent="0.2">
      <c r="A67" s="303"/>
      <c r="B67" s="121" t="s">
        <v>213</v>
      </c>
      <c r="C67" s="292"/>
      <c r="D67" s="292"/>
      <c r="E67" s="292"/>
      <c r="F67" s="292"/>
      <c r="G67" s="292"/>
      <c r="H67" s="292"/>
      <c r="I67" s="292"/>
      <c r="J67" s="292"/>
      <c r="K67" s="292"/>
      <c r="L67" s="167">
        <v>0</v>
      </c>
      <c r="M67" s="292"/>
      <c r="N67" s="314">
        <f>+N65-L67</f>
        <v>0</v>
      </c>
    </row>
    <row r="68" spans="1:24" x14ac:dyDescent="0.2">
      <c r="A68" s="303"/>
      <c r="B68" s="121"/>
      <c r="C68" s="292"/>
      <c r="D68" s="292"/>
      <c r="E68" s="292"/>
      <c r="F68" s="292"/>
      <c r="G68" s="292"/>
      <c r="H68" s="292"/>
      <c r="I68" s="292"/>
      <c r="J68" s="292"/>
      <c r="K68" s="292"/>
      <c r="L68" s="167"/>
      <c r="M68" s="292"/>
      <c r="N68" s="321"/>
    </row>
    <row r="69" spans="1:24" x14ac:dyDescent="0.2">
      <c r="A69" s="303"/>
      <c r="B69" s="121" t="s">
        <v>214</v>
      </c>
      <c r="C69" s="292"/>
      <c r="D69" s="292"/>
      <c r="E69" s="292"/>
      <c r="F69" s="292"/>
      <c r="G69" s="292"/>
      <c r="H69" s="292"/>
      <c r="I69" s="292"/>
      <c r="J69" s="292"/>
      <c r="K69" s="292"/>
      <c r="L69" s="167">
        <v>0</v>
      </c>
      <c r="M69" s="292"/>
      <c r="N69" s="321"/>
    </row>
    <row r="70" spans="1:24" x14ac:dyDescent="0.2">
      <c r="A70" s="83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321"/>
    </row>
    <row r="71" spans="1:24" ht="13.5" thickBot="1" x14ac:dyDescent="0.25">
      <c r="A71" s="89"/>
      <c r="B71" s="311"/>
      <c r="C71" s="311"/>
      <c r="D71" s="311"/>
      <c r="E71" s="311"/>
      <c r="F71" s="311"/>
      <c r="G71" s="311"/>
      <c r="H71" s="311"/>
      <c r="I71" s="311"/>
      <c r="J71" s="311"/>
      <c r="K71" s="311"/>
      <c r="L71" s="311"/>
      <c r="M71" s="311"/>
      <c r="N71" s="351"/>
    </row>
    <row r="72" spans="1:24" ht="13.5" thickBot="1" x14ac:dyDescent="0.25">
      <c r="A72" s="303"/>
      <c r="B72" s="121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</row>
    <row r="73" spans="1:24" x14ac:dyDescent="0.2">
      <c r="A73" s="294" t="s">
        <v>215</v>
      </c>
      <c r="B73" s="295"/>
      <c r="C73" s="295"/>
      <c r="D73" s="295"/>
      <c r="E73" s="295"/>
      <c r="F73" s="295"/>
      <c r="G73" s="352" t="s">
        <v>216</v>
      </c>
      <c r="H73" s="352" t="s">
        <v>217</v>
      </c>
      <c r="I73" s="353" t="s">
        <v>218</v>
      </c>
      <c r="J73" s="292"/>
      <c r="K73" s="292"/>
      <c r="L73" s="292"/>
      <c r="M73" s="292"/>
      <c r="N73" s="292"/>
    </row>
    <row r="74" spans="1:24" x14ac:dyDescent="0.2">
      <c r="A74" s="303"/>
      <c r="B74" s="292"/>
      <c r="C74" s="292"/>
      <c r="D74" s="292"/>
      <c r="E74" s="292"/>
      <c r="F74" s="292"/>
      <c r="G74" s="354"/>
      <c r="H74" s="354"/>
      <c r="I74" s="321"/>
      <c r="J74" s="292"/>
      <c r="K74" s="292"/>
      <c r="L74" s="292"/>
      <c r="M74" s="292"/>
      <c r="N74" s="292"/>
    </row>
    <row r="75" spans="1:24" x14ac:dyDescent="0.2">
      <c r="A75" s="303"/>
      <c r="B75" s="292" t="s">
        <v>219</v>
      </c>
      <c r="C75" s="292"/>
      <c r="D75" s="292"/>
      <c r="E75" s="292"/>
      <c r="F75" s="292"/>
      <c r="G75" s="355">
        <f>+L55</f>
        <v>279523.09000000003</v>
      </c>
      <c r="H75" s="355">
        <f>+L57</f>
        <v>29868.07</v>
      </c>
      <c r="I75" s="314">
        <f>SUM(G75:H75)</f>
        <v>309391.16000000003</v>
      </c>
      <c r="J75" s="292"/>
      <c r="K75" s="292"/>
      <c r="L75" s="292"/>
      <c r="M75" s="292"/>
      <c r="N75" s="292"/>
    </row>
    <row r="76" spans="1:24" x14ac:dyDescent="0.2">
      <c r="A76" s="303"/>
      <c r="B76" s="292" t="s">
        <v>220</v>
      </c>
      <c r="C76" s="292"/>
      <c r="D76" s="292"/>
      <c r="E76" s="292"/>
      <c r="F76" s="292"/>
      <c r="G76" s="356">
        <f>+G75</f>
        <v>279523.09000000003</v>
      </c>
      <c r="H76" s="356">
        <f>+H75</f>
        <v>29868.07</v>
      </c>
      <c r="I76" s="357">
        <f>SUM(G76:H76)</f>
        <v>309391.16000000003</v>
      </c>
      <c r="J76" s="292"/>
      <c r="K76" s="292"/>
      <c r="L76" s="292"/>
      <c r="M76" s="292"/>
      <c r="N76" s="292"/>
    </row>
    <row r="77" spans="1:24" x14ac:dyDescent="0.2">
      <c r="A77" s="303"/>
      <c r="B77" s="292"/>
      <c r="C77" s="18" t="s">
        <v>221</v>
      </c>
      <c r="D77" s="292"/>
      <c r="E77" s="292"/>
      <c r="F77" s="292"/>
      <c r="G77" s="355">
        <v>0</v>
      </c>
      <c r="H77" s="355">
        <v>0</v>
      </c>
      <c r="I77" s="358">
        <v>0</v>
      </c>
      <c r="J77" s="292"/>
      <c r="K77" s="292"/>
      <c r="L77" s="292"/>
      <c r="M77" s="292"/>
      <c r="N77" s="292"/>
    </row>
    <row r="78" spans="1:24" x14ac:dyDescent="0.2">
      <c r="A78" s="303"/>
      <c r="B78" s="292"/>
      <c r="C78" s="292"/>
      <c r="D78" s="292"/>
      <c r="E78" s="292"/>
      <c r="F78" s="292"/>
      <c r="G78" s="354"/>
      <c r="H78" s="354"/>
      <c r="I78" s="321"/>
      <c r="J78" s="292"/>
      <c r="K78" s="292"/>
      <c r="L78" s="292"/>
      <c r="M78" s="292"/>
      <c r="N78" s="292"/>
    </row>
    <row r="79" spans="1:24" x14ac:dyDescent="0.2">
      <c r="A79" s="303"/>
      <c r="B79" s="292" t="s">
        <v>222</v>
      </c>
      <c r="C79" s="292"/>
      <c r="D79" s="292"/>
      <c r="E79" s="292"/>
      <c r="F79" s="292"/>
      <c r="G79" s="359">
        <v>0</v>
      </c>
      <c r="H79" s="359">
        <v>0</v>
      </c>
      <c r="I79" s="307">
        <v>0</v>
      </c>
      <c r="J79" s="292"/>
      <c r="K79" s="292"/>
      <c r="L79" s="292"/>
      <c r="M79" s="292"/>
      <c r="N79" s="292"/>
      <c r="O79" s="305"/>
      <c r="P79" s="292"/>
      <c r="Q79" s="6"/>
      <c r="R79" s="6"/>
      <c r="S79" s="6"/>
      <c r="T79" s="292"/>
      <c r="U79" s="292"/>
      <c r="V79" s="292"/>
      <c r="W79" s="292"/>
      <c r="X79" s="292"/>
    </row>
    <row r="80" spans="1:24" x14ac:dyDescent="0.2">
      <c r="A80" s="303"/>
      <c r="B80" s="292" t="s">
        <v>223</v>
      </c>
      <c r="C80" s="292"/>
      <c r="D80" s="292"/>
      <c r="E80" s="292"/>
      <c r="F80" s="292"/>
      <c r="G80" s="361">
        <v>0</v>
      </c>
      <c r="H80" s="361">
        <v>0</v>
      </c>
      <c r="I80" s="362">
        <v>0</v>
      </c>
      <c r="J80" s="292"/>
      <c r="K80" s="292"/>
      <c r="L80" s="292"/>
      <c r="M80" s="292"/>
      <c r="N80" s="292"/>
      <c r="O80" s="305"/>
      <c r="P80" s="18"/>
      <c r="Q80" s="427"/>
      <c r="R80" s="18"/>
      <c r="S80" s="465"/>
      <c r="T80" s="465"/>
      <c r="U80" s="18"/>
      <c r="V80" s="18"/>
      <c r="W80" s="18"/>
      <c r="X80" s="292"/>
    </row>
    <row r="81" spans="1:24" x14ac:dyDescent="0.2">
      <c r="A81" s="303"/>
      <c r="B81" s="292"/>
      <c r="C81" s="292" t="s">
        <v>224</v>
      </c>
      <c r="D81" s="292"/>
      <c r="E81" s="292"/>
      <c r="F81" s="292"/>
      <c r="G81" s="359">
        <v>0</v>
      </c>
      <c r="H81" s="359">
        <v>0</v>
      </c>
      <c r="I81" s="307">
        <v>0</v>
      </c>
      <c r="J81" s="292"/>
      <c r="K81" s="292"/>
      <c r="L81" s="292"/>
      <c r="M81" s="292"/>
      <c r="N81" s="292"/>
      <c r="O81" s="305"/>
      <c r="P81" s="18"/>
      <c r="Q81" s="18"/>
      <c r="R81" s="18"/>
      <c r="S81" s="18"/>
      <c r="T81" s="18"/>
      <c r="U81" s="18"/>
      <c r="V81" s="18"/>
      <c r="W81" s="18"/>
      <c r="X81" s="292"/>
    </row>
    <row r="82" spans="1:24" x14ac:dyDescent="0.2">
      <c r="A82" s="303"/>
      <c r="B82" s="292"/>
      <c r="C82" s="292"/>
      <c r="D82" s="292"/>
      <c r="E82" s="292"/>
      <c r="F82" s="292"/>
      <c r="G82" s="354"/>
      <c r="H82" s="354"/>
      <c r="I82" s="321"/>
      <c r="J82" s="292"/>
      <c r="K82" s="292"/>
      <c r="L82" s="292"/>
      <c r="M82" s="292"/>
      <c r="N82" s="292"/>
      <c r="O82" s="305"/>
      <c r="P82" s="460"/>
      <c r="Q82" s="18"/>
      <c r="R82" s="18"/>
      <c r="S82" s="428"/>
      <c r="T82" s="167"/>
      <c r="U82" s="18"/>
      <c r="V82" s="167"/>
      <c r="W82" s="167"/>
      <c r="X82" s="292"/>
    </row>
    <row r="83" spans="1:24" x14ac:dyDescent="0.2">
      <c r="A83" s="303"/>
      <c r="B83" s="292" t="s">
        <v>225</v>
      </c>
      <c r="C83" s="292"/>
      <c r="D83" s="292"/>
      <c r="E83" s="292"/>
      <c r="F83" s="292"/>
      <c r="G83" s="355">
        <f>+L61</f>
        <v>6590247.6699999571</v>
      </c>
      <c r="H83" s="355">
        <f>+M73</f>
        <v>0</v>
      </c>
      <c r="I83" s="314">
        <f>SUM(G83:H83)</f>
        <v>6590247.6699999571</v>
      </c>
      <c r="J83" s="292"/>
      <c r="K83" s="292"/>
      <c r="L83" s="292"/>
      <c r="M83" s="292"/>
      <c r="N83" s="292"/>
      <c r="O83" s="305"/>
      <c r="P83" s="460"/>
      <c r="Q83" s="18"/>
      <c r="R83" s="18"/>
      <c r="S83" s="428"/>
      <c r="T83" s="167"/>
      <c r="U83" s="18"/>
      <c r="V83" s="167"/>
      <c r="W83" s="18"/>
      <c r="X83" s="292"/>
    </row>
    <row r="84" spans="1:24" x14ac:dyDescent="0.2">
      <c r="A84" s="303"/>
      <c r="B84" s="292" t="s">
        <v>226</v>
      </c>
      <c r="C84" s="292"/>
      <c r="D84" s="292"/>
      <c r="E84" s="292"/>
      <c r="F84" s="292"/>
      <c r="G84" s="356">
        <f>+L61+L65</f>
        <v>6870943.4799999995</v>
      </c>
      <c r="H84" s="356">
        <f>+M73+M80</f>
        <v>0</v>
      </c>
      <c r="I84" s="362">
        <f>SUM(G84:H84)</f>
        <v>6870943.4799999995</v>
      </c>
      <c r="J84" s="292"/>
      <c r="K84" s="292"/>
      <c r="L84" s="292"/>
      <c r="M84" s="292"/>
      <c r="N84" s="292"/>
      <c r="O84" s="305"/>
      <c r="P84" s="460"/>
      <c r="Q84" s="18"/>
      <c r="R84" s="18"/>
      <c r="S84" s="428"/>
      <c r="T84" s="167"/>
      <c r="U84" s="18"/>
      <c r="V84" s="167"/>
      <c r="W84" s="18"/>
      <c r="X84" s="292"/>
    </row>
    <row r="85" spans="1:24" x14ac:dyDescent="0.2">
      <c r="A85" s="303"/>
      <c r="C85" s="18" t="s">
        <v>227</v>
      </c>
      <c r="D85" s="292"/>
      <c r="E85" s="292"/>
      <c r="F85" s="292"/>
      <c r="G85" s="355">
        <f>+G84-G83</f>
        <v>280695.81000004243</v>
      </c>
      <c r="H85" s="355">
        <f>+H84-H83</f>
        <v>0</v>
      </c>
      <c r="I85" s="314">
        <f>+I84-I83</f>
        <v>280695.81000004243</v>
      </c>
      <c r="J85" s="292"/>
      <c r="K85" s="292"/>
      <c r="L85" s="292"/>
      <c r="M85" s="292"/>
      <c r="N85" s="292"/>
      <c r="O85" s="305"/>
      <c r="P85" s="460"/>
      <c r="Q85" s="18"/>
      <c r="R85" s="18"/>
      <c r="S85" s="167"/>
      <c r="T85" s="167"/>
      <c r="U85" s="18"/>
      <c r="V85" s="167"/>
      <c r="W85" s="18"/>
      <c r="X85" s="292"/>
    </row>
    <row r="86" spans="1:24" s="280" customFormat="1" x14ac:dyDescent="0.2">
      <c r="A86" s="303"/>
      <c r="B86" s="292"/>
      <c r="C86" s="292"/>
      <c r="D86" s="292"/>
      <c r="E86" s="292"/>
      <c r="F86" s="292"/>
      <c r="G86" s="354"/>
      <c r="H86" s="354"/>
      <c r="I86" s="321"/>
      <c r="J86" s="278"/>
      <c r="K86" s="278"/>
      <c r="L86" s="278"/>
      <c r="M86" s="278"/>
      <c r="N86" s="278"/>
      <c r="O86" s="305"/>
      <c r="P86" s="18"/>
      <c r="Q86" s="121"/>
      <c r="R86" s="121"/>
      <c r="S86" s="288"/>
      <c r="T86" s="288"/>
      <c r="U86" s="18"/>
      <c r="V86" s="18"/>
      <c r="W86" s="18"/>
      <c r="X86" s="278"/>
    </row>
    <row r="87" spans="1:24" x14ac:dyDescent="0.2">
      <c r="A87" s="303"/>
      <c r="B87" s="292"/>
      <c r="C87" s="121" t="s">
        <v>228</v>
      </c>
      <c r="D87" s="292"/>
      <c r="E87" s="292"/>
      <c r="F87" s="292"/>
      <c r="G87" s="355">
        <f>+G76+G84</f>
        <v>7150466.5699999994</v>
      </c>
      <c r="H87" s="355">
        <f>+H76+H84</f>
        <v>29868.07</v>
      </c>
      <c r="I87" s="314">
        <f>+I84+I76</f>
        <v>7180334.6399999997</v>
      </c>
      <c r="J87" s="292"/>
      <c r="K87" s="292"/>
      <c r="L87" s="292"/>
      <c r="M87" s="292"/>
      <c r="N87" s="292"/>
      <c r="O87" s="305"/>
      <c r="P87" s="460"/>
      <c r="Q87" s="18"/>
      <c r="R87" s="18"/>
      <c r="S87" s="167"/>
      <c r="T87" s="167"/>
      <c r="U87" s="18"/>
      <c r="V87" s="18"/>
      <c r="W87" s="18"/>
      <c r="X87" s="292"/>
    </row>
    <row r="88" spans="1:24" x14ac:dyDescent="0.2">
      <c r="A88" s="303"/>
      <c r="B88" s="292"/>
      <c r="C88" s="292"/>
      <c r="D88" s="292"/>
      <c r="E88" s="292"/>
      <c r="F88" s="292"/>
      <c r="G88" s="354"/>
      <c r="H88" s="354"/>
      <c r="I88" s="321"/>
      <c r="J88" s="292"/>
      <c r="K88" s="292"/>
      <c r="L88" s="292"/>
      <c r="M88" s="292"/>
      <c r="N88" s="292"/>
      <c r="O88" s="305"/>
      <c r="P88" s="460"/>
      <c r="Q88" s="18"/>
      <c r="R88" s="18"/>
      <c r="S88" s="167"/>
      <c r="T88" s="167"/>
      <c r="U88" s="18"/>
      <c r="V88" s="18"/>
      <c r="W88" s="18"/>
      <c r="X88" s="292"/>
    </row>
    <row r="89" spans="1:24" ht="13.5" thickBot="1" x14ac:dyDescent="0.25">
      <c r="A89" s="310"/>
      <c r="B89" s="311"/>
      <c r="C89" s="311"/>
      <c r="D89" s="311"/>
      <c r="E89" s="311"/>
      <c r="F89" s="311"/>
      <c r="G89" s="364"/>
      <c r="H89" s="364"/>
      <c r="I89" s="351"/>
      <c r="O89" s="305"/>
      <c r="P89" s="460"/>
      <c r="Q89" s="18"/>
      <c r="R89" s="18"/>
      <c r="S89" s="167"/>
      <c r="T89" s="167"/>
      <c r="U89" s="18"/>
      <c r="V89" s="18"/>
      <c r="W89" s="18"/>
      <c r="X89" s="292"/>
    </row>
    <row r="90" spans="1:24" x14ac:dyDescent="0.2">
      <c r="O90" s="305"/>
      <c r="P90" s="18"/>
      <c r="Q90" s="121"/>
      <c r="R90" s="121"/>
      <c r="S90" s="288"/>
      <c r="T90" s="288"/>
      <c r="U90" s="18"/>
      <c r="V90" s="18"/>
      <c r="W90" s="18"/>
      <c r="X90" s="292"/>
    </row>
    <row r="91" spans="1:24" x14ac:dyDescent="0.2">
      <c r="O91" s="305"/>
      <c r="P91" s="18"/>
      <c r="Q91" s="18"/>
      <c r="R91" s="18"/>
      <c r="S91" s="167"/>
      <c r="T91" s="167"/>
      <c r="U91" s="18"/>
      <c r="V91" s="18"/>
      <c r="W91" s="18"/>
      <c r="X91" s="292"/>
    </row>
    <row r="92" spans="1:24" x14ac:dyDescent="0.2">
      <c r="O92" s="305"/>
      <c r="P92" s="18"/>
      <c r="Q92" s="121"/>
      <c r="R92" s="121"/>
      <c r="S92" s="288"/>
      <c r="T92" s="288"/>
      <c r="U92" s="18"/>
      <c r="V92" s="18"/>
      <c r="W92" s="18"/>
      <c r="X92" s="292"/>
    </row>
    <row r="93" spans="1:24" x14ac:dyDescent="0.2">
      <c r="O93" s="305"/>
      <c r="P93" s="18"/>
      <c r="Q93" s="18"/>
      <c r="R93" s="18"/>
      <c r="S93" s="18"/>
      <c r="T93" s="167"/>
      <c r="U93" s="18"/>
      <c r="V93" s="18"/>
      <c r="W93" s="18"/>
      <c r="X93" s="292"/>
    </row>
    <row r="94" spans="1:24" x14ac:dyDescent="0.2">
      <c r="O94" s="305"/>
      <c r="P94" s="18"/>
      <c r="Q94" s="18"/>
      <c r="R94" s="18"/>
      <c r="S94" s="18"/>
      <c r="T94" s="167"/>
      <c r="U94" s="18"/>
      <c r="V94" s="18"/>
      <c r="W94" s="18"/>
      <c r="X94" s="292"/>
    </row>
    <row r="95" spans="1:24" x14ac:dyDescent="0.2">
      <c r="O95" s="305"/>
      <c r="P95" s="292"/>
      <c r="Q95" s="292"/>
      <c r="R95" s="292"/>
      <c r="S95" s="292"/>
      <c r="T95" s="292"/>
      <c r="U95" s="292"/>
      <c r="V95" s="292"/>
      <c r="W95" s="292"/>
      <c r="X95" s="292"/>
    </row>
    <row r="96" spans="1:24" x14ac:dyDescent="0.2">
      <c r="O96" s="305"/>
      <c r="P96" s="292"/>
      <c r="Q96" s="292"/>
      <c r="R96" s="292"/>
      <c r="S96" s="292"/>
      <c r="T96" s="292"/>
      <c r="U96" s="292"/>
      <c r="V96" s="292"/>
      <c r="W96" s="292"/>
      <c r="X96" s="292"/>
    </row>
    <row r="97" spans="15:23" x14ac:dyDescent="0.2">
      <c r="O97" s="305"/>
    </row>
    <row r="98" spans="15:23" x14ac:dyDescent="0.2">
      <c r="O98" s="305"/>
      <c r="P98" s="2"/>
    </row>
    <row r="99" spans="15:23" x14ac:dyDescent="0.2">
      <c r="O99" s="305"/>
    </row>
    <row r="100" spans="15:23" x14ac:dyDescent="0.2">
      <c r="O100" s="292"/>
      <c r="P100" s="280"/>
      <c r="V100" s="280"/>
      <c r="W100" s="280"/>
    </row>
    <row r="101" spans="15:23" x14ac:dyDescent="0.2">
      <c r="O101" s="292"/>
      <c r="Q101" s="280"/>
      <c r="R101" s="280"/>
      <c r="S101" s="280"/>
      <c r="T101" s="280"/>
      <c r="U101" s="280"/>
    </row>
    <row r="102" spans="15:23" x14ac:dyDescent="0.2">
      <c r="P102" s="360"/>
      <c r="Q102" s="360"/>
      <c r="R102" s="360"/>
    </row>
    <row r="103" spans="15:23" ht="13.5" thickBot="1" x14ac:dyDescent="0.25">
      <c r="P103" s="2" t="s">
        <v>229</v>
      </c>
      <c r="Q103" s="2" t="s">
        <v>230</v>
      </c>
    </row>
    <row r="104" spans="15:23" ht="13.5" thickBot="1" x14ac:dyDescent="0.25">
      <c r="P104" s="365"/>
      <c r="Q104" s="366" t="s">
        <v>231</v>
      </c>
      <c r="R104" s="299"/>
    </row>
    <row r="105" spans="15:23" x14ac:dyDescent="0.2">
      <c r="O105" s="318" t="s">
        <v>232</v>
      </c>
      <c r="P105" s="367">
        <f>+'ESA FFELP(3)'!F30</f>
        <v>370652687.37</v>
      </c>
      <c r="Q105" s="363">
        <f>+'ESA FFELP(3)'!H30</f>
        <v>364082556.18000001</v>
      </c>
      <c r="R105" s="296"/>
    </row>
    <row r="106" spans="15:23" x14ac:dyDescent="0.2">
      <c r="O106" s="368" t="s">
        <v>233</v>
      </c>
      <c r="P106" s="369" t="str">
        <f>+'ESA FFELP(3)'!F48</f>
        <v xml:space="preserve">                                -  </v>
      </c>
      <c r="Q106" s="167" t="str">
        <f>+P106</f>
        <v xml:space="preserve">                                -  </v>
      </c>
      <c r="R106" s="321"/>
    </row>
    <row r="107" spans="15:23" x14ac:dyDescent="0.2">
      <c r="O107" s="368" t="s">
        <v>234</v>
      </c>
      <c r="P107" s="369">
        <f>+'ESA FFELP(3)'!F46</f>
        <v>946748.2</v>
      </c>
      <c r="Q107" s="167">
        <f>+'ESA FFELP(3)'!H46</f>
        <v>926631.72</v>
      </c>
      <c r="R107" s="321"/>
    </row>
    <row r="108" spans="15:23" ht="13.5" thickBot="1" x14ac:dyDescent="0.25">
      <c r="P108" s="370"/>
      <c r="Q108" s="371"/>
      <c r="R108" s="351"/>
    </row>
    <row r="109" spans="15:23" ht="13.5" thickBot="1" x14ac:dyDescent="0.25">
      <c r="P109" s="370">
        <f>SUM(P105:P108)</f>
        <v>371599435.56999999</v>
      </c>
      <c r="Q109" s="371">
        <f>SUM(Q105:Q108)</f>
        <v>365009187.90000004</v>
      </c>
      <c r="R109" s="372">
        <f>+P109-Q109</f>
        <v>6590247.6699999571</v>
      </c>
    </row>
    <row r="240" spans="4:5" x14ac:dyDescent="0.2">
      <c r="D240" s="373"/>
      <c r="E240" s="373"/>
    </row>
    <row r="241" spans="4:5" x14ac:dyDescent="0.2">
      <c r="D241" s="373"/>
      <c r="E241" s="373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workbookViewId="0"/>
  </sheetViews>
  <sheetFormatPr defaultRowHeight="12.75" x14ac:dyDescent="0.2"/>
  <cols>
    <col min="1" max="1" width="67.42578125" style="290" customWidth="1"/>
    <col min="2" max="2" width="18.7109375" style="290" customWidth="1"/>
    <col min="3" max="16384" width="9.140625" style="290"/>
  </cols>
  <sheetData>
    <row r="1" spans="1:3" x14ac:dyDescent="0.2">
      <c r="A1" s="374" t="s">
        <v>235</v>
      </c>
      <c r="B1" s="375"/>
    </row>
    <row r="2" spans="1:3" x14ac:dyDescent="0.2">
      <c r="A2" s="374" t="s">
        <v>236</v>
      </c>
      <c r="B2" s="375"/>
    </row>
    <row r="3" spans="1:3" x14ac:dyDescent="0.2">
      <c r="A3" s="376">
        <f>+'ESA FFELP(3)'!D7</f>
        <v>41759</v>
      </c>
      <c r="B3" s="375"/>
    </row>
    <row r="4" spans="1:3" x14ac:dyDescent="0.2">
      <c r="A4" s="374" t="s">
        <v>237</v>
      </c>
      <c r="B4" s="375"/>
    </row>
    <row r="7" spans="1:3" x14ac:dyDescent="0.2">
      <c r="A7" s="377" t="s">
        <v>238</v>
      </c>
    </row>
    <row r="9" spans="1:3" x14ac:dyDescent="0.2">
      <c r="A9" s="378" t="s">
        <v>239</v>
      </c>
      <c r="B9" s="379">
        <v>9429405.4900000002</v>
      </c>
      <c r="C9" s="380"/>
    </row>
    <row r="10" spans="1:3" x14ac:dyDescent="0.2">
      <c r="A10" s="378" t="s">
        <v>240</v>
      </c>
      <c r="B10" s="381"/>
      <c r="C10" s="380"/>
    </row>
    <row r="11" spans="1:3" x14ac:dyDescent="0.2">
      <c r="A11" s="378" t="s">
        <v>241</v>
      </c>
      <c r="B11" s="382">
        <v>0</v>
      </c>
      <c r="C11" s="380"/>
    </row>
    <row r="12" spans="1:3" x14ac:dyDescent="0.2">
      <c r="A12" s="378" t="s">
        <v>242</v>
      </c>
      <c r="B12" s="382">
        <v>359419691.76999998</v>
      </c>
      <c r="C12" s="380"/>
    </row>
    <row r="13" spans="1:3" x14ac:dyDescent="0.2">
      <c r="A13" s="378" t="s">
        <v>243</v>
      </c>
      <c r="B13" s="382">
        <v>-12082949.76</v>
      </c>
      <c r="C13" s="380"/>
    </row>
    <row r="14" spans="1:3" x14ac:dyDescent="0.2">
      <c r="A14" s="378" t="s">
        <v>244</v>
      </c>
      <c r="B14" s="383">
        <f>SUM(B12:B13)</f>
        <v>347336742.00999999</v>
      </c>
      <c r="C14" s="380"/>
    </row>
    <row r="15" spans="1:3" x14ac:dyDescent="0.2">
      <c r="A15" s="378"/>
      <c r="B15" s="382"/>
      <c r="C15" s="380"/>
    </row>
    <row r="16" spans="1:3" x14ac:dyDescent="0.2">
      <c r="A16" s="378" t="s">
        <v>245</v>
      </c>
      <c r="B16" s="382">
        <v>7054370.3600000003</v>
      </c>
      <c r="C16" s="380"/>
    </row>
    <row r="17" spans="1:3" x14ac:dyDescent="0.2">
      <c r="A17" s="384" t="s">
        <v>246</v>
      </c>
      <c r="B17" s="382">
        <v>119648.97</v>
      </c>
      <c r="C17" s="380"/>
    </row>
    <row r="18" spans="1:3" x14ac:dyDescent="0.2">
      <c r="A18" s="378" t="s">
        <v>247</v>
      </c>
      <c r="B18" s="382">
        <v>238955.3</v>
      </c>
      <c r="C18" s="380"/>
    </row>
    <row r="19" spans="1:3" x14ac:dyDescent="0.2">
      <c r="A19" s="378" t="s">
        <v>248</v>
      </c>
      <c r="B19" s="382">
        <v>2186956.58</v>
      </c>
      <c r="C19" s="380"/>
    </row>
    <row r="20" spans="1:3" x14ac:dyDescent="0.2">
      <c r="A20" s="378" t="s">
        <v>249</v>
      </c>
      <c r="B20" s="382">
        <v>0</v>
      </c>
      <c r="C20" s="380"/>
    </row>
    <row r="21" spans="1:3" x14ac:dyDescent="0.2">
      <c r="A21" s="380"/>
      <c r="B21" s="385"/>
      <c r="C21" s="380"/>
    </row>
    <row r="22" spans="1:3" ht="13.5" thickBot="1" x14ac:dyDescent="0.25">
      <c r="A22" s="386" t="s">
        <v>83</v>
      </c>
      <c r="B22" s="387">
        <f>+B9+B14+B16+B18+B19+B17</f>
        <v>366366078.71000004</v>
      </c>
      <c r="C22" s="380"/>
    </row>
    <row r="23" spans="1:3" ht="13.5" thickTop="1" x14ac:dyDescent="0.2">
      <c r="A23" s="380"/>
      <c r="B23" s="381"/>
      <c r="C23" s="380"/>
    </row>
    <row r="24" spans="1:3" x14ac:dyDescent="0.2">
      <c r="A24" s="380"/>
      <c r="B24" s="381"/>
      <c r="C24" s="380"/>
    </row>
    <row r="25" spans="1:3" x14ac:dyDescent="0.2">
      <c r="A25" s="386" t="s">
        <v>250</v>
      </c>
      <c r="B25" s="381"/>
      <c r="C25" s="380"/>
    </row>
    <row r="26" spans="1:3" x14ac:dyDescent="0.2">
      <c r="A26" s="380"/>
      <c r="B26" s="381"/>
      <c r="C26" s="380"/>
    </row>
    <row r="27" spans="1:3" x14ac:dyDescent="0.2">
      <c r="A27" s="378" t="s">
        <v>251</v>
      </c>
      <c r="B27" s="388">
        <v>0</v>
      </c>
      <c r="C27" s="380"/>
    </row>
    <row r="28" spans="1:3" x14ac:dyDescent="0.2">
      <c r="A28" s="378" t="s">
        <v>252</v>
      </c>
      <c r="B28" s="382">
        <v>365608872.97000003</v>
      </c>
      <c r="C28" s="380"/>
    </row>
    <row r="29" spans="1:3" x14ac:dyDescent="0.2">
      <c r="A29" s="378" t="s">
        <v>253</v>
      </c>
      <c r="B29" s="382">
        <f>+'ESA FFELP(3)'!J17+'ESA FFELP(3)'!J18</f>
        <v>309391.16000000003</v>
      </c>
      <c r="C29" s="380"/>
    </row>
    <row r="30" spans="1:3" x14ac:dyDescent="0.2">
      <c r="A30" s="378" t="s">
        <v>254</v>
      </c>
      <c r="B30" s="382">
        <v>972625.77999999991</v>
      </c>
      <c r="C30" s="380"/>
    </row>
    <row r="31" spans="1:3" x14ac:dyDescent="0.2">
      <c r="A31" s="378" t="s">
        <v>255</v>
      </c>
      <c r="B31" s="382">
        <v>0</v>
      </c>
      <c r="C31" s="380"/>
    </row>
    <row r="32" spans="1:3" x14ac:dyDescent="0.2">
      <c r="A32" s="378" t="s">
        <v>256</v>
      </c>
      <c r="B32" s="382">
        <v>0</v>
      </c>
      <c r="C32" s="380"/>
    </row>
    <row r="33" spans="1:3" x14ac:dyDescent="0.2">
      <c r="A33" s="380"/>
      <c r="B33" s="385"/>
      <c r="C33" s="380"/>
    </row>
    <row r="34" spans="1:3" ht="13.5" thickBot="1" x14ac:dyDescent="0.25">
      <c r="A34" s="378" t="s">
        <v>257</v>
      </c>
      <c r="B34" s="389">
        <f>SUM(B28:B33)</f>
        <v>366890889.91000003</v>
      </c>
      <c r="C34" s="380"/>
    </row>
    <row r="35" spans="1:3" ht="13.5" thickTop="1" x14ac:dyDescent="0.2">
      <c r="A35" s="380"/>
      <c r="B35" s="390"/>
      <c r="C35" s="380"/>
    </row>
    <row r="36" spans="1:3" x14ac:dyDescent="0.2">
      <c r="A36" s="386" t="s">
        <v>258</v>
      </c>
      <c r="B36" s="391">
        <v>-524811.19999999995</v>
      </c>
      <c r="C36" s="380"/>
    </row>
    <row r="37" spans="1:3" x14ac:dyDescent="0.2">
      <c r="A37" s="380"/>
      <c r="B37" s="381"/>
      <c r="C37" s="380"/>
    </row>
    <row r="38" spans="1:3" ht="13.5" thickBot="1" x14ac:dyDescent="0.25">
      <c r="A38" s="386" t="s">
        <v>259</v>
      </c>
      <c r="B38" s="387">
        <f>+B34+B36</f>
        <v>366366078.71000004</v>
      </c>
      <c r="C38" s="380"/>
    </row>
    <row r="39" spans="1:3" ht="13.5" thickTop="1" x14ac:dyDescent="0.2">
      <c r="A39" s="380"/>
      <c r="B39" s="381"/>
      <c r="C39" s="380"/>
    </row>
    <row r="40" spans="1:3" x14ac:dyDescent="0.2">
      <c r="A40" s="380"/>
      <c r="B40" s="381">
        <f>B22-B38</f>
        <v>0</v>
      </c>
      <c r="C40" s="380"/>
    </row>
    <row r="41" spans="1:3" x14ac:dyDescent="0.2">
      <c r="B41" s="175"/>
    </row>
    <row r="42" spans="1:3" x14ac:dyDescent="0.2">
      <c r="A42" s="380" t="s">
        <v>260</v>
      </c>
      <c r="B42" s="381"/>
      <c r="C42" s="380"/>
    </row>
    <row r="43" spans="1:3" x14ac:dyDescent="0.2">
      <c r="A43" s="380" t="s">
        <v>261</v>
      </c>
      <c r="B43" s="381"/>
      <c r="C43" s="380"/>
    </row>
    <row r="44" spans="1:3" x14ac:dyDescent="0.2">
      <c r="A44" s="2"/>
      <c r="B44" s="175"/>
      <c r="C44" s="2"/>
    </row>
    <row r="45" spans="1:3" x14ac:dyDescent="0.2">
      <c r="B45" s="175"/>
    </row>
    <row r="46" spans="1:3" x14ac:dyDescent="0.2">
      <c r="B46" s="175"/>
    </row>
    <row r="47" spans="1:3" x14ac:dyDescent="0.2">
      <c r="B47" s="175"/>
    </row>
    <row r="48" spans="1:3" x14ac:dyDescent="0.2">
      <c r="B48" s="175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/>
  </sheetViews>
  <sheetFormatPr defaultRowHeight="12.75" x14ac:dyDescent="0.2"/>
  <cols>
    <col min="1" max="2" width="9.140625" style="290"/>
    <col min="3" max="3" width="99.85546875" style="290" customWidth="1"/>
    <col min="4" max="4" width="17.28515625" style="290" customWidth="1"/>
    <col min="5" max="5" width="14" style="290" bestFit="1" customWidth="1"/>
    <col min="6" max="6" width="11.28515625" style="290" bestFit="1" customWidth="1"/>
    <col min="7" max="10" width="9.140625" style="290"/>
    <col min="11" max="11" width="14" style="290" bestFit="1" customWidth="1"/>
    <col min="12" max="16384" width="9.140625" style="290"/>
  </cols>
  <sheetData>
    <row r="1" spans="1:9" x14ac:dyDescent="0.2">
      <c r="A1" s="392" t="s">
        <v>235</v>
      </c>
      <c r="H1" s="393"/>
    </row>
    <row r="2" spans="1:9" ht="15" x14ac:dyDescent="0.25">
      <c r="A2" s="394" t="s">
        <v>262</v>
      </c>
      <c r="B2" s="360"/>
      <c r="C2" s="360"/>
      <c r="D2" s="360"/>
      <c r="E2" s="360"/>
    </row>
    <row r="3" spans="1:9" x14ac:dyDescent="0.2">
      <c r="A3" s="373"/>
      <c r="B3" s="373"/>
      <c r="C3" s="373"/>
      <c r="D3" s="373"/>
      <c r="E3" s="373"/>
    </row>
    <row r="4" spans="1:9" ht="15" x14ac:dyDescent="0.25">
      <c r="A4" s="360"/>
      <c r="B4" s="395" t="s">
        <v>263</v>
      </c>
      <c r="C4" s="360"/>
      <c r="D4" s="360"/>
      <c r="E4" s="360"/>
    </row>
    <row r="5" spans="1:9" x14ac:dyDescent="0.2">
      <c r="A5" s="360"/>
      <c r="B5" s="360" t="s">
        <v>264</v>
      </c>
      <c r="C5" s="360"/>
      <c r="D5" s="396" t="s">
        <v>265</v>
      </c>
      <c r="E5" s="360"/>
      <c r="G5" s="2"/>
    </row>
    <row r="6" spans="1:9" x14ac:dyDescent="0.2">
      <c r="A6" s="360"/>
      <c r="B6" s="360" t="s">
        <v>6</v>
      </c>
      <c r="C6" s="360"/>
      <c r="D6" s="396">
        <v>41786</v>
      </c>
      <c r="E6" s="360"/>
      <c r="G6" s="2"/>
    </row>
    <row r="7" spans="1:9" x14ac:dyDescent="0.2">
      <c r="A7" s="360"/>
      <c r="B7" s="360" t="s">
        <v>266</v>
      </c>
      <c r="C7" s="360"/>
      <c r="D7" s="397">
        <v>32</v>
      </c>
      <c r="E7" s="360"/>
      <c r="G7" s="2"/>
    </row>
    <row r="8" spans="1:9" x14ac:dyDescent="0.2">
      <c r="A8" s="360"/>
      <c r="B8" s="360" t="s">
        <v>267</v>
      </c>
      <c r="C8" s="360"/>
      <c r="D8" s="318">
        <v>360</v>
      </c>
      <c r="E8" s="360"/>
      <c r="G8" s="2"/>
    </row>
    <row r="9" spans="1:9" ht="15" x14ac:dyDescent="0.25">
      <c r="A9" s="360"/>
      <c r="B9" s="360" t="s">
        <v>268</v>
      </c>
      <c r="C9" s="360"/>
      <c r="D9" s="398">
        <v>9200000</v>
      </c>
      <c r="E9" s="360"/>
      <c r="G9" s="2"/>
    </row>
    <row r="10" spans="1:9" ht="15" x14ac:dyDescent="0.25">
      <c r="A10" s="360"/>
      <c r="B10" s="360" t="s">
        <v>269</v>
      </c>
      <c r="C10" s="399"/>
      <c r="D10" s="400">
        <v>3.6523E-2</v>
      </c>
      <c r="E10" s="360"/>
      <c r="G10" s="2"/>
      <c r="I10" s="2"/>
    </row>
    <row r="11" spans="1:9" ht="15" x14ac:dyDescent="0.25">
      <c r="A11" s="360"/>
      <c r="B11" s="360" t="s">
        <v>270</v>
      </c>
      <c r="C11" s="360"/>
      <c r="D11" s="400">
        <v>1.523E-3</v>
      </c>
      <c r="E11" s="360"/>
      <c r="G11" s="2"/>
      <c r="I11" s="2"/>
    </row>
    <row r="12" spans="1:9" x14ac:dyDescent="0.2">
      <c r="A12" s="360"/>
      <c r="B12" s="401"/>
      <c r="C12" s="402" t="s">
        <v>271</v>
      </c>
      <c r="D12" s="396">
        <v>41781</v>
      </c>
      <c r="E12" s="360"/>
      <c r="G12" s="2"/>
    </row>
    <row r="13" spans="1:9" x14ac:dyDescent="0.2">
      <c r="A13" s="360"/>
      <c r="B13" s="401"/>
      <c r="C13" s="401"/>
      <c r="D13" s="403"/>
      <c r="E13" s="360"/>
    </row>
    <row r="14" spans="1:9" ht="15" x14ac:dyDescent="0.25">
      <c r="A14" s="360"/>
      <c r="B14" s="395" t="s">
        <v>272</v>
      </c>
      <c r="C14" s="395"/>
      <c r="D14" s="404">
        <f>D9*(D10)*(ROUND((D7)/D8,5))</f>
        <v>29868.071123999998</v>
      </c>
      <c r="E14" s="360"/>
    </row>
    <row r="15" spans="1:9" x14ac:dyDescent="0.2">
      <c r="A15" s="373"/>
      <c r="B15" s="373"/>
      <c r="C15" s="373"/>
      <c r="D15" s="373"/>
      <c r="E15" s="373"/>
    </row>
    <row r="16" spans="1:9" ht="15" x14ac:dyDescent="0.25">
      <c r="A16" s="360"/>
      <c r="B16" s="395" t="s">
        <v>273</v>
      </c>
      <c r="C16" s="405"/>
      <c r="D16" s="406"/>
      <c r="E16" s="360"/>
    </row>
    <row r="17" spans="1:11" x14ac:dyDescent="0.2">
      <c r="A17" s="360"/>
      <c r="B17" s="407"/>
      <c r="C17" s="407" t="s">
        <v>274</v>
      </c>
      <c r="D17" s="406">
        <v>1534154.01</v>
      </c>
      <c r="E17" s="408"/>
      <c r="G17" s="2"/>
      <c r="K17" s="409"/>
    </row>
    <row r="18" spans="1:11" x14ac:dyDescent="0.2">
      <c r="A18" s="373"/>
      <c r="B18" s="407"/>
      <c r="C18" s="407" t="s">
        <v>275</v>
      </c>
      <c r="D18" s="406">
        <v>833146.56</v>
      </c>
      <c r="E18" s="410"/>
      <c r="F18" s="409"/>
      <c r="G18" s="2"/>
      <c r="K18" s="170"/>
    </row>
    <row r="19" spans="1:11" x14ac:dyDescent="0.2">
      <c r="A19" s="373"/>
      <c r="B19" s="407"/>
      <c r="C19" s="407" t="s">
        <v>276</v>
      </c>
      <c r="D19" s="406">
        <v>105964.73</v>
      </c>
      <c r="E19" s="410"/>
      <c r="G19" s="2"/>
      <c r="I19" s="2"/>
      <c r="K19" s="409"/>
    </row>
    <row r="20" spans="1:11" x14ac:dyDescent="0.2">
      <c r="A20" s="373"/>
      <c r="B20" s="407"/>
      <c r="C20" s="407" t="s">
        <v>277</v>
      </c>
      <c r="D20" s="406">
        <v>279523.09000000003</v>
      </c>
      <c r="E20" s="410"/>
      <c r="G20" s="2"/>
      <c r="K20" s="409"/>
    </row>
    <row r="21" spans="1:11" x14ac:dyDescent="0.2">
      <c r="A21" s="373"/>
      <c r="B21" s="407"/>
      <c r="C21" s="411" t="s">
        <v>278</v>
      </c>
      <c r="D21" s="412">
        <v>2325.3000000000002</v>
      </c>
      <c r="E21" s="410"/>
      <c r="G21" s="2"/>
      <c r="K21" s="409"/>
    </row>
    <row r="22" spans="1:11" x14ac:dyDescent="0.2">
      <c r="A22" s="373"/>
      <c r="B22" s="407"/>
      <c r="C22" s="407"/>
      <c r="D22" s="413"/>
      <c r="E22" s="373"/>
      <c r="K22" s="409"/>
    </row>
    <row r="23" spans="1:11" ht="15" x14ac:dyDescent="0.25">
      <c r="A23" s="373"/>
      <c r="B23" s="395" t="s">
        <v>279</v>
      </c>
      <c r="C23" s="405"/>
      <c r="D23" s="404">
        <f>D17-D18-D19-D20-D21</f>
        <v>313194.32999999996</v>
      </c>
      <c r="E23" s="410"/>
    </row>
    <row r="24" spans="1:11" ht="15" x14ac:dyDescent="0.25">
      <c r="A24" s="373"/>
      <c r="B24" s="395"/>
      <c r="C24" s="360"/>
      <c r="D24" s="360"/>
      <c r="E24" s="373"/>
    </row>
    <row r="25" spans="1:11" ht="15" x14ac:dyDescent="0.25">
      <c r="A25" s="373"/>
      <c r="B25" s="402" t="s">
        <v>280</v>
      </c>
      <c r="C25" s="360"/>
      <c r="D25" s="414">
        <v>0</v>
      </c>
      <c r="E25" s="373"/>
    </row>
    <row r="26" spans="1:11" x14ac:dyDescent="0.2">
      <c r="A26" s="373"/>
      <c r="B26" s="402"/>
      <c r="C26" s="415" t="s">
        <v>281</v>
      </c>
      <c r="D26" s="360"/>
      <c r="E26" s="373"/>
    </row>
    <row r="27" spans="1:11" ht="15" x14ac:dyDescent="0.25">
      <c r="A27" s="373"/>
      <c r="B27" s="402" t="s">
        <v>282</v>
      </c>
      <c r="C27" s="360"/>
      <c r="D27" s="414">
        <v>0</v>
      </c>
      <c r="E27" s="373"/>
    </row>
    <row r="28" spans="1:11" ht="15" x14ac:dyDescent="0.25">
      <c r="A28" s="373"/>
      <c r="B28" s="402" t="s">
        <v>283</v>
      </c>
      <c r="C28" s="360"/>
      <c r="D28" s="416">
        <v>0</v>
      </c>
      <c r="E28" s="373"/>
    </row>
    <row r="29" spans="1:11" ht="15" x14ac:dyDescent="0.25">
      <c r="A29" s="373"/>
      <c r="B29" s="417" t="s">
        <v>284</v>
      </c>
      <c r="C29" s="360"/>
      <c r="D29" s="404">
        <v>0</v>
      </c>
      <c r="E29" s="373"/>
    </row>
    <row r="30" spans="1:11" ht="15" x14ac:dyDescent="0.25">
      <c r="A30" s="373"/>
      <c r="B30" s="417"/>
      <c r="C30" s="360"/>
      <c r="D30" s="360"/>
      <c r="E30" s="373"/>
    </row>
    <row r="31" spans="1:11" ht="15" x14ac:dyDescent="0.25">
      <c r="A31" s="373"/>
      <c r="B31" s="418" t="s">
        <v>285</v>
      </c>
      <c r="C31" s="407"/>
      <c r="D31" s="414"/>
      <c r="E31" s="373"/>
    </row>
    <row r="32" spans="1:11" ht="15" x14ac:dyDescent="0.25">
      <c r="A32" s="373"/>
      <c r="B32" s="419"/>
      <c r="C32" s="419" t="s">
        <v>286</v>
      </c>
      <c r="D32" s="414">
        <f>+D14</f>
        <v>29868.071123999998</v>
      </c>
      <c r="E32" s="373"/>
    </row>
    <row r="33" spans="1:5" x14ac:dyDescent="0.2">
      <c r="A33" s="373"/>
      <c r="B33" s="360"/>
      <c r="C33" s="360"/>
      <c r="D33" s="403"/>
      <c r="E33" s="373"/>
    </row>
    <row r="34" spans="1:5" ht="15" x14ac:dyDescent="0.25">
      <c r="A34" s="373"/>
      <c r="B34" s="395" t="s">
        <v>287</v>
      </c>
      <c r="C34" s="395"/>
      <c r="D34" s="404">
        <f>D32</f>
        <v>29868.071123999998</v>
      </c>
      <c r="E34" s="373"/>
    </row>
    <row r="35" spans="1:5" x14ac:dyDescent="0.2">
      <c r="A35" s="373"/>
      <c r="B35" s="373"/>
      <c r="C35" s="373"/>
      <c r="D35" s="373"/>
      <c r="E35" s="373"/>
    </row>
    <row r="36" spans="1:5" ht="15" x14ac:dyDescent="0.25">
      <c r="A36" s="373"/>
      <c r="B36" s="395" t="s">
        <v>288</v>
      </c>
      <c r="C36" s="360"/>
      <c r="D36" s="360"/>
      <c r="E36" s="373"/>
    </row>
    <row r="37" spans="1:5" ht="15" x14ac:dyDescent="0.25">
      <c r="A37" s="373"/>
      <c r="B37" s="360"/>
      <c r="C37" s="419" t="s">
        <v>289</v>
      </c>
      <c r="D37" s="420">
        <v>0</v>
      </c>
      <c r="E37" s="373"/>
    </row>
    <row r="38" spans="1:5" x14ac:dyDescent="0.2">
      <c r="A38" s="373"/>
      <c r="B38" s="360" t="s">
        <v>290</v>
      </c>
      <c r="C38" s="360"/>
      <c r="D38" s="421">
        <v>0</v>
      </c>
      <c r="E38" s="373"/>
    </row>
    <row r="39" spans="1:5" x14ac:dyDescent="0.2">
      <c r="A39" s="373"/>
      <c r="B39" s="402" t="s">
        <v>291</v>
      </c>
      <c r="C39" s="360"/>
      <c r="D39" s="422">
        <v>0</v>
      </c>
      <c r="E39" s="373"/>
    </row>
    <row r="40" spans="1:5" ht="15" x14ac:dyDescent="0.25">
      <c r="A40" s="373"/>
      <c r="B40" s="417" t="s">
        <v>292</v>
      </c>
      <c r="C40" s="360"/>
      <c r="D40" s="404">
        <v>0</v>
      </c>
      <c r="E40" s="37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2014-05-21T14:12:25Z</dcterms:created>
  <dcterms:modified xsi:type="dcterms:W3CDTF">2014-05-22T15:33:13Z</dcterms:modified>
</cp:coreProperties>
</file>