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ESA_FFELP(3)" sheetId="1" r:id="rId1"/>
    <sheet name="ESA_Collection and Waterfal(3)" sheetId="2" r:id="rId2"/>
    <sheet name="ESA_Balance Sheet(3)" sheetId="3" r:id="rId3"/>
    <sheet name="Class B note" sheetId="4" r:id="rId4"/>
  </sheets>
  <definedNames>
    <definedName name="_xlnm.Print_Area" localSheetId="0">'ESA_FFELP(3)'!$A$1:$O$79</definedName>
    <definedName name="ProjectName" localSheetId="3">{"Client Name or Project Name"}</definedName>
    <definedName name="ProjectName">{"Client Name or Project Name"}</definedName>
    <definedName name="ProjectName_1">{"Client Name or Project Name"}</definedName>
    <definedName name="ProjectName_2">{"Client Name or Project Name"}</definedName>
    <definedName name="ProjectName_3">{"Client Name or Project Name"}</definedName>
    <definedName name="ProjectName_4">{"Client Name or Project Name"}</definedName>
    <definedName name="ProjectName_5">{"Client Name or Project Name"}</definedName>
  </definedNames>
  <calcPr calcId="145621"/>
</workbook>
</file>

<file path=xl/calcChain.xml><?xml version="1.0" encoding="utf-8"?>
<calcChain xmlns="http://schemas.openxmlformats.org/spreadsheetml/2006/main">
  <c r="J19" i="1" l="1"/>
  <c r="N29" i="2" l="1"/>
  <c r="N27" i="2"/>
  <c r="N31" i="2"/>
  <c r="N30" i="2"/>
  <c r="B29" i="3" l="1"/>
  <c r="B17" i="3"/>
  <c r="B9" i="3"/>
  <c r="H16" i="2"/>
  <c r="H12" i="2"/>
  <c r="H28" i="2"/>
  <c r="H68" i="2"/>
  <c r="N17" i="2"/>
  <c r="N14" i="2"/>
  <c r="J17" i="1"/>
  <c r="H19" i="1"/>
  <c r="H74" i="1"/>
  <c r="H72" i="1"/>
  <c r="H69" i="1"/>
  <c r="H68" i="1"/>
  <c r="H76" i="1"/>
  <c r="F76" i="1"/>
  <c r="F74" i="1"/>
  <c r="F69" i="1"/>
  <c r="H52" i="1"/>
  <c r="F52" i="1"/>
  <c r="D39" i="4" l="1"/>
  <c r="D28" i="4"/>
  <c r="D22" i="4"/>
  <c r="D13" i="4"/>
  <c r="D33" i="4" s="1"/>
  <c r="B14" i="3" l="1"/>
  <c r="B21" i="3"/>
  <c r="B33" i="3"/>
  <c r="B37" i="3"/>
  <c r="B39" i="3"/>
  <c r="N46" i="2"/>
  <c r="N48" i="2"/>
  <c r="N50" i="2"/>
  <c r="N54" i="2"/>
  <c r="G68" i="2"/>
  <c r="G76" i="2"/>
  <c r="G78" i="2"/>
  <c r="H78" i="2"/>
  <c r="G76" i="1"/>
  <c r="G74" i="1"/>
  <c r="G73" i="1"/>
  <c r="G72" i="1"/>
  <c r="G69" i="1"/>
  <c r="G68" i="1"/>
  <c r="G67" i="1"/>
  <c r="G65" i="1"/>
  <c r="G64" i="1"/>
  <c r="G52" i="1"/>
  <c r="G50" i="1"/>
  <c r="G49" i="1"/>
  <c r="G48" i="1"/>
  <c r="G47" i="1"/>
  <c r="G46" i="1"/>
  <c r="G45" i="1"/>
  <c r="G29" i="1"/>
  <c r="G28" i="1"/>
  <c r="G27" i="1"/>
  <c r="G19" i="1"/>
  <c r="F19" i="1"/>
</calcChain>
</file>

<file path=xl/sharedStrings.xml><?xml version="1.0" encoding="utf-8"?>
<sst xmlns="http://schemas.openxmlformats.org/spreadsheetml/2006/main" count="360" uniqueCount="265">
  <si>
    <t>Student Loan Backed Reporting Template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</si>
  <si>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</si>
  <si>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</si>
  <si>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</si>
  <si>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</si>
  <si>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</si>
  <si>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</si>
  <si>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</si>
  <si>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Contact Number</t>
  </si>
  <si>
    <t>Contact Email</t>
  </si>
  <si>
    <t>Website</t>
  </si>
  <si>
    <t>Notes/Bonds (FFELP)</t>
  </si>
  <si>
    <t>Class</t>
  </si>
  <si>
    <t>CUSIP</t>
  </si>
  <si>
    <t>Rate</t>
  </si>
  <si>
    <t>Index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</si>
  <si>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</si>
  <si>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</si>
  <si>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</si>
  <si>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</si>
  <si>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</si>
  <si>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</si>
  <si>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Maturity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</si>
  <si>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</si>
  <si>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</si>
  <si>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</si>
  <si>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</si>
  <si>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</si>
  <si>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</si>
  <si>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</si>
  <si>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</si>
  <si>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</si>
  <si>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Principal Balance</t>
  </si>
  <si>
    <t>(should include grace period)</t>
  </si>
  <si>
    <t>Accrued Interest</t>
  </si>
  <si>
    <t xml:space="preserve">    In School</t>
  </si>
  <si>
    <t>Total Pool Balance</t>
  </si>
  <si>
    <t xml:space="preserve">    Grace</t>
  </si>
  <si>
    <t>Total Accounts Balance</t>
  </si>
  <si>
    <t xml:space="preserve">    Deferment</t>
  </si>
  <si>
    <t>Total Trust Assets</t>
  </si>
  <si>
    <t xml:space="preserve">    Forbearance</t>
  </si>
  <si>
    <t>W.A. Time in Repayment (months)</t>
  </si>
  <si>
    <t>Weighted Average Coupon (WAC)</t>
  </si>
  <si>
    <t xml:space="preserve">    Repayment</t>
  </si>
  <si>
    <t>Weghted Average Maturity (WAM)</t>
  </si>
  <si>
    <t xml:space="preserve">    Claims in Progress</t>
  </si>
  <si>
    <t>Number of Loans</t>
  </si>
  <si>
    <t xml:space="preserve">    Claims Denied</t>
  </si>
  <si>
    <t>Number of Borrowers</t>
  </si>
  <si>
    <t>Total Weighted Average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</si>
  <si>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</si>
  <si>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</si>
  <si>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</si>
  <si>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</si>
  <si>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</si>
  <si>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</si>
  <si>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</si>
  <si>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</si>
  <si>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</si>
  <si>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</si>
  <si>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Overcollateralization Amount</t>
  </si>
  <si>
    <t>Specified Overcollateralization Amount (no Trigger)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</si>
  <si>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</si>
  <si>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</si>
  <si>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%</t>
  </si>
  <si>
    <t>Assets</t>
  </si>
  <si>
    <t xml:space="preserve">     Current</t>
  </si>
  <si>
    <t xml:space="preserve">    Loans Receivable</t>
  </si>
  <si>
    <t xml:space="preserve">     Lifetime</t>
  </si>
  <si>
    <t xml:space="preserve">    Accrued Interest on Investment</t>
  </si>
  <si>
    <t xml:space="preserve">    Total Accounts/Funds Balance</t>
  </si>
  <si>
    <t>Total Assets</t>
  </si>
  <si>
    <t>Servicer Balance</t>
  </si>
  <si>
    <t>Liabilities</t>
  </si>
  <si>
    <t>Principal</t>
  </si>
  <si>
    <t>% of Principal</t>
  </si>
  <si>
    <t># of Loans</t>
  </si>
  <si>
    <t>Clms Outstding</t>
  </si>
  <si>
    <t xml:space="preserve">   Bonds Payable</t>
  </si>
  <si>
    <t xml:space="preserve">    Edfinancial</t>
  </si>
  <si>
    <t xml:space="preserve">   Accrued Interest on Bonds</t>
  </si>
  <si>
    <t xml:space="preserve">    PHEAA</t>
  </si>
  <si>
    <t>Total Liabilities</t>
  </si>
  <si>
    <t xml:space="preserve">    GSFC</t>
  </si>
  <si>
    <t xml:space="preserve">    Great Lakes</t>
  </si>
  <si>
    <t>Total Parity %</t>
  </si>
  <si>
    <t>Total Portfolio</t>
  </si>
  <si>
    <t>Portfolio by Loan Status</t>
  </si>
  <si>
    <t>WAC</t>
  </si>
  <si>
    <t>WARM</t>
  </si>
  <si>
    <t>Beginning</t>
  </si>
  <si>
    <t>Ending</t>
  </si>
  <si>
    <t>In School</t>
  </si>
  <si>
    <t>Grace</t>
  </si>
  <si>
    <t>Repayment</t>
  </si>
  <si>
    <t xml:space="preserve">    Current</t>
  </si>
  <si>
    <t xml:space="preserve">    31-60 Days Delinquent</t>
  </si>
  <si>
    <t xml:space="preserve">    61-90 Days Delinquent</t>
  </si>
  <si>
    <t xml:space="preserve">    91-120 Days Delinqent</t>
  </si>
  <si>
    <t xml:space="preserve">    121-180 Days Delinquent</t>
  </si>
  <si>
    <t xml:space="preserve">    181-270 Days Delinquent</t>
  </si>
  <si>
    <t xml:space="preserve">    271+ Days Delinquent</t>
  </si>
  <si>
    <t>Total Repayment</t>
  </si>
  <si>
    <t>Forbearance</t>
  </si>
  <si>
    <t>Deferment</t>
  </si>
  <si>
    <t>Claims in Progress-Pre-Indenture</t>
  </si>
  <si>
    <t>Claims in Progress-Post-Indenture</t>
  </si>
  <si>
    <t>Claims Denied</t>
  </si>
  <si>
    <t>Delinquency Status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</si>
  <si>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</si>
  <si>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</si>
  <si>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</si>
  <si>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</si>
  <si>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</si>
  <si>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</si>
  <si>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PLUS/GradPLUS Loans</t>
  </si>
  <si>
    <t>SLS Loans</t>
  </si>
  <si>
    <t>Portfolio by Program Type</t>
  </si>
  <si>
    <t>Graduate / 4-Year Loans</t>
  </si>
  <si>
    <t>2-Year Loans</t>
  </si>
  <si>
    <t>Proprietary / Technical / Vocational Loans</t>
  </si>
  <si>
    <t>Unknown (Consolidation) Loans</t>
  </si>
  <si>
    <t>Other Loans</t>
  </si>
  <si>
    <t>Portfolio by SAP Index</t>
  </si>
  <si>
    <t>Margin</t>
  </si>
  <si>
    <t>T-Bill Loans</t>
  </si>
  <si>
    <t>1ML Loans</t>
  </si>
  <si>
    <t>Monitoring Waterfall and Collections</t>
  </si>
  <si>
    <t>Collection Period</t>
  </si>
  <si>
    <t>Collection Activity</t>
  </si>
  <si>
    <t>Collection Account</t>
  </si>
  <si>
    <t>Fees Due for Current Period</t>
  </si>
  <si>
    <t>Collection Amount Received</t>
  </si>
  <si>
    <t xml:space="preserve">   Indenture Trustee Fees</t>
  </si>
  <si>
    <t>Recoveries</t>
  </si>
  <si>
    <t xml:space="preserve">   Servicing Fees</t>
  </si>
  <si>
    <t xml:space="preserve">   Administration Fees</t>
  </si>
  <si>
    <t>Excess of Required Reserve Account</t>
  </si>
  <si>
    <t xml:space="preserve">   Late Fees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</si>
  <si>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</si>
  <si>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</si>
  <si>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</si>
  <si>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</si>
  <si>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</si>
  <si>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</si>
  <si>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Prepayments</t>
  </si>
  <si>
    <t>Purchased by Servicers/Sellers</t>
  </si>
  <si>
    <t>Prior Quarter's Allocations or Adjustments</t>
  </si>
  <si>
    <t>Investment Income</t>
  </si>
  <si>
    <t xml:space="preserve">   Cumulative Default (% of original pool balance)</t>
  </si>
  <si>
    <t>All Fees</t>
  </si>
  <si>
    <r>
      <t xml:space="preserve">   Cumulative Default (% of cumulative entered repayment balance)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</si>
  <si>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>Total Available Funds</t>
  </si>
  <si>
    <t xml:space="preserve">   Current Period Borrower Recoveries ($)</t>
  </si>
  <si>
    <t>n/a</t>
  </si>
  <si>
    <t>Cumulative Recovery Rate (%)</t>
  </si>
  <si>
    <t>Cumulative Net Loss Rate (%)</t>
  </si>
  <si>
    <t>Servicer Reject Rate (FFELP) (%)</t>
  </si>
  <si>
    <t>Cumulative Servicer Reject Rate (FFELP) (%)</t>
  </si>
  <si>
    <t>Waterfall Activity</t>
  </si>
  <si>
    <t>Waterfall for Distribution</t>
  </si>
  <si>
    <t>Amount Due</t>
  </si>
  <si>
    <t>Amount Remaining</t>
  </si>
  <si>
    <r>
      <t>First</t>
    </r>
    <r>
      <rPr>
        <sz val="10"/>
        <rFont val="Arial"/>
        <family val="2"/>
      </rPr>
      <t>: To the Department Reserve Fund</t>
    </r>
  </si>
  <si>
    <r>
      <t>Second</t>
    </r>
    <r>
      <rPr>
        <sz val="10"/>
        <rFont val="Arial"/>
        <family val="2"/>
      </rPr>
      <t>: Trustee Fees, Servicer Fees, Backup Servicer Fees, Administrator Fees</t>
    </r>
  </si>
  <si>
    <r>
      <t>Third</t>
    </r>
    <r>
      <rPr>
        <sz val="10"/>
        <rFont val="Arial"/>
        <family val="2"/>
      </rPr>
      <t>: Noteholder Interest</t>
    </r>
  </si>
  <si>
    <r>
      <t>Fourth</t>
    </r>
    <r>
      <rPr>
        <sz val="10"/>
        <rFont val="Arial"/>
        <family val="2"/>
      </rPr>
      <t>: Reserve Fund Repenishment</t>
    </r>
  </si>
  <si>
    <r>
      <t>Fifth</t>
    </r>
    <r>
      <rPr>
        <sz val="10"/>
        <rFont val="Arial"/>
        <family val="2"/>
      </rPr>
      <t>: Noteholder Principal</t>
    </r>
  </si>
  <si>
    <r>
      <t>Sixth</t>
    </r>
    <r>
      <rPr>
        <sz val="10"/>
        <rFont val="Arial"/>
        <family val="2"/>
      </rPr>
      <t>: Accelerated Payments to Noteholders until Paid in Full</t>
    </r>
  </si>
  <si>
    <r>
      <t>Seventh</t>
    </r>
    <r>
      <rPr>
        <sz val="10"/>
        <rFont val="Arial"/>
        <family val="2"/>
      </rPr>
      <t>: Releases to the Issuer</t>
    </r>
  </si>
  <si>
    <t>Principal and Interest Distributions</t>
  </si>
  <si>
    <t>Interest Shortfall</t>
  </si>
  <si>
    <t>Interest Carryover Due</t>
  </si>
  <si>
    <t>Interest Carryover Paid</t>
  </si>
  <si>
    <t>Interest Carryover</t>
  </si>
  <si>
    <t>Shortfall</t>
  </si>
  <si>
    <t>Total Distribution Amount</t>
  </si>
  <si>
    <t>Balance Sheet</t>
  </si>
  <si>
    <t>ASSETS</t>
  </si>
  <si>
    <t>Cash</t>
  </si>
  <si>
    <t>Assets Held by Trustee</t>
  </si>
  <si>
    <t xml:space="preserve">   Investments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</si>
  <si>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</si>
  <si>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</si>
  <si>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</si>
  <si>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</si>
  <si>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</si>
  <si>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</si>
  <si>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</si>
  <si>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</si>
  <si>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</si>
  <si>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</si>
  <si>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</si>
  <si>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</si>
  <si>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</si>
  <si>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>as of 4/30/2013</t>
  </si>
  <si>
    <t>Sherri Ballard</t>
  </si>
  <si>
    <t>865-824-3074</t>
  </si>
  <si>
    <t>sballard@edsouth.org</t>
  </si>
  <si>
    <t>www.edsouthservices.com</t>
  </si>
  <si>
    <t>A</t>
  </si>
  <si>
    <t>28137QAA7</t>
  </si>
  <si>
    <t>1 Mo. LIBOR</t>
  </si>
  <si>
    <t>B</t>
  </si>
  <si>
    <t>28137QAB5</t>
  </si>
  <si>
    <t xml:space="preserve">    Accrued  Interest Receivable on Loans-Borr. Int.</t>
  </si>
  <si>
    <t xml:space="preserve">    Accrued Interest Subsidy Payments-Gov. Int.</t>
  </si>
  <si>
    <t>Monthly Distribution Report</t>
  </si>
  <si>
    <t>Other Amounts</t>
  </si>
  <si>
    <t>Class A</t>
  </si>
  <si>
    <t>Class B</t>
  </si>
  <si>
    <t>Monthly Interest Due</t>
  </si>
  <si>
    <t>Monthly Interest Paid</t>
  </si>
  <si>
    <t>Monthly Principal Distribution Amount</t>
  </si>
  <si>
    <t>Monthly Principal Paid</t>
  </si>
  <si>
    <t>Edsouth Indenture No. 3</t>
  </si>
  <si>
    <t>unaudited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</si>
  <si>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</si>
  <si>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</si>
  <si>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</si>
  <si>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</si>
  <si>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</si>
  <si>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</si>
  <si>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</si>
  <si>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</si>
  <si>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</si>
  <si>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</si>
  <si>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</si>
  <si>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</si>
  <si>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</si>
  <si>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</si>
  <si>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</si>
  <si>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</si>
  <si>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</si>
  <si>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</si>
  <si>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</si>
  <si>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</si>
  <si>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</si>
  <si>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</si>
  <si>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</si>
  <si>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</si>
  <si>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</si>
  <si>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</si>
  <si>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</si>
  <si>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</si>
  <si>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</si>
  <si>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</si>
  <si>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</si>
  <si>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</si>
  <si>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</si>
  <si>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</si>
  <si>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</si>
  <si>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</si>
  <si>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Sale Proceeds-charge-off loan sale</t>
  </si>
  <si>
    <t>4/25/13-5/27/13</t>
  </si>
  <si>
    <t>.20020%</t>
  </si>
  <si>
    <t>.0370020</t>
  </si>
  <si>
    <r>
      <t xml:space="preserve">   Current Period Defaults ($)</t>
    </r>
    <r>
      <rPr>
        <vertAlign val="superscript"/>
        <sz val="10"/>
        <rFont val="Arial"/>
        <family val="2"/>
      </rPr>
      <t>c</t>
    </r>
  </si>
  <si>
    <r>
      <t xml:space="preserve">   Cumulative Defaults ($)</t>
    </r>
    <r>
      <rPr>
        <vertAlign val="superscript"/>
        <sz val="10"/>
        <rFont val="Arial"/>
        <family val="2"/>
      </rPr>
      <t>c</t>
    </r>
  </si>
  <si>
    <r>
      <t xml:space="preserve">   Current Period Payments (Recoveries) from Guarantor ($)</t>
    </r>
    <r>
      <rPr>
        <vertAlign val="superscript"/>
        <sz val="10"/>
        <rFont val="Arial"/>
        <family val="2"/>
      </rPr>
      <t>c</t>
    </r>
  </si>
  <si>
    <r>
      <t>Cumulative Recoveries ($)</t>
    </r>
    <r>
      <rPr>
        <vertAlign val="superscript"/>
        <sz val="10"/>
        <rFont val="Arial"/>
        <family val="2"/>
      </rPr>
      <t xml:space="preserve"> b,c</t>
    </r>
  </si>
  <si>
    <t xml:space="preserve">b)  Cumulative Recoveries includes 97% of claims in progress balance. Cumulative Recoveries exclude borrowers that are included in Cumulative Defaults that became current prior to a claim being submitted. </t>
  </si>
  <si>
    <t>a)    Repayment balance includes all repayment loans with the exception of balances in claim status</t>
  </si>
  <si>
    <t>c)  The formula used to collect these amounts was adjusted by the servicer.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</si>
</sst>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m\ d\,\ yyyy"/>
    <numFmt numFmtId="170" formatCode="_(&quot;$&quot;* #,##0_);_(&quot;$&quot;* \(#,##0\);_(&quot;$&quot;* &quot;-&quot;??_);_(@_)"/>
    <numFmt numFmtId="171" formatCode="0.00_)"/>
    <numFmt numFmtId="172" formatCode="_(* #,##0.000_);_(* \(#,##0.0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Helv"/>
    </font>
    <font>
      <sz val="8"/>
      <color indexed="22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42" applyNumberFormat="0" applyFont="0" applyAlignment="0" applyProtection="0"/>
    <xf numFmtId="0" fontId="4" fillId="2" borderId="42" applyNumberFormat="0" applyFont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0" fontId="5" fillId="0" borderId="10" xfId="3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4" fillId="0" borderId="12" xfId="1" applyNumberFormat="1" applyFont="1" applyFill="1" applyBorder="1"/>
    <xf numFmtId="164" fontId="4" fillId="0" borderId="13" xfId="1" applyNumberFormat="1" applyFont="1" applyFill="1" applyBorder="1"/>
    <xf numFmtId="10" fontId="8" fillId="0" borderId="12" xfId="3" applyNumberFormat="1" applyFont="1" applyBorder="1" applyAlignment="1">
      <alignment horizontal="center"/>
    </xf>
    <xf numFmtId="164" fontId="4" fillId="0" borderId="15" xfId="1" applyNumberFormat="1" applyFont="1" applyFill="1" applyBorder="1"/>
    <xf numFmtId="164" fontId="4" fillId="0" borderId="16" xfId="1" applyNumberFormat="1" applyFont="1" applyFill="1" applyBorder="1"/>
    <xf numFmtId="10" fontId="8" fillId="0" borderId="15" xfId="3" applyNumberFormat="1" applyFont="1" applyBorder="1" applyAlignment="1">
      <alignment horizontal="center"/>
    </xf>
    <xf numFmtId="0" fontId="4" fillId="0" borderId="17" xfId="0" applyFont="1" applyBorder="1"/>
    <xf numFmtId="0" fontId="5" fillId="0" borderId="18" xfId="0" applyFont="1" applyFill="1" applyBorder="1"/>
    <xf numFmtId="164" fontId="5" fillId="0" borderId="19" xfId="1" applyNumberFormat="1" applyFont="1" applyFill="1" applyBorder="1"/>
    <xf numFmtId="164" fontId="5" fillId="0" borderId="20" xfId="1" applyNumberFormat="1" applyFont="1" applyFill="1" applyBorder="1"/>
    <xf numFmtId="10" fontId="5" fillId="0" borderId="19" xfId="3" applyNumberFormat="1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5" fillId="0" borderId="9" xfId="0" applyFont="1" applyBorder="1"/>
    <xf numFmtId="0" fontId="4" fillId="0" borderId="0" xfId="0" applyFont="1" applyFill="1"/>
    <xf numFmtId="0" fontId="4" fillId="0" borderId="22" xfId="0" applyFont="1" applyFill="1" applyBorder="1"/>
    <xf numFmtId="0" fontId="4" fillId="0" borderId="23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/>
    <xf numFmtId="0" fontId="4" fillId="0" borderId="22" xfId="0" applyFont="1" applyBorder="1"/>
    <xf numFmtId="0" fontId="4" fillId="0" borderId="23" xfId="0" applyFont="1" applyBorder="1"/>
    <xf numFmtId="43" fontId="4" fillId="0" borderId="12" xfId="2" applyNumberFormat="1" applyFont="1" applyBorder="1" applyAlignment="1">
      <alignment horizontal="right"/>
    </xf>
    <xf numFmtId="43" fontId="4" fillId="0" borderId="14" xfId="2" applyNumberFormat="1" applyFont="1" applyBorder="1" applyAlignment="1">
      <alignment horizontal="right"/>
    </xf>
    <xf numFmtId="0" fontId="4" fillId="0" borderId="17" xfId="0" applyFont="1" applyFill="1" applyBorder="1"/>
    <xf numFmtId="0" fontId="4" fillId="0" borderId="18" xfId="0" applyFont="1" applyFill="1" applyBorder="1"/>
    <xf numFmtId="0" fontId="5" fillId="0" borderId="19" xfId="0" applyFont="1" applyFill="1" applyBorder="1" applyAlignment="1">
      <alignment horizontal="center"/>
    </xf>
    <xf numFmtId="10" fontId="4" fillId="0" borderId="28" xfId="1" applyNumberFormat="1" applyFont="1" applyFill="1" applyBorder="1" applyAlignment="1">
      <alignment horizontal="center"/>
    </xf>
    <xf numFmtId="0" fontId="5" fillId="0" borderId="0" xfId="0" applyFont="1" applyBorder="1"/>
    <xf numFmtId="43" fontId="4" fillId="0" borderId="15" xfId="0" applyNumberFormat="1" applyFont="1" applyBorder="1" applyAlignment="1">
      <alignment horizontal="right"/>
    </xf>
    <xf numFmtId="43" fontId="4" fillId="0" borderId="15" xfId="1" applyNumberFormat="1" applyFont="1" applyBorder="1" applyAlignment="1">
      <alignment horizontal="right"/>
    </xf>
    <xf numFmtId="43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43" fontId="4" fillId="0" borderId="29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1" fontId="4" fillId="0" borderId="15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0" fontId="5" fillId="0" borderId="4" xfId="0" applyFont="1" applyFill="1" applyBorder="1"/>
    <xf numFmtId="10" fontId="5" fillId="0" borderId="28" xfId="1" applyNumberFormat="1" applyFont="1" applyFill="1" applyBorder="1"/>
    <xf numFmtId="0" fontId="4" fillId="0" borderId="18" xfId="0" applyFont="1" applyBorder="1"/>
    <xf numFmtId="43" fontId="4" fillId="0" borderId="19" xfId="0" applyNumberFormat="1" applyFont="1" applyBorder="1" applyAlignment="1">
      <alignment horizontal="right"/>
    </xf>
    <xf numFmtId="43" fontId="4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4" fillId="0" borderId="12" xfId="0" applyNumberFormat="1" applyFont="1" applyBorder="1"/>
    <xf numFmtId="164" fontId="4" fillId="0" borderId="25" xfId="1" applyNumberFormat="1" applyFont="1" applyBorder="1"/>
    <xf numFmtId="10" fontId="4" fillId="0" borderId="14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9" fillId="0" borderId="4" xfId="0" applyFont="1" applyFill="1" applyBorder="1"/>
    <xf numFmtId="0" fontId="5" fillId="0" borderId="0" xfId="0" applyFont="1" applyFill="1" applyBorder="1"/>
    <xf numFmtId="0" fontId="4" fillId="0" borderId="10" xfId="0" applyFont="1" applyBorder="1"/>
    <xf numFmtId="0" fontId="5" fillId="0" borderId="11" xfId="0" applyFont="1" applyFill="1" applyBorder="1" applyAlignment="1">
      <alignment horizontal="center"/>
    </xf>
    <xf numFmtId="43" fontId="4" fillId="0" borderId="15" xfId="1" quotePrefix="1" applyNumberFormat="1" applyFont="1" applyBorder="1" applyAlignment="1">
      <alignment horizontal="right"/>
    </xf>
    <xf numFmtId="10" fontId="4" fillId="0" borderId="15" xfId="3" applyNumberFormat="1" applyFont="1" applyBorder="1" applyAlignment="1">
      <alignment horizontal="right"/>
    </xf>
    <xf numFmtId="164" fontId="4" fillId="0" borderId="15" xfId="1" quotePrefix="1" applyNumberFormat="1" applyFont="1" applyBorder="1" applyAlignment="1">
      <alignment horizontal="right"/>
    </xf>
    <xf numFmtId="43" fontId="4" fillId="0" borderId="14" xfId="1" quotePrefix="1" applyNumberFormat="1" applyFont="1" applyFill="1" applyBorder="1" applyAlignment="1">
      <alignment horizontal="right"/>
    </xf>
    <xf numFmtId="43" fontId="4" fillId="0" borderId="27" xfId="1" quotePrefix="1" applyNumberFormat="1" applyFont="1" applyFill="1" applyBorder="1" applyAlignment="1">
      <alignment horizontal="right"/>
    </xf>
    <xf numFmtId="0" fontId="5" fillId="0" borderId="17" xfId="0" applyFont="1" applyBorder="1"/>
    <xf numFmtId="43" fontId="5" fillId="0" borderId="19" xfId="1" applyNumberFormat="1" applyFont="1" applyBorder="1" applyAlignment="1">
      <alignment horizontal="right"/>
    </xf>
    <xf numFmtId="10" fontId="4" fillId="0" borderId="19" xfId="3" applyNumberFormat="1" applyFont="1" applyBorder="1" applyAlignment="1">
      <alignment horizontal="right"/>
    </xf>
    <xf numFmtId="164" fontId="5" fillId="0" borderId="19" xfId="1" applyNumberFormat="1" applyFont="1" applyBorder="1" applyAlignment="1">
      <alignment horizontal="right"/>
    </xf>
    <xf numFmtId="43" fontId="5" fillId="0" borderId="31" xfId="1" applyNumberFormat="1" applyFont="1" applyFill="1" applyBorder="1" applyAlignment="1">
      <alignment horizontal="right"/>
    </xf>
    <xf numFmtId="0" fontId="5" fillId="0" borderId="34" xfId="0" applyFont="1" applyBorder="1"/>
    <xf numFmtId="43" fontId="5" fillId="0" borderId="32" xfId="1" applyNumberFormat="1" applyFont="1" applyBorder="1" applyAlignment="1">
      <alignment horizontal="center"/>
    </xf>
    <xf numFmtId="43" fontId="5" fillId="0" borderId="34" xfId="1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right"/>
    </xf>
    <xf numFmtId="10" fontId="4" fillId="0" borderId="12" xfId="3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Fill="1" applyBorder="1"/>
    <xf numFmtId="0" fontId="8" fillId="0" borderId="0" xfId="0" applyFont="1" applyBorder="1"/>
    <xf numFmtId="41" fontId="8" fillId="0" borderId="15" xfId="0" applyNumberFormat="1" applyFont="1" applyBorder="1" applyAlignment="1">
      <alignment horizontal="right"/>
    </xf>
    <xf numFmtId="43" fontId="8" fillId="0" borderId="15" xfId="0" applyNumberFormat="1" applyFont="1" applyBorder="1" applyAlignment="1">
      <alignment horizontal="right"/>
    </xf>
    <xf numFmtId="10" fontId="8" fillId="0" borderId="15" xfId="0" applyNumberFormat="1" applyFont="1" applyBorder="1" applyAlignment="1">
      <alignment horizontal="right"/>
    </xf>
    <xf numFmtId="10" fontId="8" fillId="0" borderId="15" xfId="3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0" fontId="4" fillId="0" borderId="15" xfId="1" applyNumberFormat="1" applyFont="1" applyBorder="1" applyAlignment="1">
      <alignment horizontal="right"/>
    </xf>
    <xf numFmtId="0" fontId="5" fillId="0" borderId="18" xfId="0" applyFont="1" applyBorder="1"/>
    <xf numFmtId="0" fontId="5" fillId="0" borderId="20" xfId="0" applyFont="1" applyBorder="1"/>
    <xf numFmtId="41" fontId="5" fillId="0" borderId="19" xfId="1" applyNumberFormat="1" applyFont="1" applyBorder="1" applyAlignment="1">
      <alignment horizontal="right"/>
    </xf>
    <xf numFmtId="41" fontId="5" fillId="0" borderId="20" xfId="1" applyNumberFormat="1" applyFont="1" applyBorder="1" applyAlignment="1">
      <alignment horizontal="right"/>
    </xf>
    <xf numFmtId="10" fontId="5" fillId="0" borderId="19" xfId="3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9" fillId="0" borderId="0" xfId="0" applyFont="1" applyFill="1" applyBorder="1"/>
    <xf numFmtId="10" fontId="9" fillId="0" borderId="0" xfId="3" applyNumberFormat="1" applyFont="1" applyBorder="1"/>
    <xf numFmtId="166" fontId="9" fillId="0" borderId="5" xfId="1" applyNumberFormat="1" applyFont="1" applyBorder="1"/>
    <xf numFmtId="0" fontId="4" fillId="0" borderId="35" xfId="0" applyFont="1" applyBorder="1"/>
    <xf numFmtId="43" fontId="5" fillId="0" borderId="32" xfId="1" applyFont="1" applyBorder="1" applyAlignment="1">
      <alignment horizontal="center"/>
    </xf>
    <xf numFmtId="43" fontId="5" fillId="0" borderId="34" xfId="1" applyFont="1" applyBorder="1" applyAlignment="1">
      <alignment horizontal="center"/>
    </xf>
    <xf numFmtId="41" fontId="4" fillId="0" borderId="15" xfId="1" applyNumberFormat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15" xfId="3" applyNumberFormat="1" applyFont="1" applyBorder="1" applyAlignment="1">
      <alignment horizontal="right"/>
    </xf>
    <xf numFmtId="43" fontId="4" fillId="0" borderId="14" xfId="1" applyNumberFormat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7" xfId="1" applyNumberFormat="1" applyFont="1" applyBorder="1" applyAlignment="1">
      <alignment horizontal="right"/>
    </xf>
    <xf numFmtId="43" fontId="4" fillId="0" borderId="28" xfId="3" applyNumberFormat="1" applyFont="1" applyBorder="1" applyAlignment="1">
      <alignment horizontal="right"/>
    </xf>
    <xf numFmtId="0" fontId="4" fillId="0" borderId="20" xfId="0" applyFont="1" applyBorder="1"/>
    <xf numFmtId="43" fontId="5" fillId="0" borderId="19" xfId="1" applyFont="1" applyBorder="1" applyAlignment="1">
      <alignment horizontal="right"/>
    </xf>
    <xf numFmtId="43" fontId="5" fillId="0" borderId="19" xfId="3" applyNumberFormat="1" applyFont="1" applyBorder="1" applyAlignment="1">
      <alignment horizontal="right"/>
    </xf>
    <xf numFmtId="43" fontId="5" fillId="0" borderId="26" xfId="3" applyNumberFormat="1" applyFont="1" applyBorder="1" applyAlignment="1">
      <alignment horizontal="right"/>
    </xf>
    <xf numFmtId="43" fontId="5" fillId="0" borderId="31" xfId="1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9" fillId="0" borderId="23" xfId="0" applyFont="1" applyBorder="1"/>
    <xf numFmtId="10" fontId="9" fillId="0" borderId="23" xfId="3" applyNumberFormat="1" applyFont="1" applyBorder="1"/>
    <xf numFmtId="0" fontId="4" fillId="0" borderId="21" xfId="0" applyFont="1" applyBorder="1"/>
    <xf numFmtId="0" fontId="4" fillId="0" borderId="13" xfId="0" applyFont="1" applyBorder="1"/>
    <xf numFmtId="0" fontId="5" fillId="0" borderId="33" xfId="0" applyFont="1" applyFill="1" applyBorder="1" applyAlignment="1">
      <alignment horizontal="center"/>
    </xf>
    <xf numFmtId="0" fontId="4" fillId="0" borderId="34" xfId="0" applyFont="1" applyBorder="1"/>
    <xf numFmtId="0" fontId="5" fillId="0" borderId="36" xfId="0" applyFont="1" applyFill="1" applyBorder="1" applyAlignment="1">
      <alignment horizontal="center"/>
    </xf>
    <xf numFmtId="10" fontId="4" fillId="0" borderId="14" xfId="1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4" fillId="0" borderId="16" xfId="0" applyFont="1" applyBorder="1"/>
    <xf numFmtId="10" fontId="4" fillId="0" borderId="27" xfId="1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8" fontId="4" fillId="0" borderId="27" xfId="0" applyNumberFormat="1" applyFont="1" applyFill="1" applyBorder="1" applyAlignment="1">
      <alignment horizontal="right"/>
    </xf>
    <xf numFmtId="10" fontId="5" fillId="0" borderId="31" xfId="1" applyNumberFormat="1" applyFont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0" fontId="9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0" xfId="0" applyFont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Fill="1" applyBorder="1" applyAlignment="1">
      <alignment vertical="center" wrapText="1"/>
    </xf>
    <xf numFmtId="0" fontId="11" fillId="0" borderId="38" xfId="0" applyFont="1" applyBorder="1"/>
    <xf numFmtId="0" fontId="0" fillId="0" borderId="35" xfId="0" applyBorder="1"/>
    <xf numFmtId="0" fontId="0" fillId="0" borderId="4" xfId="0" applyBorder="1"/>
    <xf numFmtId="0" fontId="0" fillId="0" borderId="0" xfId="0" applyBorder="1"/>
    <xf numFmtId="0" fontId="1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" xfId="0" applyFont="1" applyBorder="1"/>
    <xf numFmtId="0" fontId="5" fillId="0" borderId="4" xfId="0" applyFont="1" applyBorder="1"/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5" xfId="0" applyNumberFormat="1" applyFill="1" applyBorder="1"/>
    <xf numFmtId="0" fontId="4" fillId="0" borderId="4" xfId="4" applyFont="1" applyFill="1" applyBorder="1"/>
    <xf numFmtId="43" fontId="0" fillId="0" borderId="5" xfId="0" applyNumberFormat="1" applyFill="1" applyBorder="1" applyAlignment="1">
      <alignment horizontal="right"/>
    </xf>
    <xf numFmtId="0" fontId="4" fillId="0" borderId="4" xfId="4" applyFill="1" applyBorder="1"/>
    <xf numFmtId="10" fontId="0" fillId="0" borderId="5" xfId="3" applyNumberFormat="1" applyFont="1" applyFill="1" applyBorder="1" applyAlignment="1">
      <alignment horizontal="right"/>
    </xf>
    <xf numFmtId="10" fontId="5" fillId="0" borderId="5" xfId="3" applyNumberFormat="1" applyFont="1" applyFill="1" applyBorder="1" applyAlignment="1">
      <alignment horizontal="right"/>
    </xf>
    <xf numFmtId="44" fontId="5" fillId="0" borderId="5" xfId="2" applyFont="1" applyFill="1" applyBorder="1" applyAlignment="1">
      <alignment horizontal="right"/>
    </xf>
    <xf numFmtId="0" fontId="13" fillId="0" borderId="0" xfId="0" applyFont="1" applyBorder="1"/>
    <xf numFmtId="0" fontId="5" fillId="0" borderId="4" xfId="4" applyFont="1" applyFill="1" applyBorder="1"/>
    <xf numFmtId="0" fontId="0" fillId="0" borderId="18" xfId="0" applyFill="1" applyBorder="1"/>
    <xf numFmtId="0" fontId="9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1" xfId="5" applyFont="1" applyFill="1" applyBorder="1"/>
    <xf numFmtId="0" fontId="5" fillId="0" borderId="2" xfId="5" applyFont="1" applyFill="1" applyBorder="1"/>
    <xf numFmtId="43" fontId="0" fillId="0" borderId="5" xfId="3" applyNumberFormat="1" applyFont="1" applyFill="1" applyBorder="1" applyAlignment="1">
      <alignment horizontal="right"/>
    </xf>
    <xf numFmtId="0" fontId="0" fillId="0" borderId="40" xfId="0" applyBorder="1"/>
    <xf numFmtId="0" fontId="5" fillId="0" borderId="18" xfId="0" applyFont="1" applyBorder="1" applyAlignment="1">
      <alignment horizontal="right"/>
    </xf>
    <xf numFmtId="0" fontId="0" fillId="0" borderId="18" xfId="0" applyBorder="1"/>
    <xf numFmtId="0" fontId="5" fillId="0" borderId="21" xfId="0" applyFont="1" applyBorder="1" applyAlignment="1">
      <alignment horizontal="right"/>
    </xf>
    <xf numFmtId="0" fontId="0" fillId="0" borderId="15" xfId="0" applyBorder="1"/>
    <xf numFmtId="0" fontId="0" fillId="0" borderId="41" xfId="0" applyBorder="1"/>
    <xf numFmtId="0" fontId="0" fillId="0" borderId="0" xfId="0" applyAlignment="1">
      <alignment horizontal="centerContinuous"/>
    </xf>
    <xf numFmtId="0" fontId="5" fillId="0" borderId="0" xfId="0" applyNumberFormat="1" applyFont="1" applyAlignment="1" applyProtection="1">
      <alignment horizontal="left"/>
      <protection locked="0"/>
    </xf>
    <xf numFmtId="164" fontId="4" fillId="0" borderId="0" xfId="1" applyNumberFormat="1" applyFont="1"/>
    <xf numFmtId="164" fontId="0" fillId="0" borderId="0" xfId="0" applyNumberFormat="1"/>
    <xf numFmtId="10" fontId="4" fillId="0" borderId="0" xfId="3" applyNumberFormat="1" applyFont="1"/>
    <xf numFmtId="0" fontId="5" fillId="0" borderId="32" xfId="0" applyFont="1" applyBorder="1" applyAlignment="1">
      <alignment horizont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3" fontId="4" fillId="0" borderId="28" xfId="2" applyNumberFormat="1" applyFont="1" applyBorder="1" applyAlignment="1">
      <alignment horizontal="right"/>
    </xf>
    <xf numFmtId="0" fontId="0" fillId="0" borderId="52" xfId="0" applyNumberFormat="1" applyFont="1" applyFill="1" applyBorder="1" applyAlignment="1" applyProtection="1">
      <alignment horizontal="center"/>
    </xf>
    <xf numFmtId="10" fontId="4" fillId="0" borderId="45" xfId="0" applyNumberFormat="1" applyFont="1" applyFill="1" applyBorder="1" applyAlignment="1" applyProtection="1">
      <alignment horizontal="center"/>
    </xf>
    <xf numFmtId="164" fontId="4" fillId="0" borderId="46" xfId="0" applyNumberFormat="1" applyFont="1" applyFill="1" applyBorder="1" applyAlignment="1" applyProtection="1">
      <alignment horizontal="center"/>
    </xf>
    <xf numFmtId="0" fontId="5" fillId="0" borderId="47" xfId="0" applyNumberFormat="1" applyFont="1" applyFill="1" applyBorder="1" applyAlignment="1" applyProtection="1"/>
    <xf numFmtId="0" fontId="4" fillId="0" borderId="48" xfId="0" applyNumberFormat="1" applyFont="1" applyFill="1" applyBorder="1" applyAlignment="1" applyProtection="1"/>
    <xf numFmtId="10" fontId="4" fillId="0" borderId="48" xfId="0" applyNumberFormat="1" applyFont="1" applyFill="1" applyBorder="1" applyAlignment="1" applyProtection="1"/>
    <xf numFmtId="0" fontId="4" fillId="0" borderId="48" xfId="0" applyNumberFormat="1" applyFont="1" applyFill="1" applyBorder="1" applyAlignment="1" applyProtection="1">
      <alignment horizontal="center"/>
    </xf>
    <xf numFmtId="164" fontId="5" fillId="0" borderId="48" xfId="0" applyNumberFormat="1" applyFont="1" applyFill="1" applyBorder="1" applyAlignment="1" applyProtection="1"/>
    <xf numFmtId="164" fontId="4" fillId="0" borderId="43" xfId="0" applyNumberFormat="1" applyFont="1" applyFill="1" applyBorder="1" applyAlignment="1" applyProtection="1"/>
    <xf numFmtId="164" fontId="4" fillId="0" borderId="44" xfId="0" applyNumberFormat="1" applyFont="1" applyFill="1" applyBorder="1" applyAlignment="1" applyProtection="1"/>
    <xf numFmtId="14" fontId="4" fillId="0" borderId="49" xfId="0" applyNumberFormat="1" applyFont="1" applyFill="1" applyBorder="1" applyAlignment="1" applyProtection="1">
      <alignment horizontal="center"/>
    </xf>
    <xf numFmtId="14" fontId="4" fillId="0" borderId="50" xfId="0" applyNumberFormat="1" applyFont="1" applyFill="1" applyBorder="1" applyAlignment="1" applyProtection="1">
      <alignment horizontal="center"/>
    </xf>
    <xf numFmtId="43" fontId="4" fillId="0" borderId="5" xfId="2" applyNumberFormat="1" applyFont="1" applyBorder="1" applyAlignment="1">
      <alignment horizontal="right"/>
    </xf>
    <xf numFmtId="43" fontId="5" fillId="0" borderId="5" xfId="2" applyNumberFormat="1" applyFont="1" applyBorder="1" applyAlignment="1">
      <alignment horizontal="right"/>
    </xf>
    <xf numFmtId="0" fontId="0" fillId="0" borderId="53" xfId="0" applyNumberFormat="1" applyFont="1" applyFill="1" applyBorder="1" applyAlignment="1" applyProtection="1">
      <alignment horizontal="center"/>
    </xf>
    <xf numFmtId="43" fontId="0" fillId="0" borderId="44" xfId="0" applyNumberFormat="1" applyFont="1" applyFill="1" applyBorder="1" applyAlignment="1" applyProtection="1"/>
    <xf numFmtId="43" fontId="0" fillId="0" borderId="5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3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Continuous"/>
    </xf>
    <xf numFmtId="169" fontId="5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 applyProtection="1">
      <alignment horizontal="right"/>
    </xf>
    <xf numFmtId="164" fontId="4" fillId="0" borderId="54" xfId="0" applyNumberFormat="1" applyFont="1" applyFill="1" applyBorder="1" applyAlignment="1" applyProtection="1">
      <alignment horizontal="right"/>
    </xf>
    <xf numFmtId="164" fontId="4" fillId="0" borderId="54" xfId="0" applyNumberFormat="1" applyFont="1" applyFill="1" applyBorder="1" applyAlignment="1" applyProtection="1">
      <alignment horizontal="fill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0" fontId="5" fillId="0" borderId="51" xfId="0" applyNumberFormat="1" applyFont="1" applyFill="1" applyBorder="1" applyAlignment="1" applyProtection="1">
      <alignment horizontal="center"/>
    </xf>
    <xf numFmtId="10" fontId="4" fillId="0" borderId="43" xfId="0" applyNumberFormat="1" applyFont="1" applyFill="1" applyBorder="1" applyAlignment="1" applyProtection="1">
      <alignment horizontal="center"/>
    </xf>
    <xf numFmtId="0" fontId="4" fillId="0" borderId="43" xfId="0" applyNumberFormat="1" applyFont="1" applyFill="1" applyBorder="1" applyAlignment="1" applyProtection="1">
      <alignment horizontal="center"/>
    </xf>
    <xf numFmtId="164" fontId="4" fillId="0" borderId="43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170" fontId="4" fillId="0" borderId="0" xfId="0" applyNumberFormat="1" applyFont="1" applyFill="1" applyBorder="1" applyAlignment="1" applyProtection="1">
      <alignment horizontal="right"/>
    </xf>
    <xf numFmtId="0" fontId="4" fillId="0" borderId="44" xfId="0" applyNumberFormat="1" applyFont="1" applyFill="1" applyBorder="1" applyAlignment="1" applyProtection="1">
      <alignment horizontal="center"/>
    </xf>
    <xf numFmtId="43" fontId="5" fillId="0" borderId="28" xfId="2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8" fillId="0" borderId="0" xfId="43" applyBorder="1" applyAlignment="1">
      <alignment horizontal="left"/>
    </xf>
    <xf numFmtId="0" fontId="0" fillId="0" borderId="0" xfId="0"/>
    <xf numFmtId="43" fontId="4" fillId="0" borderId="12" xfId="2" applyNumberFormat="1" applyFont="1" applyBorder="1" applyAlignment="1">
      <alignment horizontal="right"/>
    </xf>
    <xf numFmtId="43" fontId="4" fillId="0" borderId="15" xfId="2" applyNumberFormat="1" applyFont="1" applyBorder="1" applyAlignment="1">
      <alignment horizontal="right"/>
    </xf>
    <xf numFmtId="0" fontId="0" fillId="0" borderId="0" xfId="0" applyFill="1"/>
    <xf numFmtId="172" fontId="4" fillId="0" borderId="27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right"/>
    </xf>
    <xf numFmtId="10" fontId="5" fillId="0" borderId="8" xfId="0" applyNumberFormat="1" applyFont="1" applyFill="1" applyBorder="1" applyAlignment="1">
      <alignment horizontal="right"/>
    </xf>
    <xf numFmtId="0" fontId="19" fillId="0" borderId="0" xfId="0" applyFont="1"/>
    <xf numFmtId="0" fontId="17" fillId="0" borderId="0" xfId="0" applyFont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0" fillId="0" borderId="18" xfId="0" applyFill="1" applyBorder="1"/>
    <xf numFmtId="44" fontId="20" fillId="0" borderId="0" xfId="0" applyNumberFormat="1" applyFont="1" applyFill="1"/>
    <xf numFmtId="0" fontId="20" fillId="0" borderId="0" xfId="0" applyFont="1" applyAlignment="1">
      <alignment horizontal="left" vertical="top" wrapText="1"/>
    </xf>
    <xf numFmtId="44" fontId="21" fillId="0" borderId="0" xfId="0" applyNumberFormat="1" applyFont="1" applyFill="1"/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44" fontId="21" fillId="0" borderId="18" xfId="0" applyNumberFormat="1" applyFont="1" applyFill="1" applyBorder="1"/>
    <xf numFmtId="0" fontId="21" fillId="0" borderId="0" xfId="0" applyFont="1" applyFill="1"/>
    <xf numFmtId="43" fontId="2" fillId="0" borderId="0" xfId="1" applyFont="1" applyFill="1"/>
    <xf numFmtId="0" fontId="0" fillId="0" borderId="0" xfId="0" quotePrefix="1"/>
    <xf numFmtId="43" fontId="2" fillId="0" borderId="18" xfId="1" applyFont="1" applyFill="1" applyBorder="1"/>
    <xf numFmtId="0" fontId="17" fillId="0" borderId="0" xfId="0" quotePrefix="1" applyFont="1"/>
    <xf numFmtId="44" fontId="20" fillId="0" borderId="0" xfId="2" applyFont="1" applyFill="1"/>
    <xf numFmtId="0" fontId="20" fillId="0" borderId="0" xfId="0" applyFont="1"/>
    <xf numFmtId="0" fontId="21" fillId="0" borderId="0" xfId="0" quotePrefix="1" applyFont="1" applyAlignment="1">
      <alignment horizontal="left" vertical="top" wrapText="1"/>
    </xf>
    <xf numFmtId="1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43" fontId="0" fillId="0" borderId="18" xfId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quotePrefix="1" applyFont="1" applyAlignment="1">
      <alignment horizontal="left" vertical="top"/>
    </xf>
    <xf numFmtId="170" fontId="5" fillId="0" borderId="55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fill"/>
      <protection locked="0"/>
    </xf>
    <xf numFmtId="164" fontId="4" fillId="0" borderId="47" xfId="0" applyNumberFormat="1" applyFont="1" applyFill="1" applyBorder="1" applyAlignment="1" applyProtection="1">
      <alignment horizontal="right"/>
    </xf>
    <xf numFmtId="43" fontId="4" fillId="0" borderId="12" xfId="1" applyFont="1" applyBorder="1" applyAlignment="1">
      <alignment horizontal="center"/>
    </xf>
    <xf numFmtId="0" fontId="4" fillId="0" borderId="50" xfId="0" applyFont="1" applyBorder="1"/>
    <xf numFmtId="43" fontId="4" fillId="0" borderId="44" xfId="2" applyNumberFormat="1" applyFont="1" applyBorder="1" applyAlignment="1">
      <alignment horizontal="right"/>
    </xf>
    <xf numFmtId="164" fontId="4" fillId="0" borderId="50" xfId="1" applyNumberFormat="1" applyFont="1" applyBorder="1"/>
    <xf numFmtId="43" fontId="4" fillId="0" borderId="44" xfId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3" fontId="5" fillId="0" borderId="44" xfId="0" applyNumberFormat="1" applyFont="1" applyBorder="1" applyAlignment="1">
      <alignment horizontal="center"/>
    </xf>
    <xf numFmtId="43" fontId="5" fillId="0" borderId="27" xfId="0" applyNumberFormat="1" applyFont="1" applyBorder="1" applyAlignment="1">
      <alignment horizontal="center"/>
    </xf>
    <xf numFmtId="0" fontId="4" fillId="0" borderId="44" xfId="0" applyFont="1" applyBorder="1"/>
    <xf numFmtId="0" fontId="4" fillId="0" borderId="50" xfId="0" applyFont="1" applyBorder="1" applyAlignment="1">
      <alignment horizontal="center"/>
    </xf>
    <xf numFmtId="0" fontId="4" fillId="0" borderId="47" xfId="0" applyFont="1" applyFill="1" applyBorder="1"/>
    <xf numFmtId="0" fontId="4" fillId="0" borderId="47" xfId="0" applyFont="1" applyBorder="1"/>
    <xf numFmtId="0" fontId="4" fillId="0" borderId="48" xfId="0" applyFont="1" applyBorder="1" applyAlignment="1">
      <alignment horizontal="center"/>
    </xf>
    <xf numFmtId="43" fontId="4" fillId="0" borderId="48" xfId="2" applyNumberFormat="1" applyFont="1" applyBorder="1" applyAlignment="1">
      <alignment horizontal="right"/>
    </xf>
    <xf numFmtId="0" fontId="9" fillId="0" borderId="50" xfId="0" applyFont="1" applyBorder="1"/>
    <xf numFmtId="43" fontId="4" fillId="0" borderId="12" xfId="1" applyFont="1" applyBorder="1"/>
    <xf numFmtId="0" fontId="5" fillId="0" borderId="54" xfId="0" applyFont="1" applyBorder="1"/>
    <xf numFmtId="0" fontId="4" fillId="0" borderId="54" xfId="0" applyFont="1" applyBorder="1"/>
    <xf numFmtId="43" fontId="5" fillId="0" borderId="44" xfId="1" applyFont="1" applyBorder="1"/>
    <xf numFmtId="43" fontId="4" fillId="0" borderId="44" xfId="1" applyFont="1" applyBorder="1"/>
    <xf numFmtId="43" fontId="4" fillId="0" borderId="44" xfId="2" applyNumberFormat="1" applyFont="1" applyBorder="1"/>
    <xf numFmtId="10" fontId="4" fillId="0" borderId="48" xfId="3" applyNumberFormat="1" applyFont="1" applyBorder="1" applyAlignment="1">
      <alignment horizontal="right"/>
    </xf>
    <xf numFmtId="10" fontId="4" fillId="0" borderId="31" xfId="3" applyNumberFormat="1" applyFont="1" applyBorder="1" applyAlignment="1">
      <alignment horizontal="right"/>
    </xf>
    <xf numFmtId="43" fontId="4" fillId="0" borderId="50" xfId="1" applyFont="1" applyBorder="1"/>
    <xf numFmtId="43" fontId="5" fillId="0" borderId="50" xfId="1" applyFont="1" applyBorder="1"/>
    <xf numFmtId="43" fontId="0" fillId="0" borderId="5" xfId="1" applyFont="1" applyBorder="1"/>
    <xf numFmtId="43" fontId="0" fillId="0" borderId="21" xfId="1" applyFont="1" applyBorder="1"/>
    <xf numFmtId="43" fontId="0" fillId="0" borderId="8" xfId="1" applyFont="1" applyBorder="1"/>
    <xf numFmtId="43" fontId="0" fillId="0" borderId="39" xfId="1" applyFont="1" applyBorder="1"/>
    <xf numFmtId="49" fontId="1" fillId="0" borderId="0" xfId="1" applyNumberFormat="1" applyFont="1" applyFill="1" applyAlignment="1">
      <alignment horizontal="right"/>
    </xf>
    <xf numFmtId="0" fontId="9" fillId="0" borderId="7" xfId="5" applyFont="1" applyFill="1" applyBorder="1" applyAlignment="1">
      <alignment horizontal="left" wrapText="1"/>
    </xf>
    <xf numFmtId="0" fontId="9" fillId="0" borderId="8" xfId="5" applyFont="1" applyFill="1" applyBorder="1" applyAlignment="1">
      <alignment horizontal="left" wrapText="1"/>
    </xf>
    <xf numFmtId="0" fontId="5" fillId="0" borderId="4" xfId="5" applyFont="1" applyFill="1" applyBorder="1"/>
    <xf numFmtId="0" fontId="5" fillId="0" borderId="0" xfId="5" applyFont="1" applyFill="1" applyBorder="1"/>
    <xf numFmtId="43" fontId="0" fillId="0" borderId="50" xfId="3" applyNumberFormat="1" applyFont="1" applyFill="1" applyBorder="1" applyAlignment="1">
      <alignment horizontal="right"/>
    </xf>
    <xf numFmtId="0" fontId="9" fillId="0" borderId="1" xfId="5" applyFont="1" applyFill="1" applyBorder="1" applyAlignment="1"/>
    <xf numFmtId="0" fontId="5" fillId="0" borderId="2" xfId="5" applyFont="1" applyFill="1" applyBorder="1" applyAlignment="1">
      <alignment wrapText="1"/>
    </xf>
    <xf numFmtId="0" fontId="4" fillId="0" borderId="2" xfId="5" applyFill="1" applyBorder="1" applyAlignment="1">
      <alignment wrapText="1"/>
    </xf>
    <xf numFmtId="0" fontId="4" fillId="0" borderId="3" xfId="5" applyFill="1" applyBorder="1" applyAlignment="1">
      <alignment wrapText="1"/>
    </xf>
    <xf numFmtId="0" fontId="9" fillId="0" borderId="6" xfId="5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4" fillId="0" borderId="28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4" fillId="0" borderId="5" xfId="3" applyNumberFormat="1" applyFont="1" applyFill="1" applyBorder="1" applyAlignment="1">
      <alignment horizontal="center"/>
    </xf>
    <xf numFmtId="10" fontId="5" fillId="0" borderId="29" xfId="3" applyNumberFormat="1" applyFont="1" applyFill="1" applyBorder="1" applyAlignment="1">
      <alignment horizontal="center"/>
    </xf>
    <xf numFmtId="10" fontId="5" fillId="0" borderId="10" xfId="3" applyNumberFormat="1" applyFont="1" applyFill="1" applyBorder="1" applyAlignment="1">
      <alignment horizontal="center"/>
    </xf>
    <xf numFmtId="10" fontId="5" fillId="0" borderId="11" xfId="3" applyNumberFormat="1" applyFont="1" applyFill="1" applyBorder="1" applyAlignment="1">
      <alignment horizontal="center"/>
    </xf>
    <xf numFmtId="2" fontId="4" fillId="0" borderId="28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5" fillId="0" borderId="30" xfId="3" applyNumberFormat="1" applyFont="1" applyFill="1" applyBorder="1" applyAlignment="1">
      <alignment horizontal="center"/>
    </xf>
    <xf numFmtId="2" fontId="5" fillId="0" borderId="7" xfId="3" applyNumberFormat="1" applyFont="1" applyFill="1" applyBorder="1" applyAlignment="1">
      <alignment horizontal="center"/>
    </xf>
    <xf numFmtId="2" fontId="5" fillId="0" borderId="8" xfId="3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8" fillId="0" borderId="7" xfId="43" applyFont="1" applyBorder="1" applyAlignment="1" applyProtection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4" xfId="5" applyFont="1" applyFill="1" applyBorder="1" applyAlignment="1">
      <alignment horizontal="left" wrapText="1"/>
    </xf>
    <xf numFmtId="0" fontId="9" fillId="0" borderId="0" xfId="5" applyFont="1" applyFill="1" applyBorder="1" applyAlignment="1">
      <alignment horizontal="left" wrapText="1"/>
    </xf>
    <xf numFmtId="0" fontId="9" fillId="0" borderId="50" xfId="5" applyFont="1" applyFill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4">
    <cellStyle name="Comma" xfId="1" builtinId="3"/>
    <cellStyle name="Comma 2" xfId="6"/>
    <cellStyle name="Comma 3" xfId="7"/>
    <cellStyle name="Comma 3 2" xfId="41"/>
    <cellStyle name="Currency" xfId="2" builtinId="4"/>
    <cellStyle name="Hyperlink" xfId="43" builtinId="8"/>
    <cellStyle name="Normal" xfId="0" builtinId="0"/>
    <cellStyle name="Normal - Style1" xfId="8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0" xfId="20"/>
    <cellStyle name="Normal 21" xfId="21"/>
    <cellStyle name="Normal 22" xfId="22"/>
    <cellStyle name="Normal 23" xfId="4"/>
    <cellStyle name="Normal 24" xfId="5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0" xfId="29"/>
    <cellStyle name="Normal 31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te 2" xfId="37"/>
    <cellStyle name="Note 3" xfId="38"/>
    <cellStyle name="Percent" xfId="3" builtinId="5"/>
    <cellStyle name="Percent 2" xfId="39"/>
    <cellStyle name="Percent 3" xfId="40"/>
    <cellStyle name="Percent 3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6200000">
          <a:off x="8658225" y="5734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419100</xdr:colOff>
      <xdr:row>27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16200000">
          <a:off x="8658225" y="41052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419100</xdr:colOff>
      <xdr:row>29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16200000">
          <a:off x="8658225" y="442912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16200000">
          <a:off x="12096750" y="250507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16200000">
          <a:off x="12096750" y="252126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15</xdr:col>
      <xdr:colOff>38100</xdr:colOff>
      <xdr:row>122</xdr:row>
      <xdr:rowOff>0</xdr:rowOff>
    </xdr:from>
    <xdr:to>
      <xdr:col>15</xdr:col>
      <xdr:colOff>419100</xdr:colOff>
      <xdr:row>122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16200000">
          <a:off x="16725900" y="18688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7" tint="-0.249977111117893"/>
    <pageSetUpPr fitToPage="1"/>
  </sheetPr>
  <dimension ref="A1:O163"/>
  <sheetViews>
    <sheetView showGridLines="0" tabSelected="1" zoomScale="85" zoomScaleNormal="85" workbookViewId="0">
      <selection activeCell="J2" sqref="J2"/>
    </sheetView>
  </sheetViews>
  <sheetFormatPr defaultRowHeight="12.75" x14ac:dyDescent="0.2"/>
  <cols>
    <col min="1" max="1" width="3" style="2" customWidth="1"/>
    <col min="2" max="2" width="13.85546875" style="2" customWidth="1"/>
    <col min="3" max="5" width="16.42578125" style="2" customWidth="1"/>
    <col min="6" max="6" width="20.5703125" style="2" bestFit="1" customWidth="1"/>
    <col min="7" max="7" width="19.140625" style="2" customWidth="1"/>
    <col min="8" max="8" width="20.5703125" style="2" bestFit="1" customWidth="1"/>
    <col min="9" max="9" width="18.7109375" style="2" bestFit="1" customWidth="1"/>
    <col min="10" max="11" width="16.42578125" style="2" customWidth="1"/>
    <col min="12" max="12" width="18.7109375" style="2" bestFit="1" customWidth="1"/>
    <col min="13" max="14" width="16.42578125" style="2" customWidth="1"/>
    <col min="15" max="15" width="17.85546875" style="2" bestFit="1" customWidth="1"/>
    <col min="16" max="20" width="15.85546875" style="2" customWidth="1"/>
    <col min="21" max="16384" width="9.140625" style="2"/>
  </cols>
  <sheetData>
    <row r="1" spans="1:13" ht="15.75" x14ac:dyDescent="0.25">
      <c r="A1" s="1" t="s">
        <v>0</v>
      </c>
    </row>
    <row r="2" spans="1:13" ht="15.75" x14ac:dyDescent="0.25">
      <c r="A2" s="1" t="s">
        <v>208</v>
      </c>
    </row>
    <row r="3" spans="1:13" ht="13.5" thickBot="1" x14ac:dyDescent="0.25"/>
    <row r="4" spans="1:13" x14ac:dyDescent="0.2">
      <c r="B4" s="376" t="s">
        <v>1</v>
      </c>
      <c r="C4" s="377"/>
      <c r="D4" s="379" t="s">
        <v>2</v>
      </c>
      <c r="E4" s="379"/>
      <c r="F4" s="379"/>
      <c r="G4" s="380"/>
      <c r="I4" s="378"/>
      <c r="J4" s="378"/>
    </row>
    <row r="5" spans="1:13" x14ac:dyDescent="0.2">
      <c r="B5" s="364" t="s">
        <v>3</v>
      </c>
      <c r="C5" s="365"/>
      <c r="D5" s="368" t="s">
        <v>4</v>
      </c>
      <c r="E5" s="368"/>
      <c r="F5" s="368"/>
      <c r="G5" s="369"/>
      <c r="I5" s="378"/>
      <c r="J5" s="378"/>
      <c r="L5" s="373"/>
      <c r="M5" s="373"/>
    </row>
    <row r="6" spans="1:13" x14ac:dyDescent="0.2">
      <c r="B6" s="364" t="s">
        <v>5</v>
      </c>
      <c r="C6" s="365"/>
      <c r="D6" s="374">
        <v>41422</v>
      </c>
      <c r="E6" s="368"/>
      <c r="F6" s="368"/>
      <c r="G6" s="369"/>
      <c r="I6" s="378"/>
      <c r="J6" s="378"/>
      <c r="L6" s="373"/>
      <c r="M6" s="373"/>
    </row>
    <row r="7" spans="1:13" x14ac:dyDescent="0.2">
      <c r="B7" s="364" t="s">
        <v>6</v>
      </c>
      <c r="C7" s="365"/>
      <c r="D7" s="374">
        <v>41394</v>
      </c>
      <c r="E7" s="374"/>
      <c r="F7" s="374"/>
      <c r="G7" s="375"/>
      <c r="L7" s="373"/>
      <c r="M7" s="373"/>
    </row>
    <row r="8" spans="1:13" x14ac:dyDescent="0.2">
      <c r="B8" s="364" t="s">
        <v>7</v>
      </c>
      <c r="C8" s="365"/>
      <c r="D8" s="368" t="s">
        <v>197</v>
      </c>
      <c r="E8" s="368"/>
      <c r="F8" s="368"/>
      <c r="G8" s="369"/>
    </row>
    <row r="9" spans="1:13" x14ac:dyDescent="0.2">
      <c r="B9" s="364" t="s">
        <v>8</v>
      </c>
      <c r="C9" s="365"/>
      <c r="D9" s="368" t="s">
        <v>198</v>
      </c>
      <c r="E9" s="368"/>
      <c r="F9" s="368"/>
      <c r="G9" s="369"/>
    </row>
    <row r="10" spans="1:13" x14ac:dyDescent="0.2">
      <c r="B10" s="3" t="s">
        <v>9</v>
      </c>
      <c r="C10" s="4"/>
      <c r="D10" s="250" t="s">
        <v>199</v>
      </c>
      <c r="E10" s="248"/>
      <c r="F10" s="248"/>
      <c r="G10" s="249"/>
    </row>
    <row r="11" spans="1:13" ht="13.5" thickBot="1" x14ac:dyDescent="0.25">
      <c r="B11" s="366" t="s">
        <v>10</v>
      </c>
      <c r="C11" s="367"/>
      <c r="D11" s="370" t="s">
        <v>200</v>
      </c>
      <c r="E11" s="371"/>
      <c r="F11" s="371"/>
      <c r="G11" s="372"/>
    </row>
    <row r="12" spans="1:13" x14ac:dyDescent="0.2">
      <c r="B12" s="5"/>
      <c r="C12" s="5"/>
    </row>
    <row r="13" spans="1:13" ht="13.5" thickBot="1" x14ac:dyDescent="0.25"/>
    <row r="14" spans="1:13" ht="15.75" x14ac:dyDescent="0.25">
      <c r="A14" s="6" t="s">
        <v>11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3" ht="6.75" customHeight="1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</row>
    <row r="16" spans="1:13" x14ac:dyDescent="0.2">
      <c r="A16" s="12"/>
      <c r="B16" s="13" t="s">
        <v>12</v>
      </c>
      <c r="C16" s="14" t="s">
        <v>13</v>
      </c>
      <c r="D16" s="15" t="s">
        <v>14</v>
      </c>
      <c r="E16" s="14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4" t="s">
        <v>21</v>
      </c>
      <c r="L16" s="17" t="s">
        <v>22</v>
      </c>
    </row>
    <row r="17" spans="1:15" x14ac:dyDescent="0.2">
      <c r="A17" s="10"/>
      <c r="B17" s="212" t="s">
        <v>201</v>
      </c>
      <c r="C17" s="242" t="s">
        <v>202</v>
      </c>
      <c r="D17" s="241">
        <v>7.3000000000000001E-3</v>
      </c>
      <c r="E17" s="242" t="s">
        <v>203</v>
      </c>
      <c r="F17" s="243">
        <v>462000000</v>
      </c>
      <c r="G17" s="223">
        <v>436704212.56999999</v>
      </c>
      <c r="H17" s="18">
        <v>372383.94</v>
      </c>
      <c r="I17" s="19">
        <v>6185849.3099999996</v>
      </c>
      <c r="J17" s="18">
        <f>G17-I17</f>
        <v>430518363.25999999</v>
      </c>
      <c r="K17" s="20">
        <v>0.98</v>
      </c>
      <c r="L17" s="225">
        <v>50885</v>
      </c>
    </row>
    <row r="18" spans="1:15" x14ac:dyDescent="0.2">
      <c r="A18" s="10"/>
      <c r="B18" s="212" t="s">
        <v>204</v>
      </c>
      <c r="C18" s="246" t="s">
        <v>205</v>
      </c>
      <c r="D18" s="216">
        <v>3.5000000000000003E-2</v>
      </c>
      <c r="E18" s="246" t="s">
        <v>203</v>
      </c>
      <c r="F18" s="217">
        <v>9200000</v>
      </c>
      <c r="G18" s="224">
        <v>9200000</v>
      </c>
      <c r="H18" s="21">
        <v>31206.15</v>
      </c>
      <c r="I18" s="22">
        <v>0</v>
      </c>
      <c r="J18" s="21">
        <v>9200000</v>
      </c>
      <c r="K18" s="23">
        <v>0.02</v>
      </c>
      <c r="L18" s="226">
        <v>54173</v>
      </c>
    </row>
    <row r="19" spans="1:15" x14ac:dyDescent="0.2">
      <c r="A19" s="24"/>
      <c r="B19" s="218" t="s">
        <v>23</v>
      </c>
      <c r="C19" s="219"/>
      <c r="D19" s="220"/>
      <c r="E19" s="221"/>
      <c r="F19" s="222">
        <f>SUM(F17:F18)</f>
        <v>471200000</v>
      </c>
      <c r="G19" s="222">
        <f>SUM(G17:G18)</f>
        <v>445904212.56999999</v>
      </c>
      <c r="H19" s="26">
        <f>SUM(H17:H18)</f>
        <v>403590.09</v>
      </c>
      <c r="I19" s="27"/>
      <c r="J19" s="26">
        <f>SUM(J17:J18)</f>
        <v>439718363.25999999</v>
      </c>
      <c r="K19" s="28"/>
      <c r="L19" s="240"/>
    </row>
    <row r="20" spans="1:15" s="32" customFormat="1" ht="11.25" x14ac:dyDescent="0.2">
      <c r="A20" s="29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5" s="32" customFormat="1" ht="11.25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5" ht="6.75" customHeight="1" thickBo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5" ht="13.5" thickBot="1" x14ac:dyDescent="0.25"/>
    <row r="24" spans="1:15" ht="15.75" x14ac:dyDescent="0.25">
      <c r="A24" s="6" t="s">
        <v>25</v>
      </c>
      <c r="B24" s="7"/>
      <c r="C24" s="8"/>
      <c r="D24" s="8"/>
      <c r="E24" s="8"/>
      <c r="F24" s="8"/>
      <c r="G24" s="8"/>
      <c r="H24" s="9"/>
      <c r="J24" s="36" t="s">
        <v>26</v>
      </c>
      <c r="K24" s="37"/>
      <c r="L24" s="37"/>
      <c r="M24" s="37"/>
      <c r="N24" s="37"/>
      <c r="O24" s="38"/>
    </row>
    <row r="25" spans="1:15" ht="6.75" customHeight="1" x14ac:dyDescent="0.2">
      <c r="A25" s="10"/>
      <c r="B25" s="5"/>
      <c r="C25" s="5"/>
      <c r="D25" s="5"/>
      <c r="E25" s="5"/>
      <c r="F25" s="5"/>
      <c r="G25" s="5"/>
      <c r="H25" s="11"/>
      <c r="J25" s="39"/>
      <c r="K25" s="40"/>
      <c r="L25" s="40"/>
      <c r="M25" s="40"/>
      <c r="N25" s="40"/>
      <c r="O25" s="41"/>
    </row>
    <row r="26" spans="1:15" s="47" customFormat="1" ht="12.75" customHeight="1" x14ac:dyDescent="0.2">
      <c r="A26" s="42"/>
      <c r="B26" s="13"/>
      <c r="C26" s="13"/>
      <c r="D26" s="13"/>
      <c r="E26" s="13"/>
      <c r="F26" s="14" t="s">
        <v>27</v>
      </c>
      <c r="G26" s="14" t="s">
        <v>28</v>
      </c>
      <c r="H26" s="17" t="s">
        <v>29</v>
      </c>
      <c r="I26" s="43"/>
      <c r="J26" s="44"/>
      <c r="K26" s="45"/>
      <c r="L26" s="46" t="s">
        <v>30</v>
      </c>
      <c r="M26" s="346" t="s">
        <v>31</v>
      </c>
      <c r="N26" s="347"/>
      <c r="O26" s="348"/>
    </row>
    <row r="27" spans="1:15" x14ac:dyDescent="0.2">
      <c r="A27" s="48"/>
      <c r="B27" s="49" t="s">
        <v>32</v>
      </c>
      <c r="C27" s="49"/>
      <c r="D27" s="49"/>
      <c r="E27" s="49"/>
      <c r="F27" s="50">
        <v>437083192.31</v>
      </c>
      <c r="G27" s="252">
        <f>H27-F27</f>
        <v>-5456201.3299999833</v>
      </c>
      <c r="H27" s="51">
        <v>431626990.98000002</v>
      </c>
      <c r="I27" s="43"/>
      <c r="J27" s="52"/>
      <c r="K27" s="53"/>
      <c r="L27" s="54"/>
      <c r="M27" s="349" t="s">
        <v>33</v>
      </c>
      <c r="N27" s="350"/>
      <c r="O27" s="351"/>
    </row>
    <row r="28" spans="1:15" x14ac:dyDescent="0.2">
      <c r="A28" s="10"/>
      <c r="B28" s="5" t="s">
        <v>34</v>
      </c>
      <c r="C28" s="5"/>
      <c r="D28" s="5"/>
      <c r="E28" s="5"/>
      <c r="F28" s="214">
        <v>8707554.7599999998</v>
      </c>
      <c r="G28" s="253">
        <f t="shared" ref="G28:G29" si="0">H28-F28</f>
        <v>-17060.410000000149</v>
      </c>
      <c r="H28" s="227">
        <v>8690494.3499999996</v>
      </c>
      <c r="I28" s="43"/>
      <c r="J28" s="39" t="s">
        <v>35</v>
      </c>
      <c r="K28" s="40"/>
      <c r="L28" s="55">
        <v>1.8561688720646379E-2</v>
      </c>
      <c r="M28" s="352">
        <v>-24.19703334956225</v>
      </c>
      <c r="N28" s="353"/>
      <c r="O28" s="354"/>
    </row>
    <row r="29" spans="1:15" x14ac:dyDescent="0.2">
      <c r="A29" s="10"/>
      <c r="B29" s="56" t="s">
        <v>36</v>
      </c>
      <c r="C29" s="56"/>
      <c r="D29" s="56"/>
      <c r="E29" s="56"/>
      <c r="F29" s="247">
        <v>445790747.06999999</v>
      </c>
      <c r="G29" s="253">
        <f t="shared" si="0"/>
        <v>-5473261.7399999499</v>
      </c>
      <c r="H29" s="228">
        <v>440317485.33000004</v>
      </c>
      <c r="I29" s="43"/>
      <c r="J29" s="39" t="s">
        <v>37</v>
      </c>
      <c r="K29" s="40"/>
      <c r="L29" s="55">
        <v>5.8748137929064232E-3</v>
      </c>
      <c r="M29" s="352">
        <v>-1.6392121206050392</v>
      </c>
      <c r="N29" s="353"/>
      <c r="O29" s="354"/>
    </row>
    <row r="30" spans="1:15" x14ac:dyDescent="0.2">
      <c r="A30" s="10"/>
      <c r="B30" s="5" t="s">
        <v>38</v>
      </c>
      <c r="C30" s="5"/>
      <c r="D30" s="5"/>
      <c r="E30" s="5"/>
      <c r="F30" s="57"/>
      <c r="G30" s="58"/>
      <c r="H30" s="59"/>
      <c r="I30" s="43"/>
      <c r="J30" s="39" t="s">
        <v>39</v>
      </c>
      <c r="K30" s="40"/>
      <c r="L30" s="55">
        <v>0.13023763407929406</v>
      </c>
      <c r="M30" s="352">
        <v>-15.150026250603943</v>
      </c>
      <c r="N30" s="353"/>
      <c r="O30" s="354"/>
    </row>
    <row r="31" spans="1:15" x14ac:dyDescent="0.2">
      <c r="A31" s="10"/>
      <c r="B31" s="5" t="s">
        <v>40</v>
      </c>
      <c r="C31" s="5"/>
      <c r="D31" s="5"/>
      <c r="E31" s="5"/>
      <c r="F31" s="57"/>
      <c r="G31" s="58"/>
      <c r="H31" s="59"/>
      <c r="I31" s="43"/>
      <c r="J31" s="39" t="s">
        <v>41</v>
      </c>
      <c r="K31" s="40"/>
      <c r="L31" s="55">
        <v>0.13135715429025879</v>
      </c>
      <c r="M31" s="352">
        <v>-2.1287722697414662</v>
      </c>
      <c r="N31" s="353"/>
      <c r="O31" s="354"/>
    </row>
    <row r="32" spans="1:15" x14ac:dyDescent="0.2">
      <c r="A32" s="10"/>
      <c r="B32" s="5"/>
      <c r="C32" s="5"/>
      <c r="D32" s="5"/>
      <c r="E32" s="5"/>
      <c r="F32" s="57"/>
      <c r="G32" s="57"/>
      <c r="H32" s="60"/>
      <c r="I32" s="43"/>
      <c r="J32" s="61"/>
      <c r="K32" s="62"/>
      <c r="L32" s="63"/>
      <c r="M32" s="355" t="s">
        <v>42</v>
      </c>
      <c r="N32" s="356"/>
      <c r="O32" s="357"/>
    </row>
    <row r="33" spans="1:15" x14ac:dyDescent="0.2">
      <c r="A33" s="10"/>
      <c r="B33" s="5" t="s">
        <v>43</v>
      </c>
      <c r="C33" s="5"/>
      <c r="D33" s="5"/>
      <c r="E33" s="5"/>
      <c r="F33" s="256">
        <v>5.0848701123556372</v>
      </c>
      <c r="G33" s="256">
        <v>1.726951796546139E-3</v>
      </c>
      <c r="H33" s="255">
        <v>5.0865970641521834</v>
      </c>
      <c r="I33" s="43"/>
      <c r="J33" s="39" t="s">
        <v>44</v>
      </c>
      <c r="K33" s="40"/>
      <c r="L33" s="55">
        <v>0.70319481564595632</v>
      </c>
      <c r="M33" s="352">
        <v>76.595654257117616</v>
      </c>
      <c r="N33" s="353"/>
      <c r="O33" s="354"/>
    </row>
    <row r="34" spans="1:15" x14ac:dyDescent="0.2">
      <c r="A34" s="10"/>
      <c r="B34" s="5" t="s">
        <v>45</v>
      </c>
      <c r="C34" s="5"/>
      <c r="D34" s="5"/>
      <c r="E34" s="5"/>
      <c r="F34" s="57">
        <v>156.22553855660539</v>
      </c>
      <c r="G34" s="57">
        <v>-0.21340823755801352</v>
      </c>
      <c r="H34" s="59">
        <v>156.01213031904737</v>
      </c>
      <c r="I34" s="43"/>
      <c r="J34" s="64" t="s">
        <v>46</v>
      </c>
      <c r="K34" s="40"/>
      <c r="L34" s="55">
        <v>9.2457041691002897E-3</v>
      </c>
      <c r="M34" s="358">
        <v>79.707429189363637</v>
      </c>
      <c r="N34" s="359"/>
      <c r="O34" s="360"/>
    </row>
    <row r="35" spans="1:15" x14ac:dyDescent="0.2">
      <c r="A35" s="10"/>
      <c r="B35" s="5" t="s">
        <v>47</v>
      </c>
      <c r="C35" s="5"/>
      <c r="D35" s="5"/>
      <c r="E35" s="5"/>
      <c r="F35" s="65">
        <v>82818</v>
      </c>
      <c r="G35" s="65">
        <v>-1103</v>
      </c>
      <c r="H35" s="66">
        <v>81715</v>
      </c>
      <c r="J35" s="64" t="s">
        <v>48</v>
      </c>
      <c r="K35" s="40"/>
      <c r="L35" s="55">
        <v>1.5281893018376227E-3</v>
      </c>
      <c r="M35" s="352">
        <v>72.047009105032501</v>
      </c>
      <c r="N35" s="353"/>
      <c r="O35" s="354"/>
    </row>
    <row r="36" spans="1:15" ht="13.5" thickBot="1" x14ac:dyDescent="0.25">
      <c r="A36" s="10"/>
      <c r="B36" s="5" t="s">
        <v>49</v>
      </c>
      <c r="C36" s="5"/>
      <c r="D36" s="5"/>
      <c r="E36" s="5"/>
      <c r="F36" s="65">
        <v>39194</v>
      </c>
      <c r="G36" s="65">
        <v>-562</v>
      </c>
      <c r="H36" s="66">
        <v>38632</v>
      </c>
      <c r="J36" s="67" t="s">
        <v>50</v>
      </c>
      <c r="K36" s="40"/>
      <c r="L36" s="68"/>
      <c r="M36" s="361">
        <v>51.997115803237506</v>
      </c>
      <c r="N36" s="362"/>
      <c r="O36" s="363"/>
    </row>
    <row r="37" spans="1:15" ht="12.75" customHeight="1" x14ac:dyDescent="0.2">
      <c r="A37" s="24"/>
      <c r="B37" s="69" t="s">
        <v>51</v>
      </c>
      <c r="C37" s="69"/>
      <c r="D37" s="69"/>
      <c r="E37" s="69"/>
      <c r="F37" s="70">
        <v>11151.788342858601</v>
      </c>
      <c r="G37" s="70">
        <v>20.995643991678662</v>
      </c>
      <c r="H37" s="71">
        <v>11172.78398685028</v>
      </c>
      <c r="J37" s="337" t="s">
        <v>52</v>
      </c>
      <c r="K37" s="338"/>
      <c r="L37" s="338"/>
      <c r="M37" s="338"/>
      <c r="N37" s="338"/>
      <c r="O37" s="339"/>
    </row>
    <row r="38" spans="1:15" s="32" customFormat="1" ht="11.25" x14ac:dyDescent="0.2">
      <c r="A38" s="29"/>
      <c r="B38" s="30"/>
      <c r="C38" s="30"/>
      <c r="D38" s="30"/>
      <c r="E38" s="30"/>
      <c r="F38" s="30"/>
      <c r="G38" s="30"/>
      <c r="H38" s="31"/>
      <c r="J38" s="340"/>
      <c r="K38" s="341"/>
      <c r="L38" s="341"/>
      <c r="M38" s="341"/>
      <c r="N38" s="341"/>
      <c r="O38" s="342"/>
    </row>
    <row r="39" spans="1:15" s="32" customFormat="1" ht="12" thickBot="1" x14ac:dyDescent="0.25">
      <c r="A39" s="29"/>
      <c r="B39" s="30"/>
      <c r="C39" s="30"/>
      <c r="D39" s="30"/>
      <c r="E39" s="30"/>
      <c r="F39" s="30"/>
      <c r="G39" s="30"/>
      <c r="H39" s="31"/>
      <c r="J39" s="343"/>
      <c r="K39" s="344"/>
      <c r="L39" s="344"/>
      <c r="M39" s="344"/>
      <c r="N39" s="344"/>
      <c r="O39" s="345"/>
    </row>
    <row r="40" spans="1:15" ht="6.75" customHeight="1" thickBot="1" x14ac:dyDescent="0.25">
      <c r="A40" s="33"/>
      <c r="B40" s="34"/>
      <c r="C40" s="34"/>
      <c r="D40" s="34"/>
      <c r="E40" s="34"/>
      <c r="F40" s="34"/>
      <c r="G40" s="34"/>
      <c r="H40" s="35"/>
    </row>
    <row r="41" spans="1:15" ht="13.5" thickBot="1" x14ac:dyDescent="0.25"/>
    <row r="42" spans="1:15" ht="15.75" x14ac:dyDescent="0.25">
      <c r="A42" s="6" t="s">
        <v>53</v>
      </c>
      <c r="B42" s="8"/>
      <c r="C42" s="8"/>
      <c r="D42" s="8"/>
      <c r="E42" s="8"/>
      <c r="F42" s="8"/>
      <c r="G42" s="8"/>
      <c r="H42" s="9"/>
    </row>
    <row r="43" spans="1:15" ht="6.75" customHeight="1" x14ac:dyDescent="0.2">
      <c r="A43" s="10"/>
      <c r="B43" s="5"/>
      <c r="C43" s="5"/>
      <c r="D43" s="5"/>
      <c r="E43" s="5"/>
      <c r="F43" s="5"/>
      <c r="G43" s="5"/>
      <c r="H43" s="291"/>
    </row>
    <row r="44" spans="1:15" s="47" customFormat="1" x14ac:dyDescent="0.2">
      <c r="A44" s="42"/>
      <c r="B44" s="13"/>
      <c r="C44" s="13"/>
      <c r="D44" s="13"/>
      <c r="E44" s="13"/>
      <c r="F44" s="211" t="s">
        <v>27</v>
      </c>
      <c r="G44" s="211" t="s">
        <v>28</v>
      </c>
      <c r="H44" s="17" t="s">
        <v>29</v>
      </c>
    </row>
    <row r="45" spans="1:15" x14ac:dyDescent="0.2">
      <c r="A45" s="10"/>
      <c r="B45" s="5" t="s">
        <v>54</v>
      </c>
      <c r="C45" s="5"/>
      <c r="D45" s="5"/>
      <c r="E45" s="5"/>
      <c r="F45" s="290">
        <v>1126072.92</v>
      </c>
      <c r="G45" s="292">
        <f t="shared" ref="G45:G52" si="1">H45-F45</f>
        <v>-11596.049999999814</v>
      </c>
      <c r="H45" s="313">
        <v>1114476.8700000001</v>
      </c>
    </row>
    <row r="46" spans="1:15" x14ac:dyDescent="0.2">
      <c r="A46" s="10"/>
      <c r="B46" s="5" t="s">
        <v>55</v>
      </c>
      <c r="C46" s="5"/>
      <c r="D46" s="5"/>
      <c r="E46" s="5"/>
      <c r="F46" s="294">
        <v>1114476.8700000001</v>
      </c>
      <c r="G46" s="292">
        <f t="shared" si="1"/>
        <v>-13683.160000000149</v>
      </c>
      <c r="H46" s="313">
        <v>1100793.71</v>
      </c>
    </row>
    <row r="47" spans="1:15" x14ac:dyDescent="0.2">
      <c r="A47" s="10"/>
      <c r="B47" s="5" t="s">
        <v>56</v>
      </c>
      <c r="C47" s="5"/>
      <c r="D47" s="5"/>
      <c r="E47" s="5"/>
      <c r="F47" s="294">
        <v>4710981</v>
      </c>
      <c r="G47" s="292">
        <f t="shared" si="1"/>
        <v>0</v>
      </c>
      <c r="H47" s="313">
        <v>4710981</v>
      </c>
    </row>
    <row r="48" spans="1:15" x14ac:dyDescent="0.2">
      <c r="A48" s="10"/>
      <c r="B48" s="5" t="s">
        <v>57</v>
      </c>
      <c r="C48" s="5"/>
      <c r="D48" s="5"/>
      <c r="E48" s="5"/>
      <c r="F48" s="294">
        <v>4710981</v>
      </c>
      <c r="G48" s="292">
        <f t="shared" si="1"/>
        <v>0</v>
      </c>
      <c r="H48" s="313">
        <v>4710981</v>
      </c>
    </row>
    <row r="49" spans="1:11" x14ac:dyDescent="0.2">
      <c r="A49" s="10"/>
      <c r="B49" s="5" t="s">
        <v>58</v>
      </c>
      <c r="C49" s="5"/>
      <c r="D49" s="5"/>
      <c r="E49" s="5"/>
      <c r="F49" s="294">
        <v>6307803.6699999999</v>
      </c>
      <c r="G49" s="292">
        <f t="shared" si="1"/>
        <v>738169.16000000015</v>
      </c>
      <c r="H49" s="313">
        <v>7045972.8300000001</v>
      </c>
    </row>
    <row r="50" spans="1:11" x14ac:dyDescent="0.2">
      <c r="A50" s="10"/>
      <c r="B50" s="5" t="s">
        <v>59</v>
      </c>
      <c r="C50" s="5"/>
      <c r="D50" s="5"/>
      <c r="E50" s="5"/>
      <c r="F50" s="294">
        <v>0</v>
      </c>
      <c r="G50" s="292">
        <f t="shared" si="1"/>
        <v>0</v>
      </c>
      <c r="H50" s="313">
        <v>0</v>
      </c>
    </row>
    <row r="51" spans="1:11" x14ac:dyDescent="0.2">
      <c r="A51" s="10"/>
      <c r="B51" s="5" t="s">
        <v>60</v>
      </c>
      <c r="C51" s="5"/>
      <c r="D51" s="5"/>
      <c r="E51" s="5"/>
      <c r="F51" s="295"/>
      <c r="G51" s="292"/>
      <c r="H51" s="293"/>
    </row>
    <row r="52" spans="1:11" x14ac:dyDescent="0.2">
      <c r="A52" s="10"/>
      <c r="B52" s="56" t="s">
        <v>38</v>
      </c>
      <c r="C52" s="5"/>
      <c r="D52" s="5"/>
      <c r="E52" s="5"/>
      <c r="F52" s="296">
        <f>F45+F47+F49</f>
        <v>12144857.59</v>
      </c>
      <c r="G52" s="292">
        <f t="shared" si="1"/>
        <v>726573.1099999994</v>
      </c>
      <c r="H52" s="297">
        <f>H45+H47+H49</f>
        <v>12871430.699999999</v>
      </c>
    </row>
    <row r="53" spans="1:11" ht="7.5" customHeight="1" x14ac:dyDescent="0.2">
      <c r="A53" s="10"/>
      <c r="B53" s="5"/>
      <c r="C53" s="5"/>
      <c r="D53" s="5"/>
      <c r="E53" s="5"/>
      <c r="F53" s="298"/>
      <c r="G53" s="292"/>
      <c r="H53" s="291"/>
    </row>
    <row r="54" spans="1:11" x14ac:dyDescent="0.2">
      <c r="A54" s="10"/>
      <c r="B54" s="40" t="s">
        <v>61</v>
      </c>
      <c r="C54" s="5"/>
      <c r="D54" s="5"/>
      <c r="E54" s="5"/>
      <c r="F54" s="295"/>
      <c r="G54" s="292"/>
      <c r="H54" s="299"/>
    </row>
    <row r="55" spans="1:11" x14ac:dyDescent="0.2">
      <c r="A55" s="24"/>
      <c r="B55" s="300" t="s">
        <v>62</v>
      </c>
      <c r="C55" s="301"/>
      <c r="D55" s="301"/>
      <c r="E55" s="301"/>
      <c r="F55" s="302"/>
      <c r="G55" s="303"/>
      <c r="H55" s="73"/>
    </row>
    <row r="56" spans="1:11" s="32" customFormat="1" ht="11.25" x14ac:dyDescent="0.2">
      <c r="A56" s="29"/>
      <c r="B56" s="30"/>
      <c r="C56" s="30"/>
      <c r="D56" s="30"/>
      <c r="E56" s="30"/>
      <c r="F56" s="30"/>
      <c r="G56" s="30"/>
      <c r="H56" s="304"/>
    </row>
    <row r="57" spans="1:11" s="32" customFormat="1" ht="11.25" x14ac:dyDescent="0.2">
      <c r="A57" s="29"/>
      <c r="B57" s="30"/>
      <c r="C57" s="30"/>
      <c r="D57" s="30"/>
      <c r="E57" s="30"/>
      <c r="F57" s="30"/>
      <c r="G57" s="30"/>
      <c r="H57" s="304"/>
    </row>
    <row r="58" spans="1:11" ht="6.75" customHeight="1" thickBot="1" x14ac:dyDescent="0.25">
      <c r="A58" s="33"/>
      <c r="B58" s="34"/>
      <c r="C58" s="34"/>
      <c r="D58" s="34"/>
      <c r="E58" s="34"/>
      <c r="F58" s="34"/>
      <c r="G58" s="34"/>
      <c r="H58" s="35"/>
    </row>
    <row r="59" spans="1:11" ht="13.5" thickBot="1" x14ac:dyDescent="0.25"/>
    <row r="60" spans="1:11" ht="15.75" x14ac:dyDescent="0.25">
      <c r="A60" s="6" t="s">
        <v>63</v>
      </c>
      <c r="B60" s="8"/>
      <c r="C60" s="8"/>
      <c r="D60" s="8"/>
      <c r="E60" s="8"/>
      <c r="F60" s="8"/>
      <c r="G60" s="8"/>
      <c r="H60" s="9"/>
      <c r="J60" s="6" t="s">
        <v>64</v>
      </c>
      <c r="K60" s="9"/>
    </row>
    <row r="61" spans="1:11" ht="6.75" customHeight="1" x14ac:dyDescent="0.2">
      <c r="A61" s="10"/>
      <c r="B61" s="5"/>
      <c r="C61" s="5"/>
      <c r="D61" s="5"/>
      <c r="E61" s="5"/>
      <c r="F61" s="5"/>
      <c r="G61" s="5"/>
      <c r="H61" s="291"/>
      <c r="J61" s="10"/>
      <c r="K61" s="11"/>
    </row>
    <row r="62" spans="1:11" s="47" customFormat="1" x14ac:dyDescent="0.2">
      <c r="A62" s="42"/>
      <c r="B62" s="13"/>
      <c r="C62" s="13"/>
      <c r="D62" s="13"/>
      <c r="E62" s="13"/>
      <c r="F62" s="211" t="s">
        <v>27</v>
      </c>
      <c r="G62" s="211" t="s">
        <v>28</v>
      </c>
      <c r="H62" s="17" t="s">
        <v>29</v>
      </c>
      <c r="J62" s="42"/>
      <c r="K62" s="74" t="s">
        <v>65</v>
      </c>
    </row>
    <row r="63" spans="1:11" x14ac:dyDescent="0.2">
      <c r="A63" s="48"/>
      <c r="B63" s="306" t="s">
        <v>66</v>
      </c>
      <c r="C63" s="307"/>
      <c r="D63" s="307"/>
      <c r="E63" s="307"/>
      <c r="F63" s="305"/>
      <c r="G63" s="75"/>
      <c r="H63" s="76"/>
      <c r="J63" s="48" t="s">
        <v>67</v>
      </c>
      <c r="K63" s="77"/>
    </row>
    <row r="64" spans="1:11" x14ac:dyDescent="0.2">
      <c r="A64" s="10"/>
      <c r="B64" s="212" t="s">
        <v>68</v>
      </c>
      <c r="C64" s="5"/>
      <c r="D64" s="5"/>
      <c r="E64" s="5"/>
      <c r="F64" s="294">
        <v>437083192.31</v>
      </c>
      <c r="G64" s="292">
        <f t="shared" ref="G64:G69" si="2">H64-F64</f>
        <v>-5456201.3299999833</v>
      </c>
      <c r="H64" s="313">
        <v>431626990.98000002</v>
      </c>
      <c r="J64" s="24" t="s">
        <v>69</v>
      </c>
      <c r="K64" s="78">
        <v>6.6100000000000006E-2</v>
      </c>
    </row>
    <row r="65" spans="1:15" x14ac:dyDescent="0.2">
      <c r="A65" s="10"/>
      <c r="B65" s="212" t="s">
        <v>206</v>
      </c>
      <c r="C65" s="5"/>
      <c r="D65" s="5"/>
      <c r="E65" s="5"/>
      <c r="F65" s="294">
        <v>8707554.7599999998</v>
      </c>
      <c r="G65" s="292">
        <f t="shared" si="2"/>
        <v>-17060.410000000149</v>
      </c>
      <c r="H65" s="313">
        <v>8690494.3499999996</v>
      </c>
      <c r="J65" s="79"/>
      <c r="K65" s="11"/>
    </row>
    <row r="66" spans="1:15" ht="13.5" thickBot="1" x14ac:dyDescent="0.25">
      <c r="A66" s="10"/>
      <c r="B66" s="212" t="s">
        <v>70</v>
      </c>
      <c r="C66" s="5"/>
      <c r="D66" s="5"/>
      <c r="E66" s="5"/>
      <c r="F66" s="294"/>
      <c r="G66" s="292"/>
      <c r="H66" s="313"/>
      <c r="J66" s="33"/>
      <c r="K66" s="35"/>
    </row>
    <row r="67" spans="1:15" x14ac:dyDescent="0.2">
      <c r="A67" s="10"/>
      <c r="B67" s="212" t="s">
        <v>207</v>
      </c>
      <c r="C67" s="5"/>
      <c r="D67" s="5"/>
      <c r="E67" s="5"/>
      <c r="F67" s="294">
        <v>0</v>
      </c>
      <c r="G67" s="292">
        <f t="shared" si="2"/>
        <v>160227.69</v>
      </c>
      <c r="H67" s="313">
        <v>160227.69</v>
      </c>
    </row>
    <row r="68" spans="1:15" ht="13.5" thickBot="1" x14ac:dyDescent="0.25">
      <c r="A68" s="10"/>
      <c r="B68" s="212" t="s">
        <v>71</v>
      </c>
      <c r="C68" s="5"/>
      <c r="D68" s="5"/>
      <c r="E68" s="5"/>
      <c r="F68" s="294">
        <v>12144857.59</v>
      </c>
      <c r="G68" s="292">
        <f t="shared" si="2"/>
        <v>726573.1099999994</v>
      </c>
      <c r="H68" s="313">
        <f>H52</f>
        <v>12871430.699999999</v>
      </c>
    </row>
    <row r="69" spans="1:15" ht="15.75" x14ac:dyDescent="0.25">
      <c r="A69" s="10"/>
      <c r="B69" s="80" t="s">
        <v>72</v>
      </c>
      <c r="C69" s="5"/>
      <c r="D69" s="5"/>
      <c r="E69" s="5"/>
      <c r="F69" s="308">
        <f>SUM(F64:F68)</f>
        <v>457935604.65999997</v>
      </c>
      <c r="G69" s="292">
        <f t="shared" si="2"/>
        <v>-4586460.939999938</v>
      </c>
      <c r="H69" s="314">
        <f>SUM(H64:H68)</f>
        <v>453349143.72000003</v>
      </c>
      <c r="J69" s="6" t="s">
        <v>73</v>
      </c>
      <c r="K69" s="8"/>
      <c r="L69" s="8"/>
      <c r="M69" s="8"/>
      <c r="N69" s="8"/>
      <c r="O69" s="9"/>
    </row>
    <row r="70" spans="1:15" ht="6.75" customHeight="1" x14ac:dyDescent="0.2">
      <c r="A70" s="10"/>
      <c r="B70" s="80"/>
      <c r="C70" s="5"/>
      <c r="D70" s="5"/>
      <c r="E70" s="5"/>
      <c r="F70" s="309"/>
      <c r="G70" s="310"/>
      <c r="H70" s="313"/>
      <c r="J70" s="10"/>
      <c r="K70" s="5"/>
      <c r="L70" s="5"/>
      <c r="M70" s="5"/>
      <c r="N70" s="5"/>
      <c r="O70" s="11"/>
    </row>
    <row r="71" spans="1:15" x14ac:dyDescent="0.2">
      <c r="A71" s="10"/>
      <c r="B71" s="80" t="s">
        <v>74</v>
      </c>
      <c r="C71" s="5"/>
      <c r="D71" s="5"/>
      <c r="E71" s="5"/>
      <c r="F71" s="309"/>
      <c r="G71" s="310"/>
      <c r="H71" s="313"/>
      <c r="J71" s="12"/>
      <c r="K71" s="81"/>
      <c r="L71" s="72" t="s">
        <v>75</v>
      </c>
      <c r="M71" s="72" t="s">
        <v>76</v>
      </c>
      <c r="N71" s="72" t="s">
        <v>77</v>
      </c>
      <c r="O71" s="82" t="s">
        <v>78</v>
      </c>
    </row>
    <row r="72" spans="1:15" x14ac:dyDescent="0.2">
      <c r="A72" s="10"/>
      <c r="B72" s="5" t="s">
        <v>79</v>
      </c>
      <c r="C72" s="5"/>
      <c r="D72" s="5"/>
      <c r="E72" s="5"/>
      <c r="F72" s="294">
        <v>450766797.12</v>
      </c>
      <c r="G72" s="292">
        <f t="shared" ref="G72:G76" si="3">H72-F72</f>
        <v>-4862584.530000031</v>
      </c>
      <c r="H72" s="313">
        <f>436704212.59+9200000</f>
        <v>445904212.58999997</v>
      </c>
      <c r="J72" s="10" t="s">
        <v>80</v>
      </c>
      <c r="K72" s="5"/>
      <c r="L72" s="83">
        <v>330328560.52999985</v>
      </c>
      <c r="M72" s="84">
        <v>0.76531025036223044</v>
      </c>
      <c r="N72" s="85">
        <v>62666</v>
      </c>
      <c r="O72" s="86">
        <v>3543853.45</v>
      </c>
    </row>
    <row r="73" spans="1:15" x14ac:dyDescent="0.2">
      <c r="A73" s="10"/>
      <c r="B73" s="5" t="s">
        <v>81</v>
      </c>
      <c r="C73" s="5"/>
      <c r="D73" s="5"/>
      <c r="E73" s="5"/>
      <c r="F73" s="294">
        <v>384558.94</v>
      </c>
      <c r="G73" s="292">
        <f t="shared" si="3"/>
        <v>19031.150000000023</v>
      </c>
      <c r="H73" s="313">
        <v>403590.09</v>
      </c>
      <c r="J73" s="10" t="s">
        <v>82</v>
      </c>
      <c r="K73" s="5"/>
      <c r="L73" s="83">
        <v>10018913.129999997</v>
      </c>
      <c r="M73" s="84">
        <v>2.3211970843742345E-2</v>
      </c>
      <c r="N73" s="85">
        <v>1093</v>
      </c>
      <c r="O73" s="87">
        <v>60192.29</v>
      </c>
    </row>
    <row r="74" spans="1:15" x14ac:dyDescent="0.2">
      <c r="A74" s="10"/>
      <c r="B74" s="80" t="s">
        <v>83</v>
      </c>
      <c r="C74" s="56"/>
      <c r="D74" s="56"/>
      <c r="E74" s="56"/>
      <c r="F74" s="308">
        <f>SUM(F72:F73)</f>
        <v>451151356.06</v>
      </c>
      <c r="G74" s="292">
        <f t="shared" si="3"/>
        <v>-4843553.3800000548</v>
      </c>
      <c r="H74" s="314">
        <f>SUM(H72:H73)</f>
        <v>446307802.67999995</v>
      </c>
      <c r="J74" s="10" t="s">
        <v>84</v>
      </c>
      <c r="K74" s="5"/>
      <c r="L74" s="83">
        <v>58896017.879999995</v>
      </c>
      <c r="M74" s="84">
        <v>0.13645119306899192</v>
      </c>
      <c r="N74" s="85">
        <v>10853</v>
      </c>
      <c r="O74" s="87">
        <v>0</v>
      </c>
    </row>
    <row r="75" spans="1:15" x14ac:dyDescent="0.2">
      <c r="A75" s="10"/>
      <c r="B75" s="5"/>
      <c r="C75" s="5"/>
      <c r="D75" s="5"/>
      <c r="E75" s="5"/>
      <c r="F75" s="309"/>
      <c r="G75" s="298"/>
      <c r="H75" s="293"/>
      <c r="J75" s="10" t="s">
        <v>85</v>
      </c>
      <c r="K75" s="5"/>
      <c r="L75" s="83">
        <v>32383499.440000024</v>
      </c>
      <c r="M75" s="84">
        <v>7.5026585725035358E-2</v>
      </c>
      <c r="N75" s="85">
        <v>7103</v>
      </c>
      <c r="O75" s="87">
        <v>288907.62</v>
      </c>
    </row>
    <row r="76" spans="1:15" x14ac:dyDescent="0.2">
      <c r="A76" s="24"/>
      <c r="B76" s="301" t="s">
        <v>86</v>
      </c>
      <c r="C76" s="301"/>
      <c r="D76" s="301"/>
      <c r="E76" s="301"/>
      <c r="F76" s="311">
        <f>F69/F74</f>
        <v>1.0150376331775841</v>
      </c>
      <c r="G76" s="303">
        <f t="shared" si="3"/>
        <v>7.3923874291126346E-4</v>
      </c>
      <c r="H76" s="312">
        <f>H69/H74</f>
        <v>1.0157768719204954</v>
      </c>
      <c r="J76" s="88" t="s">
        <v>87</v>
      </c>
      <c r="K76" s="69"/>
      <c r="L76" s="89">
        <v>431626990.97999984</v>
      </c>
      <c r="M76" s="90"/>
      <c r="N76" s="91">
        <v>81715</v>
      </c>
      <c r="O76" s="92">
        <v>3892953.3600000003</v>
      </c>
    </row>
    <row r="77" spans="1:15" x14ac:dyDescent="0.2">
      <c r="A77" s="29"/>
      <c r="B77" s="30"/>
      <c r="C77" s="30"/>
      <c r="D77" s="30"/>
      <c r="E77" s="30"/>
      <c r="F77" s="30"/>
      <c r="G77" s="30"/>
      <c r="H77" s="304"/>
      <c r="J77" s="29"/>
      <c r="K77" s="5"/>
      <c r="L77" s="5"/>
      <c r="M77" s="5"/>
      <c r="N77" s="5"/>
      <c r="O77" s="11"/>
    </row>
    <row r="78" spans="1:15" ht="13.5" thickBot="1" x14ac:dyDescent="0.25">
      <c r="A78" s="29"/>
      <c r="B78" s="30"/>
      <c r="C78" s="30"/>
      <c r="D78" s="30"/>
      <c r="E78" s="30"/>
      <c r="F78" s="30"/>
      <c r="G78" s="30"/>
      <c r="H78" s="304"/>
      <c r="J78" s="33"/>
      <c r="K78" s="34"/>
      <c r="L78" s="34"/>
      <c r="M78" s="34"/>
      <c r="N78" s="34"/>
      <c r="O78" s="35"/>
    </row>
    <row r="79" spans="1:15" ht="6.75" customHeight="1" thickBot="1" x14ac:dyDescent="0.25">
      <c r="A79" s="33"/>
      <c r="B79" s="34"/>
      <c r="C79" s="34"/>
      <c r="D79" s="34"/>
      <c r="E79" s="34"/>
      <c r="F79" s="34"/>
      <c r="G79" s="34"/>
      <c r="H79" s="35"/>
    </row>
    <row r="80" spans="1:15" ht="6.75" customHeight="1" x14ac:dyDescent="0.2"/>
    <row r="81" spans="1:15" ht="12.75" customHeight="1" thickBot="1" x14ac:dyDescent="0.25">
      <c r="A81" s="3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5" ht="15.75" x14ac:dyDescent="0.25">
      <c r="A82" s="6" t="s">
        <v>88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1:15" ht="6.75" customHeight="1" x14ac:dyDescent="0.2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1"/>
    </row>
    <row r="84" spans="1:15" s="47" customFormat="1" x14ac:dyDescent="0.2">
      <c r="A84" s="42"/>
      <c r="B84" s="13"/>
      <c r="C84" s="13"/>
      <c r="D84" s="13"/>
      <c r="E84" s="93"/>
      <c r="F84" s="335" t="s">
        <v>77</v>
      </c>
      <c r="G84" s="335"/>
      <c r="H84" s="335" t="s">
        <v>75</v>
      </c>
      <c r="I84" s="335"/>
      <c r="J84" s="335" t="s">
        <v>76</v>
      </c>
      <c r="K84" s="335"/>
      <c r="L84" s="335" t="s">
        <v>89</v>
      </c>
      <c r="M84" s="335"/>
      <c r="N84" s="335" t="s">
        <v>90</v>
      </c>
      <c r="O84" s="336"/>
    </row>
    <row r="85" spans="1:15" s="47" customFormat="1" x14ac:dyDescent="0.2">
      <c r="A85" s="42"/>
      <c r="B85" s="13"/>
      <c r="C85" s="13"/>
      <c r="D85" s="13"/>
      <c r="E85" s="93"/>
      <c r="F85" s="72" t="s">
        <v>91</v>
      </c>
      <c r="G85" s="72" t="s">
        <v>92</v>
      </c>
      <c r="H85" s="94" t="s">
        <v>91</v>
      </c>
      <c r="I85" s="95" t="s">
        <v>92</v>
      </c>
      <c r="J85" s="72" t="s">
        <v>91</v>
      </c>
      <c r="K85" s="72" t="s">
        <v>92</v>
      </c>
      <c r="L85" s="72" t="s">
        <v>91</v>
      </c>
      <c r="M85" s="72" t="s">
        <v>92</v>
      </c>
      <c r="N85" s="72" t="s">
        <v>91</v>
      </c>
      <c r="O85" s="74" t="s">
        <v>92</v>
      </c>
    </row>
    <row r="86" spans="1:15" x14ac:dyDescent="0.2">
      <c r="A86" s="10"/>
      <c r="B86" s="5" t="s">
        <v>93</v>
      </c>
      <c r="C86" s="5"/>
      <c r="D86" s="5"/>
      <c r="E86" s="5"/>
      <c r="F86" s="65">
        <v>2275</v>
      </c>
      <c r="G86" s="65">
        <v>2234</v>
      </c>
      <c r="H86" s="57">
        <v>8139898.6600000011</v>
      </c>
      <c r="I86" s="57">
        <v>8011725.8500000015</v>
      </c>
      <c r="J86" s="96">
        <v>1.8623225059239523E-2</v>
      </c>
      <c r="K86" s="97">
        <v>1.8561688720646379E-2</v>
      </c>
      <c r="L86" s="98">
        <v>6.1910514591590724</v>
      </c>
      <c r="M86" s="98">
        <v>6.1784837976077265</v>
      </c>
      <c r="N86" s="98">
        <v>120.52521671688719</v>
      </c>
      <c r="O86" s="99">
        <v>120.53351301330409</v>
      </c>
    </row>
    <row r="87" spans="1:15" x14ac:dyDescent="0.2">
      <c r="A87" s="10"/>
      <c r="B87" s="5" t="s">
        <v>94</v>
      </c>
      <c r="C87" s="5"/>
      <c r="D87" s="5"/>
      <c r="E87" s="5"/>
      <c r="F87" s="65">
        <v>761</v>
      </c>
      <c r="G87" s="65">
        <v>750</v>
      </c>
      <c r="H87" s="57">
        <v>2580251.9300000002</v>
      </c>
      <c r="I87" s="57">
        <v>2535728.2000000002</v>
      </c>
      <c r="J87" s="96">
        <v>5.9033428312886566E-3</v>
      </c>
      <c r="K87" s="84">
        <v>5.8748137929064232E-3</v>
      </c>
      <c r="L87" s="100">
        <v>6.2061269324968587</v>
      </c>
      <c r="M87" s="100">
        <v>6.2316740705884799</v>
      </c>
      <c r="N87" s="100">
        <v>114.82029477253408</v>
      </c>
      <c r="O87" s="101">
        <v>115.38962502763506</v>
      </c>
    </row>
    <row r="88" spans="1:15" x14ac:dyDescent="0.2">
      <c r="A88" s="10"/>
      <c r="B88" s="5" t="s">
        <v>95</v>
      </c>
      <c r="C88" s="5"/>
      <c r="D88" s="5"/>
      <c r="E88" s="5"/>
      <c r="F88" s="65"/>
      <c r="G88" s="65"/>
      <c r="H88" s="57"/>
      <c r="I88" s="57"/>
      <c r="J88" s="84"/>
      <c r="K88" s="84"/>
      <c r="L88" s="100"/>
      <c r="M88" s="100"/>
      <c r="N88" s="100"/>
      <c r="O88" s="101"/>
    </row>
    <row r="89" spans="1:15" x14ac:dyDescent="0.2">
      <c r="A89" s="10"/>
      <c r="B89" s="5" t="s">
        <v>96</v>
      </c>
      <c r="C89" s="5"/>
      <c r="D89" s="5"/>
      <c r="E89" s="5"/>
      <c r="F89" s="65">
        <v>45762</v>
      </c>
      <c r="G89" s="65">
        <v>45504</v>
      </c>
      <c r="H89" s="57">
        <v>243396501.48000002</v>
      </c>
      <c r="I89" s="57">
        <v>242263051.27999994</v>
      </c>
      <c r="J89" s="96">
        <v>0.55686538801375762</v>
      </c>
      <c r="K89" s="84">
        <v>0.56127873451552879</v>
      </c>
      <c r="L89" s="100">
        <v>4.9727346637337151</v>
      </c>
      <c r="M89" s="100">
        <v>4.9810437374755399</v>
      </c>
      <c r="N89" s="100">
        <v>154.19236826386276</v>
      </c>
      <c r="O89" s="101">
        <v>153.62598513408767</v>
      </c>
    </row>
    <row r="90" spans="1:15" x14ac:dyDescent="0.2">
      <c r="A90" s="10"/>
      <c r="B90" s="40" t="s">
        <v>97</v>
      </c>
      <c r="C90" s="5"/>
      <c r="D90" s="5"/>
      <c r="E90" s="5"/>
      <c r="F90" s="65">
        <v>2615</v>
      </c>
      <c r="G90" s="65">
        <v>2589</v>
      </c>
      <c r="H90" s="57">
        <v>14552255.570000006</v>
      </c>
      <c r="I90" s="57">
        <v>13352922.859999996</v>
      </c>
      <c r="J90" s="96">
        <v>3.3294017766024871E-2</v>
      </c>
      <c r="K90" s="84">
        <v>3.0936255468367414E-2</v>
      </c>
      <c r="L90" s="100">
        <v>5.1463314118596086</v>
      </c>
      <c r="M90" s="100">
        <v>5.0731568425124571</v>
      </c>
      <c r="N90" s="100">
        <v>161.81533390153345</v>
      </c>
      <c r="O90" s="101">
        <v>156.70954987977822</v>
      </c>
    </row>
    <row r="91" spans="1:15" x14ac:dyDescent="0.2">
      <c r="A91" s="10"/>
      <c r="B91" s="40" t="s">
        <v>98</v>
      </c>
      <c r="C91" s="5"/>
      <c r="D91" s="5"/>
      <c r="E91" s="5"/>
      <c r="F91" s="65">
        <v>1525</v>
      </c>
      <c r="G91" s="65">
        <v>1620</v>
      </c>
      <c r="H91" s="57">
        <v>8798032.8700000029</v>
      </c>
      <c r="I91" s="57">
        <v>9092826.0200000014</v>
      </c>
      <c r="J91" s="96">
        <v>2.0128966349637217E-2</v>
      </c>
      <c r="K91" s="84">
        <v>2.1066398093768261E-2</v>
      </c>
      <c r="L91" s="100">
        <v>5.2176529152021622</v>
      </c>
      <c r="M91" s="100">
        <v>5.1357330620299262</v>
      </c>
      <c r="N91" s="100">
        <v>168.85163711033044</v>
      </c>
      <c r="O91" s="101">
        <v>170.70836500179723</v>
      </c>
    </row>
    <row r="92" spans="1:15" x14ac:dyDescent="0.2">
      <c r="A92" s="10"/>
      <c r="B92" s="40" t="s">
        <v>99</v>
      </c>
      <c r="C92" s="5"/>
      <c r="D92" s="5"/>
      <c r="E92" s="5"/>
      <c r="F92" s="65">
        <v>1460</v>
      </c>
      <c r="G92" s="65">
        <v>1049</v>
      </c>
      <c r="H92" s="57">
        <v>8047986.3599999985</v>
      </c>
      <c r="I92" s="57">
        <v>6094195.0300000012</v>
      </c>
      <c r="J92" s="96">
        <v>1.8412939462316331E-2</v>
      </c>
      <c r="K92" s="84">
        <v>1.4119124052375085E-2</v>
      </c>
      <c r="L92" s="100">
        <v>5.1416824172649296</v>
      </c>
      <c r="M92" s="100">
        <v>5.2113475225455677</v>
      </c>
      <c r="N92" s="100">
        <v>163.4296868564771</v>
      </c>
      <c r="O92" s="101">
        <v>171.17427672970291</v>
      </c>
    </row>
    <row r="93" spans="1:15" x14ac:dyDescent="0.2">
      <c r="A93" s="10"/>
      <c r="B93" s="40" t="s">
        <v>100</v>
      </c>
      <c r="C93" s="5"/>
      <c r="D93" s="5"/>
      <c r="E93" s="5"/>
      <c r="F93" s="65">
        <v>2586</v>
      </c>
      <c r="G93" s="65">
        <v>2021</v>
      </c>
      <c r="H93" s="57">
        <v>13761705.189999998</v>
      </c>
      <c r="I93" s="57">
        <v>12829966.52</v>
      </c>
      <c r="J93" s="96">
        <v>3.1485322318776203E-2</v>
      </c>
      <c r="K93" s="84">
        <v>2.9724662238730326E-2</v>
      </c>
      <c r="L93" s="100">
        <v>4.944169457386117</v>
      </c>
      <c r="M93" s="100">
        <v>5.2016798818271566</v>
      </c>
      <c r="N93" s="100">
        <v>161.69836390965446</v>
      </c>
      <c r="O93" s="101">
        <v>176.20268502384212</v>
      </c>
    </row>
    <row r="94" spans="1:15" x14ac:dyDescent="0.2">
      <c r="A94" s="10"/>
      <c r="B94" s="40" t="s">
        <v>101</v>
      </c>
      <c r="C94" s="5"/>
      <c r="D94" s="5"/>
      <c r="E94" s="5"/>
      <c r="F94" s="65">
        <v>2832</v>
      </c>
      <c r="G94" s="65">
        <v>3245</v>
      </c>
      <c r="H94" s="57">
        <v>14735368.680000003</v>
      </c>
      <c r="I94" s="57">
        <v>16000370.680000003</v>
      </c>
      <c r="J94" s="96">
        <v>3.3712961146190643E-2</v>
      </c>
      <c r="K94" s="84">
        <v>3.7069902981904587E-2</v>
      </c>
      <c r="L94" s="100">
        <v>5.0198974966943268</v>
      </c>
      <c r="M94" s="100">
        <v>4.8891052834845947</v>
      </c>
      <c r="N94" s="100">
        <v>158.01806735791828</v>
      </c>
      <c r="O94" s="101">
        <v>152.54700308855587</v>
      </c>
    </row>
    <row r="95" spans="1:15" x14ac:dyDescent="0.2">
      <c r="A95" s="10"/>
      <c r="B95" s="40" t="s">
        <v>102</v>
      </c>
      <c r="C95" s="5"/>
      <c r="D95" s="5"/>
      <c r="E95" s="5"/>
      <c r="F95" s="65">
        <v>855</v>
      </c>
      <c r="G95" s="65">
        <v>839</v>
      </c>
      <c r="H95" s="57">
        <v>4692705.8299999991</v>
      </c>
      <c r="I95" s="57">
        <v>3884529.9600000009</v>
      </c>
      <c r="J95" s="96">
        <v>1.0736413370642059E-2</v>
      </c>
      <c r="K95" s="84">
        <v>8.9997382952818998E-3</v>
      </c>
      <c r="L95" s="100">
        <v>5.3731151100622059</v>
      </c>
      <c r="M95" s="100">
        <v>5.0210481213021714</v>
      </c>
      <c r="N95" s="100">
        <v>150.77644167395002</v>
      </c>
      <c r="O95" s="101">
        <v>142.7656750496526</v>
      </c>
    </row>
    <row r="96" spans="1:15" x14ac:dyDescent="0.2">
      <c r="A96" s="102"/>
      <c r="B96" s="103" t="s">
        <v>103</v>
      </c>
      <c r="C96" s="104"/>
      <c r="D96" s="104"/>
      <c r="E96" s="104"/>
      <c r="F96" s="105">
        <v>57635</v>
      </c>
      <c r="G96" s="105">
        <v>56867</v>
      </c>
      <c r="H96" s="106">
        <v>307984555.98000002</v>
      </c>
      <c r="I96" s="106">
        <v>303517862.3499999</v>
      </c>
      <c r="J96" s="107">
        <v>0.70463600842734486</v>
      </c>
      <c r="K96" s="108">
        <v>0.70319481564595632</v>
      </c>
      <c r="L96" s="109">
        <v>4.9994289753996606</v>
      </c>
      <c r="M96" s="109">
        <v>4.9993463232596786</v>
      </c>
      <c r="N96" s="109">
        <v>155.6790802618803</v>
      </c>
      <c r="O96" s="110">
        <v>155.38420591475941</v>
      </c>
    </row>
    <row r="97" spans="1:15" x14ac:dyDescent="0.2">
      <c r="A97" s="10"/>
      <c r="B97" s="40" t="s">
        <v>104</v>
      </c>
      <c r="C97" s="5"/>
      <c r="D97" s="5"/>
      <c r="E97" s="5"/>
      <c r="F97" s="65">
        <v>9007</v>
      </c>
      <c r="G97" s="65">
        <v>8839</v>
      </c>
      <c r="H97" s="57">
        <v>56706979.280000024</v>
      </c>
      <c r="I97" s="57">
        <v>56697293.249999993</v>
      </c>
      <c r="J97" s="96">
        <v>0.12973955594197445</v>
      </c>
      <c r="K97" s="84">
        <v>0.13135715429025879</v>
      </c>
      <c r="L97" s="100">
        <v>5.2907462946851886</v>
      </c>
      <c r="M97" s="100">
        <v>5.2819315895993002</v>
      </c>
      <c r="N97" s="100">
        <v>166.60389165592656</v>
      </c>
      <c r="O97" s="101">
        <v>167.79568361845929</v>
      </c>
    </row>
    <row r="98" spans="1:15" x14ac:dyDescent="0.2">
      <c r="A98" s="10"/>
      <c r="B98" s="40" t="s">
        <v>105</v>
      </c>
      <c r="C98" s="5"/>
      <c r="D98" s="5"/>
      <c r="E98" s="5"/>
      <c r="F98" s="65">
        <v>12368</v>
      </c>
      <c r="G98" s="65">
        <v>12004</v>
      </c>
      <c r="H98" s="57">
        <v>57959630.090000026</v>
      </c>
      <c r="I98" s="57">
        <v>56214078.109999992</v>
      </c>
      <c r="J98" s="96">
        <v>0.13260548817647583</v>
      </c>
      <c r="K98" s="84">
        <v>0.13023763407929406</v>
      </c>
      <c r="L98" s="100">
        <v>5.1022852099425791</v>
      </c>
      <c r="M98" s="100">
        <v>5.1222996219585264</v>
      </c>
      <c r="N98" s="100">
        <v>156.197641983605</v>
      </c>
      <c r="O98" s="101">
        <v>155.1192150163325</v>
      </c>
    </row>
    <row r="99" spans="1:15" x14ac:dyDescent="0.2">
      <c r="A99" s="10"/>
      <c r="B99" s="40" t="s">
        <v>106</v>
      </c>
      <c r="C99" s="5"/>
      <c r="D99" s="5"/>
      <c r="E99" s="5"/>
      <c r="F99" s="65">
        <v>33</v>
      </c>
      <c r="G99" s="65">
        <v>29</v>
      </c>
      <c r="H99" s="57">
        <v>14043.07</v>
      </c>
      <c r="I99" s="57">
        <v>557.98</v>
      </c>
      <c r="J99" s="96">
        <v>3.212905517089751E-5</v>
      </c>
      <c r="K99" s="84">
        <v>1.292736579640486E-6</v>
      </c>
      <c r="L99" s="100">
        <v>5.9134822015413997</v>
      </c>
      <c r="M99" s="100">
        <v>2.4378825405928528</v>
      </c>
      <c r="N99" s="100">
        <v>104.07073951778351</v>
      </c>
      <c r="O99" s="101">
        <v>66.477651528728614</v>
      </c>
    </row>
    <row r="100" spans="1:15" x14ac:dyDescent="0.2">
      <c r="A100" s="10"/>
      <c r="B100" s="40" t="s">
        <v>107</v>
      </c>
      <c r="C100" s="5"/>
      <c r="D100" s="5"/>
      <c r="E100" s="5"/>
      <c r="F100" s="65">
        <v>687</v>
      </c>
      <c r="G100" s="65">
        <v>897</v>
      </c>
      <c r="H100" s="57">
        <v>3437568.9899999993</v>
      </c>
      <c r="I100" s="57">
        <v>3990137.4899999988</v>
      </c>
      <c r="J100" s="96">
        <v>7.8647933630948512E-3</v>
      </c>
      <c r="K100" s="84">
        <v>9.2444114325206488E-3</v>
      </c>
      <c r="L100" s="100">
        <v>5.5946414785700069</v>
      </c>
      <c r="M100" s="100">
        <v>5.4883617433693992</v>
      </c>
      <c r="N100" s="100">
        <v>148.50823196714964</v>
      </c>
      <c r="O100" s="101">
        <v>143.39796989551857</v>
      </c>
    </row>
    <row r="101" spans="1:15" x14ac:dyDescent="0.2">
      <c r="A101" s="10"/>
      <c r="B101" s="40" t="s">
        <v>108</v>
      </c>
      <c r="C101" s="5"/>
      <c r="D101" s="5"/>
      <c r="E101" s="5"/>
      <c r="F101" s="65">
        <v>52</v>
      </c>
      <c r="G101" s="65">
        <v>95</v>
      </c>
      <c r="H101" s="57">
        <v>260264.31000000003</v>
      </c>
      <c r="I101" s="57">
        <v>659607.75</v>
      </c>
      <c r="J101" s="111">
        <v>5.9545714541090909E-4</v>
      </c>
      <c r="K101" s="84">
        <v>1.5281893018376227E-3</v>
      </c>
      <c r="L101" s="100">
        <v>4.9666133036066284</v>
      </c>
      <c r="M101" s="100">
        <v>5.3096288837570516</v>
      </c>
      <c r="N101" s="100">
        <v>179.61209337538443</v>
      </c>
      <c r="O101" s="101">
        <v>171.65762115439063</v>
      </c>
    </row>
    <row r="102" spans="1:15" x14ac:dyDescent="0.2">
      <c r="A102" s="24"/>
      <c r="B102" s="25" t="s">
        <v>87</v>
      </c>
      <c r="C102" s="112"/>
      <c r="D102" s="112"/>
      <c r="E102" s="113"/>
      <c r="F102" s="114">
        <v>82818</v>
      </c>
      <c r="G102" s="115">
        <v>81715</v>
      </c>
      <c r="H102" s="89">
        <v>437083192.31000006</v>
      </c>
      <c r="I102" s="89">
        <v>431626990.97999996</v>
      </c>
      <c r="J102" s="116"/>
      <c r="K102" s="116"/>
      <c r="L102" s="117">
        <v>5.0848701123556364</v>
      </c>
      <c r="M102" s="117">
        <v>5.0865970641521834</v>
      </c>
      <c r="N102" s="117">
        <v>156.22553855660536</v>
      </c>
      <c r="O102" s="118">
        <v>156.0121303190474</v>
      </c>
    </row>
    <row r="103" spans="1:15" s="32" customFormat="1" ht="11.25" x14ac:dyDescent="0.2">
      <c r="A103" s="29"/>
      <c r="B103" s="119"/>
      <c r="C103" s="30"/>
      <c r="D103" s="30"/>
      <c r="E103" s="30"/>
      <c r="F103" s="30"/>
      <c r="G103" s="30"/>
      <c r="H103" s="30"/>
      <c r="I103" s="30"/>
      <c r="J103" s="120"/>
      <c r="K103" s="120"/>
      <c r="N103" s="30"/>
      <c r="O103" s="121"/>
    </row>
    <row r="104" spans="1:15" s="32" customFormat="1" ht="11.25" x14ac:dyDescent="0.2">
      <c r="A104" s="29"/>
      <c r="B104" s="119"/>
      <c r="C104" s="30"/>
      <c r="D104" s="30"/>
      <c r="E104" s="30"/>
      <c r="F104" s="30"/>
      <c r="G104" s="30"/>
      <c r="H104" s="30"/>
      <c r="I104" s="30"/>
      <c r="J104" s="120"/>
      <c r="K104" s="120"/>
      <c r="N104" s="30"/>
      <c r="O104" s="121"/>
    </row>
    <row r="105" spans="1:15" ht="6.75" customHeight="1" thickBot="1" x14ac:dyDescent="0.2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</row>
    <row r="106" spans="1:15" ht="12.75" customHeight="1" thickBot="1" x14ac:dyDescent="0.25">
      <c r="A106" s="12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5" ht="15.75" x14ac:dyDescent="0.25">
      <c r="A107" s="6" t="s">
        <v>109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1:15" ht="6.75" customHeight="1" x14ac:dyDescent="0.2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"/>
    </row>
    <row r="109" spans="1:15" s="47" customFormat="1" x14ac:dyDescent="0.2">
      <c r="A109" s="42"/>
      <c r="B109" s="13"/>
      <c r="C109" s="13"/>
      <c r="D109" s="13"/>
      <c r="E109" s="93"/>
      <c r="F109" s="335" t="s">
        <v>77</v>
      </c>
      <c r="G109" s="335"/>
      <c r="H109" s="335" t="s">
        <v>75</v>
      </c>
      <c r="I109" s="335"/>
      <c r="J109" s="335" t="s">
        <v>76</v>
      </c>
      <c r="K109" s="335"/>
      <c r="L109" s="335" t="s">
        <v>89</v>
      </c>
      <c r="M109" s="335"/>
      <c r="N109" s="335" t="s">
        <v>90</v>
      </c>
      <c r="O109" s="336"/>
    </row>
    <row r="110" spans="1:15" s="47" customFormat="1" x14ac:dyDescent="0.2">
      <c r="A110" s="42"/>
      <c r="B110" s="13"/>
      <c r="C110" s="13"/>
      <c r="D110" s="13"/>
      <c r="E110" s="93"/>
      <c r="F110" s="72" t="s">
        <v>91</v>
      </c>
      <c r="G110" s="72" t="s">
        <v>92</v>
      </c>
      <c r="H110" s="123" t="s">
        <v>91</v>
      </c>
      <c r="I110" s="124" t="s">
        <v>92</v>
      </c>
      <c r="J110" s="72" t="s">
        <v>91</v>
      </c>
      <c r="K110" s="72" t="s">
        <v>92</v>
      </c>
      <c r="L110" s="72" t="s">
        <v>91</v>
      </c>
      <c r="M110" s="72" t="s">
        <v>92</v>
      </c>
      <c r="N110" s="72" t="s">
        <v>91</v>
      </c>
      <c r="O110" s="74" t="s">
        <v>92</v>
      </c>
    </row>
    <row r="111" spans="1:15" x14ac:dyDescent="0.2">
      <c r="A111" s="10"/>
      <c r="B111" s="5" t="s">
        <v>96</v>
      </c>
      <c r="C111" s="5"/>
      <c r="D111" s="5"/>
      <c r="E111" s="5"/>
      <c r="F111" s="125">
        <v>45762</v>
      </c>
      <c r="G111" s="125">
        <v>45504</v>
      </c>
      <c r="H111" s="126">
        <v>243396501.48000002</v>
      </c>
      <c r="I111" s="127">
        <v>242263051.27999994</v>
      </c>
      <c r="J111" s="84">
        <v>0.79028800877861471</v>
      </c>
      <c r="K111" s="84">
        <v>0.79818383473139931</v>
      </c>
      <c r="L111" s="128">
        <v>4.9727346637337151</v>
      </c>
      <c r="M111" s="128">
        <v>4.9810437374755399</v>
      </c>
      <c r="N111" s="58">
        <v>154.19236826386276</v>
      </c>
      <c r="O111" s="129">
        <v>153.62598513408767</v>
      </c>
    </row>
    <row r="112" spans="1:15" x14ac:dyDescent="0.2">
      <c r="A112" s="10"/>
      <c r="B112" s="40" t="s">
        <v>97</v>
      </c>
      <c r="C112" s="5"/>
      <c r="D112" s="5"/>
      <c r="E112" s="5"/>
      <c r="F112" s="125">
        <v>2615</v>
      </c>
      <c r="G112" s="125">
        <v>2589</v>
      </c>
      <c r="H112" s="126">
        <v>14552255.570000006</v>
      </c>
      <c r="I112" s="130">
        <v>13352922.859999996</v>
      </c>
      <c r="J112" s="84">
        <v>4.7249952270155403E-2</v>
      </c>
      <c r="K112" s="84">
        <v>4.3993861700970166E-2</v>
      </c>
      <c r="L112" s="128">
        <v>5.1463314118596086</v>
      </c>
      <c r="M112" s="128">
        <v>5.0731568425124571</v>
      </c>
      <c r="N112" s="58">
        <v>161.81533390153345</v>
      </c>
      <c r="O112" s="131">
        <v>156.70954987977822</v>
      </c>
    </row>
    <row r="113" spans="1:15" x14ac:dyDescent="0.2">
      <c r="A113" s="10"/>
      <c r="B113" s="40" t="s">
        <v>98</v>
      </c>
      <c r="C113" s="5"/>
      <c r="D113" s="5"/>
      <c r="E113" s="5"/>
      <c r="F113" s="125">
        <v>1525</v>
      </c>
      <c r="G113" s="125">
        <v>1620</v>
      </c>
      <c r="H113" s="126">
        <v>8798032.8700000029</v>
      </c>
      <c r="I113" s="130">
        <v>9092826.0200000014</v>
      </c>
      <c r="J113" s="84">
        <v>2.8566474192203754E-2</v>
      </c>
      <c r="K113" s="84">
        <v>2.9958124868165618E-2</v>
      </c>
      <c r="L113" s="128">
        <v>5.2176529152021622</v>
      </c>
      <c r="M113" s="128">
        <v>5.1357330620299262</v>
      </c>
      <c r="N113" s="58">
        <v>168.85163711033044</v>
      </c>
      <c r="O113" s="131">
        <v>170.70836500179723</v>
      </c>
    </row>
    <row r="114" spans="1:15" x14ac:dyDescent="0.2">
      <c r="A114" s="10"/>
      <c r="B114" s="40" t="s">
        <v>99</v>
      </c>
      <c r="C114" s="5"/>
      <c r="D114" s="5"/>
      <c r="E114" s="5"/>
      <c r="F114" s="125">
        <v>1460</v>
      </c>
      <c r="G114" s="125">
        <v>1049</v>
      </c>
      <c r="H114" s="126">
        <v>8047986.3599999985</v>
      </c>
      <c r="I114" s="130">
        <v>6094195.0300000012</v>
      </c>
      <c r="J114" s="84">
        <v>2.6131136135678898E-2</v>
      </c>
      <c r="K114" s="84">
        <v>2.0078538320003437E-2</v>
      </c>
      <c r="L114" s="128">
        <v>5.1416824172649296</v>
      </c>
      <c r="M114" s="128">
        <v>5.2113475225455677</v>
      </c>
      <c r="N114" s="58">
        <v>163.4296868564771</v>
      </c>
      <c r="O114" s="131">
        <v>171.17427672970291</v>
      </c>
    </row>
    <row r="115" spans="1:15" x14ac:dyDescent="0.2">
      <c r="A115" s="10"/>
      <c r="B115" s="40" t="s">
        <v>100</v>
      </c>
      <c r="C115" s="5"/>
      <c r="D115" s="5"/>
      <c r="E115" s="5"/>
      <c r="F115" s="125">
        <v>2586</v>
      </c>
      <c r="G115" s="125">
        <v>2021</v>
      </c>
      <c r="H115" s="126">
        <v>13761705.189999998</v>
      </c>
      <c r="I115" s="130">
        <v>12829966.52</v>
      </c>
      <c r="J115" s="84">
        <v>4.4683101547772608E-2</v>
      </c>
      <c r="K115" s="84">
        <v>4.2270877966335954E-2</v>
      </c>
      <c r="L115" s="128">
        <v>4.944169457386117</v>
      </c>
      <c r="M115" s="128">
        <v>5.2016798818271566</v>
      </c>
      <c r="N115" s="58">
        <v>161.69836390965446</v>
      </c>
      <c r="O115" s="131">
        <v>176.20268502384212</v>
      </c>
    </row>
    <row r="116" spans="1:15" x14ac:dyDescent="0.2">
      <c r="A116" s="10"/>
      <c r="B116" s="40" t="s">
        <v>101</v>
      </c>
      <c r="C116" s="5"/>
      <c r="D116" s="5"/>
      <c r="E116" s="5"/>
      <c r="F116" s="125">
        <v>2832</v>
      </c>
      <c r="G116" s="125">
        <v>3245</v>
      </c>
      <c r="H116" s="126">
        <v>14735368.680000003</v>
      </c>
      <c r="I116" s="130">
        <v>16000370.680000003</v>
      </c>
      <c r="J116" s="84">
        <v>4.7844505167190569E-2</v>
      </c>
      <c r="K116" s="84">
        <v>5.271640540730109E-2</v>
      </c>
      <c r="L116" s="128">
        <v>5.0198974966943268</v>
      </c>
      <c r="M116" s="132">
        <v>4.8891052834845947</v>
      </c>
      <c r="N116" s="58">
        <v>158.01806735791828</v>
      </c>
      <c r="O116" s="131">
        <v>152.54700308855587</v>
      </c>
    </row>
    <row r="117" spans="1:15" x14ac:dyDescent="0.2">
      <c r="A117" s="10"/>
      <c r="B117" s="40" t="s">
        <v>102</v>
      </c>
      <c r="C117" s="5"/>
      <c r="D117" s="5"/>
      <c r="E117" s="5"/>
      <c r="F117" s="125">
        <v>855</v>
      </c>
      <c r="G117" s="125">
        <v>839</v>
      </c>
      <c r="H117" s="126">
        <v>4692705.8299999991</v>
      </c>
      <c r="I117" s="130">
        <v>3884529.9600000009</v>
      </c>
      <c r="J117" s="84">
        <v>1.5236821908384053E-2</v>
      </c>
      <c r="K117" s="84">
        <v>1.2798357005824511E-2</v>
      </c>
      <c r="L117" s="128">
        <v>5.3731151100622059</v>
      </c>
      <c r="M117" s="128">
        <v>5.0210481213021714</v>
      </c>
      <c r="N117" s="58">
        <v>150.77644167395002</v>
      </c>
      <c r="O117" s="131">
        <v>142.7656750496526</v>
      </c>
    </row>
    <row r="118" spans="1:15" x14ac:dyDescent="0.2">
      <c r="A118" s="24"/>
      <c r="B118" s="25" t="s">
        <v>110</v>
      </c>
      <c r="C118" s="69"/>
      <c r="D118" s="69"/>
      <c r="E118" s="133"/>
      <c r="F118" s="114">
        <v>57635</v>
      </c>
      <c r="G118" s="114">
        <v>56867</v>
      </c>
      <c r="H118" s="134">
        <v>307984555.98000002</v>
      </c>
      <c r="I118" s="134">
        <v>303517862.3499999</v>
      </c>
      <c r="J118" s="116"/>
      <c r="K118" s="116"/>
      <c r="L118" s="135">
        <v>4.9994289753996606</v>
      </c>
      <c r="M118" s="136">
        <v>4.9993463232596786</v>
      </c>
      <c r="N118" s="89">
        <v>155.6790802618803</v>
      </c>
      <c r="O118" s="137">
        <v>155.38420591475941</v>
      </c>
    </row>
    <row r="119" spans="1:15" s="32" customFormat="1" ht="11.25" x14ac:dyDescent="0.2">
      <c r="A119" s="29"/>
      <c r="B119" s="119"/>
      <c r="C119" s="30"/>
      <c r="D119" s="30"/>
      <c r="E119" s="30"/>
      <c r="F119" s="30"/>
      <c r="G119" s="30"/>
      <c r="H119" s="30"/>
      <c r="I119" s="30"/>
      <c r="J119" s="120"/>
      <c r="K119" s="120"/>
      <c r="N119" s="30"/>
      <c r="O119" s="121"/>
    </row>
    <row r="120" spans="1:15" s="32" customFormat="1" ht="11.25" x14ac:dyDescent="0.2">
      <c r="A120" s="29"/>
      <c r="B120" s="119"/>
      <c r="C120" s="30"/>
      <c r="D120" s="30"/>
      <c r="E120" s="30"/>
      <c r="F120" s="30"/>
      <c r="G120" s="30"/>
      <c r="H120" s="30"/>
      <c r="I120" s="30"/>
      <c r="J120" s="120"/>
      <c r="K120" s="120"/>
      <c r="N120" s="30"/>
      <c r="O120" s="121"/>
    </row>
    <row r="121" spans="1:15" ht="6.75" customHeight="1" thickBot="1" x14ac:dyDescent="0.2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</row>
    <row r="122" spans="1:15" ht="12.75" customHeight="1" thickBot="1" x14ac:dyDescent="0.25">
      <c r="A122" s="3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5" ht="15.75" x14ac:dyDescent="0.25">
      <c r="A123" s="6" t="s">
        <v>111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"/>
    </row>
    <row r="124" spans="1:15" ht="6.75" customHeight="1" x14ac:dyDescent="0.2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1"/>
    </row>
    <row r="125" spans="1:15" ht="12.75" customHeight="1" x14ac:dyDescent="0.2">
      <c r="A125" s="12"/>
      <c r="B125" s="81"/>
      <c r="C125" s="81"/>
      <c r="D125" s="81"/>
      <c r="E125" s="81"/>
      <c r="F125" s="332" t="s">
        <v>77</v>
      </c>
      <c r="G125" s="333"/>
      <c r="H125" s="332" t="s">
        <v>75</v>
      </c>
      <c r="I125" s="333"/>
      <c r="J125" s="332" t="s">
        <v>76</v>
      </c>
      <c r="K125" s="333"/>
      <c r="L125" s="332" t="s">
        <v>89</v>
      </c>
      <c r="M125" s="333"/>
      <c r="N125" s="332" t="s">
        <v>90</v>
      </c>
      <c r="O125" s="334"/>
    </row>
    <row r="126" spans="1:15" x14ac:dyDescent="0.2">
      <c r="A126" s="12"/>
      <c r="B126" s="81"/>
      <c r="C126" s="81"/>
      <c r="D126" s="81"/>
      <c r="E126" s="81"/>
      <c r="F126" s="72" t="s">
        <v>91</v>
      </c>
      <c r="G126" s="72" t="s">
        <v>92</v>
      </c>
      <c r="H126" s="72" t="s">
        <v>91</v>
      </c>
      <c r="I126" s="138" t="s">
        <v>92</v>
      </c>
      <c r="J126" s="72" t="s">
        <v>91</v>
      </c>
      <c r="K126" s="72" t="s">
        <v>92</v>
      </c>
      <c r="L126" s="72" t="s">
        <v>91</v>
      </c>
      <c r="M126" s="72" t="s">
        <v>92</v>
      </c>
      <c r="N126" s="72" t="s">
        <v>91</v>
      </c>
      <c r="O126" s="74" t="s">
        <v>92</v>
      </c>
    </row>
    <row r="127" spans="1:15" x14ac:dyDescent="0.2">
      <c r="A127" s="10"/>
      <c r="B127" s="5" t="s">
        <v>112</v>
      </c>
      <c r="C127" s="5"/>
      <c r="D127" s="5"/>
      <c r="E127" s="5"/>
      <c r="F127" s="65">
        <v>7945</v>
      </c>
      <c r="G127" s="65">
        <v>7882</v>
      </c>
      <c r="H127" s="100">
        <v>107765598.53999998</v>
      </c>
      <c r="I127" s="100">
        <v>106587218.89999996</v>
      </c>
      <c r="J127" s="84">
        <v>0.24655626305476311</v>
      </c>
      <c r="K127" s="84">
        <v>0.24694289543384643</v>
      </c>
      <c r="L127" s="100">
        <v>4.9154867587712676</v>
      </c>
      <c r="M127" s="100">
        <v>4.9163917954384333</v>
      </c>
      <c r="N127" s="100">
        <v>201.09662728654669</v>
      </c>
      <c r="O127" s="99">
        <v>200.45036635748085</v>
      </c>
    </row>
    <row r="128" spans="1:15" x14ac:dyDescent="0.2">
      <c r="A128" s="10"/>
      <c r="B128" s="5" t="s">
        <v>113</v>
      </c>
      <c r="C128" s="5"/>
      <c r="D128" s="5"/>
      <c r="E128" s="5"/>
      <c r="F128" s="65">
        <v>7277</v>
      </c>
      <c r="G128" s="65">
        <v>7220</v>
      </c>
      <c r="H128" s="100">
        <v>100370392.42000002</v>
      </c>
      <c r="I128" s="100">
        <v>99356069.560000017</v>
      </c>
      <c r="J128" s="84">
        <v>0.22963681556716692</v>
      </c>
      <c r="K128" s="84">
        <v>0.23018965828437676</v>
      </c>
      <c r="L128" s="100">
        <v>4.7818629665449315</v>
      </c>
      <c r="M128" s="100">
        <v>4.7832717576016179</v>
      </c>
      <c r="N128" s="100">
        <v>200.11449711616058</v>
      </c>
      <c r="O128" s="101">
        <v>199.45295442693447</v>
      </c>
    </row>
    <row r="129" spans="1:15" x14ac:dyDescent="0.2">
      <c r="A129" s="10"/>
      <c r="B129" s="5" t="s">
        <v>114</v>
      </c>
      <c r="C129" s="5"/>
      <c r="D129" s="5"/>
      <c r="E129" s="5"/>
      <c r="F129" s="65">
        <v>37791</v>
      </c>
      <c r="G129" s="65">
        <v>37253</v>
      </c>
      <c r="H129" s="100">
        <v>105710461.03999999</v>
      </c>
      <c r="I129" s="100">
        <v>104178165.34000012</v>
      </c>
      <c r="J129" s="84">
        <v>0.2418543263613421</v>
      </c>
      <c r="K129" s="84">
        <v>0.24136156338014392</v>
      </c>
      <c r="L129" s="100">
        <v>5.0328036865205572</v>
      </c>
      <c r="M129" s="100">
        <v>5.0354223396050024</v>
      </c>
      <c r="N129" s="100">
        <v>111.81658363052016</v>
      </c>
      <c r="O129" s="101">
        <v>111.69735919492231</v>
      </c>
    </row>
    <row r="130" spans="1:15" x14ac:dyDescent="0.2">
      <c r="A130" s="10"/>
      <c r="B130" s="40" t="s">
        <v>115</v>
      </c>
      <c r="C130" s="5"/>
      <c r="D130" s="5"/>
      <c r="E130" s="5"/>
      <c r="F130" s="65">
        <v>27131</v>
      </c>
      <c r="G130" s="65">
        <v>26729</v>
      </c>
      <c r="H130" s="100">
        <v>105431662.38999999</v>
      </c>
      <c r="I130" s="100">
        <v>103972464.95000009</v>
      </c>
      <c r="J130" s="84">
        <v>0.24121646461121041</v>
      </c>
      <c r="K130" s="84">
        <v>0.24088499357728477</v>
      </c>
      <c r="L130" s="100">
        <v>5.2080516417284546</v>
      </c>
      <c r="M130" s="100">
        <v>5.2092234666636124</v>
      </c>
      <c r="N130" s="100">
        <v>120.44792432965076</v>
      </c>
      <c r="O130" s="101">
        <v>120.41131565804986</v>
      </c>
    </row>
    <row r="131" spans="1:15" x14ac:dyDescent="0.2">
      <c r="A131" s="10"/>
      <c r="B131" s="40" t="s">
        <v>116</v>
      </c>
      <c r="C131" s="5"/>
      <c r="D131" s="5"/>
      <c r="E131" s="5"/>
      <c r="F131" s="65">
        <v>2653</v>
      </c>
      <c r="G131" s="65">
        <v>2610</v>
      </c>
      <c r="H131" s="100">
        <v>17733298.479999997</v>
      </c>
      <c r="I131" s="100">
        <v>17455476.68</v>
      </c>
      <c r="J131" s="84">
        <v>4.0571906657583631E-2</v>
      </c>
      <c r="K131" s="84">
        <v>4.044111476987966E-2</v>
      </c>
      <c r="L131" s="100">
        <v>7.4143693789842544</v>
      </c>
      <c r="M131" s="100">
        <v>7.4352782850786046</v>
      </c>
      <c r="N131" s="100">
        <v>112.80163214734316</v>
      </c>
      <c r="O131" s="101">
        <v>114.18249982045177</v>
      </c>
    </row>
    <row r="132" spans="1:15" x14ac:dyDescent="0.2">
      <c r="A132" s="10"/>
      <c r="B132" s="40" t="s">
        <v>117</v>
      </c>
      <c r="C132" s="5"/>
      <c r="D132" s="5"/>
      <c r="E132" s="5"/>
      <c r="F132" s="65">
        <v>21</v>
      </c>
      <c r="G132" s="65">
        <v>21</v>
      </c>
      <c r="H132" s="100">
        <v>71779.44</v>
      </c>
      <c r="I132" s="100">
        <v>77595.549999999988</v>
      </c>
      <c r="J132" s="84">
        <v>1.6422374793375867E-4</v>
      </c>
      <c r="K132" s="84">
        <v>1.7977455446847957E-4</v>
      </c>
      <c r="L132" s="100">
        <v>3.3249130962849529</v>
      </c>
      <c r="M132" s="100">
        <v>3.3221374872657012</v>
      </c>
      <c r="N132" s="100">
        <v>99.409961682621102</v>
      </c>
      <c r="O132" s="101">
        <v>99.753922744281098</v>
      </c>
    </row>
    <row r="133" spans="1:15" x14ac:dyDescent="0.2">
      <c r="A133" s="24"/>
      <c r="B133" s="25" t="s">
        <v>87</v>
      </c>
      <c r="C133" s="69"/>
      <c r="D133" s="69"/>
      <c r="E133" s="69"/>
      <c r="F133" s="114">
        <v>82818</v>
      </c>
      <c r="G133" s="114">
        <v>81715</v>
      </c>
      <c r="H133" s="134">
        <v>437083192.31</v>
      </c>
      <c r="I133" s="134">
        <v>431626990.9800002</v>
      </c>
      <c r="J133" s="116"/>
      <c r="K133" s="116"/>
      <c r="L133" s="135">
        <v>5.0848701123556364</v>
      </c>
      <c r="M133" s="136">
        <v>5.0865970641521834</v>
      </c>
      <c r="N133" s="89">
        <v>156.22553855660536</v>
      </c>
      <c r="O133" s="137">
        <v>156.0121303190474</v>
      </c>
    </row>
    <row r="134" spans="1:15" s="32" customFormat="1" ht="11.25" x14ac:dyDescent="0.2">
      <c r="A134" s="29"/>
      <c r="B134" s="119"/>
      <c r="C134" s="30"/>
      <c r="D134" s="30"/>
      <c r="E134" s="30"/>
      <c r="F134" s="139"/>
      <c r="G134" s="139"/>
      <c r="H134" s="139"/>
      <c r="I134" s="139"/>
      <c r="J134" s="139"/>
      <c r="K134" s="139"/>
      <c r="L134" s="139"/>
      <c r="M134" s="139"/>
      <c r="N134" s="140"/>
      <c r="O134" s="31"/>
    </row>
    <row r="135" spans="1:15" s="32" customFormat="1" ht="11.25" x14ac:dyDescent="0.2">
      <c r="A135" s="29"/>
      <c r="B135" s="11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</row>
    <row r="136" spans="1:15" ht="6.75" customHeight="1" thickBot="1" x14ac:dyDescent="0.25">
      <c r="A136" s="3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</row>
    <row r="137" spans="1:15" ht="13.5" thickBot="1" x14ac:dyDescent="0.25"/>
    <row r="138" spans="1:15" ht="15.75" x14ac:dyDescent="0.25">
      <c r="A138" s="6" t="s">
        <v>118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</row>
    <row r="139" spans="1:15" ht="6.75" customHeight="1" x14ac:dyDescent="0.2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</row>
    <row r="140" spans="1:15" ht="12.75" customHeight="1" x14ac:dyDescent="0.2">
      <c r="A140" s="12"/>
      <c r="B140" s="81"/>
      <c r="C140" s="81"/>
      <c r="D140" s="81"/>
      <c r="E140" s="81"/>
      <c r="F140" s="332" t="s">
        <v>77</v>
      </c>
      <c r="G140" s="333"/>
      <c r="H140" s="332" t="s">
        <v>75</v>
      </c>
      <c r="I140" s="333"/>
      <c r="J140" s="332" t="s">
        <v>76</v>
      </c>
      <c r="K140" s="333"/>
      <c r="L140" s="332" t="s">
        <v>89</v>
      </c>
      <c r="M140" s="333"/>
      <c r="N140" s="332" t="s">
        <v>90</v>
      </c>
      <c r="O140" s="334"/>
    </row>
    <row r="141" spans="1:15" x14ac:dyDescent="0.2">
      <c r="A141" s="12"/>
      <c r="B141" s="81"/>
      <c r="C141" s="81"/>
      <c r="D141" s="81"/>
      <c r="E141" s="81"/>
      <c r="F141" s="72" t="s">
        <v>91</v>
      </c>
      <c r="G141" s="72" t="s">
        <v>92</v>
      </c>
      <c r="H141" s="72" t="s">
        <v>91</v>
      </c>
      <c r="I141" s="138" t="s">
        <v>92</v>
      </c>
      <c r="J141" s="72" t="s">
        <v>91</v>
      </c>
      <c r="K141" s="72" t="s">
        <v>92</v>
      </c>
      <c r="L141" s="72" t="s">
        <v>91</v>
      </c>
      <c r="M141" s="72" t="s">
        <v>92</v>
      </c>
      <c r="N141" s="72" t="s">
        <v>91</v>
      </c>
      <c r="O141" s="74" t="s">
        <v>92</v>
      </c>
    </row>
    <row r="142" spans="1:15" x14ac:dyDescent="0.2">
      <c r="A142" s="10"/>
      <c r="B142" s="5" t="s">
        <v>119</v>
      </c>
      <c r="C142" s="5"/>
      <c r="D142" s="5"/>
      <c r="E142" s="5"/>
      <c r="F142" s="65">
        <v>63736</v>
      </c>
      <c r="G142" s="65">
        <v>62891</v>
      </c>
      <c r="H142" s="100">
        <v>339588565.06999993</v>
      </c>
      <c r="I142" s="100">
        <v>335118399.34999996</v>
      </c>
      <c r="J142" s="84">
        <v>0.77694263024680132</v>
      </c>
      <c r="K142" s="84">
        <v>0.77640742204077795</v>
      </c>
      <c r="L142" s="100">
        <v>5.0274658686209808</v>
      </c>
      <c r="M142" s="100">
        <v>5.0292397152281252</v>
      </c>
      <c r="N142" s="58">
        <v>149.58637640413178</v>
      </c>
      <c r="O142" s="129">
        <v>149.3438957926916</v>
      </c>
    </row>
    <row r="143" spans="1:15" x14ac:dyDescent="0.2">
      <c r="A143" s="10"/>
      <c r="B143" s="5" t="s">
        <v>120</v>
      </c>
      <c r="C143" s="5"/>
      <c r="D143" s="5"/>
      <c r="E143" s="5"/>
      <c r="F143" s="65">
        <v>12180</v>
      </c>
      <c r="G143" s="65">
        <v>11990</v>
      </c>
      <c r="H143" s="100">
        <v>34172355.020000033</v>
      </c>
      <c r="I143" s="100">
        <v>33795518.770000011</v>
      </c>
      <c r="J143" s="84">
        <v>7.8182724985140548E-2</v>
      </c>
      <c r="K143" s="84">
        <v>7.8297973658384964E-2</v>
      </c>
      <c r="L143" s="100">
        <v>4.9269724466830072</v>
      </c>
      <c r="M143" s="100">
        <v>4.9280610054698073</v>
      </c>
      <c r="N143" s="58">
        <v>119.08475165256533</v>
      </c>
      <c r="O143" s="131">
        <v>119.28945860179196</v>
      </c>
    </row>
    <row r="144" spans="1:15" x14ac:dyDescent="0.2">
      <c r="A144" s="10"/>
      <c r="B144" s="5" t="s">
        <v>121</v>
      </c>
      <c r="C144" s="5"/>
      <c r="D144" s="5"/>
      <c r="E144" s="5"/>
      <c r="F144" s="65">
        <v>4156</v>
      </c>
      <c r="G144" s="65">
        <v>4110</v>
      </c>
      <c r="H144" s="100">
        <v>14057953.599999998</v>
      </c>
      <c r="I144" s="100">
        <v>13885229.609999996</v>
      </c>
      <c r="J144" s="84">
        <v>3.216310726958687E-2</v>
      </c>
      <c r="K144" s="84">
        <v>3.2169511870594261E-2</v>
      </c>
      <c r="L144" s="100">
        <v>4.5018208320270743</v>
      </c>
      <c r="M144" s="100">
        <v>4.50405558414817</v>
      </c>
      <c r="N144" s="58">
        <v>128.18152552872283</v>
      </c>
      <c r="O144" s="131">
        <v>128.16233290073777</v>
      </c>
    </row>
    <row r="145" spans="1:15" x14ac:dyDescent="0.2">
      <c r="A145" s="10"/>
      <c r="B145" s="5" t="s">
        <v>122</v>
      </c>
      <c r="C145" s="5"/>
      <c r="D145" s="5"/>
      <c r="E145" s="5"/>
      <c r="F145" s="65">
        <v>2720</v>
      </c>
      <c r="G145" s="65">
        <v>2699</v>
      </c>
      <c r="H145" s="100">
        <v>49204942.900000006</v>
      </c>
      <c r="I145" s="100">
        <v>48767973.150000013</v>
      </c>
      <c r="J145" s="84">
        <v>0.11257569214672875</v>
      </c>
      <c r="K145" s="84">
        <v>0.11298638446885202</v>
      </c>
      <c r="L145" s="100">
        <v>5.7564021159579495</v>
      </c>
      <c r="M145" s="100">
        <v>5.7555303025557443</v>
      </c>
      <c r="N145" s="58">
        <v>235.90720144540597</v>
      </c>
      <c r="O145" s="131">
        <v>235.26740243642874</v>
      </c>
    </row>
    <row r="146" spans="1:15" x14ac:dyDescent="0.2">
      <c r="A146" s="10"/>
      <c r="B146" s="5" t="s">
        <v>123</v>
      </c>
      <c r="C146" s="5"/>
      <c r="D146" s="5"/>
      <c r="E146" s="5"/>
      <c r="F146" s="65">
        <v>26</v>
      </c>
      <c r="G146" s="65">
        <v>25</v>
      </c>
      <c r="H146" s="100">
        <v>59375.72</v>
      </c>
      <c r="I146" s="100">
        <v>59870.099999999991</v>
      </c>
      <c r="J146" s="84">
        <v>1.3584535174230157E-4</v>
      </c>
      <c r="K146" s="84">
        <v>1.3870796139061226E-4</v>
      </c>
      <c r="L146" s="100">
        <v>5.8148938252875073</v>
      </c>
      <c r="M146" s="100">
        <v>5.846831420024353</v>
      </c>
      <c r="N146" s="58">
        <v>110.44025318766661</v>
      </c>
      <c r="O146" s="131">
        <v>110.77538270355323</v>
      </c>
    </row>
    <row r="147" spans="1:15" x14ac:dyDescent="0.2">
      <c r="A147" s="24"/>
      <c r="B147" s="25" t="s">
        <v>87</v>
      </c>
      <c r="C147" s="69"/>
      <c r="D147" s="69"/>
      <c r="E147" s="69"/>
      <c r="F147" s="114">
        <v>82818</v>
      </c>
      <c r="G147" s="114">
        <v>81715</v>
      </c>
      <c r="H147" s="134">
        <v>437083192.31000006</v>
      </c>
      <c r="I147" s="134">
        <v>431626990.98000008</v>
      </c>
      <c r="J147" s="116"/>
      <c r="K147" s="116"/>
      <c r="L147" s="135">
        <v>5.0848701123556364</v>
      </c>
      <c r="M147" s="135">
        <v>5.0865970641521834</v>
      </c>
      <c r="N147" s="89">
        <v>156.22553855660536</v>
      </c>
      <c r="O147" s="137">
        <v>156.0121303190474</v>
      </c>
    </row>
    <row r="148" spans="1:15" s="32" customFormat="1" ht="11.25" x14ac:dyDescent="0.2">
      <c r="A148" s="29"/>
      <c r="B148" s="119"/>
      <c r="C148" s="30"/>
      <c r="D148" s="30"/>
      <c r="E148" s="30"/>
      <c r="F148" s="139"/>
      <c r="G148" s="139"/>
      <c r="H148" s="139"/>
      <c r="I148" s="139"/>
      <c r="J148" s="139"/>
      <c r="K148" s="139"/>
      <c r="L148" s="139"/>
      <c r="M148" s="139"/>
      <c r="N148" s="140"/>
      <c r="O148" s="31"/>
    </row>
    <row r="149" spans="1:15" s="32" customFormat="1" ht="11.25" x14ac:dyDescent="0.2">
      <c r="A149" s="29"/>
      <c r="B149" s="11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</row>
    <row r="150" spans="1:15" ht="6.75" customHeight="1" thickBot="1" x14ac:dyDescent="0.2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/>
    </row>
    <row r="151" spans="1:15" ht="13.5" thickBot="1" x14ac:dyDescent="0.25"/>
    <row r="152" spans="1:15" ht="15.75" x14ac:dyDescent="0.25">
      <c r="A152" s="6" t="s">
        <v>124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9"/>
    </row>
    <row r="153" spans="1:15" ht="6.75" customHeight="1" x14ac:dyDescent="0.2">
      <c r="A153" s="24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141"/>
    </row>
    <row r="154" spans="1:15" x14ac:dyDescent="0.2">
      <c r="A154" s="48"/>
      <c r="B154" s="49"/>
      <c r="C154" s="49"/>
      <c r="D154" s="49"/>
      <c r="E154" s="142"/>
      <c r="F154" s="330" t="s">
        <v>77</v>
      </c>
      <c r="G154" s="330"/>
      <c r="H154" s="330" t="s">
        <v>75</v>
      </c>
      <c r="I154" s="330"/>
      <c r="J154" s="330" t="s">
        <v>76</v>
      </c>
      <c r="K154" s="331"/>
      <c r="L154" s="143" t="s">
        <v>125</v>
      </c>
    </row>
    <row r="155" spans="1:15" x14ac:dyDescent="0.2">
      <c r="A155" s="12"/>
      <c r="B155" s="81"/>
      <c r="C155" s="81"/>
      <c r="D155" s="81"/>
      <c r="E155" s="144"/>
      <c r="F155" s="72" t="s">
        <v>91</v>
      </c>
      <c r="G155" s="72" t="s">
        <v>92</v>
      </c>
      <c r="H155" s="72" t="s">
        <v>91</v>
      </c>
      <c r="I155" s="72" t="s">
        <v>92</v>
      </c>
      <c r="J155" s="72" t="s">
        <v>91</v>
      </c>
      <c r="K155" s="74" t="s">
        <v>92</v>
      </c>
      <c r="L155" s="145" t="s">
        <v>92</v>
      </c>
    </row>
    <row r="156" spans="1:15" x14ac:dyDescent="0.2">
      <c r="A156" s="48"/>
      <c r="B156" s="49"/>
      <c r="C156" s="49"/>
      <c r="D156" s="49"/>
      <c r="E156" s="142"/>
      <c r="F156" s="100"/>
      <c r="G156" s="100"/>
      <c r="H156" s="100"/>
      <c r="I156" s="100"/>
      <c r="J156" s="84"/>
      <c r="K156" s="146"/>
      <c r="L156" s="147"/>
    </row>
    <row r="157" spans="1:15" x14ac:dyDescent="0.2">
      <c r="A157" s="10"/>
      <c r="B157" s="5" t="s">
        <v>126</v>
      </c>
      <c r="C157" s="5"/>
      <c r="D157" s="5"/>
      <c r="E157" s="148"/>
      <c r="F157" s="65">
        <v>3499</v>
      </c>
      <c r="G157" s="65">
        <v>3472</v>
      </c>
      <c r="H157" s="100">
        <v>12674533.350000001</v>
      </c>
      <c r="I157" s="100">
        <v>12637571.700000001</v>
      </c>
      <c r="J157" s="84">
        <v>2.8997988421871481E-2</v>
      </c>
      <c r="K157" s="149">
        <v>2.9278918983510843E-2</v>
      </c>
      <c r="L157" s="150">
        <v>2.7245764914235888</v>
      </c>
    </row>
    <row r="158" spans="1:15" x14ac:dyDescent="0.2">
      <c r="A158" s="10"/>
      <c r="B158" s="5" t="s">
        <v>127</v>
      </c>
      <c r="C158" s="5"/>
      <c r="D158" s="5"/>
      <c r="E158" s="148"/>
      <c r="F158" s="65">
        <v>79319</v>
      </c>
      <c r="G158" s="65">
        <v>78243</v>
      </c>
      <c r="H158" s="100">
        <v>424408658.9599998</v>
      </c>
      <c r="I158" s="100">
        <v>418989419.28000057</v>
      </c>
      <c r="J158" s="84">
        <v>0.97100201157812849</v>
      </c>
      <c r="K158" s="149">
        <v>0.97072108101648924</v>
      </c>
      <c r="L158" s="151">
        <v>2.178221311377071</v>
      </c>
    </row>
    <row r="159" spans="1:15" x14ac:dyDescent="0.2">
      <c r="A159" s="10"/>
      <c r="B159" s="5" t="s">
        <v>123</v>
      </c>
      <c r="C159" s="5"/>
      <c r="D159" s="5"/>
      <c r="E159" s="148"/>
      <c r="F159" s="65">
        <v>0</v>
      </c>
      <c r="G159" s="65">
        <v>0</v>
      </c>
      <c r="H159" s="100">
        <v>0</v>
      </c>
      <c r="I159" s="100">
        <v>0</v>
      </c>
      <c r="J159" s="84">
        <v>0</v>
      </c>
      <c r="K159" s="149">
        <v>0</v>
      </c>
      <c r="L159" s="151">
        <v>0</v>
      </c>
    </row>
    <row r="160" spans="1:15" x14ac:dyDescent="0.2">
      <c r="A160" s="10"/>
      <c r="B160" s="56" t="s">
        <v>87</v>
      </c>
      <c r="C160" s="5"/>
      <c r="D160" s="5"/>
      <c r="E160" s="148"/>
      <c r="F160" s="114">
        <v>82818</v>
      </c>
      <c r="G160" s="114">
        <v>81715</v>
      </c>
      <c r="H160" s="89">
        <v>437083192.30999982</v>
      </c>
      <c r="I160" s="89">
        <v>431626990.98000056</v>
      </c>
      <c r="J160" s="116"/>
      <c r="K160" s="152"/>
      <c r="L160" s="153">
        <v>2.1942180004298746</v>
      </c>
    </row>
    <row r="161" spans="1:12" s="157" customFormat="1" ht="11.25" x14ac:dyDescent="0.2">
      <c r="A161" s="154"/>
      <c r="B161" s="155"/>
      <c r="C161" s="155"/>
      <c r="D161" s="155"/>
      <c r="E161" s="155"/>
      <c r="F161" s="155"/>
      <c r="G161" s="155"/>
      <c r="H161" s="155"/>
      <c r="I161" s="155"/>
      <c r="J161" s="155"/>
      <c r="K161" s="156"/>
      <c r="L161" s="156"/>
    </row>
    <row r="162" spans="1:12" s="157" customFormat="1" ht="11.25" x14ac:dyDescent="0.2">
      <c r="A162" s="29"/>
      <c r="B162" s="158"/>
      <c r="C162" s="158"/>
      <c r="D162" s="158"/>
      <c r="E162" s="158"/>
      <c r="F162" s="158"/>
      <c r="G162" s="158"/>
      <c r="H162" s="158"/>
      <c r="I162" s="158"/>
      <c r="J162" s="158"/>
      <c r="K162" s="159"/>
      <c r="L162" s="159"/>
    </row>
    <row r="163" spans="1:12" ht="6.75" customHeight="1" thickBot="1" x14ac:dyDescent="0.25">
      <c r="A163" s="33"/>
      <c r="B163" s="34"/>
      <c r="C163" s="34"/>
      <c r="D163" s="34"/>
      <c r="E163" s="34"/>
      <c r="F163" s="34"/>
      <c r="G163" s="34"/>
      <c r="H163" s="34"/>
      <c r="I163" s="34"/>
      <c r="J163" s="34"/>
      <c r="K163" s="35"/>
      <c r="L163" s="35"/>
    </row>
  </sheetData>
  <mergeCells count="51">
    <mergeCell ref="L5:M7"/>
    <mergeCell ref="B6:C6"/>
    <mergeCell ref="B7:C7"/>
    <mergeCell ref="D7:G7"/>
    <mergeCell ref="B4:C4"/>
    <mergeCell ref="I4:J6"/>
    <mergeCell ref="B5:C5"/>
    <mergeCell ref="D6:G6"/>
    <mergeCell ref="D4:G4"/>
    <mergeCell ref="D5:G5"/>
    <mergeCell ref="B8:C8"/>
    <mergeCell ref="B9:C9"/>
    <mergeCell ref="B11:C11"/>
    <mergeCell ref="D8:G8"/>
    <mergeCell ref="D9:G9"/>
    <mergeCell ref="D11:G11"/>
    <mergeCell ref="J37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F109:G109"/>
    <mergeCell ref="H109:I109"/>
    <mergeCell ref="J109:K109"/>
    <mergeCell ref="L109:M109"/>
    <mergeCell ref="N109:O109"/>
    <mergeCell ref="F84:G84"/>
    <mergeCell ref="H84:I84"/>
    <mergeCell ref="J84:K84"/>
    <mergeCell ref="L84:M84"/>
    <mergeCell ref="N84:O84"/>
    <mergeCell ref="L125:M125"/>
    <mergeCell ref="N125:O125"/>
    <mergeCell ref="F140:G140"/>
    <mergeCell ref="H140:I140"/>
    <mergeCell ref="J140:K140"/>
    <mergeCell ref="L140:M140"/>
    <mergeCell ref="N140:O140"/>
    <mergeCell ref="F154:G154"/>
    <mergeCell ref="H154:I154"/>
    <mergeCell ref="J154:K154"/>
    <mergeCell ref="F125:G125"/>
    <mergeCell ref="H125:I125"/>
    <mergeCell ref="J125:K125"/>
  </mergeCells>
  <hyperlinks>
    <hyperlink ref="D10" display="sballard@edsouth.org"/>
    <hyperlink ref="D11" display="www.edsouthservices.com"/>
  </hyperlinks>
  <pageMargins left="0.41" right="0.36" top="0.43" bottom="0.37" header="0.5" footer="0.5"/>
  <pageSetup scale="53" orientation="landscape" r:id="rId1"/>
  <headerFooter alignWithMargins="0"/>
  <rowBreaks count="1" manualBreakCount="1"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7" tint="-0.249977111117893"/>
    <pageSetUpPr fitToPage="1"/>
  </sheetPr>
  <dimension ref="A1:AK80"/>
  <sheetViews>
    <sheetView showGridLines="0" topLeftCell="D1" zoomScale="110" zoomScaleNormal="110" workbookViewId="0">
      <selection activeCell="J2" sqref="J2"/>
    </sheetView>
  </sheetViews>
  <sheetFormatPr defaultRowHeight="12.75" x14ac:dyDescent="0.2"/>
  <cols>
    <col min="1" max="2" width="3.140625" customWidth="1"/>
    <col min="3" max="7" width="14.5703125" customWidth="1"/>
    <col min="8" max="8" width="15.42578125" bestFit="1" customWidth="1"/>
    <col min="9" max="13" width="14.5703125" customWidth="1"/>
    <col min="14" max="14" width="15.42578125" customWidth="1"/>
    <col min="15" max="20" width="14.5703125" customWidth="1"/>
    <col min="23" max="36" width="10.85546875" customWidth="1"/>
    <col min="37" max="37" width="2.7109375" customWidth="1"/>
  </cols>
  <sheetData>
    <row r="1" spans="1:37" ht="15.75" x14ac:dyDescent="0.25">
      <c r="A1" s="1" t="s">
        <v>0</v>
      </c>
    </row>
    <row r="2" spans="1:37" ht="15.75" customHeight="1" x14ac:dyDescent="0.25">
      <c r="A2" s="1" t="s">
        <v>128</v>
      </c>
      <c r="L2" s="378"/>
      <c r="M2" s="378"/>
      <c r="Q2" s="160"/>
      <c r="R2" s="160"/>
      <c r="S2" s="160"/>
    </row>
    <row r="3" spans="1:37" ht="13.5" thickBot="1" x14ac:dyDescent="0.25">
      <c r="L3" s="378"/>
      <c r="M3" s="378"/>
      <c r="P3" s="160"/>
      <c r="Q3" s="160"/>
      <c r="R3" s="160"/>
      <c r="S3" s="160"/>
    </row>
    <row r="4" spans="1:37" x14ac:dyDescent="0.2">
      <c r="B4" s="376" t="s">
        <v>5</v>
      </c>
      <c r="C4" s="377"/>
      <c r="D4" s="377"/>
      <c r="E4" s="384">
        <v>41422</v>
      </c>
      <c r="F4" s="385"/>
      <c r="G4" s="386"/>
      <c r="L4" s="378"/>
      <c r="M4" s="378"/>
      <c r="P4" s="160"/>
      <c r="Q4" s="160"/>
      <c r="R4" s="160"/>
      <c r="S4" s="160"/>
    </row>
    <row r="5" spans="1:37" ht="13.5" thickBot="1" x14ac:dyDescent="0.25">
      <c r="B5" s="366" t="s">
        <v>129</v>
      </c>
      <c r="C5" s="367"/>
      <c r="D5" s="367"/>
      <c r="E5" s="387">
        <v>41394</v>
      </c>
      <c r="F5" s="388"/>
      <c r="G5" s="389"/>
      <c r="P5" s="160"/>
      <c r="Q5" s="160"/>
      <c r="R5" s="160"/>
      <c r="S5" s="160"/>
    </row>
    <row r="6" spans="1:37" ht="13.5" thickBot="1" x14ac:dyDescent="0.25"/>
    <row r="7" spans="1:37" ht="15.75" thickBot="1" x14ac:dyDescent="0.3">
      <c r="A7" s="161" t="s">
        <v>130</v>
      </c>
      <c r="B7" s="162"/>
      <c r="C7" s="162"/>
      <c r="D7" s="162"/>
      <c r="E7" s="162"/>
      <c r="F7" s="162"/>
      <c r="G7" s="162"/>
      <c r="H7" s="162"/>
      <c r="I7" s="163"/>
      <c r="J7" s="164"/>
      <c r="K7" s="164"/>
      <c r="L7" s="164"/>
      <c r="M7" s="164"/>
      <c r="N7" s="164"/>
    </row>
    <row r="8" spans="1:37" ht="15.75" thickBot="1" x14ac:dyDescent="0.3">
      <c r="A8" s="1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Q8" s="56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37" ht="6" customHeight="1" x14ac:dyDescent="0.2">
      <c r="A9" s="166"/>
      <c r="B9" s="167"/>
      <c r="C9" s="167"/>
      <c r="D9" s="167"/>
      <c r="E9" s="167"/>
      <c r="F9" s="167"/>
      <c r="G9" s="167"/>
      <c r="H9" s="168"/>
      <c r="J9" s="169"/>
      <c r="K9" s="167"/>
      <c r="L9" s="167"/>
      <c r="M9" s="167"/>
      <c r="N9" s="168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1:37" x14ac:dyDescent="0.2">
      <c r="A10" s="170" t="s">
        <v>131</v>
      </c>
      <c r="B10" s="164"/>
      <c r="C10" s="164"/>
      <c r="D10" s="164"/>
      <c r="E10" s="164"/>
      <c r="F10" s="164"/>
      <c r="G10" s="164"/>
      <c r="H10" s="171" t="s">
        <v>196</v>
      </c>
      <c r="J10" s="170" t="s">
        <v>132</v>
      </c>
      <c r="K10" s="164"/>
      <c r="L10" s="164"/>
      <c r="M10" s="164"/>
      <c r="N10" s="171" t="s">
        <v>196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</row>
    <row r="11" spans="1:37" x14ac:dyDescent="0.2">
      <c r="A11" s="170"/>
      <c r="B11" s="164"/>
      <c r="C11" s="164"/>
      <c r="D11" s="164"/>
      <c r="E11" s="164"/>
      <c r="F11" s="164"/>
      <c r="G11" s="164"/>
      <c r="H11" s="172"/>
      <c r="J11" s="163"/>
      <c r="K11" s="164"/>
      <c r="L11" s="164"/>
      <c r="M11" s="164"/>
      <c r="N11" s="31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</row>
    <row r="12" spans="1:37" x14ac:dyDescent="0.2">
      <c r="A12" s="163"/>
      <c r="B12" s="213" t="s">
        <v>133</v>
      </c>
      <c r="C12" s="164"/>
      <c r="D12" s="164"/>
      <c r="E12" s="164"/>
      <c r="F12" s="164"/>
      <c r="G12" s="164"/>
      <c r="H12" s="315">
        <f>546209.93+133532.84+5865907.08+492441.35</f>
        <v>7038091.1999999993</v>
      </c>
      <c r="J12" s="163" t="s">
        <v>134</v>
      </c>
      <c r="L12" s="164"/>
      <c r="M12" s="164"/>
      <c r="N12" s="315">
        <v>0</v>
      </c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</row>
    <row r="13" spans="1:37" x14ac:dyDescent="0.2">
      <c r="A13" s="163"/>
      <c r="B13" s="213" t="s">
        <v>135</v>
      </c>
      <c r="C13" s="164"/>
      <c r="D13" s="164"/>
      <c r="E13" s="164"/>
      <c r="F13" s="164"/>
      <c r="G13" s="164"/>
      <c r="H13" s="315"/>
      <c r="J13" s="163" t="s">
        <v>136</v>
      </c>
      <c r="L13" s="164"/>
      <c r="M13" s="164"/>
      <c r="N13" s="315">
        <v>235278.76</v>
      </c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1:37" x14ac:dyDescent="0.2">
      <c r="A14" s="163"/>
      <c r="B14" s="213" t="s">
        <v>54</v>
      </c>
      <c r="C14" s="164"/>
      <c r="D14" s="164"/>
      <c r="E14" s="164"/>
      <c r="F14" s="164"/>
      <c r="G14" s="164"/>
      <c r="H14" s="315"/>
      <c r="J14" s="163" t="s">
        <v>137</v>
      </c>
      <c r="L14" s="164"/>
      <c r="M14" s="164"/>
      <c r="N14" s="315">
        <f>17984.46+53953.37</f>
        <v>71937.83</v>
      </c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">
      <c r="A15" s="163"/>
      <c r="B15" s="213"/>
      <c r="C15" s="164" t="s">
        <v>138</v>
      </c>
      <c r="D15" s="164"/>
      <c r="E15" s="164"/>
      <c r="F15" s="164"/>
      <c r="G15" s="164"/>
      <c r="H15" s="315">
        <v>13683.16</v>
      </c>
      <c r="J15" s="163" t="s">
        <v>139</v>
      </c>
      <c r="L15" s="164"/>
      <c r="M15" s="164"/>
      <c r="N15" s="315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1:37" x14ac:dyDescent="0.2">
      <c r="A16" s="163"/>
      <c r="B16" s="213" t="s">
        <v>140</v>
      </c>
      <c r="C16" s="164"/>
      <c r="D16" s="164"/>
      <c r="E16" s="164"/>
      <c r="F16" s="164"/>
      <c r="G16" s="164"/>
      <c r="H16" s="315">
        <f>760.62+738.32+10.03+1.3</f>
        <v>1510.27</v>
      </c>
      <c r="J16" s="163" t="s">
        <v>141</v>
      </c>
      <c r="L16" s="164"/>
      <c r="M16" s="164"/>
      <c r="N16" s="316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1:29" ht="13.5" thickBot="1" x14ac:dyDescent="0.25">
      <c r="A17" s="163"/>
      <c r="B17" s="213" t="s">
        <v>142</v>
      </c>
      <c r="C17" s="164"/>
      <c r="D17" s="164"/>
      <c r="E17" s="164"/>
      <c r="F17" s="164"/>
      <c r="G17" s="164"/>
      <c r="H17" s="315"/>
      <c r="J17" s="174"/>
      <c r="K17" s="175" t="s">
        <v>143</v>
      </c>
      <c r="L17" s="176"/>
      <c r="M17" s="176"/>
      <c r="N17" s="317">
        <f>SUM(N12:N16)</f>
        <v>307216.59000000003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</row>
    <row r="18" spans="1:29" ht="13.5" thickBot="1" x14ac:dyDescent="0.25">
      <c r="A18" s="163"/>
      <c r="B18" s="213" t="s">
        <v>59</v>
      </c>
      <c r="C18" s="164"/>
      <c r="D18" s="164"/>
      <c r="E18" s="164"/>
      <c r="F18" s="164"/>
      <c r="G18" s="164"/>
      <c r="H18" s="315"/>
      <c r="J18" s="178"/>
      <c r="K18" s="178"/>
      <c r="L18" s="178"/>
      <c r="M18" s="178"/>
      <c r="N18" s="178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</row>
    <row r="19" spans="1:29" x14ac:dyDescent="0.2">
      <c r="A19" s="163"/>
      <c r="B19" s="213" t="s">
        <v>144</v>
      </c>
      <c r="C19" s="164"/>
      <c r="D19" s="164"/>
      <c r="E19" s="164"/>
      <c r="F19" s="164"/>
      <c r="G19" s="164"/>
      <c r="H19" s="315"/>
      <c r="J19" s="179"/>
      <c r="K19" s="180"/>
      <c r="L19" s="180"/>
      <c r="M19" s="180"/>
      <c r="N19" s="181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</row>
    <row r="20" spans="1:29" x14ac:dyDescent="0.2">
      <c r="A20" s="163"/>
      <c r="B20" s="212" t="s">
        <v>254</v>
      </c>
      <c r="C20" s="164"/>
      <c r="D20" s="164"/>
      <c r="E20" s="164"/>
      <c r="F20" s="164"/>
      <c r="G20" s="164"/>
      <c r="H20" s="315">
        <v>6371.36</v>
      </c>
      <c r="J20" s="67" t="s">
        <v>145</v>
      </c>
      <c r="K20" s="182"/>
      <c r="L20" s="182"/>
      <c r="M20" s="182"/>
      <c r="N20" s="171" t="s">
        <v>196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</row>
    <row r="21" spans="1:29" x14ac:dyDescent="0.2">
      <c r="A21" s="163"/>
      <c r="B21" s="213" t="s">
        <v>146</v>
      </c>
      <c r="C21" s="164"/>
      <c r="D21" s="164"/>
      <c r="E21" s="164"/>
      <c r="F21" s="164"/>
      <c r="G21" s="164"/>
      <c r="H21" s="315"/>
      <c r="J21" s="183"/>
      <c r="K21" s="182"/>
      <c r="L21" s="182"/>
      <c r="M21" s="182"/>
      <c r="N21" s="18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</row>
    <row r="22" spans="1:29" ht="14.25" x14ac:dyDescent="0.2">
      <c r="A22" s="163"/>
      <c r="B22" s="213" t="s">
        <v>147</v>
      </c>
      <c r="C22" s="164"/>
      <c r="D22" s="164"/>
      <c r="E22" s="164"/>
      <c r="F22" s="164"/>
      <c r="G22" s="164"/>
      <c r="H22" s="315"/>
      <c r="J22" s="185" t="s">
        <v>258</v>
      </c>
      <c r="K22" s="182"/>
      <c r="L22" s="182"/>
      <c r="M22" s="182"/>
      <c r="N22" s="186">
        <v>1541100.55</v>
      </c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</row>
    <row r="23" spans="1:29" ht="14.25" x14ac:dyDescent="0.2">
      <c r="A23" s="163"/>
      <c r="B23" s="213" t="s">
        <v>148</v>
      </c>
      <c r="C23" s="164"/>
      <c r="D23" s="164"/>
      <c r="E23" s="164"/>
      <c r="F23" s="164"/>
      <c r="G23" s="164"/>
      <c r="H23" s="315"/>
      <c r="J23" s="187" t="s">
        <v>259</v>
      </c>
      <c r="K23" s="178"/>
      <c r="L23" s="182"/>
      <c r="M23" s="182"/>
      <c r="N23" s="186">
        <v>13329030.980000002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1:29" x14ac:dyDescent="0.2">
      <c r="A24" s="163"/>
      <c r="B24" s="213" t="s">
        <v>149</v>
      </c>
      <c r="C24" s="164"/>
      <c r="D24" s="164"/>
      <c r="E24" s="164"/>
      <c r="F24" s="164"/>
      <c r="G24" s="164"/>
      <c r="H24" s="315"/>
      <c r="J24" s="187" t="s">
        <v>150</v>
      </c>
      <c r="K24" s="178"/>
      <c r="L24" s="182"/>
      <c r="M24" s="182"/>
      <c r="N24" s="188">
        <v>2.8311553134081433E-2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1:29" ht="14.25" x14ac:dyDescent="0.2">
      <c r="A25" s="163"/>
      <c r="B25" s="213" t="s">
        <v>151</v>
      </c>
      <c r="C25" s="164"/>
      <c r="D25" s="164"/>
      <c r="E25" s="164"/>
      <c r="F25" s="164"/>
      <c r="G25" s="164"/>
      <c r="H25" s="315"/>
      <c r="J25" s="185" t="s">
        <v>152</v>
      </c>
      <c r="K25" s="178"/>
      <c r="L25" s="182"/>
      <c r="M25" s="182"/>
      <c r="N25" s="189">
        <v>3.1654425853080134E-2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1:29" x14ac:dyDescent="0.2">
      <c r="A26" s="163"/>
      <c r="B26" s="212" t="s">
        <v>209</v>
      </c>
      <c r="C26" s="164"/>
      <c r="D26" s="164"/>
      <c r="E26" s="164"/>
      <c r="F26" s="164"/>
      <c r="G26" s="164"/>
      <c r="H26" s="315"/>
      <c r="J26" s="187"/>
      <c r="K26" s="178"/>
      <c r="L26" s="182"/>
      <c r="M26" s="182"/>
      <c r="N26" s="186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</row>
    <row r="27" spans="1:29" ht="14.25" x14ac:dyDescent="0.2">
      <c r="A27" s="163"/>
      <c r="B27" s="164"/>
      <c r="C27" s="164"/>
      <c r="D27" s="164"/>
      <c r="E27" s="164"/>
      <c r="F27" s="164"/>
      <c r="G27" s="164"/>
      <c r="H27" s="315"/>
      <c r="J27" s="185" t="s">
        <v>260</v>
      </c>
      <c r="K27" s="178"/>
      <c r="L27" s="182"/>
      <c r="M27" s="182"/>
      <c r="N27" s="186">
        <f>2049223.77+49880.11</f>
        <v>2099103.88</v>
      </c>
    </row>
    <row r="28" spans="1:29" ht="13.5" thickBot="1" x14ac:dyDescent="0.25">
      <c r="A28" s="163"/>
      <c r="B28" s="164"/>
      <c r="C28" s="56" t="s">
        <v>153</v>
      </c>
      <c r="D28" s="164"/>
      <c r="E28" s="164"/>
      <c r="F28" s="164"/>
      <c r="G28" s="164"/>
      <c r="H28" s="318">
        <f>SUM(H12:H27)</f>
        <v>7059655.9899999993</v>
      </c>
      <c r="J28" s="185" t="s">
        <v>154</v>
      </c>
      <c r="K28" s="178"/>
      <c r="L28" s="182"/>
      <c r="M28" s="182"/>
      <c r="N28" s="186" t="s">
        <v>155</v>
      </c>
    </row>
    <row r="29" spans="1:29" ht="15" thickTop="1" x14ac:dyDescent="0.2">
      <c r="A29" s="163"/>
      <c r="B29" s="164"/>
      <c r="C29" s="56"/>
      <c r="D29" s="164"/>
      <c r="E29" s="164"/>
      <c r="F29" s="164"/>
      <c r="G29" s="164"/>
      <c r="H29" s="173"/>
      <c r="J29" s="185" t="s">
        <v>261</v>
      </c>
      <c r="K29" s="178"/>
      <c r="L29" s="182"/>
      <c r="M29" s="182"/>
      <c r="N29" s="190">
        <f>9015403.4053+373380.96</f>
        <v>9388784.3653000016</v>
      </c>
    </row>
    <row r="30" spans="1:29" x14ac:dyDescent="0.2">
      <c r="A30" s="29"/>
      <c r="B30" s="158"/>
      <c r="C30" s="191"/>
      <c r="D30" s="158"/>
      <c r="E30" s="158"/>
      <c r="F30" s="158"/>
      <c r="G30" s="158"/>
      <c r="H30" s="159"/>
      <c r="J30" s="192" t="s">
        <v>156</v>
      </c>
      <c r="K30" s="178"/>
      <c r="L30" s="182"/>
      <c r="M30" s="182"/>
      <c r="N30" s="188">
        <f>N29/N23</f>
        <v>0.70438611624413827</v>
      </c>
    </row>
    <row r="31" spans="1:29" ht="13.5" thickBot="1" x14ac:dyDescent="0.25">
      <c r="A31" s="29"/>
      <c r="B31" s="158"/>
      <c r="C31" s="158"/>
      <c r="D31" s="158"/>
      <c r="E31" s="158"/>
      <c r="F31" s="158"/>
      <c r="G31" s="158"/>
      <c r="H31" s="159"/>
      <c r="J31" s="192" t="s">
        <v>157</v>
      </c>
      <c r="K31" s="193"/>
      <c r="L31" s="193"/>
      <c r="M31" s="193"/>
      <c r="N31" s="257">
        <f>(N23-N29)/470798296.26</f>
        <v>8.3692881771262519E-3</v>
      </c>
    </row>
    <row r="32" spans="1:29" ht="13.5" thickBot="1" x14ac:dyDescent="0.25">
      <c r="A32" s="194"/>
      <c r="B32" s="195"/>
      <c r="C32" s="195"/>
      <c r="D32" s="195"/>
      <c r="E32" s="195"/>
      <c r="F32" s="195"/>
      <c r="G32" s="195"/>
      <c r="H32" s="196"/>
      <c r="J32" s="197" t="s">
        <v>158</v>
      </c>
      <c r="K32" s="198"/>
      <c r="L32" s="198"/>
      <c r="M32" s="198"/>
      <c r="N32" s="199">
        <v>1.4010410726629505E-3</v>
      </c>
    </row>
    <row r="33" spans="1:14" ht="13.5" thickBot="1" x14ac:dyDescent="0.25">
      <c r="J33" s="322" t="s">
        <v>159</v>
      </c>
      <c r="K33" s="323"/>
      <c r="L33" s="323"/>
      <c r="M33" s="323"/>
      <c r="N33" s="324">
        <v>1.9538559661481814E-3</v>
      </c>
    </row>
    <row r="34" spans="1:14" x14ac:dyDescent="0.2">
      <c r="J34" s="325" t="s">
        <v>263</v>
      </c>
      <c r="K34" s="326"/>
      <c r="L34" s="327"/>
      <c r="M34" s="327"/>
      <c r="N34" s="328"/>
    </row>
    <row r="35" spans="1:14" ht="22.5" customHeight="1" x14ac:dyDescent="0.2">
      <c r="J35" s="381" t="s">
        <v>262</v>
      </c>
      <c r="K35" s="382"/>
      <c r="L35" s="382"/>
      <c r="M35" s="382"/>
      <c r="N35" s="383"/>
    </row>
    <row r="36" spans="1:14" x14ac:dyDescent="0.2">
      <c r="J36" s="381"/>
      <c r="K36" s="382"/>
      <c r="L36" s="382"/>
      <c r="M36" s="382"/>
      <c r="N36" s="383"/>
    </row>
    <row r="37" spans="1:14" s="251" customFormat="1" ht="13.5" thickBot="1" x14ac:dyDescent="0.25">
      <c r="J37" s="329" t="s">
        <v>264</v>
      </c>
      <c r="K37" s="320"/>
      <c r="L37" s="320"/>
      <c r="M37" s="320"/>
      <c r="N37" s="321"/>
    </row>
    <row r="38" spans="1:14" ht="13.5" thickBot="1" x14ac:dyDescent="0.25"/>
    <row r="39" spans="1:14" ht="15.75" thickBot="1" x14ac:dyDescent="0.3">
      <c r="A39" s="161" t="s">
        <v>160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200"/>
    </row>
    <row r="40" spans="1:14" ht="15.75" thickBot="1" x14ac:dyDescent="0.3">
      <c r="A40" s="165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</row>
    <row r="41" spans="1:14" ht="6" customHeight="1" x14ac:dyDescent="0.2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</row>
    <row r="42" spans="1:14" x14ac:dyDescent="0.2">
      <c r="A42" s="170" t="s">
        <v>161</v>
      </c>
      <c r="B42" s="164"/>
      <c r="C42" s="164"/>
      <c r="D42" s="164"/>
      <c r="E42" s="164"/>
      <c r="F42" s="164"/>
      <c r="G42" s="164"/>
      <c r="H42" s="164"/>
      <c r="I42" s="164"/>
      <c r="J42" s="164"/>
      <c r="L42" s="201" t="s">
        <v>162</v>
      </c>
      <c r="M42" s="202"/>
      <c r="N42" s="203" t="s">
        <v>163</v>
      </c>
    </row>
    <row r="43" spans="1:14" ht="6.75" customHeight="1" x14ac:dyDescent="0.2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73"/>
    </row>
    <row r="44" spans="1:14" x14ac:dyDescent="0.2">
      <c r="A44" s="163"/>
      <c r="B44" s="56" t="s">
        <v>153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233"/>
      <c r="M44" s="233"/>
      <c r="N44" s="231">
        <v>7059655.9900000002</v>
      </c>
    </row>
    <row r="45" spans="1:14" x14ac:dyDescent="0.2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233"/>
      <c r="M45" s="233"/>
      <c r="N45" s="231"/>
    </row>
    <row r="46" spans="1:14" x14ac:dyDescent="0.2">
      <c r="A46" s="163"/>
      <c r="B46" s="56" t="s">
        <v>164</v>
      </c>
      <c r="C46" s="164"/>
      <c r="D46" s="164"/>
      <c r="E46" s="164"/>
      <c r="F46" s="164"/>
      <c r="G46" s="164"/>
      <c r="H46" s="164"/>
      <c r="I46" s="164"/>
      <c r="J46" s="164"/>
      <c r="K46" s="164"/>
      <c r="L46" s="233">
        <v>163000</v>
      </c>
      <c r="M46" s="233"/>
      <c r="N46" s="231">
        <f>N44-L46</f>
        <v>6896655.9900000002</v>
      </c>
    </row>
    <row r="47" spans="1:14" x14ac:dyDescent="0.2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233"/>
      <c r="M47" s="233"/>
      <c r="N47" s="231"/>
    </row>
    <row r="48" spans="1:14" x14ac:dyDescent="0.2">
      <c r="A48" s="163"/>
      <c r="B48" s="56" t="s">
        <v>165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233">
        <v>307216.59000000003</v>
      </c>
      <c r="M48" s="233"/>
      <c r="N48" s="231">
        <f>N46-L48</f>
        <v>6589439.4000000004</v>
      </c>
    </row>
    <row r="49" spans="1:14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233"/>
      <c r="M49" s="233"/>
      <c r="N49" s="231"/>
    </row>
    <row r="50" spans="1:14" x14ac:dyDescent="0.2">
      <c r="A50" s="163"/>
      <c r="B50" s="56" t="s">
        <v>166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233">
        <v>403590.09</v>
      </c>
      <c r="M50" s="233"/>
      <c r="N50" s="231">
        <f>N48-L50</f>
        <v>6185849.3100000005</v>
      </c>
    </row>
    <row r="51" spans="1:14" x14ac:dyDescent="0.2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233"/>
      <c r="M51" s="233"/>
      <c r="N51" s="231"/>
    </row>
    <row r="52" spans="1:14" x14ac:dyDescent="0.2">
      <c r="A52" s="163"/>
      <c r="B52" s="56" t="s">
        <v>167</v>
      </c>
      <c r="C52" s="164"/>
      <c r="D52" s="164"/>
      <c r="E52" s="164"/>
      <c r="F52" s="164"/>
      <c r="G52" s="164"/>
      <c r="H52" s="164"/>
      <c r="I52" s="164"/>
      <c r="J52" s="164"/>
      <c r="K52" s="164"/>
      <c r="L52" s="233"/>
      <c r="M52" s="233"/>
      <c r="N52" s="231"/>
    </row>
    <row r="53" spans="1:14" x14ac:dyDescent="0.2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233"/>
      <c r="M53" s="233"/>
      <c r="N53" s="231"/>
    </row>
    <row r="54" spans="1:14" x14ac:dyDescent="0.2">
      <c r="A54" s="163"/>
      <c r="B54" s="56" t="s">
        <v>168</v>
      </c>
      <c r="C54" s="164"/>
      <c r="D54" s="164"/>
      <c r="E54" s="164"/>
      <c r="F54" s="164"/>
      <c r="G54" s="164"/>
      <c r="H54" s="164"/>
      <c r="I54" s="164"/>
      <c r="J54" s="164"/>
      <c r="K54" s="164"/>
      <c r="L54" s="233">
        <v>6185849.3099999996</v>
      </c>
      <c r="M54" s="233"/>
      <c r="N54" s="231">
        <f>N50-L54</f>
        <v>0</v>
      </c>
    </row>
    <row r="55" spans="1:14" x14ac:dyDescent="0.2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73"/>
    </row>
    <row r="56" spans="1:14" x14ac:dyDescent="0.2">
      <c r="A56" s="163"/>
      <c r="B56" s="56" t="s">
        <v>169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73"/>
    </row>
    <row r="57" spans="1:14" x14ac:dyDescent="0.2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73"/>
    </row>
    <row r="58" spans="1:14" x14ac:dyDescent="0.2">
      <c r="A58" s="163"/>
      <c r="B58" s="56" t="s">
        <v>170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73"/>
    </row>
    <row r="59" spans="1:14" x14ac:dyDescent="0.2">
      <c r="A59" s="163"/>
      <c r="B59" s="56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73"/>
    </row>
    <row r="60" spans="1:14" s="157" customFormat="1" ht="11.25" customHeight="1" x14ac:dyDescent="0.2">
      <c r="A60" s="29"/>
      <c r="B60" s="158"/>
      <c r="C60" s="191"/>
      <c r="D60" s="158"/>
      <c r="E60" s="158"/>
      <c r="F60" s="158"/>
      <c r="G60" s="158"/>
      <c r="H60" s="158"/>
      <c r="I60" s="158"/>
      <c r="J60" s="158"/>
      <c r="N60" s="173"/>
    </row>
    <row r="61" spans="1:14" s="157" customFormat="1" ht="11.25" customHeight="1" x14ac:dyDescent="0.2">
      <c r="A61" s="29"/>
      <c r="B61" s="158"/>
      <c r="C61" s="158"/>
      <c r="D61" s="158"/>
      <c r="E61" s="158"/>
      <c r="F61" s="158"/>
      <c r="G61" s="158"/>
      <c r="H61" s="158"/>
      <c r="I61" s="158"/>
      <c r="J61" s="158"/>
      <c r="N61" s="173"/>
    </row>
    <row r="62" spans="1:14" ht="6" customHeight="1" thickBot="1" x14ac:dyDescent="0.25">
      <c r="A62" s="174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7"/>
    </row>
    <row r="63" spans="1:14" ht="13.5" thickBot="1" x14ac:dyDescent="0.25"/>
    <row r="64" spans="1:14" x14ac:dyDescent="0.2">
      <c r="A64" s="169" t="s">
        <v>171</v>
      </c>
      <c r="B64" s="167"/>
      <c r="C64" s="167"/>
      <c r="D64" s="167"/>
      <c r="E64" s="167"/>
      <c r="F64" s="167"/>
      <c r="G64" s="215" t="s">
        <v>210</v>
      </c>
      <c r="H64" s="229" t="s">
        <v>211</v>
      </c>
    </row>
    <row r="65" spans="1:8" x14ac:dyDescent="0.2">
      <c r="A65" s="163"/>
      <c r="B65" s="164"/>
      <c r="C65" s="164"/>
      <c r="D65" s="164"/>
      <c r="E65" s="164"/>
      <c r="F65" s="164"/>
      <c r="G65" s="204"/>
      <c r="H65" s="173"/>
    </row>
    <row r="66" spans="1:8" x14ac:dyDescent="0.2">
      <c r="A66" s="163"/>
      <c r="B66" s="213" t="s">
        <v>212</v>
      </c>
      <c r="C66" s="213"/>
      <c r="D66" s="213"/>
      <c r="E66" s="213"/>
      <c r="F66" s="213"/>
      <c r="G66" s="230">
        <v>372383.94</v>
      </c>
      <c r="H66" s="231">
        <v>31206.15</v>
      </c>
    </row>
    <row r="67" spans="1:8" x14ac:dyDescent="0.2">
      <c r="A67" s="163"/>
      <c r="B67" s="213" t="s">
        <v>213</v>
      </c>
      <c r="C67" s="213"/>
      <c r="D67" s="213"/>
      <c r="E67" s="213"/>
      <c r="F67" s="213"/>
      <c r="G67" s="230">
        <v>372383.94</v>
      </c>
      <c r="H67" s="231">
        <v>31206.15</v>
      </c>
    </row>
    <row r="68" spans="1:8" x14ac:dyDescent="0.2">
      <c r="A68" s="163"/>
      <c r="B68" s="213"/>
      <c r="C68" s="213" t="s">
        <v>172</v>
      </c>
      <c r="D68" s="213"/>
      <c r="E68" s="213"/>
      <c r="F68" s="213"/>
      <c r="G68" s="230">
        <f>G66-G67</f>
        <v>0</v>
      </c>
      <c r="H68" s="231">
        <f>H66-H67</f>
        <v>0</v>
      </c>
    </row>
    <row r="69" spans="1:8" x14ac:dyDescent="0.2">
      <c r="A69" s="163"/>
      <c r="B69" s="213"/>
      <c r="C69" s="213"/>
      <c r="D69" s="213"/>
      <c r="E69" s="213"/>
      <c r="F69" s="213"/>
      <c r="G69" s="230"/>
      <c r="H69" s="231"/>
    </row>
    <row r="70" spans="1:8" x14ac:dyDescent="0.2">
      <c r="A70" s="163"/>
      <c r="B70" s="213" t="s">
        <v>173</v>
      </c>
      <c r="C70" s="213"/>
      <c r="D70" s="213"/>
      <c r="E70" s="213"/>
      <c r="F70" s="213"/>
      <c r="G70" s="230"/>
      <c r="H70" s="231">
        <v>0</v>
      </c>
    </row>
    <row r="71" spans="1:8" x14ac:dyDescent="0.2">
      <c r="A71" s="163"/>
      <c r="B71" s="213" t="s">
        <v>174</v>
      </c>
      <c r="C71" s="213"/>
      <c r="D71" s="213"/>
      <c r="E71" s="213"/>
      <c r="F71" s="213"/>
      <c r="G71" s="230"/>
      <c r="H71" s="231">
        <v>0</v>
      </c>
    </row>
    <row r="72" spans="1:8" x14ac:dyDescent="0.2">
      <c r="A72" s="163"/>
      <c r="B72" s="213"/>
      <c r="C72" s="213" t="s">
        <v>175</v>
      </c>
      <c r="D72" s="213"/>
      <c r="E72" s="213"/>
      <c r="F72" s="213"/>
      <c r="G72" s="230"/>
      <c r="H72" s="231">
        <v>0</v>
      </c>
    </row>
    <row r="73" spans="1:8" x14ac:dyDescent="0.2">
      <c r="A73" s="163"/>
      <c r="B73" s="213"/>
      <c r="C73" s="213"/>
      <c r="D73" s="213"/>
      <c r="E73" s="213"/>
      <c r="F73" s="213"/>
      <c r="G73" s="230"/>
      <c r="H73" s="231"/>
    </row>
    <row r="74" spans="1:8" x14ac:dyDescent="0.2">
      <c r="A74" s="163"/>
      <c r="B74" s="213" t="s">
        <v>214</v>
      </c>
      <c r="C74" s="213"/>
      <c r="D74" s="213"/>
      <c r="E74" s="213"/>
      <c r="F74" s="213"/>
      <c r="G74" s="230">
        <v>6185849.3099999996</v>
      </c>
      <c r="H74" s="231">
        <v>0</v>
      </c>
    </row>
    <row r="75" spans="1:8" x14ac:dyDescent="0.2">
      <c r="A75" s="163"/>
      <c r="B75" s="213" t="s">
        <v>215</v>
      </c>
      <c r="C75" s="213"/>
      <c r="D75" s="213"/>
      <c r="E75" s="213"/>
      <c r="F75" s="213"/>
      <c r="G75" s="230">
        <v>6185849.3099999996</v>
      </c>
      <c r="H75" s="231">
        <v>0</v>
      </c>
    </row>
    <row r="76" spans="1:8" x14ac:dyDescent="0.2">
      <c r="A76" s="163"/>
      <c r="B76" s="213"/>
      <c r="C76" s="213" t="s">
        <v>176</v>
      </c>
      <c r="D76" s="213"/>
      <c r="E76" s="213"/>
      <c r="F76" s="213"/>
      <c r="G76" s="230">
        <f>G74-G75</f>
        <v>0</v>
      </c>
      <c r="H76" s="231"/>
    </row>
    <row r="77" spans="1:8" x14ac:dyDescent="0.2">
      <c r="A77" s="163"/>
      <c r="B77" s="213"/>
      <c r="C77" s="213"/>
      <c r="D77" s="213"/>
      <c r="E77" s="213"/>
      <c r="F77" s="213"/>
      <c r="G77" s="230"/>
      <c r="H77" s="231"/>
    </row>
    <row r="78" spans="1:8" x14ac:dyDescent="0.2">
      <c r="A78" s="163"/>
      <c r="B78" s="213"/>
      <c r="C78" s="232" t="s">
        <v>177</v>
      </c>
      <c r="D78" s="213"/>
      <c r="E78" s="213"/>
      <c r="F78" s="213"/>
      <c r="G78" s="230">
        <f>G67+G75</f>
        <v>6558233.25</v>
      </c>
      <c r="H78" s="231">
        <f>H66</f>
        <v>31206.15</v>
      </c>
    </row>
    <row r="79" spans="1:8" x14ac:dyDescent="0.2">
      <c r="A79" s="163"/>
      <c r="B79" s="164"/>
      <c r="C79" s="164"/>
      <c r="D79" s="164"/>
      <c r="E79" s="164"/>
      <c r="F79" s="164"/>
      <c r="G79" s="204"/>
      <c r="H79" s="173"/>
    </row>
    <row r="80" spans="1:8" ht="13.5" thickBot="1" x14ac:dyDescent="0.25">
      <c r="A80" s="174"/>
      <c r="B80" s="176"/>
      <c r="C80" s="176"/>
      <c r="D80" s="176"/>
      <c r="E80" s="176"/>
      <c r="F80" s="176"/>
      <c r="G80" s="205"/>
      <c r="H80" s="177"/>
    </row>
  </sheetData>
  <mergeCells count="6">
    <mergeCell ref="J35:N36"/>
    <mergeCell ref="L2:M4"/>
    <mergeCell ref="B4:D4"/>
    <mergeCell ref="E4:G4"/>
    <mergeCell ref="B5:D5"/>
    <mergeCell ref="E5:G5"/>
  </mergeCells>
  <pageMargins left="0.28000000000000003" right="0.24" top="0.35" bottom="0.31" header="0.5" footer="0.33"/>
  <pageSetup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7" tint="-0.249977111117893"/>
  </sheetPr>
  <dimension ref="A1:D47"/>
  <sheetViews>
    <sheetView showGridLines="0" workbookViewId="0">
      <selection activeCell="D2" sqref="D2"/>
    </sheetView>
  </sheetViews>
  <sheetFormatPr defaultRowHeight="12.75" x14ac:dyDescent="0.2"/>
  <cols>
    <col min="1" max="1" width="67.42578125" customWidth="1"/>
    <col min="2" max="2" width="18.7109375" customWidth="1"/>
    <col min="4" max="4" width="14" bestFit="1" customWidth="1"/>
  </cols>
  <sheetData>
    <row r="1" spans="1:3" x14ac:dyDescent="0.2">
      <c r="A1" s="234" t="s">
        <v>216</v>
      </c>
      <c r="B1" s="206"/>
    </row>
    <row r="2" spans="1:3" x14ac:dyDescent="0.2">
      <c r="A2" s="234" t="s">
        <v>178</v>
      </c>
      <c r="B2" s="206"/>
    </row>
    <row r="3" spans="1:3" x14ac:dyDescent="0.2">
      <c r="A3" s="235">
        <v>41394</v>
      </c>
      <c r="B3" s="206"/>
    </row>
    <row r="4" spans="1:3" x14ac:dyDescent="0.2">
      <c r="A4" s="234" t="s">
        <v>217</v>
      </c>
      <c r="B4" s="206"/>
    </row>
    <row r="7" spans="1:3" x14ac:dyDescent="0.2">
      <c r="A7" s="207" t="s">
        <v>179</v>
      </c>
    </row>
    <row r="9" spans="1:3" x14ac:dyDescent="0.2">
      <c r="A9" s="239" t="s">
        <v>180</v>
      </c>
      <c r="B9" s="245">
        <f>13725564.16+1114476.87</f>
        <v>14840041.030000001</v>
      </c>
      <c r="C9" s="213"/>
    </row>
    <row r="10" spans="1:3" x14ac:dyDescent="0.2">
      <c r="A10" s="239" t="s">
        <v>181</v>
      </c>
      <c r="B10" s="244"/>
      <c r="C10" s="213"/>
    </row>
    <row r="11" spans="1:3" x14ac:dyDescent="0.2">
      <c r="A11" s="239" t="s">
        <v>182</v>
      </c>
      <c r="B11" s="236"/>
      <c r="C11" s="213"/>
    </row>
    <row r="12" spans="1:3" x14ac:dyDescent="0.2">
      <c r="A12" s="239" t="s">
        <v>218</v>
      </c>
      <c r="B12" s="236">
        <v>431626990.98000002</v>
      </c>
      <c r="C12" s="213"/>
    </row>
    <row r="13" spans="1:3" x14ac:dyDescent="0.2">
      <c r="A13" s="239" t="s">
        <v>219</v>
      </c>
      <c r="B13" s="236">
        <v>-15620028.66</v>
      </c>
      <c r="C13" s="213"/>
    </row>
    <row r="14" spans="1:3" x14ac:dyDescent="0.2">
      <c r="A14" s="239" t="s">
        <v>220</v>
      </c>
      <c r="B14" s="237">
        <f>B12+B13</f>
        <v>416006962.31999999</v>
      </c>
      <c r="C14" s="213"/>
    </row>
    <row r="15" spans="1:3" x14ac:dyDescent="0.2">
      <c r="A15" s="239"/>
      <c r="B15" s="236"/>
      <c r="C15" s="213"/>
    </row>
    <row r="16" spans="1:3" x14ac:dyDescent="0.2">
      <c r="A16" s="239" t="s">
        <v>221</v>
      </c>
      <c r="B16" s="236">
        <v>8690494.3499999996</v>
      </c>
      <c r="C16" s="213"/>
    </row>
    <row r="17" spans="1:4" x14ac:dyDescent="0.2">
      <c r="A17" s="239" t="s">
        <v>183</v>
      </c>
      <c r="B17" s="236">
        <f>548335.42+222628.14+1063.44+160227.69</f>
        <v>932254.69</v>
      </c>
      <c r="C17" s="213"/>
    </row>
    <row r="18" spans="1:4" x14ac:dyDescent="0.2">
      <c r="A18" s="239" t="s">
        <v>184</v>
      </c>
      <c r="B18" s="236">
        <v>2369310.17</v>
      </c>
      <c r="C18" s="213"/>
      <c r="D18" s="209"/>
    </row>
    <row r="19" spans="1:4" x14ac:dyDescent="0.2">
      <c r="A19" s="239" t="s">
        <v>185</v>
      </c>
      <c r="B19" s="236"/>
      <c r="C19" s="213"/>
      <c r="D19" s="209"/>
    </row>
    <row r="20" spans="1:4" x14ac:dyDescent="0.2">
      <c r="A20" s="213"/>
      <c r="B20" s="238"/>
      <c r="C20" s="213"/>
      <c r="D20" s="209"/>
    </row>
    <row r="21" spans="1:4" ht="13.5" thickBot="1" x14ac:dyDescent="0.25">
      <c r="A21" s="239" t="s">
        <v>72</v>
      </c>
      <c r="B21" s="286">
        <f>B9+B14+B16+B17+B18</f>
        <v>442839062.56000006</v>
      </c>
      <c r="C21" s="213"/>
      <c r="D21" s="210"/>
    </row>
    <row r="22" spans="1:4" ht="13.5" thickTop="1" x14ac:dyDescent="0.2">
      <c r="A22" s="213"/>
      <c r="B22" s="244"/>
      <c r="C22" s="213"/>
    </row>
    <row r="23" spans="1:4" x14ac:dyDescent="0.2">
      <c r="A23" s="213"/>
      <c r="B23" s="244"/>
      <c r="C23" s="213"/>
    </row>
    <row r="24" spans="1:4" x14ac:dyDescent="0.2">
      <c r="A24" s="287" t="s">
        <v>186</v>
      </c>
      <c r="B24" s="244"/>
      <c r="C24" s="213"/>
    </row>
    <row r="25" spans="1:4" x14ac:dyDescent="0.2">
      <c r="A25" s="213"/>
      <c r="B25" s="244"/>
      <c r="C25" s="213"/>
    </row>
    <row r="26" spans="1:4" x14ac:dyDescent="0.2">
      <c r="A26" s="239" t="s">
        <v>187</v>
      </c>
      <c r="B26" s="245"/>
      <c r="C26" s="213"/>
    </row>
    <row r="27" spans="1:4" x14ac:dyDescent="0.2">
      <c r="A27" s="239" t="s">
        <v>188</v>
      </c>
      <c r="B27" s="236">
        <v>445904212.58999997</v>
      </c>
      <c r="C27" s="213"/>
    </row>
    <row r="28" spans="1:4" x14ac:dyDescent="0.2">
      <c r="A28" s="239" t="s">
        <v>189</v>
      </c>
      <c r="B28" s="236">
        <v>403590.09</v>
      </c>
      <c r="C28" s="213"/>
    </row>
    <row r="29" spans="1:4" x14ac:dyDescent="0.2">
      <c r="A29" s="239" t="s">
        <v>190</v>
      </c>
      <c r="B29" s="236">
        <f>2686851.55-403590.09</f>
        <v>2283261.46</v>
      </c>
      <c r="C29" s="213"/>
    </row>
    <row r="30" spans="1:4" x14ac:dyDescent="0.2">
      <c r="A30" s="239" t="s">
        <v>191</v>
      </c>
      <c r="B30" s="236"/>
      <c r="C30" s="213"/>
    </row>
    <row r="31" spans="1:4" x14ac:dyDescent="0.2">
      <c r="A31" s="239" t="s">
        <v>192</v>
      </c>
      <c r="B31" s="236"/>
      <c r="C31" s="213"/>
    </row>
    <row r="32" spans="1:4" x14ac:dyDescent="0.2">
      <c r="A32" s="213"/>
      <c r="B32" s="238"/>
      <c r="C32" s="213"/>
    </row>
    <row r="33" spans="1:3" ht="13.5" thickBot="1" x14ac:dyDescent="0.25">
      <c r="A33" s="239" t="s">
        <v>193</v>
      </c>
      <c r="B33" s="286">
        <f>SUM(B26:B32)</f>
        <v>448591064.13999993</v>
      </c>
      <c r="C33" s="213"/>
    </row>
    <row r="34" spans="1:3" ht="13.5" thickTop="1" x14ac:dyDescent="0.2">
      <c r="A34" s="213"/>
      <c r="B34" s="288"/>
      <c r="C34" s="213"/>
    </row>
    <row r="35" spans="1:3" x14ac:dyDescent="0.2">
      <c r="A35" s="287" t="s">
        <v>194</v>
      </c>
      <c r="B35" s="289">
        <v>-5752001.5800000001</v>
      </c>
      <c r="C35" s="213"/>
    </row>
    <row r="36" spans="1:3" x14ac:dyDescent="0.2">
      <c r="A36" s="213"/>
      <c r="B36" s="244"/>
      <c r="C36" s="213"/>
    </row>
    <row r="37" spans="1:3" ht="13.5" thickBot="1" x14ac:dyDescent="0.25">
      <c r="A37" s="287" t="s">
        <v>195</v>
      </c>
      <c r="B37" s="286">
        <f>B33+B35</f>
        <v>442839062.55999994</v>
      </c>
      <c r="C37" s="213"/>
    </row>
    <row r="38" spans="1:3" ht="13.5" thickTop="1" x14ac:dyDescent="0.2">
      <c r="A38" s="213"/>
      <c r="B38" s="244"/>
      <c r="C38" s="213"/>
    </row>
    <row r="39" spans="1:3" x14ac:dyDescent="0.2">
      <c r="A39" s="213"/>
      <c r="B39" s="244">
        <f>+B21-B37</f>
        <v>0</v>
      </c>
      <c r="C39" s="213"/>
    </row>
    <row r="40" spans="1:3" x14ac:dyDescent="0.2">
      <c r="A40" s="213"/>
      <c r="B40" s="244"/>
      <c r="C40" s="213"/>
    </row>
    <row r="41" spans="1:3" x14ac:dyDescent="0.2">
      <c r="A41" s="213" t="s">
        <v>222</v>
      </c>
      <c r="B41" s="244"/>
      <c r="C41" s="213"/>
    </row>
    <row r="42" spans="1:3" x14ac:dyDescent="0.2">
      <c r="A42" s="213" t="s">
        <v>223</v>
      </c>
      <c r="B42" s="244"/>
      <c r="C42" s="213"/>
    </row>
    <row r="43" spans="1:3" x14ac:dyDescent="0.2">
      <c r="B43" s="208"/>
    </row>
    <row r="44" spans="1:3" x14ac:dyDescent="0.2">
      <c r="B44" s="208"/>
    </row>
    <row r="45" spans="1:3" x14ac:dyDescent="0.2">
      <c r="B45" s="208"/>
    </row>
    <row r="46" spans="1:3" x14ac:dyDescent="0.2">
      <c r="B46" s="208"/>
    </row>
    <row r="47" spans="1:3" x14ac:dyDescent="0.2">
      <c r="B47" s="208"/>
    </row>
  </sheetData>
  <pageMargins left="0.75" right="0.75" top="0.77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D2" sqref="D2"/>
    </sheetView>
  </sheetViews>
  <sheetFormatPr defaultRowHeight="12.75" x14ac:dyDescent="0.2"/>
  <cols>
    <col min="1" max="1" width="9.140625" style="251"/>
    <col min="2" max="2" width="6.140625" style="251" customWidth="1"/>
    <col min="3" max="3" width="72.85546875" style="251" customWidth="1"/>
    <col min="4" max="4" width="19.5703125" style="254" bestFit="1" customWidth="1"/>
    <col min="5" max="257" width="9.140625" style="251"/>
    <col min="258" max="258" width="9" style="251" customWidth="1"/>
    <col min="259" max="259" width="63" style="251" customWidth="1"/>
    <col min="260" max="260" width="19.5703125" style="251" bestFit="1" customWidth="1"/>
    <col min="261" max="513" width="9.140625" style="251"/>
    <col min="514" max="514" width="9" style="251" customWidth="1"/>
    <col min="515" max="515" width="63" style="251" customWidth="1"/>
    <col min="516" max="516" width="19.5703125" style="251" bestFit="1" customWidth="1"/>
    <col min="517" max="769" width="9.140625" style="251"/>
    <col min="770" max="770" width="9" style="251" customWidth="1"/>
    <col min="771" max="771" width="63" style="251" customWidth="1"/>
    <col min="772" max="772" width="19.5703125" style="251" bestFit="1" customWidth="1"/>
    <col min="773" max="1025" width="9.140625" style="251"/>
    <col min="1026" max="1026" width="9" style="251" customWidth="1"/>
    <col min="1027" max="1027" width="63" style="251" customWidth="1"/>
    <col min="1028" max="1028" width="19.5703125" style="251" bestFit="1" customWidth="1"/>
    <col min="1029" max="1281" width="9.140625" style="251"/>
    <col min="1282" max="1282" width="9" style="251" customWidth="1"/>
    <col min="1283" max="1283" width="63" style="251" customWidth="1"/>
    <col min="1284" max="1284" width="19.5703125" style="251" bestFit="1" customWidth="1"/>
    <col min="1285" max="1537" width="9.140625" style="251"/>
    <col min="1538" max="1538" width="9" style="251" customWidth="1"/>
    <col min="1539" max="1539" width="63" style="251" customWidth="1"/>
    <col min="1540" max="1540" width="19.5703125" style="251" bestFit="1" customWidth="1"/>
    <col min="1541" max="1793" width="9.140625" style="251"/>
    <col min="1794" max="1794" width="9" style="251" customWidth="1"/>
    <col min="1795" max="1795" width="63" style="251" customWidth="1"/>
    <col min="1796" max="1796" width="19.5703125" style="251" bestFit="1" customWidth="1"/>
    <col min="1797" max="2049" width="9.140625" style="251"/>
    <col min="2050" max="2050" width="9" style="251" customWidth="1"/>
    <col min="2051" max="2051" width="63" style="251" customWidth="1"/>
    <col min="2052" max="2052" width="19.5703125" style="251" bestFit="1" customWidth="1"/>
    <col min="2053" max="2305" width="9.140625" style="251"/>
    <col min="2306" max="2306" width="9" style="251" customWidth="1"/>
    <col min="2307" max="2307" width="63" style="251" customWidth="1"/>
    <col min="2308" max="2308" width="19.5703125" style="251" bestFit="1" customWidth="1"/>
    <col min="2309" max="2561" width="9.140625" style="251"/>
    <col min="2562" max="2562" width="9" style="251" customWidth="1"/>
    <col min="2563" max="2563" width="63" style="251" customWidth="1"/>
    <col min="2564" max="2564" width="19.5703125" style="251" bestFit="1" customWidth="1"/>
    <col min="2565" max="2817" width="9.140625" style="251"/>
    <col min="2818" max="2818" width="9" style="251" customWidth="1"/>
    <col min="2819" max="2819" width="63" style="251" customWidth="1"/>
    <col min="2820" max="2820" width="19.5703125" style="251" bestFit="1" customWidth="1"/>
    <col min="2821" max="3073" width="9.140625" style="251"/>
    <col min="3074" max="3074" width="9" style="251" customWidth="1"/>
    <col min="3075" max="3075" width="63" style="251" customWidth="1"/>
    <col min="3076" max="3076" width="19.5703125" style="251" bestFit="1" customWidth="1"/>
    <col min="3077" max="3329" width="9.140625" style="251"/>
    <col min="3330" max="3330" width="9" style="251" customWidth="1"/>
    <col min="3331" max="3331" width="63" style="251" customWidth="1"/>
    <col min="3332" max="3332" width="19.5703125" style="251" bestFit="1" customWidth="1"/>
    <col min="3333" max="3585" width="9.140625" style="251"/>
    <col min="3586" max="3586" width="9" style="251" customWidth="1"/>
    <col min="3587" max="3587" width="63" style="251" customWidth="1"/>
    <col min="3588" max="3588" width="19.5703125" style="251" bestFit="1" customWidth="1"/>
    <col min="3589" max="3841" width="9.140625" style="251"/>
    <col min="3842" max="3842" width="9" style="251" customWidth="1"/>
    <col min="3843" max="3843" width="63" style="251" customWidth="1"/>
    <col min="3844" max="3844" width="19.5703125" style="251" bestFit="1" customWidth="1"/>
    <col min="3845" max="4097" width="9.140625" style="251"/>
    <col min="4098" max="4098" width="9" style="251" customWidth="1"/>
    <col min="4099" max="4099" width="63" style="251" customWidth="1"/>
    <col min="4100" max="4100" width="19.5703125" style="251" bestFit="1" customWidth="1"/>
    <col min="4101" max="4353" width="9.140625" style="251"/>
    <col min="4354" max="4354" width="9" style="251" customWidth="1"/>
    <col min="4355" max="4355" width="63" style="251" customWidth="1"/>
    <col min="4356" max="4356" width="19.5703125" style="251" bestFit="1" customWidth="1"/>
    <col min="4357" max="4609" width="9.140625" style="251"/>
    <col min="4610" max="4610" width="9" style="251" customWidth="1"/>
    <col min="4611" max="4611" width="63" style="251" customWidth="1"/>
    <col min="4612" max="4612" width="19.5703125" style="251" bestFit="1" customWidth="1"/>
    <col min="4613" max="4865" width="9.140625" style="251"/>
    <col min="4866" max="4866" width="9" style="251" customWidth="1"/>
    <col min="4867" max="4867" width="63" style="251" customWidth="1"/>
    <col min="4868" max="4868" width="19.5703125" style="251" bestFit="1" customWidth="1"/>
    <col min="4869" max="5121" width="9.140625" style="251"/>
    <col min="5122" max="5122" width="9" style="251" customWidth="1"/>
    <col min="5123" max="5123" width="63" style="251" customWidth="1"/>
    <col min="5124" max="5124" width="19.5703125" style="251" bestFit="1" customWidth="1"/>
    <col min="5125" max="5377" width="9.140625" style="251"/>
    <col min="5378" max="5378" width="9" style="251" customWidth="1"/>
    <col min="5379" max="5379" width="63" style="251" customWidth="1"/>
    <col min="5380" max="5380" width="19.5703125" style="251" bestFit="1" customWidth="1"/>
    <col min="5381" max="5633" width="9.140625" style="251"/>
    <col min="5634" max="5634" width="9" style="251" customWidth="1"/>
    <col min="5635" max="5635" width="63" style="251" customWidth="1"/>
    <col min="5636" max="5636" width="19.5703125" style="251" bestFit="1" customWidth="1"/>
    <col min="5637" max="5889" width="9.140625" style="251"/>
    <col min="5890" max="5890" width="9" style="251" customWidth="1"/>
    <col min="5891" max="5891" width="63" style="251" customWidth="1"/>
    <col min="5892" max="5892" width="19.5703125" style="251" bestFit="1" customWidth="1"/>
    <col min="5893" max="6145" width="9.140625" style="251"/>
    <col min="6146" max="6146" width="9" style="251" customWidth="1"/>
    <col min="6147" max="6147" width="63" style="251" customWidth="1"/>
    <col min="6148" max="6148" width="19.5703125" style="251" bestFit="1" customWidth="1"/>
    <col min="6149" max="6401" width="9.140625" style="251"/>
    <col min="6402" max="6402" width="9" style="251" customWidth="1"/>
    <col min="6403" max="6403" width="63" style="251" customWidth="1"/>
    <col min="6404" max="6404" width="19.5703125" style="251" bestFit="1" customWidth="1"/>
    <col min="6405" max="6657" width="9.140625" style="251"/>
    <col min="6658" max="6658" width="9" style="251" customWidth="1"/>
    <col min="6659" max="6659" width="63" style="251" customWidth="1"/>
    <col min="6660" max="6660" width="19.5703125" style="251" bestFit="1" customWidth="1"/>
    <col min="6661" max="6913" width="9.140625" style="251"/>
    <col min="6914" max="6914" width="9" style="251" customWidth="1"/>
    <col min="6915" max="6915" width="63" style="251" customWidth="1"/>
    <col min="6916" max="6916" width="19.5703125" style="251" bestFit="1" customWidth="1"/>
    <col min="6917" max="7169" width="9.140625" style="251"/>
    <col min="7170" max="7170" width="9" style="251" customWidth="1"/>
    <col min="7171" max="7171" width="63" style="251" customWidth="1"/>
    <col min="7172" max="7172" width="19.5703125" style="251" bestFit="1" customWidth="1"/>
    <col min="7173" max="7425" width="9.140625" style="251"/>
    <col min="7426" max="7426" width="9" style="251" customWidth="1"/>
    <col min="7427" max="7427" width="63" style="251" customWidth="1"/>
    <col min="7428" max="7428" width="19.5703125" style="251" bestFit="1" customWidth="1"/>
    <col min="7429" max="7681" width="9.140625" style="251"/>
    <col min="7682" max="7682" width="9" style="251" customWidth="1"/>
    <col min="7683" max="7683" width="63" style="251" customWidth="1"/>
    <col min="7684" max="7684" width="19.5703125" style="251" bestFit="1" customWidth="1"/>
    <col min="7685" max="7937" width="9.140625" style="251"/>
    <col min="7938" max="7938" width="9" style="251" customWidth="1"/>
    <col min="7939" max="7939" width="63" style="251" customWidth="1"/>
    <col min="7940" max="7940" width="19.5703125" style="251" bestFit="1" customWidth="1"/>
    <col min="7941" max="8193" width="9.140625" style="251"/>
    <col min="8194" max="8194" width="9" style="251" customWidth="1"/>
    <col min="8195" max="8195" width="63" style="251" customWidth="1"/>
    <col min="8196" max="8196" width="19.5703125" style="251" bestFit="1" customWidth="1"/>
    <col min="8197" max="8449" width="9.140625" style="251"/>
    <col min="8450" max="8450" width="9" style="251" customWidth="1"/>
    <col min="8451" max="8451" width="63" style="251" customWidth="1"/>
    <col min="8452" max="8452" width="19.5703125" style="251" bestFit="1" customWidth="1"/>
    <col min="8453" max="8705" width="9.140625" style="251"/>
    <col min="8706" max="8706" width="9" style="251" customWidth="1"/>
    <col min="8707" max="8707" width="63" style="251" customWidth="1"/>
    <col min="8708" max="8708" width="19.5703125" style="251" bestFit="1" customWidth="1"/>
    <col min="8709" max="8961" width="9.140625" style="251"/>
    <col min="8962" max="8962" width="9" style="251" customWidth="1"/>
    <col min="8963" max="8963" width="63" style="251" customWidth="1"/>
    <col min="8964" max="8964" width="19.5703125" style="251" bestFit="1" customWidth="1"/>
    <col min="8965" max="9217" width="9.140625" style="251"/>
    <col min="9218" max="9218" width="9" style="251" customWidth="1"/>
    <col min="9219" max="9219" width="63" style="251" customWidth="1"/>
    <col min="9220" max="9220" width="19.5703125" style="251" bestFit="1" customWidth="1"/>
    <col min="9221" max="9473" width="9.140625" style="251"/>
    <col min="9474" max="9474" width="9" style="251" customWidth="1"/>
    <col min="9475" max="9475" width="63" style="251" customWidth="1"/>
    <col min="9476" max="9476" width="19.5703125" style="251" bestFit="1" customWidth="1"/>
    <col min="9477" max="9729" width="9.140625" style="251"/>
    <col min="9730" max="9730" width="9" style="251" customWidth="1"/>
    <col min="9731" max="9731" width="63" style="251" customWidth="1"/>
    <col min="9732" max="9732" width="19.5703125" style="251" bestFit="1" customWidth="1"/>
    <col min="9733" max="9985" width="9.140625" style="251"/>
    <col min="9986" max="9986" width="9" style="251" customWidth="1"/>
    <col min="9987" max="9987" width="63" style="251" customWidth="1"/>
    <col min="9988" max="9988" width="19.5703125" style="251" bestFit="1" customWidth="1"/>
    <col min="9989" max="10241" width="9.140625" style="251"/>
    <col min="10242" max="10242" width="9" style="251" customWidth="1"/>
    <col min="10243" max="10243" width="63" style="251" customWidth="1"/>
    <col min="10244" max="10244" width="19.5703125" style="251" bestFit="1" customWidth="1"/>
    <col min="10245" max="10497" width="9.140625" style="251"/>
    <col min="10498" max="10498" width="9" style="251" customWidth="1"/>
    <col min="10499" max="10499" width="63" style="251" customWidth="1"/>
    <col min="10500" max="10500" width="19.5703125" style="251" bestFit="1" customWidth="1"/>
    <col min="10501" max="10753" width="9.140625" style="251"/>
    <col min="10754" max="10754" width="9" style="251" customWidth="1"/>
    <col min="10755" max="10755" width="63" style="251" customWidth="1"/>
    <col min="10756" max="10756" width="19.5703125" style="251" bestFit="1" customWidth="1"/>
    <col min="10757" max="11009" width="9.140625" style="251"/>
    <col min="11010" max="11010" width="9" style="251" customWidth="1"/>
    <col min="11011" max="11011" width="63" style="251" customWidth="1"/>
    <col min="11012" max="11012" width="19.5703125" style="251" bestFit="1" customWidth="1"/>
    <col min="11013" max="11265" width="9.140625" style="251"/>
    <col min="11266" max="11266" width="9" style="251" customWidth="1"/>
    <col min="11267" max="11267" width="63" style="251" customWidth="1"/>
    <col min="11268" max="11268" width="19.5703125" style="251" bestFit="1" customWidth="1"/>
    <col min="11269" max="11521" width="9.140625" style="251"/>
    <col min="11522" max="11522" width="9" style="251" customWidth="1"/>
    <col min="11523" max="11523" width="63" style="251" customWidth="1"/>
    <col min="11524" max="11524" width="19.5703125" style="251" bestFit="1" customWidth="1"/>
    <col min="11525" max="11777" width="9.140625" style="251"/>
    <col min="11778" max="11778" width="9" style="251" customWidth="1"/>
    <col min="11779" max="11779" width="63" style="251" customWidth="1"/>
    <col min="11780" max="11780" width="19.5703125" style="251" bestFit="1" customWidth="1"/>
    <col min="11781" max="12033" width="9.140625" style="251"/>
    <col min="12034" max="12034" width="9" style="251" customWidth="1"/>
    <col min="12035" max="12035" width="63" style="251" customWidth="1"/>
    <col min="12036" max="12036" width="19.5703125" style="251" bestFit="1" customWidth="1"/>
    <col min="12037" max="12289" width="9.140625" style="251"/>
    <col min="12290" max="12290" width="9" style="251" customWidth="1"/>
    <col min="12291" max="12291" width="63" style="251" customWidth="1"/>
    <col min="12292" max="12292" width="19.5703125" style="251" bestFit="1" customWidth="1"/>
    <col min="12293" max="12545" width="9.140625" style="251"/>
    <col min="12546" max="12546" width="9" style="251" customWidth="1"/>
    <col min="12547" max="12547" width="63" style="251" customWidth="1"/>
    <col min="12548" max="12548" width="19.5703125" style="251" bestFit="1" customWidth="1"/>
    <col min="12549" max="12801" width="9.140625" style="251"/>
    <col min="12802" max="12802" width="9" style="251" customWidth="1"/>
    <col min="12803" max="12803" width="63" style="251" customWidth="1"/>
    <col min="12804" max="12804" width="19.5703125" style="251" bestFit="1" customWidth="1"/>
    <col min="12805" max="13057" width="9.140625" style="251"/>
    <col min="13058" max="13058" width="9" style="251" customWidth="1"/>
    <col min="13059" max="13059" width="63" style="251" customWidth="1"/>
    <col min="13060" max="13060" width="19.5703125" style="251" bestFit="1" customWidth="1"/>
    <col min="13061" max="13313" width="9.140625" style="251"/>
    <col min="13314" max="13314" width="9" style="251" customWidth="1"/>
    <col min="13315" max="13315" width="63" style="251" customWidth="1"/>
    <col min="13316" max="13316" width="19.5703125" style="251" bestFit="1" customWidth="1"/>
    <col min="13317" max="13569" width="9.140625" style="251"/>
    <col min="13570" max="13570" width="9" style="251" customWidth="1"/>
    <col min="13571" max="13571" width="63" style="251" customWidth="1"/>
    <col min="13572" max="13572" width="19.5703125" style="251" bestFit="1" customWidth="1"/>
    <col min="13573" max="13825" width="9.140625" style="251"/>
    <col min="13826" max="13826" width="9" style="251" customWidth="1"/>
    <col min="13827" max="13827" width="63" style="251" customWidth="1"/>
    <col min="13828" max="13828" width="19.5703125" style="251" bestFit="1" customWidth="1"/>
    <col min="13829" max="14081" width="9.140625" style="251"/>
    <col min="14082" max="14082" width="9" style="251" customWidth="1"/>
    <col min="14083" max="14083" width="63" style="251" customWidth="1"/>
    <col min="14084" max="14084" width="19.5703125" style="251" bestFit="1" customWidth="1"/>
    <col min="14085" max="14337" width="9.140625" style="251"/>
    <col min="14338" max="14338" width="9" style="251" customWidth="1"/>
    <col min="14339" max="14339" width="63" style="251" customWidth="1"/>
    <col min="14340" max="14340" width="19.5703125" style="251" bestFit="1" customWidth="1"/>
    <col min="14341" max="14593" width="9.140625" style="251"/>
    <col min="14594" max="14594" width="9" style="251" customWidth="1"/>
    <col min="14595" max="14595" width="63" style="251" customWidth="1"/>
    <col min="14596" max="14596" width="19.5703125" style="251" bestFit="1" customWidth="1"/>
    <col min="14597" max="14849" width="9.140625" style="251"/>
    <col min="14850" max="14850" width="9" style="251" customWidth="1"/>
    <col min="14851" max="14851" width="63" style="251" customWidth="1"/>
    <col min="14852" max="14852" width="19.5703125" style="251" bestFit="1" customWidth="1"/>
    <col min="14853" max="15105" width="9.140625" style="251"/>
    <col min="15106" max="15106" width="9" style="251" customWidth="1"/>
    <col min="15107" max="15107" width="63" style="251" customWidth="1"/>
    <col min="15108" max="15108" width="19.5703125" style="251" bestFit="1" customWidth="1"/>
    <col min="15109" max="15361" width="9.140625" style="251"/>
    <col min="15362" max="15362" width="9" style="251" customWidth="1"/>
    <col min="15363" max="15363" width="63" style="251" customWidth="1"/>
    <col min="15364" max="15364" width="19.5703125" style="251" bestFit="1" customWidth="1"/>
    <col min="15365" max="15617" width="9.140625" style="251"/>
    <col min="15618" max="15618" width="9" style="251" customWidth="1"/>
    <col min="15619" max="15619" width="63" style="251" customWidth="1"/>
    <col min="15620" max="15620" width="19.5703125" style="251" bestFit="1" customWidth="1"/>
    <col min="15621" max="15873" width="9.140625" style="251"/>
    <col min="15874" max="15874" width="9" style="251" customWidth="1"/>
    <col min="15875" max="15875" width="63" style="251" customWidth="1"/>
    <col min="15876" max="15876" width="19.5703125" style="251" bestFit="1" customWidth="1"/>
    <col min="15877" max="16129" width="9.140625" style="251"/>
    <col min="16130" max="16130" width="9" style="251" customWidth="1"/>
    <col min="16131" max="16131" width="63" style="251" customWidth="1"/>
    <col min="16132" max="16132" width="19.5703125" style="251" bestFit="1" customWidth="1"/>
    <col min="16133" max="16384" width="9.140625" style="251"/>
  </cols>
  <sheetData>
    <row r="1" spans="1:5" ht="15" x14ac:dyDescent="0.25">
      <c r="A1" s="258" t="s">
        <v>224</v>
      </c>
    </row>
    <row r="3" spans="1:5" ht="15" x14ac:dyDescent="0.25">
      <c r="B3" s="259" t="s">
        <v>225</v>
      </c>
    </row>
    <row r="4" spans="1:5" x14ac:dyDescent="0.2">
      <c r="B4" s="251" t="s">
        <v>226</v>
      </c>
      <c r="D4" s="277" t="s">
        <v>255</v>
      </c>
      <c r="E4" s="254"/>
    </row>
    <row r="5" spans="1:5" x14ac:dyDescent="0.2">
      <c r="B5" s="251" t="s">
        <v>5</v>
      </c>
      <c r="D5" s="277">
        <v>41422</v>
      </c>
      <c r="E5" s="254"/>
    </row>
    <row r="6" spans="1:5" x14ac:dyDescent="0.2">
      <c r="B6" s="251" t="s">
        <v>227</v>
      </c>
      <c r="D6" s="278">
        <v>33</v>
      </c>
      <c r="E6" s="254"/>
    </row>
    <row r="7" spans="1:5" x14ac:dyDescent="0.2">
      <c r="B7" s="251" t="s">
        <v>228</v>
      </c>
      <c r="D7" s="279">
        <v>360</v>
      </c>
      <c r="E7" s="254"/>
    </row>
    <row r="8" spans="1:5" ht="15" x14ac:dyDescent="0.25">
      <c r="B8" s="251" t="s">
        <v>229</v>
      </c>
      <c r="D8" s="280">
        <v>9200000</v>
      </c>
      <c r="E8" s="254"/>
    </row>
    <row r="9" spans="1:5" ht="15" x14ac:dyDescent="0.25">
      <c r="B9" s="251" t="s">
        <v>230</v>
      </c>
      <c r="D9" s="319" t="s">
        <v>257</v>
      </c>
      <c r="E9" s="254"/>
    </row>
    <row r="10" spans="1:5" ht="15" x14ac:dyDescent="0.25">
      <c r="B10" s="251" t="s">
        <v>231</v>
      </c>
      <c r="D10" s="319" t="s">
        <v>256</v>
      </c>
    </row>
    <row r="11" spans="1:5" x14ac:dyDescent="0.2">
      <c r="B11" s="260"/>
      <c r="C11" s="261" t="s">
        <v>232</v>
      </c>
      <c r="D11" s="277">
        <v>41417</v>
      </c>
      <c r="E11" s="254"/>
    </row>
    <row r="12" spans="1:5" x14ac:dyDescent="0.2">
      <c r="B12" s="260"/>
      <c r="C12" s="260"/>
      <c r="D12" s="262"/>
      <c r="E12" s="254"/>
    </row>
    <row r="13" spans="1:5" ht="15" x14ac:dyDescent="0.25">
      <c r="B13" s="259" t="s">
        <v>233</v>
      </c>
      <c r="C13" s="259"/>
      <c r="D13" s="263">
        <f>+D8*(D9)*(ROUND((D6)/D7,5))</f>
        <v>31206.154728000001</v>
      </c>
      <c r="E13" s="254"/>
    </row>
    <row r="15" spans="1:5" ht="15" x14ac:dyDescent="0.25">
      <c r="B15" s="259" t="s">
        <v>234</v>
      </c>
      <c r="C15" s="264"/>
      <c r="D15" s="265"/>
    </row>
    <row r="16" spans="1:5" x14ac:dyDescent="0.2">
      <c r="B16" s="266"/>
      <c r="C16" s="284" t="s">
        <v>235</v>
      </c>
      <c r="D16" s="265">
        <v>1674328.74</v>
      </c>
    </row>
    <row r="17" spans="2:4" ht="22.5" x14ac:dyDescent="0.2">
      <c r="B17" s="266"/>
      <c r="C17" s="266" t="s">
        <v>236</v>
      </c>
      <c r="D17" s="265">
        <v>779563.36</v>
      </c>
    </row>
    <row r="18" spans="2:4" x14ac:dyDescent="0.2">
      <c r="B18" s="266"/>
      <c r="C18" s="284" t="s">
        <v>237</v>
      </c>
      <c r="D18" s="265">
        <v>253263.22</v>
      </c>
    </row>
    <row r="19" spans="2:4" x14ac:dyDescent="0.2">
      <c r="B19" s="266"/>
      <c r="C19" s="266" t="s">
        <v>238</v>
      </c>
      <c r="D19" s="265">
        <v>372383.94</v>
      </c>
    </row>
    <row r="20" spans="2:4" x14ac:dyDescent="0.2">
      <c r="B20" s="266"/>
      <c r="C20" s="267" t="s">
        <v>239</v>
      </c>
      <c r="D20" s="268">
        <v>2748.67</v>
      </c>
    </row>
    <row r="21" spans="2:4" x14ac:dyDescent="0.2">
      <c r="B21" s="266"/>
      <c r="C21" s="266"/>
      <c r="D21" s="269"/>
    </row>
    <row r="22" spans="2:4" ht="15" x14ac:dyDescent="0.25">
      <c r="B22" s="259" t="s">
        <v>240</v>
      </c>
      <c r="C22" s="264"/>
      <c r="D22" s="263">
        <f>D16-D17-D18-D19-D20</f>
        <v>266369.55000000005</v>
      </c>
    </row>
    <row r="23" spans="2:4" ht="15" x14ac:dyDescent="0.25">
      <c r="B23" s="259"/>
    </row>
    <row r="24" spans="2:4" ht="15" x14ac:dyDescent="0.25">
      <c r="B24" s="261" t="s">
        <v>241</v>
      </c>
      <c r="D24" s="270">
        <v>0</v>
      </c>
    </row>
    <row r="25" spans="2:4" x14ac:dyDescent="0.2">
      <c r="B25" s="261"/>
      <c r="C25" s="271" t="s">
        <v>242</v>
      </c>
    </row>
    <row r="26" spans="2:4" ht="15" x14ac:dyDescent="0.25">
      <c r="B26" s="261" t="s">
        <v>243</v>
      </c>
      <c r="D26" s="270">
        <v>0</v>
      </c>
    </row>
    <row r="27" spans="2:4" ht="15" x14ac:dyDescent="0.25">
      <c r="B27" s="261" t="s">
        <v>244</v>
      </c>
      <c r="D27" s="272">
        <v>0</v>
      </c>
    </row>
    <row r="28" spans="2:4" ht="15" x14ac:dyDescent="0.25">
      <c r="B28" s="273" t="s">
        <v>245</v>
      </c>
      <c r="D28" s="274">
        <f>SUM(D24:D27)</f>
        <v>0</v>
      </c>
    </row>
    <row r="29" spans="2:4" ht="15" x14ac:dyDescent="0.25">
      <c r="B29" s="273"/>
    </row>
    <row r="30" spans="2:4" ht="15" x14ac:dyDescent="0.25">
      <c r="B30" s="275" t="s">
        <v>246</v>
      </c>
      <c r="C30" s="266"/>
      <c r="D30" s="270"/>
    </row>
    <row r="31" spans="2:4" ht="22.5" x14ac:dyDescent="0.25">
      <c r="B31" s="276"/>
      <c r="C31" s="276" t="s">
        <v>247</v>
      </c>
      <c r="D31" s="270">
        <v>31206.15</v>
      </c>
    </row>
    <row r="32" spans="2:4" x14ac:dyDescent="0.2">
      <c r="D32" s="262"/>
    </row>
    <row r="33" spans="2:4" ht="15" x14ac:dyDescent="0.25">
      <c r="B33" s="259" t="s">
        <v>248</v>
      </c>
      <c r="C33" s="259"/>
      <c r="D33" s="274">
        <f>SUM(D30:D31)</f>
        <v>31206.15</v>
      </c>
    </row>
    <row r="35" spans="2:4" ht="15" x14ac:dyDescent="0.25">
      <c r="B35" s="259" t="s">
        <v>249</v>
      </c>
    </row>
    <row r="36" spans="2:4" ht="15" x14ac:dyDescent="0.25">
      <c r="C36" s="285" t="s">
        <v>250</v>
      </c>
      <c r="D36" s="281">
        <v>0</v>
      </c>
    </row>
    <row r="37" spans="2:4" x14ac:dyDescent="0.2">
      <c r="B37" s="251" t="s">
        <v>251</v>
      </c>
      <c r="D37" s="282">
        <v>0</v>
      </c>
    </row>
    <row r="38" spans="2:4" x14ac:dyDescent="0.2">
      <c r="B38" s="261" t="s">
        <v>252</v>
      </c>
      <c r="D38" s="283">
        <v>0</v>
      </c>
    </row>
    <row r="39" spans="2:4" ht="15" x14ac:dyDescent="0.25">
      <c r="B39" s="273" t="s">
        <v>253</v>
      </c>
      <c r="D39" s="274">
        <f>SUM(D36:D38)</f>
        <v>0</v>
      </c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ESA_FFELP(3)</vt:lpstr>
      <vt:lpstr>ESA_Collection and Waterfal(3)</vt:lpstr>
      <vt:lpstr>ESA_Balance Sheet(3)</vt:lpstr>
      <vt:lpstr>Class B note</vt:lpstr>
      <vt:lpstr>'ESA_FFELP(3)'!Print_Area</vt:lpstr>
    </vt:vector>
  </TitlesOfParts>
  <Company>Edfinancial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Burchfield</dc:creator>
  <cp:lastModifiedBy>Julie Henry</cp:lastModifiedBy>
  <cp:lastPrinted>2013-05-20T16:12:26Z</cp:lastPrinted>
  <dcterms:created xsi:type="dcterms:W3CDTF">2013-05-08T20:18:51Z</dcterms:created>
  <dcterms:modified xsi:type="dcterms:W3CDTF">2013-05-28T16:28:19Z</dcterms:modified>
</cp:coreProperties>
</file>